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tiff" ContentType="image/tiff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orsa\OneDrive\Documents\SCM Centre Esthétique Po'Net\"/>
    </mc:Choice>
  </mc:AlternateContent>
  <xr:revisionPtr revIDLastSave="0" documentId="13_ncr:1_{A13212B8-6E48-443E-ABAE-43CEA7D44E56}" xr6:coauthVersionLast="47" xr6:coauthVersionMax="47" xr10:uidLastSave="{00000000-0000-0000-0000-000000000000}"/>
  <bookViews>
    <workbookView xWindow="-120" yWindow="-120" windowWidth="29040" windowHeight="15720" tabRatio="780" activeTab="3" xr2:uid="{C8A8CD4D-62FB-4D45-9901-C05035252B80}"/>
  </bookViews>
  <sheets>
    <sheet name="Données clients" sheetId="6" r:id="rId1"/>
    <sheet name="Consultation" sheetId="15" r:id="rId2"/>
    <sheet name="Achat Forfait Epilation" sheetId="1" r:id="rId3"/>
    <sheet name="Suivi Forfait Epilation" sheetId="4" r:id="rId4"/>
    <sheet name="Paramètres MEDIOSTAR" sheetId="9" r:id="rId5"/>
    <sheet name="Achat Séance " sheetId="12" r:id="rId6"/>
    <sheet name="Grille tarifaire" sheetId="3" r:id="rId7"/>
    <sheet name="Retrocessions" sheetId="11" r:id="rId8"/>
    <sheet name="Facture" sheetId="13" r:id="rId9"/>
    <sheet name="Ne pas toucher" sheetId="5" r:id="rId10"/>
  </sheets>
  <definedNames>
    <definedName name="_xlnm._FilterDatabase" localSheetId="2" hidden="1">'Achat Forfait Epilation'!$B$1:$S$100</definedName>
    <definedName name="_xlnm._FilterDatabase" localSheetId="5" hidden="1">'Achat Séance '!$B$1:$X$100</definedName>
    <definedName name="_xlnm._FilterDatabase" localSheetId="1" hidden="1">Consultation!$B$1:$L$100</definedName>
    <definedName name="_xlnm._FilterDatabase" localSheetId="0" hidden="1">'Données clients'!$B$1:$S$100</definedName>
    <definedName name="_xlnm._FilterDatabase" localSheetId="6" hidden="1">'Grille tarifaire'!$A$1:$F$74</definedName>
    <definedName name="_xlnm._FilterDatabase" localSheetId="4" hidden="1">'Paramètres MEDIOSTAR'!$B$1:$M$11</definedName>
    <definedName name="_xlnm._FilterDatabase" localSheetId="3" hidden="1">'Suivi Forfait Epilation'!$B$1:$Q$24</definedName>
    <definedName name="_xleta.COUNT" hidden="1" xlm="1">#NAME?</definedName>
    <definedName name="_xleta.COUNTA" hidden="1" xlm="1">#NAME?</definedName>
    <definedName name="_xleta.IF" hidden="1" xlm="1">#NAME?</definedName>
    <definedName name="_xleta.N" hidden="1" xlm="1">#NAME?</definedName>
    <definedName name="_xleta.NOT" hidden="1" xlm="1">#NAME?</definedName>
    <definedName name="_xleta.OR" hidden="1" xlm="1">#NAME?</definedName>
    <definedName name="_xleta.T" hidden="1" xlm="1">#NAME?</definedName>
    <definedName name="Anaïs">'Ne pas toucher'!$F$3</definedName>
    <definedName name="Christian">'Ne pas toucher'!$F$2</definedName>
    <definedName name="DUBOIS">'Ne pas toucher'!$F$10</definedName>
    <definedName name="FARRAJ">'Ne pas toucher'!$F$9</definedName>
    <definedName name="_xlnm.Print_Titles" localSheetId="2">'Achat Forfait Epilation'!$1:$1</definedName>
    <definedName name="_xlnm.Print_Titles" localSheetId="5">'Achat Séance '!$1:$1</definedName>
    <definedName name="_xlnm.Print_Titles" localSheetId="1">Consultation!$1:$1</definedName>
    <definedName name="_xlnm.Print_Titles" localSheetId="0">'Données clients'!$1:$1</definedName>
    <definedName name="_xlnm.Print_Titles" localSheetId="4">'Paramètres MEDIOSTAR'!$1:$1</definedName>
    <definedName name="_xlnm.Print_Titles" localSheetId="3">'Suivi Forfait Epilation'!$1:$1</definedName>
    <definedName name="Matthieu">'Ne pas toucher'!$F$4</definedName>
    <definedName name="PRAT">'Ne pas toucher'!$F$11</definedName>
    <definedName name="RECHERCHE_SIGN">INDIRECT(Facture!$C$35)</definedName>
    <definedName name="RECHERCHE_SIGNATURE">INDIRECT(Retrocessions!C1048559)</definedName>
    <definedName name="_xlnm.Print_Area" localSheetId="2">'Achat Forfait Epilation'!$B$1:$S$100</definedName>
    <definedName name="_xlnm.Print_Area" localSheetId="5">'Achat Séance '!$B$1:$X$100</definedName>
    <definedName name="_xlnm.Print_Area" localSheetId="1">Consultation!$B$1:$L$100</definedName>
    <definedName name="_xlnm.Print_Area" localSheetId="0">'Données clients'!$B$1:$S$100</definedName>
    <definedName name="_xlnm.Print_Area" localSheetId="4">'Paramètres MEDIOSTAR'!$B$1:$M$10</definedName>
    <definedName name="_xlnm.Print_Area" localSheetId="7">Retrocessions!#REF!</definedName>
    <definedName name="_xlnm.Print_Area" localSheetId="3">'Suivi Forfait Epilation'!$B$1:$Q$9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9" i="1" l="1"/>
  <c r="F99" i="1" a="1"/>
  <c r="F99" i="1"/>
  <c r="J99" i="1"/>
  <c r="H99" i="1"/>
  <c r="N99" i="1" s="1"/>
  <c r="L99" i="1"/>
  <c r="L2" i="1"/>
  <c r="H2" i="1"/>
  <c r="N2" i="1" s="1"/>
  <c r="A100" i="1"/>
  <c r="B100" i="1"/>
  <c r="C100" i="1"/>
  <c r="E100" i="1" a="1"/>
  <c r="E100" i="1" s="1"/>
  <c r="F100" i="1" a="1"/>
  <c r="F100" i="1" s="1"/>
  <c r="R100" i="1"/>
  <c r="S100" i="1"/>
  <c r="V100" i="4"/>
  <c r="U99" i="4" a="1"/>
  <c r="U99" i="4" s="1"/>
  <c r="A100" i="4"/>
  <c r="B100" i="4"/>
  <c r="C100" i="4"/>
  <c r="D100" i="4"/>
  <c r="E100" i="4"/>
  <c r="F100" i="4"/>
  <c r="G100" i="4" s="1"/>
  <c r="H100" i="4"/>
  <c r="S100" i="4" s="1"/>
  <c r="I100" i="4" a="1"/>
  <c r="I100" i="4" s="1"/>
  <c r="J100" i="4" a="1"/>
  <c r="J100" i="4" s="1"/>
  <c r="K100" i="4" a="1"/>
  <c r="K100" i="4" s="1"/>
  <c r="L100" i="4" a="1"/>
  <c r="L100" i="4" s="1"/>
  <c r="M100" i="4" a="1"/>
  <c r="M100" i="4" s="1"/>
  <c r="N100" i="4"/>
  <c r="O100" i="4"/>
  <c r="P100" i="4"/>
  <c r="Q100" i="4"/>
  <c r="U100" i="4" a="1"/>
  <c r="U100" i="4" s="1"/>
  <c r="C33" i="13"/>
  <c r="B3" i="13"/>
  <c r="B2" i="13"/>
  <c r="B35" i="13"/>
  <c r="B1" i="13" s="1"/>
  <c r="N2" i="15"/>
  <c r="J100" i="1" l="1"/>
  <c r="T100" i="4"/>
  <c r="C35" i="13"/>
  <c r="E2" i="11"/>
  <c r="E6" i="15"/>
  <c r="E7" i="15"/>
  <c r="E8" i="15"/>
  <c r="E2" i="15"/>
  <c r="I2" i="6" a="1"/>
  <c r="I2" i="6" s="1"/>
  <c r="I7" i="6" a="1"/>
  <c r="I7" i="6" s="1"/>
  <c r="D3" i="6" a="1"/>
  <c r="D3" i="6" s="1"/>
  <c r="I100" i="6" a="1"/>
  <c r="I100" i="6" s="1"/>
  <c r="E9" i="11"/>
  <c r="L7" i="4" a="1"/>
  <c r="L7" i="4" s="1"/>
  <c r="M7" i="4" a="1"/>
  <c r="M7" i="4" s="1"/>
  <c r="N7" i="4"/>
  <c r="O7" i="4"/>
  <c r="P7" i="4"/>
  <c r="Q7" i="4"/>
  <c r="L8" i="4" a="1"/>
  <c r="L8" i="4" s="1"/>
  <c r="M8" i="4" a="1"/>
  <c r="M8" i="4" s="1"/>
  <c r="N8" i="4"/>
  <c r="O8" i="4"/>
  <c r="P8" i="4"/>
  <c r="Q8" i="4"/>
  <c r="L9" i="4" a="1"/>
  <c r="L9" i="4" s="1"/>
  <c r="M9" i="4" a="1"/>
  <c r="M9" i="4" s="1"/>
  <c r="N9" i="4"/>
  <c r="O9" i="4"/>
  <c r="P9" i="4"/>
  <c r="Q9" i="4"/>
  <c r="L10" i="4" a="1"/>
  <c r="L10" i="4" s="1"/>
  <c r="M10" i="4" a="1"/>
  <c r="M10" i="4" s="1"/>
  <c r="N10" i="4"/>
  <c r="O10" i="4"/>
  <c r="P10" i="4"/>
  <c r="Q10" i="4"/>
  <c r="L11" i="4" a="1"/>
  <c r="L11" i="4" s="1"/>
  <c r="M11" i="4" a="1"/>
  <c r="M11" i="4" s="1"/>
  <c r="N11" i="4"/>
  <c r="O11" i="4"/>
  <c r="P11" i="4"/>
  <c r="Q11" i="4"/>
  <c r="L12" i="4" a="1"/>
  <c r="L12" i="4" s="1"/>
  <c r="M12" i="4" a="1"/>
  <c r="M12" i="4" s="1"/>
  <c r="N12" i="4"/>
  <c r="O12" i="4"/>
  <c r="P12" i="4"/>
  <c r="Q12" i="4"/>
  <c r="L13" i="4" a="1"/>
  <c r="L13" i="4" s="1"/>
  <c r="M13" i="4" a="1"/>
  <c r="M13" i="4" s="1"/>
  <c r="N13" i="4"/>
  <c r="O13" i="4"/>
  <c r="P13" i="4"/>
  <c r="Q13" i="4"/>
  <c r="L14" i="4" a="1"/>
  <c r="L14" i="4" s="1"/>
  <c r="M14" i="4" a="1"/>
  <c r="M14" i="4" s="1"/>
  <c r="N14" i="4"/>
  <c r="O14" i="4"/>
  <c r="P14" i="4"/>
  <c r="Q14" i="4"/>
  <c r="L15" i="4" a="1"/>
  <c r="L15" i="4" s="1"/>
  <c r="M15" i="4" a="1"/>
  <c r="M15" i="4" s="1"/>
  <c r="N15" i="4"/>
  <c r="O15" i="4"/>
  <c r="P15" i="4"/>
  <c r="Q15" i="4"/>
  <c r="L16" i="4" a="1"/>
  <c r="L16" i="4" s="1"/>
  <c r="M16" i="4" a="1"/>
  <c r="M16" i="4" s="1"/>
  <c r="N16" i="4"/>
  <c r="O16" i="4"/>
  <c r="P16" i="4"/>
  <c r="Q16" i="4"/>
  <c r="L17" i="4" a="1"/>
  <c r="L17" i="4" s="1"/>
  <c r="M17" i="4" a="1"/>
  <c r="M17" i="4" s="1"/>
  <c r="N17" i="4"/>
  <c r="O17" i="4"/>
  <c r="P17" i="4"/>
  <c r="Q17" i="4"/>
  <c r="L18" i="4" a="1"/>
  <c r="L18" i="4" s="1"/>
  <c r="M18" i="4" a="1"/>
  <c r="M18" i="4" s="1"/>
  <c r="N18" i="4"/>
  <c r="O18" i="4"/>
  <c r="P18" i="4"/>
  <c r="Q18" i="4"/>
  <c r="L19" i="4" a="1"/>
  <c r="L19" i="4" s="1"/>
  <c r="M19" i="4" a="1"/>
  <c r="M19" i="4" s="1"/>
  <c r="N19" i="4"/>
  <c r="O19" i="4"/>
  <c r="P19" i="4"/>
  <c r="Q19" i="4"/>
  <c r="L20" i="4" a="1"/>
  <c r="L20" i="4" s="1"/>
  <c r="M20" i="4" a="1"/>
  <c r="M20" i="4" s="1"/>
  <c r="N20" i="4"/>
  <c r="O20" i="4"/>
  <c r="P20" i="4"/>
  <c r="Q20" i="4"/>
  <c r="L21" i="4" a="1"/>
  <c r="L21" i="4" s="1"/>
  <c r="M21" i="4" a="1"/>
  <c r="M21" i="4" s="1"/>
  <c r="N21" i="4"/>
  <c r="O21" i="4"/>
  <c r="P21" i="4"/>
  <c r="Q21" i="4"/>
  <c r="L22" i="4" a="1"/>
  <c r="L22" i="4" s="1"/>
  <c r="M22" i="4" a="1"/>
  <c r="M22" i="4" s="1"/>
  <c r="N22" i="4"/>
  <c r="O22" i="4"/>
  <c r="P22" i="4"/>
  <c r="Q22" i="4"/>
  <c r="L23" i="4" a="1"/>
  <c r="L23" i="4" s="1"/>
  <c r="M23" i="4" a="1"/>
  <c r="M23" i="4" s="1"/>
  <c r="N23" i="4"/>
  <c r="O23" i="4"/>
  <c r="P23" i="4"/>
  <c r="Q23" i="4"/>
  <c r="L24" i="4" a="1"/>
  <c r="L24" i="4" s="1"/>
  <c r="M24" i="4" a="1"/>
  <c r="M24" i="4" s="1"/>
  <c r="N24" i="4"/>
  <c r="O24" i="4"/>
  <c r="P24" i="4"/>
  <c r="Q24" i="4"/>
  <c r="L25" i="4" a="1"/>
  <c r="L25" i="4" s="1"/>
  <c r="M25" i="4" a="1"/>
  <c r="M25" i="4" s="1"/>
  <c r="N25" i="4"/>
  <c r="O25" i="4"/>
  <c r="P25" i="4"/>
  <c r="Q25" i="4"/>
  <c r="L26" i="4" a="1"/>
  <c r="L26" i="4" s="1"/>
  <c r="M26" i="4" a="1"/>
  <c r="M26" i="4" s="1"/>
  <c r="N26" i="4"/>
  <c r="O26" i="4"/>
  <c r="P26" i="4"/>
  <c r="Q26" i="4"/>
  <c r="L27" i="4" a="1"/>
  <c r="L27" i="4" s="1"/>
  <c r="M27" i="4" a="1"/>
  <c r="M27" i="4" s="1"/>
  <c r="N27" i="4"/>
  <c r="O27" i="4"/>
  <c r="P27" i="4"/>
  <c r="Q27" i="4"/>
  <c r="L28" i="4" a="1"/>
  <c r="L28" i="4" s="1"/>
  <c r="M28" i="4" a="1"/>
  <c r="M28" i="4" s="1"/>
  <c r="N28" i="4"/>
  <c r="O28" i="4"/>
  <c r="P28" i="4"/>
  <c r="Q28" i="4"/>
  <c r="L29" i="4" a="1"/>
  <c r="L29" i="4" s="1"/>
  <c r="M29" i="4" a="1"/>
  <c r="M29" i="4" s="1"/>
  <c r="N29" i="4"/>
  <c r="O29" i="4"/>
  <c r="P29" i="4"/>
  <c r="Q29" i="4"/>
  <c r="L30" i="4" a="1"/>
  <c r="L30" i="4" s="1"/>
  <c r="M30" i="4" a="1"/>
  <c r="M30" i="4" s="1"/>
  <c r="N30" i="4"/>
  <c r="O30" i="4"/>
  <c r="P30" i="4"/>
  <c r="Q30" i="4"/>
  <c r="L31" i="4" a="1"/>
  <c r="L31" i="4" s="1"/>
  <c r="M31" i="4" a="1"/>
  <c r="M31" i="4" s="1"/>
  <c r="N31" i="4"/>
  <c r="O31" i="4"/>
  <c r="P31" i="4"/>
  <c r="Q31" i="4"/>
  <c r="L32" i="4" a="1"/>
  <c r="L32" i="4" s="1"/>
  <c r="M32" i="4" a="1"/>
  <c r="M32" i="4" s="1"/>
  <c r="N32" i="4"/>
  <c r="O32" i="4"/>
  <c r="P32" i="4"/>
  <c r="Q32" i="4"/>
  <c r="L33" i="4" a="1"/>
  <c r="L33" i="4" s="1"/>
  <c r="M33" i="4" a="1"/>
  <c r="M33" i="4" s="1"/>
  <c r="N33" i="4"/>
  <c r="O33" i="4"/>
  <c r="P33" i="4"/>
  <c r="Q33" i="4"/>
  <c r="L34" i="4" a="1"/>
  <c r="L34" i="4" s="1"/>
  <c r="M34" i="4" a="1"/>
  <c r="M34" i="4" s="1"/>
  <c r="N34" i="4"/>
  <c r="O34" i="4"/>
  <c r="P34" i="4"/>
  <c r="Q34" i="4"/>
  <c r="L35" i="4" a="1"/>
  <c r="L35" i="4" s="1"/>
  <c r="M35" i="4" a="1"/>
  <c r="M35" i="4" s="1"/>
  <c r="N35" i="4"/>
  <c r="O35" i="4"/>
  <c r="P35" i="4"/>
  <c r="Q35" i="4"/>
  <c r="L36" i="4" a="1"/>
  <c r="L36" i="4" s="1"/>
  <c r="M36" i="4" a="1"/>
  <c r="M36" i="4" s="1"/>
  <c r="N36" i="4"/>
  <c r="O36" i="4"/>
  <c r="P36" i="4"/>
  <c r="Q36" i="4"/>
  <c r="L37" i="4" a="1"/>
  <c r="L37" i="4" s="1"/>
  <c r="M37" i="4" a="1"/>
  <c r="M37" i="4" s="1"/>
  <c r="N37" i="4"/>
  <c r="O37" i="4"/>
  <c r="P37" i="4"/>
  <c r="Q37" i="4"/>
  <c r="L38" i="4" a="1"/>
  <c r="L38" i="4" s="1"/>
  <c r="M38" i="4" a="1"/>
  <c r="M38" i="4" s="1"/>
  <c r="N38" i="4"/>
  <c r="O38" i="4"/>
  <c r="P38" i="4"/>
  <c r="Q38" i="4"/>
  <c r="L39" i="4" a="1"/>
  <c r="L39" i="4" s="1"/>
  <c r="M39" i="4" a="1"/>
  <c r="M39" i="4" s="1"/>
  <c r="N39" i="4"/>
  <c r="O39" i="4"/>
  <c r="P39" i="4"/>
  <c r="Q39" i="4"/>
  <c r="L40" i="4" a="1"/>
  <c r="L40" i="4" s="1"/>
  <c r="M40" i="4" a="1"/>
  <c r="M40" i="4" s="1"/>
  <c r="N40" i="4"/>
  <c r="O40" i="4"/>
  <c r="P40" i="4"/>
  <c r="Q40" i="4"/>
  <c r="L41" i="4" a="1"/>
  <c r="L41" i="4" s="1"/>
  <c r="M41" i="4" a="1"/>
  <c r="M41" i="4" s="1"/>
  <c r="N41" i="4"/>
  <c r="O41" i="4"/>
  <c r="P41" i="4"/>
  <c r="Q41" i="4"/>
  <c r="L42" i="4" a="1"/>
  <c r="L42" i="4" s="1"/>
  <c r="M42" i="4" a="1"/>
  <c r="M42" i="4" s="1"/>
  <c r="N42" i="4"/>
  <c r="O42" i="4"/>
  <c r="P42" i="4"/>
  <c r="Q42" i="4"/>
  <c r="L43" i="4" a="1"/>
  <c r="L43" i="4" s="1"/>
  <c r="M43" i="4" a="1"/>
  <c r="M43" i="4" s="1"/>
  <c r="N43" i="4"/>
  <c r="O43" i="4"/>
  <c r="P43" i="4"/>
  <c r="Q43" i="4"/>
  <c r="L44" i="4" a="1"/>
  <c r="L44" i="4" s="1"/>
  <c r="M44" i="4" a="1"/>
  <c r="M44" i="4" s="1"/>
  <c r="N44" i="4"/>
  <c r="O44" i="4"/>
  <c r="P44" i="4"/>
  <c r="Q44" i="4"/>
  <c r="L45" i="4" a="1"/>
  <c r="L45" i="4" s="1"/>
  <c r="M45" i="4" a="1"/>
  <c r="M45" i="4" s="1"/>
  <c r="N45" i="4"/>
  <c r="O45" i="4"/>
  <c r="P45" i="4"/>
  <c r="Q45" i="4"/>
  <c r="L46" i="4" a="1"/>
  <c r="L46" i="4" s="1"/>
  <c r="M46" i="4" a="1"/>
  <c r="M46" i="4" s="1"/>
  <c r="N46" i="4"/>
  <c r="O46" i="4"/>
  <c r="P46" i="4"/>
  <c r="Q46" i="4"/>
  <c r="L47" i="4" a="1"/>
  <c r="L47" i="4" s="1"/>
  <c r="M47" i="4" a="1"/>
  <c r="M47" i="4" s="1"/>
  <c r="N47" i="4"/>
  <c r="O47" i="4"/>
  <c r="P47" i="4"/>
  <c r="Q47" i="4"/>
  <c r="L48" i="4" a="1"/>
  <c r="L48" i="4" s="1"/>
  <c r="M48" i="4" a="1"/>
  <c r="M48" i="4" s="1"/>
  <c r="N48" i="4"/>
  <c r="O48" i="4"/>
  <c r="P48" i="4"/>
  <c r="Q48" i="4"/>
  <c r="L49" i="4" a="1"/>
  <c r="L49" i="4" s="1"/>
  <c r="M49" i="4" a="1"/>
  <c r="M49" i="4" s="1"/>
  <c r="N49" i="4"/>
  <c r="O49" i="4"/>
  <c r="P49" i="4"/>
  <c r="Q49" i="4"/>
  <c r="L50" i="4" a="1"/>
  <c r="L50" i="4" s="1"/>
  <c r="M50" i="4" a="1"/>
  <c r="M50" i="4" s="1"/>
  <c r="N50" i="4"/>
  <c r="O50" i="4"/>
  <c r="P50" i="4"/>
  <c r="Q50" i="4"/>
  <c r="L51" i="4" a="1"/>
  <c r="L51" i="4" s="1"/>
  <c r="M51" i="4" a="1"/>
  <c r="M51" i="4" s="1"/>
  <c r="N51" i="4"/>
  <c r="O51" i="4"/>
  <c r="P51" i="4"/>
  <c r="Q51" i="4"/>
  <c r="L52" i="4" a="1"/>
  <c r="L52" i="4" s="1"/>
  <c r="M52" i="4" a="1"/>
  <c r="M52" i="4" s="1"/>
  <c r="N52" i="4"/>
  <c r="O52" i="4"/>
  <c r="P52" i="4"/>
  <c r="Q52" i="4"/>
  <c r="L53" i="4" a="1"/>
  <c r="L53" i="4" s="1"/>
  <c r="M53" i="4" a="1"/>
  <c r="M53" i="4" s="1"/>
  <c r="N53" i="4"/>
  <c r="O53" i="4"/>
  <c r="P53" i="4"/>
  <c r="Q53" i="4"/>
  <c r="L54" i="4" a="1"/>
  <c r="L54" i="4" s="1"/>
  <c r="M54" i="4" a="1"/>
  <c r="M54" i="4" s="1"/>
  <c r="N54" i="4"/>
  <c r="O54" i="4"/>
  <c r="P54" i="4"/>
  <c r="Q54" i="4"/>
  <c r="L55" i="4" a="1"/>
  <c r="L55" i="4" s="1"/>
  <c r="M55" i="4" a="1"/>
  <c r="M55" i="4" s="1"/>
  <c r="N55" i="4"/>
  <c r="O55" i="4"/>
  <c r="P55" i="4"/>
  <c r="Q55" i="4"/>
  <c r="L56" i="4" a="1"/>
  <c r="L56" i="4" s="1"/>
  <c r="M56" i="4" a="1"/>
  <c r="M56" i="4" s="1"/>
  <c r="N56" i="4"/>
  <c r="O56" i="4"/>
  <c r="P56" i="4"/>
  <c r="Q56" i="4"/>
  <c r="L57" i="4" a="1"/>
  <c r="L57" i="4" s="1"/>
  <c r="M57" i="4" a="1"/>
  <c r="M57" i="4" s="1"/>
  <c r="N57" i="4"/>
  <c r="O57" i="4"/>
  <c r="P57" i="4"/>
  <c r="Q57" i="4"/>
  <c r="L58" i="4" a="1"/>
  <c r="L58" i="4" s="1"/>
  <c r="M58" i="4" a="1"/>
  <c r="M58" i="4" s="1"/>
  <c r="N58" i="4"/>
  <c r="O58" i="4"/>
  <c r="P58" i="4"/>
  <c r="Q58" i="4"/>
  <c r="L59" i="4" a="1"/>
  <c r="L59" i="4" s="1"/>
  <c r="M59" i="4" a="1"/>
  <c r="M59" i="4" s="1"/>
  <c r="N59" i="4"/>
  <c r="O59" i="4"/>
  <c r="P59" i="4"/>
  <c r="Q59" i="4"/>
  <c r="L60" i="4" a="1"/>
  <c r="L60" i="4" s="1"/>
  <c r="M60" i="4" a="1"/>
  <c r="M60" i="4" s="1"/>
  <c r="N60" i="4"/>
  <c r="O60" i="4"/>
  <c r="P60" i="4"/>
  <c r="Q60" i="4"/>
  <c r="L61" i="4" a="1"/>
  <c r="L61" i="4" s="1"/>
  <c r="M61" i="4" a="1"/>
  <c r="M61" i="4" s="1"/>
  <c r="N61" i="4"/>
  <c r="O61" i="4"/>
  <c r="P61" i="4"/>
  <c r="Q61" i="4"/>
  <c r="L62" i="4" a="1"/>
  <c r="L62" i="4" s="1"/>
  <c r="M62" i="4" a="1"/>
  <c r="M62" i="4" s="1"/>
  <c r="N62" i="4"/>
  <c r="O62" i="4"/>
  <c r="P62" i="4"/>
  <c r="Q62" i="4"/>
  <c r="L63" i="4" a="1"/>
  <c r="L63" i="4" s="1"/>
  <c r="M63" i="4" a="1"/>
  <c r="M63" i="4" s="1"/>
  <c r="N63" i="4"/>
  <c r="O63" i="4"/>
  <c r="P63" i="4"/>
  <c r="Q63" i="4"/>
  <c r="L64" i="4" a="1"/>
  <c r="L64" i="4" s="1"/>
  <c r="M64" i="4" a="1"/>
  <c r="M64" i="4" s="1"/>
  <c r="N64" i="4"/>
  <c r="O64" i="4"/>
  <c r="P64" i="4"/>
  <c r="Q64" i="4"/>
  <c r="L65" i="4" a="1"/>
  <c r="L65" i="4" s="1"/>
  <c r="M65" i="4" a="1"/>
  <c r="M65" i="4" s="1"/>
  <c r="N65" i="4"/>
  <c r="O65" i="4"/>
  <c r="P65" i="4"/>
  <c r="Q65" i="4"/>
  <c r="L66" i="4" a="1"/>
  <c r="L66" i="4" s="1"/>
  <c r="M66" i="4" a="1"/>
  <c r="M66" i="4" s="1"/>
  <c r="N66" i="4"/>
  <c r="O66" i="4"/>
  <c r="P66" i="4"/>
  <c r="Q66" i="4"/>
  <c r="L67" i="4" a="1"/>
  <c r="L67" i="4" s="1"/>
  <c r="M67" i="4" a="1"/>
  <c r="M67" i="4" s="1"/>
  <c r="N67" i="4"/>
  <c r="O67" i="4"/>
  <c r="P67" i="4"/>
  <c r="Q67" i="4"/>
  <c r="L68" i="4" a="1"/>
  <c r="L68" i="4" s="1"/>
  <c r="M68" i="4" a="1"/>
  <c r="M68" i="4" s="1"/>
  <c r="N68" i="4"/>
  <c r="O68" i="4"/>
  <c r="P68" i="4"/>
  <c r="Q68" i="4"/>
  <c r="L69" i="4" a="1"/>
  <c r="L69" i="4" s="1"/>
  <c r="M69" i="4" a="1"/>
  <c r="M69" i="4" s="1"/>
  <c r="N69" i="4"/>
  <c r="O69" i="4"/>
  <c r="P69" i="4"/>
  <c r="Q69" i="4"/>
  <c r="L70" i="4" a="1"/>
  <c r="L70" i="4" s="1"/>
  <c r="M70" i="4" a="1"/>
  <c r="M70" i="4" s="1"/>
  <c r="N70" i="4"/>
  <c r="O70" i="4"/>
  <c r="P70" i="4"/>
  <c r="Q70" i="4"/>
  <c r="L71" i="4" a="1"/>
  <c r="L71" i="4" s="1"/>
  <c r="M71" i="4" a="1"/>
  <c r="M71" i="4" s="1"/>
  <c r="N71" i="4"/>
  <c r="O71" i="4"/>
  <c r="P71" i="4"/>
  <c r="Q71" i="4"/>
  <c r="L72" i="4" a="1"/>
  <c r="L72" i="4" s="1"/>
  <c r="M72" i="4" a="1"/>
  <c r="M72" i="4" s="1"/>
  <c r="N72" i="4"/>
  <c r="O72" i="4"/>
  <c r="P72" i="4"/>
  <c r="Q72" i="4"/>
  <c r="L73" i="4" a="1"/>
  <c r="L73" i="4" s="1"/>
  <c r="M73" i="4" a="1"/>
  <c r="M73" i="4" s="1"/>
  <c r="N73" i="4"/>
  <c r="O73" i="4"/>
  <c r="P73" i="4"/>
  <c r="Q73" i="4"/>
  <c r="L74" i="4" a="1"/>
  <c r="L74" i="4" s="1"/>
  <c r="M74" i="4" a="1"/>
  <c r="M74" i="4" s="1"/>
  <c r="N74" i="4"/>
  <c r="O74" i="4"/>
  <c r="P74" i="4"/>
  <c r="Q74" i="4"/>
  <c r="L75" i="4" a="1"/>
  <c r="L75" i="4" s="1"/>
  <c r="M75" i="4" a="1"/>
  <c r="M75" i="4" s="1"/>
  <c r="N75" i="4"/>
  <c r="O75" i="4"/>
  <c r="P75" i="4"/>
  <c r="Q75" i="4"/>
  <c r="L76" i="4" a="1"/>
  <c r="L76" i="4" s="1"/>
  <c r="M76" i="4" a="1"/>
  <c r="M76" i="4" s="1"/>
  <c r="N76" i="4"/>
  <c r="O76" i="4"/>
  <c r="P76" i="4"/>
  <c r="Q76" i="4"/>
  <c r="L77" i="4" a="1"/>
  <c r="L77" i="4" s="1"/>
  <c r="M77" i="4" a="1"/>
  <c r="M77" i="4" s="1"/>
  <c r="N77" i="4"/>
  <c r="O77" i="4"/>
  <c r="P77" i="4"/>
  <c r="Q77" i="4"/>
  <c r="L78" i="4" a="1"/>
  <c r="L78" i="4" s="1"/>
  <c r="M78" i="4" a="1"/>
  <c r="M78" i="4" s="1"/>
  <c r="N78" i="4"/>
  <c r="O78" i="4"/>
  <c r="P78" i="4"/>
  <c r="Q78" i="4"/>
  <c r="L79" i="4" a="1"/>
  <c r="L79" i="4" s="1"/>
  <c r="M79" i="4" a="1"/>
  <c r="M79" i="4" s="1"/>
  <c r="N79" i="4"/>
  <c r="O79" i="4"/>
  <c r="P79" i="4"/>
  <c r="Q79" i="4"/>
  <c r="L80" i="4" a="1"/>
  <c r="L80" i="4" s="1"/>
  <c r="M80" i="4" a="1"/>
  <c r="M80" i="4" s="1"/>
  <c r="N80" i="4"/>
  <c r="O80" i="4"/>
  <c r="P80" i="4"/>
  <c r="Q80" i="4"/>
  <c r="L81" i="4" a="1"/>
  <c r="L81" i="4" s="1"/>
  <c r="M81" i="4" a="1"/>
  <c r="M81" i="4" s="1"/>
  <c r="N81" i="4"/>
  <c r="O81" i="4"/>
  <c r="P81" i="4"/>
  <c r="Q81" i="4"/>
  <c r="L82" i="4" a="1"/>
  <c r="L82" i="4" s="1"/>
  <c r="M82" i="4" a="1"/>
  <c r="M82" i="4" s="1"/>
  <c r="N82" i="4"/>
  <c r="O82" i="4"/>
  <c r="P82" i="4"/>
  <c r="Q82" i="4"/>
  <c r="L83" i="4" a="1"/>
  <c r="L83" i="4" s="1"/>
  <c r="M83" i="4" a="1"/>
  <c r="M83" i="4" s="1"/>
  <c r="N83" i="4"/>
  <c r="O83" i="4"/>
  <c r="P83" i="4"/>
  <c r="Q83" i="4"/>
  <c r="L84" i="4" a="1"/>
  <c r="L84" i="4" s="1"/>
  <c r="M84" i="4" a="1"/>
  <c r="M84" i="4" s="1"/>
  <c r="N84" i="4"/>
  <c r="O84" i="4"/>
  <c r="P84" i="4"/>
  <c r="Q84" i="4"/>
  <c r="L85" i="4" a="1"/>
  <c r="L85" i="4" s="1"/>
  <c r="M85" i="4" a="1"/>
  <c r="M85" i="4" s="1"/>
  <c r="N85" i="4"/>
  <c r="O85" i="4"/>
  <c r="P85" i="4"/>
  <c r="Q85" i="4"/>
  <c r="L86" i="4" a="1"/>
  <c r="L86" i="4" s="1"/>
  <c r="M86" i="4" a="1"/>
  <c r="M86" i="4" s="1"/>
  <c r="N86" i="4"/>
  <c r="O86" i="4"/>
  <c r="P86" i="4"/>
  <c r="Q86" i="4"/>
  <c r="L87" i="4" a="1"/>
  <c r="L87" i="4" s="1"/>
  <c r="M87" i="4" a="1"/>
  <c r="M87" i="4" s="1"/>
  <c r="N87" i="4"/>
  <c r="O87" i="4"/>
  <c r="P87" i="4"/>
  <c r="Q87" i="4"/>
  <c r="L88" i="4" a="1"/>
  <c r="L88" i="4" s="1"/>
  <c r="M88" i="4" a="1"/>
  <c r="M88" i="4" s="1"/>
  <c r="N88" i="4"/>
  <c r="O88" i="4"/>
  <c r="P88" i="4"/>
  <c r="Q88" i="4"/>
  <c r="L89" i="4" a="1"/>
  <c r="L89" i="4" s="1"/>
  <c r="M89" i="4" a="1"/>
  <c r="M89" i="4" s="1"/>
  <c r="N89" i="4"/>
  <c r="O89" i="4"/>
  <c r="P89" i="4"/>
  <c r="Q89" i="4"/>
  <c r="L90" i="4" a="1"/>
  <c r="L90" i="4" s="1"/>
  <c r="M90" i="4" a="1"/>
  <c r="M90" i="4" s="1"/>
  <c r="N90" i="4"/>
  <c r="O90" i="4"/>
  <c r="P90" i="4"/>
  <c r="Q90" i="4"/>
  <c r="L91" i="4" a="1"/>
  <c r="L91" i="4" s="1"/>
  <c r="M91" i="4" a="1"/>
  <c r="M91" i="4" s="1"/>
  <c r="N91" i="4"/>
  <c r="O91" i="4"/>
  <c r="P91" i="4"/>
  <c r="Q91" i="4"/>
  <c r="L92" i="4" a="1"/>
  <c r="L92" i="4" s="1"/>
  <c r="M92" i="4" a="1"/>
  <c r="M92" i="4" s="1"/>
  <c r="N92" i="4"/>
  <c r="O92" i="4"/>
  <c r="P92" i="4"/>
  <c r="Q92" i="4"/>
  <c r="L93" i="4" a="1"/>
  <c r="L93" i="4" s="1"/>
  <c r="M93" i="4" a="1"/>
  <c r="M93" i="4" s="1"/>
  <c r="N93" i="4"/>
  <c r="O93" i="4"/>
  <c r="P93" i="4"/>
  <c r="Q93" i="4"/>
  <c r="L94" i="4" a="1"/>
  <c r="L94" i="4" s="1"/>
  <c r="M94" i="4" a="1"/>
  <c r="M94" i="4" s="1"/>
  <c r="N94" i="4"/>
  <c r="O94" i="4"/>
  <c r="P94" i="4"/>
  <c r="Q94" i="4"/>
  <c r="L95" i="4" a="1"/>
  <c r="L95" i="4" s="1"/>
  <c r="M95" i="4" a="1"/>
  <c r="M95" i="4" s="1"/>
  <c r="N95" i="4"/>
  <c r="O95" i="4"/>
  <c r="P95" i="4"/>
  <c r="Q95" i="4"/>
  <c r="L96" i="4" a="1"/>
  <c r="L96" i="4" s="1"/>
  <c r="M96" i="4" a="1"/>
  <c r="M96" i="4" s="1"/>
  <c r="N96" i="4"/>
  <c r="O96" i="4"/>
  <c r="P96" i="4"/>
  <c r="Q96" i="4"/>
  <c r="L97" i="4" a="1"/>
  <c r="L97" i="4" s="1"/>
  <c r="M97" i="4" a="1"/>
  <c r="M97" i="4" s="1"/>
  <c r="N97" i="4"/>
  <c r="O97" i="4"/>
  <c r="P97" i="4"/>
  <c r="Q97" i="4"/>
  <c r="L98" i="4" a="1"/>
  <c r="L98" i="4" s="1"/>
  <c r="M98" i="4" a="1"/>
  <c r="M98" i="4" s="1"/>
  <c r="N98" i="4"/>
  <c r="O98" i="4"/>
  <c r="P98" i="4"/>
  <c r="Q98" i="4"/>
  <c r="L99" i="4" a="1"/>
  <c r="L99" i="4" s="1"/>
  <c r="M99" i="4" a="1"/>
  <c r="M99" i="4" s="1"/>
  <c r="N99" i="4"/>
  <c r="O99" i="4"/>
  <c r="P99" i="4"/>
  <c r="Q99" i="4"/>
  <c r="K7" i="4" a="1"/>
  <c r="K7" i="4" s="1"/>
  <c r="K8" i="4" a="1"/>
  <c r="K8" i="4" s="1"/>
  <c r="K9" i="4" a="1"/>
  <c r="K9" i="4" s="1"/>
  <c r="K10" i="4" a="1"/>
  <c r="K10" i="4" s="1"/>
  <c r="K11" i="4" a="1"/>
  <c r="K11" i="4" s="1"/>
  <c r="K12" i="4" a="1"/>
  <c r="K12" i="4" s="1"/>
  <c r="K13" i="4" a="1"/>
  <c r="K13" i="4" s="1"/>
  <c r="K14" i="4" a="1"/>
  <c r="K14" i="4" s="1"/>
  <c r="K15" i="4" a="1"/>
  <c r="K15" i="4" s="1"/>
  <c r="K16" i="4" a="1"/>
  <c r="K16" i="4" s="1"/>
  <c r="K17" i="4" a="1"/>
  <c r="K17" i="4" s="1"/>
  <c r="K18" i="4" a="1"/>
  <c r="K18" i="4" s="1"/>
  <c r="K19" i="4" a="1"/>
  <c r="K19" i="4" s="1"/>
  <c r="K20" i="4" a="1"/>
  <c r="K20" i="4" s="1"/>
  <c r="K21" i="4" a="1"/>
  <c r="K21" i="4" s="1"/>
  <c r="K22" i="4" a="1"/>
  <c r="K22" i="4" s="1"/>
  <c r="K23" i="4" a="1"/>
  <c r="K23" i="4" s="1"/>
  <c r="K24" i="4" a="1"/>
  <c r="K24" i="4" s="1"/>
  <c r="K25" i="4" a="1"/>
  <c r="K25" i="4" s="1"/>
  <c r="K26" i="4" a="1"/>
  <c r="K26" i="4" s="1"/>
  <c r="K27" i="4" a="1"/>
  <c r="K27" i="4" s="1"/>
  <c r="K28" i="4" a="1"/>
  <c r="K28" i="4" s="1"/>
  <c r="K29" i="4" a="1"/>
  <c r="K29" i="4" s="1"/>
  <c r="K30" i="4" a="1"/>
  <c r="K30" i="4" s="1"/>
  <c r="K31" i="4" a="1"/>
  <c r="K31" i="4" s="1"/>
  <c r="K32" i="4" a="1"/>
  <c r="K32" i="4" s="1"/>
  <c r="K33" i="4" a="1"/>
  <c r="K33" i="4" s="1"/>
  <c r="K34" i="4" a="1"/>
  <c r="K34" i="4" s="1"/>
  <c r="K35" i="4" a="1"/>
  <c r="K35" i="4" s="1"/>
  <c r="K36" i="4" a="1"/>
  <c r="K36" i="4" s="1"/>
  <c r="K37" i="4" a="1"/>
  <c r="K37" i="4" s="1"/>
  <c r="K38" i="4" a="1"/>
  <c r="K38" i="4" s="1"/>
  <c r="K39" i="4" a="1"/>
  <c r="K39" i="4" s="1"/>
  <c r="K40" i="4" a="1"/>
  <c r="K40" i="4" s="1"/>
  <c r="K41" i="4" a="1"/>
  <c r="K41" i="4" s="1"/>
  <c r="K42" i="4" a="1"/>
  <c r="K42" i="4" s="1"/>
  <c r="K43" i="4" a="1"/>
  <c r="K43" i="4" s="1"/>
  <c r="K44" i="4" a="1"/>
  <c r="K44" i="4" s="1"/>
  <c r="K45" i="4" a="1"/>
  <c r="K45" i="4" s="1"/>
  <c r="K46" i="4" a="1"/>
  <c r="K46" i="4" s="1"/>
  <c r="K47" i="4" a="1"/>
  <c r="K47" i="4" s="1"/>
  <c r="K48" i="4" a="1"/>
  <c r="K48" i="4" s="1"/>
  <c r="K49" i="4" a="1"/>
  <c r="K49" i="4" s="1"/>
  <c r="K50" i="4" a="1"/>
  <c r="K50" i="4" s="1"/>
  <c r="K51" i="4" a="1"/>
  <c r="K51" i="4" s="1"/>
  <c r="K52" i="4" a="1"/>
  <c r="K52" i="4" s="1"/>
  <c r="K53" i="4" a="1"/>
  <c r="K53" i="4" s="1"/>
  <c r="K54" i="4" a="1"/>
  <c r="K54" i="4" s="1"/>
  <c r="K55" i="4" a="1"/>
  <c r="K55" i="4" s="1"/>
  <c r="K56" i="4" a="1"/>
  <c r="K56" i="4" s="1"/>
  <c r="K57" i="4" a="1"/>
  <c r="K57" i="4" s="1"/>
  <c r="K58" i="4" a="1"/>
  <c r="K58" i="4" s="1"/>
  <c r="K59" i="4" a="1"/>
  <c r="K59" i="4" s="1"/>
  <c r="K60" i="4" a="1"/>
  <c r="K60" i="4" s="1"/>
  <c r="K61" i="4" a="1"/>
  <c r="K61" i="4" s="1"/>
  <c r="K62" i="4" a="1"/>
  <c r="K62" i="4" s="1"/>
  <c r="K63" i="4" a="1"/>
  <c r="K63" i="4" s="1"/>
  <c r="K64" i="4" a="1"/>
  <c r="K64" i="4" s="1"/>
  <c r="K65" i="4" a="1"/>
  <c r="K65" i="4" s="1"/>
  <c r="K66" i="4" a="1"/>
  <c r="K66" i="4" s="1"/>
  <c r="K67" i="4" a="1"/>
  <c r="K67" i="4" s="1"/>
  <c r="K68" i="4" a="1"/>
  <c r="K68" i="4" s="1"/>
  <c r="K69" i="4" a="1"/>
  <c r="K69" i="4" s="1"/>
  <c r="K70" i="4" a="1"/>
  <c r="K70" i="4" s="1"/>
  <c r="K71" i="4" a="1"/>
  <c r="K71" i="4" s="1"/>
  <c r="K72" i="4" a="1"/>
  <c r="K72" i="4" s="1"/>
  <c r="K73" i="4" a="1"/>
  <c r="K73" i="4" s="1"/>
  <c r="K74" i="4" a="1"/>
  <c r="K74" i="4" s="1"/>
  <c r="K75" i="4" a="1"/>
  <c r="K75" i="4" s="1"/>
  <c r="K76" i="4" a="1"/>
  <c r="K76" i="4" s="1"/>
  <c r="K77" i="4" a="1"/>
  <c r="K77" i="4" s="1"/>
  <c r="K78" i="4" a="1"/>
  <c r="K78" i="4" s="1"/>
  <c r="K79" i="4" a="1"/>
  <c r="K79" i="4" s="1"/>
  <c r="K80" i="4" a="1"/>
  <c r="K80" i="4" s="1"/>
  <c r="K81" i="4" a="1"/>
  <c r="K81" i="4" s="1"/>
  <c r="K82" i="4" a="1"/>
  <c r="K82" i="4" s="1"/>
  <c r="K83" i="4" a="1"/>
  <c r="K83" i="4" s="1"/>
  <c r="K84" i="4" a="1"/>
  <c r="K84" i="4" s="1"/>
  <c r="K85" i="4" a="1"/>
  <c r="K85" i="4" s="1"/>
  <c r="K86" i="4" a="1"/>
  <c r="K86" i="4" s="1"/>
  <c r="K87" i="4" a="1"/>
  <c r="K87" i="4" s="1"/>
  <c r="K88" i="4" a="1"/>
  <c r="K88" i="4" s="1"/>
  <c r="K89" i="4" a="1"/>
  <c r="K89" i="4" s="1"/>
  <c r="K90" i="4" a="1"/>
  <c r="K90" i="4" s="1"/>
  <c r="K91" i="4" a="1"/>
  <c r="K91" i="4" s="1"/>
  <c r="K92" i="4" a="1"/>
  <c r="K92" i="4" s="1"/>
  <c r="K93" i="4" a="1"/>
  <c r="K93" i="4" s="1"/>
  <c r="K94" i="4" a="1"/>
  <c r="K94" i="4" s="1"/>
  <c r="K95" i="4" a="1"/>
  <c r="K95" i="4" s="1"/>
  <c r="K96" i="4" a="1"/>
  <c r="K96" i="4" s="1"/>
  <c r="K97" i="4" a="1"/>
  <c r="K97" i="4" s="1"/>
  <c r="K98" i="4" a="1"/>
  <c r="K98" i="4" s="1"/>
  <c r="K99" i="4" a="1"/>
  <c r="K99" i="4" s="1"/>
  <c r="J7" i="4" a="1"/>
  <c r="J7" i="4" s="1"/>
  <c r="J8" i="4" a="1"/>
  <c r="J8" i="4" s="1"/>
  <c r="J9" i="4" a="1"/>
  <c r="J9" i="4" s="1"/>
  <c r="J10" i="4" a="1"/>
  <c r="J10" i="4" s="1"/>
  <c r="J11" i="4" a="1"/>
  <c r="J11" i="4" s="1"/>
  <c r="J12" i="4" a="1"/>
  <c r="J12" i="4" s="1"/>
  <c r="J13" i="4" a="1"/>
  <c r="J13" i="4" s="1"/>
  <c r="J14" i="4" a="1"/>
  <c r="J14" i="4" s="1"/>
  <c r="J15" i="4" a="1"/>
  <c r="J15" i="4" s="1"/>
  <c r="J16" i="4" a="1"/>
  <c r="J16" i="4" s="1"/>
  <c r="J17" i="4" a="1"/>
  <c r="J17" i="4" s="1"/>
  <c r="J18" i="4" a="1"/>
  <c r="J18" i="4" s="1"/>
  <c r="J19" i="4" a="1"/>
  <c r="J19" i="4" s="1"/>
  <c r="J20" i="4" a="1"/>
  <c r="J20" i="4" s="1"/>
  <c r="J21" i="4" a="1"/>
  <c r="J21" i="4" s="1"/>
  <c r="J22" i="4" a="1"/>
  <c r="J22" i="4" s="1"/>
  <c r="J23" i="4" a="1"/>
  <c r="J23" i="4" s="1"/>
  <c r="J24" i="4" a="1"/>
  <c r="J24" i="4" s="1"/>
  <c r="J25" i="4" a="1"/>
  <c r="J25" i="4" s="1"/>
  <c r="J26" i="4" a="1"/>
  <c r="J26" i="4" s="1"/>
  <c r="J27" i="4" a="1"/>
  <c r="J27" i="4" s="1"/>
  <c r="J28" i="4" a="1"/>
  <c r="J28" i="4" s="1"/>
  <c r="J29" i="4" a="1"/>
  <c r="J29" i="4" s="1"/>
  <c r="J30" i="4" a="1"/>
  <c r="J30" i="4" s="1"/>
  <c r="J31" i="4" a="1"/>
  <c r="J31" i="4" s="1"/>
  <c r="J32" i="4" a="1"/>
  <c r="J32" i="4" s="1"/>
  <c r="J33" i="4" a="1"/>
  <c r="J33" i="4" s="1"/>
  <c r="J34" i="4" a="1"/>
  <c r="J34" i="4" s="1"/>
  <c r="J35" i="4" a="1"/>
  <c r="J35" i="4" s="1"/>
  <c r="J36" i="4" a="1"/>
  <c r="J36" i="4" s="1"/>
  <c r="J37" i="4" a="1"/>
  <c r="J37" i="4" s="1"/>
  <c r="J38" i="4" a="1"/>
  <c r="J38" i="4" s="1"/>
  <c r="J39" i="4" a="1"/>
  <c r="J39" i="4" s="1"/>
  <c r="J40" i="4" a="1"/>
  <c r="J40" i="4" s="1"/>
  <c r="J41" i="4" a="1"/>
  <c r="J41" i="4" s="1"/>
  <c r="J42" i="4" a="1"/>
  <c r="J42" i="4" s="1"/>
  <c r="J43" i="4" a="1"/>
  <c r="J43" i="4" s="1"/>
  <c r="J44" i="4" a="1"/>
  <c r="J44" i="4" s="1"/>
  <c r="J45" i="4" a="1"/>
  <c r="J45" i="4" s="1"/>
  <c r="J46" i="4" a="1"/>
  <c r="J46" i="4" s="1"/>
  <c r="J47" i="4" a="1"/>
  <c r="J47" i="4" s="1"/>
  <c r="J48" i="4" a="1"/>
  <c r="J48" i="4" s="1"/>
  <c r="J49" i="4" a="1"/>
  <c r="J49" i="4" s="1"/>
  <c r="J50" i="4" a="1"/>
  <c r="J50" i="4" s="1"/>
  <c r="J51" i="4" a="1"/>
  <c r="J51" i="4" s="1"/>
  <c r="J52" i="4" a="1"/>
  <c r="J52" i="4" s="1"/>
  <c r="J53" i="4" a="1"/>
  <c r="J53" i="4" s="1"/>
  <c r="J54" i="4" a="1"/>
  <c r="J54" i="4" s="1"/>
  <c r="J55" i="4" a="1"/>
  <c r="J55" i="4" s="1"/>
  <c r="J56" i="4" a="1"/>
  <c r="J56" i="4" s="1"/>
  <c r="J57" i="4" a="1"/>
  <c r="J57" i="4" s="1"/>
  <c r="J58" i="4" a="1"/>
  <c r="J58" i="4" s="1"/>
  <c r="J59" i="4" a="1"/>
  <c r="J59" i="4" s="1"/>
  <c r="J60" i="4" a="1"/>
  <c r="J60" i="4" s="1"/>
  <c r="J61" i="4" a="1"/>
  <c r="J61" i="4" s="1"/>
  <c r="J62" i="4" a="1"/>
  <c r="J62" i="4" s="1"/>
  <c r="J63" i="4" a="1"/>
  <c r="J63" i="4" s="1"/>
  <c r="J64" i="4" a="1"/>
  <c r="J64" i="4" s="1"/>
  <c r="J65" i="4" a="1"/>
  <c r="J65" i="4" s="1"/>
  <c r="J66" i="4" a="1"/>
  <c r="J66" i="4" s="1"/>
  <c r="J67" i="4" a="1"/>
  <c r="J67" i="4" s="1"/>
  <c r="J68" i="4" a="1"/>
  <c r="J68" i="4" s="1"/>
  <c r="J69" i="4" a="1"/>
  <c r="J69" i="4" s="1"/>
  <c r="J70" i="4" a="1"/>
  <c r="J70" i="4" s="1"/>
  <c r="J71" i="4" a="1"/>
  <c r="J71" i="4" s="1"/>
  <c r="J72" i="4" a="1"/>
  <c r="J72" i="4" s="1"/>
  <c r="J73" i="4" a="1"/>
  <c r="J73" i="4" s="1"/>
  <c r="J74" i="4" a="1"/>
  <c r="J74" i="4" s="1"/>
  <c r="J75" i="4" a="1"/>
  <c r="J75" i="4" s="1"/>
  <c r="J76" i="4" a="1"/>
  <c r="J76" i="4" s="1"/>
  <c r="J77" i="4" a="1"/>
  <c r="J77" i="4" s="1"/>
  <c r="J78" i="4" a="1"/>
  <c r="J78" i="4" s="1"/>
  <c r="J79" i="4" a="1"/>
  <c r="J79" i="4" s="1"/>
  <c r="J80" i="4" a="1"/>
  <c r="J80" i="4" s="1"/>
  <c r="J81" i="4" a="1"/>
  <c r="J81" i="4" s="1"/>
  <c r="J82" i="4" a="1"/>
  <c r="J82" i="4" s="1"/>
  <c r="J83" i="4" a="1"/>
  <c r="J83" i="4" s="1"/>
  <c r="J84" i="4" a="1"/>
  <c r="J84" i="4" s="1"/>
  <c r="J85" i="4" a="1"/>
  <c r="J85" i="4" s="1"/>
  <c r="J86" i="4" a="1"/>
  <c r="J86" i="4" s="1"/>
  <c r="J87" i="4" a="1"/>
  <c r="J87" i="4" s="1"/>
  <c r="J88" i="4" a="1"/>
  <c r="J88" i="4" s="1"/>
  <c r="J89" i="4" a="1"/>
  <c r="J89" i="4" s="1"/>
  <c r="J90" i="4" a="1"/>
  <c r="J90" i="4" s="1"/>
  <c r="J91" i="4" a="1"/>
  <c r="J91" i="4" s="1"/>
  <c r="J92" i="4" a="1"/>
  <c r="J92" i="4" s="1"/>
  <c r="J93" i="4" a="1"/>
  <c r="J93" i="4" s="1"/>
  <c r="J94" i="4" a="1"/>
  <c r="J94" i="4" s="1"/>
  <c r="J95" i="4" a="1"/>
  <c r="J95" i="4" s="1"/>
  <c r="J96" i="4" a="1"/>
  <c r="J96" i="4" s="1"/>
  <c r="J97" i="4" a="1"/>
  <c r="J97" i="4" s="1"/>
  <c r="J98" i="4" a="1"/>
  <c r="J98" i="4" s="1"/>
  <c r="J99" i="4" a="1"/>
  <c r="J99" i="4" s="1"/>
  <c r="I7" i="4" a="1"/>
  <c r="I7" i="4" s="1"/>
  <c r="I8" i="4" a="1"/>
  <c r="I8" i="4" s="1"/>
  <c r="I9" i="4" a="1"/>
  <c r="I9" i="4" s="1"/>
  <c r="I10" i="4" a="1"/>
  <c r="I10" i="4" s="1"/>
  <c r="I11" i="4" a="1"/>
  <c r="I11" i="4" s="1"/>
  <c r="I12" i="4" a="1"/>
  <c r="I12" i="4" s="1"/>
  <c r="I13" i="4" a="1"/>
  <c r="I13" i="4" s="1"/>
  <c r="I14" i="4" a="1"/>
  <c r="I14" i="4" s="1"/>
  <c r="I15" i="4" a="1"/>
  <c r="I15" i="4" s="1"/>
  <c r="I16" i="4" a="1"/>
  <c r="I16" i="4" s="1"/>
  <c r="I17" i="4" a="1"/>
  <c r="I17" i="4" s="1"/>
  <c r="I18" i="4" a="1"/>
  <c r="I18" i="4" s="1"/>
  <c r="I19" i="4" a="1"/>
  <c r="I19" i="4" s="1"/>
  <c r="I20" i="4" a="1"/>
  <c r="I20" i="4" s="1"/>
  <c r="I21" i="4" a="1"/>
  <c r="I21" i="4" s="1"/>
  <c r="I22" i="4" a="1"/>
  <c r="I22" i="4" s="1"/>
  <c r="I23" i="4" a="1"/>
  <c r="I23" i="4" s="1"/>
  <c r="I24" i="4" a="1"/>
  <c r="I24" i="4" s="1"/>
  <c r="I25" i="4" a="1"/>
  <c r="I25" i="4" s="1"/>
  <c r="I26" i="4" a="1"/>
  <c r="I26" i="4" s="1"/>
  <c r="I27" i="4" a="1"/>
  <c r="I27" i="4" s="1"/>
  <c r="I28" i="4" a="1"/>
  <c r="I28" i="4" s="1"/>
  <c r="I29" i="4" a="1"/>
  <c r="I29" i="4" s="1"/>
  <c r="I30" i="4" a="1"/>
  <c r="I30" i="4" s="1"/>
  <c r="I31" i="4" a="1"/>
  <c r="I31" i="4" s="1"/>
  <c r="I32" i="4" a="1"/>
  <c r="I32" i="4" s="1"/>
  <c r="I33" i="4" a="1"/>
  <c r="I33" i="4" s="1"/>
  <c r="I34" i="4" a="1"/>
  <c r="I34" i="4" s="1"/>
  <c r="I35" i="4" a="1"/>
  <c r="I35" i="4" s="1"/>
  <c r="I36" i="4" a="1"/>
  <c r="I36" i="4" s="1"/>
  <c r="I37" i="4" a="1"/>
  <c r="I37" i="4" s="1"/>
  <c r="I38" i="4" a="1"/>
  <c r="I38" i="4" s="1"/>
  <c r="I39" i="4" a="1"/>
  <c r="I39" i="4" s="1"/>
  <c r="I40" i="4" a="1"/>
  <c r="I40" i="4" s="1"/>
  <c r="I41" i="4" a="1"/>
  <c r="I41" i="4" s="1"/>
  <c r="I42" i="4" a="1"/>
  <c r="I42" i="4" s="1"/>
  <c r="I43" i="4" a="1"/>
  <c r="I43" i="4" s="1"/>
  <c r="I44" i="4" a="1"/>
  <c r="I44" i="4" s="1"/>
  <c r="I45" i="4" a="1"/>
  <c r="I45" i="4" s="1"/>
  <c r="I46" i="4" a="1"/>
  <c r="I46" i="4" s="1"/>
  <c r="I47" i="4" a="1"/>
  <c r="I47" i="4" s="1"/>
  <c r="I48" i="4" a="1"/>
  <c r="I48" i="4" s="1"/>
  <c r="I49" i="4" a="1"/>
  <c r="I49" i="4" s="1"/>
  <c r="I50" i="4" a="1"/>
  <c r="I50" i="4" s="1"/>
  <c r="I51" i="4" a="1"/>
  <c r="I51" i="4" s="1"/>
  <c r="I52" i="4" a="1"/>
  <c r="I52" i="4" s="1"/>
  <c r="I53" i="4" a="1"/>
  <c r="I53" i="4" s="1"/>
  <c r="I54" i="4" a="1"/>
  <c r="I54" i="4" s="1"/>
  <c r="I55" i="4" a="1"/>
  <c r="I55" i="4" s="1"/>
  <c r="I56" i="4" a="1"/>
  <c r="I56" i="4" s="1"/>
  <c r="I57" i="4" a="1"/>
  <c r="I57" i="4" s="1"/>
  <c r="I58" i="4" a="1"/>
  <c r="I58" i="4" s="1"/>
  <c r="I59" i="4" a="1"/>
  <c r="I59" i="4" s="1"/>
  <c r="I60" i="4" a="1"/>
  <c r="I60" i="4" s="1"/>
  <c r="I61" i="4" a="1"/>
  <c r="I61" i="4" s="1"/>
  <c r="I62" i="4" a="1"/>
  <c r="I62" i="4" s="1"/>
  <c r="I63" i="4" a="1"/>
  <c r="I63" i="4" s="1"/>
  <c r="I64" i="4" a="1"/>
  <c r="I64" i="4" s="1"/>
  <c r="I65" i="4" a="1"/>
  <c r="I65" i="4" s="1"/>
  <c r="I66" i="4" a="1"/>
  <c r="I66" i="4" s="1"/>
  <c r="I67" i="4" a="1"/>
  <c r="I67" i="4" s="1"/>
  <c r="I68" i="4" a="1"/>
  <c r="I68" i="4" s="1"/>
  <c r="I69" i="4" a="1"/>
  <c r="I69" i="4" s="1"/>
  <c r="I70" i="4" a="1"/>
  <c r="I70" i="4" s="1"/>
  <c r="I71" i="4" a="1"/>
  <c r="I71" i="4" s="1"/>
  <c r="I72" i="4" a="1"/>
  <c r="I72" i="4" s="1"/>
  <c r="I73" i="4" a="1"/>
  <c r="I73" i="4" s="1"/>
  <c r="I74" i="4" a="1"/>
  <c r="I74" i="4" s="1"/>
  <c r="I75" i="4" a="1"/>
  <c r="I75" i="4" s="1"/>
  <c r="I76" i="4" a="1"/>
  <c r="I76" i="4" s="1"/>
  <c r="I77" i="4" a="1"/>
  <c r="I77" i="4" s="1"/>
  <c r="I78" i="4" a="1"/>
  <c r="I78" i="4" s="1"/>
  <c r="I79" i="4" a="1"/>
  <c r="I79" i="4" s="1"/>
  <c r="I80" i="4" a="1"/>
  <c r="I80" i="4" s="1"/>
  <c r="I81" i="4" a="1"/>
  <c r="I81" i="4" s="1"/>
  <c r="I82" i="4" a="1"/>
  <c r="I82" i="4" s="1"/>
  <c r="I83" i="4" a="1"/>
  <c r="I83" i="4" s="1"/>
  <c r="I84" i="4" a="1"/>
  <c r="I84" i="4" s="1"/>
  <c r="I85" i="4" a="1"/>
  <c r="I85" i="4" s="1"/>
  <c r="I86" i="4" a="1"/>
  <c r="I86" i="4" s="1"/>
  <c r="I87" i="4" a="1"/>
  <c r="I87" i="4" s="1"/>
  <c r="I88" i="4" a="1"/>
  <c r="I88" i="4" s="1"/>
  <c r="I89" i="4" a="1"/>
  <c r="I89" i="4" s="1"/>
  <c r="I90" i="4" a="1"/>
  <c r="I90" i="4" s="1"/>
  <c r="I91" i="4" a="1"/>
  <c r="I91" i="4" s="1"/>
  <c r="I92" i="4" a="1"/>
  <c r="I92" i="4" s="1"/>
  <c r="I93" i="4" a="1"/>
  <c r="I93" i="4" s="1"/>
  <c r="I94" i="4" a="1"/>
  <c r="I94" i="4" s="1"/>
  <c r="I95" i="4" a="1"/>
  <c r="I95" i="4" s="1"/>
  <c r="I96" i="4" a="1"/>
  <c r="I96" i="4" s="1"/>
  <c r="I97" i="4" a="1"/>
  <c r="I97" i="4" s="1"/>
  <c r="I98" i="4" a="1"/>
  <c r="I98" i="4" s="1"/>
  <c r="I99" i="4" a="1"/>
  <c r="I99" i="4" s="1"/>
  <c r="V2" i="4"/>
  <c r="V3" i="4"/>
  <c r="V4" i="4"/>
  <c r="V5" i="4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70" i="4"/>
  <c r="V71" i="4"/>
  <c r="V72" i="4"/>
  <c r="V73" i="4"/>
  <c r="V74" i="4"/>
  <c r="V75" i="4"/>
  <c r="V76" i="4"/>
  <c r="V77" i="4"/>
  <c r="V78" i="4"/>
  <c r="V79" i="4"/>
  <c r="V80" i="4"/>
  <c r="V81" i="4"/>
  <c r="V82" i="4"/>
  <c r="V83" i="4"/>
  <c r="V84" i="4"/>
  <c r="V85" i="4"/>
  <c r="V86" i="4"/>
  <c r="V87" i="4"/>
  <c r="V88" i="4"/>
  <c r="V89" i="4"/>
  <c r="V90" i="4"/>
  <c r="V91" i="4"/>
  <c r="V92" i="4"/>
  <c r="V93" i="4"/>
  <c r="V94" i="4"/>
  <c r="V95" i="4"/>
  <c r="V96" i="4"/>
  <c r="V97" i="4"/>
  <c r="V98" i="4"/>
  <c r="V99" i="4"/>
  <c r="B20" i="11" a="1"/>
  <c r="B36" i="13" a="1"/>
  <c r="B36" i="13" l="1"/>
  <c r="B20" i="11"/>
  <c r="I3" i="6" a="1"/>
  <c r="I3" i="6" s="1"/>
  <c r="I4" i="6" a="1"/>
  <c r="I4" i="6" s="1"/>
  <c r="I5" i="6" a="1"/>
  <c r="I5" i="6" s="1"/>
  <c r="I6" i="6" a="1"/>
  <c r="I6" i="6" s="1"/>
  <c r="U5" i="4" a="1"/>
  <c r="U5" i="4" s="1"/>
  <c r="U6" i="4" a="1"/>
  <c r="U6" i="4" s="1"/>
  <c r="U7" i="4" a="1"/>
  <c r="U7" i="4" s="1"/>
  <c r="U8" i="4" a="1"/>
  <c r="U8" i="4" s="1"/>
  <c r="U9" i="4" a="1"/>
  <c r="U9" i="4" s="1"/>
  <c r="U10" i="4" a="1"/>
  <c r="U10" i="4" s="1"/>
  <c r="U11" i="4" a="1"/>
  <c r="U11" i="4" s="1"/>
  <c r="U12" i="4" a="1"/>
  <c r="U12" i="4" s="1"/>
  <c r="U13" i="4" a="1"/>
  <c r="U13" i="4" s="1"/>
  <c r="U14" i="4" a="1"/>
  <c r="U14" i="4" s="1"/>
  <c r="U15" i="4" a="1"/>
  <c r="U15" i="4" s="1"/>
  <c r="U16" i="4" a="1"/>
  <c r="U16" i="4" s="1"/>
  <c r="U17" i="4" a="1"/>
  <c r="U17" i="4" s="1"/>
  <c r="U18" i="4" a="1"/>
  <c r="U18" i="4" s="1"/>
  <c r="U19" i="4" a="1"/>
  <c r="U19" i="4" s="1"/>
  <c r="U20" i="4" a="1"/>
  <c r="U20" i="4" s="1"/>
  <c r="U21" i="4" a="1"/>
  <c r="U21" i="4" s="1"/>
  <c r="U22" i="4" a="1"/>
  <c r="U22" i="4" s="1"/>
  <c r="U23" i="4" a="1"/>
  <c r="U23" i="4" s="1"/>
  <c r="U24" i="4" a="1"/>
  <c r="U24" i="4" s="1"/>
  <c r="U25" i="4" a="1"/>
  <c r="U25" i="4" s="1"/>
  <c r="U26" i="4" a="1"/>
  <c r="U26" i="4" s="1"/>
  <c r="U27" i="4" a="1"/>
  <c r="U27" i="4" s="1"/>
  <c r="U28" i="4" a="1"/>
  <c r="U28" i="4" s="1"/>
  <c r="U29" i="4" a="1"/>
  <c r="U29" i="4" s="1"/>
  <c r="U30" i="4" a="1"/>
  <c r="U30" i="4" s="1"/>
  <c r="U31" i="4" a="1"/>
  <c r="U31" i="4" s="1"/>
  <c r="U32" i="4" a="1"/>
  <c r="U32" i="4" s="1"/>
  <c r="U33" i="4" a="1"/>
  <c r="U33" i="4" s="1"/>
  <c r="U34" i="4" a="1"/>
  <c r="U34" i="4" s="1"/>
  <c r="U35" i="4" a="1"/>
  <c r="U35" i="4" s="1"/>
  <c r="U36" i="4" a="1"/>
  <c r="U36" i="4" s="1"/>
  <c r="U37" i="4" a="1"/>
  <c r="U37" i="4" s="1"/>
  <c r="U38" i="4" a="1"/>
  <c r="U38" i="4" s="1"/>
  <c r="U39" i="4" a="1"/>
  <c r="U39" i="4" s="1"/>
  <c r="U40" i="4" a="1"/>
  <c r="U40" i="4" s="1"/>
  <c r="U41" i="4" a="1"/>
  <c r="U41" i="4" s="1"/>
  <c r="U42" i="4" a="1"/>
  <c r="U42" i="4" s="1"/>
  <c r="U43" i="4" a="1"/>
  <c r="U43" i="4" s="1"/>
  <c r="U44" i="4" a="1"/>
  <c r="U44" i="4" s="1"/>
  <c r="U45" i="4" a="1"/>
  <c r="U45" i="4" s="1"/>
  <c r="U46" i="4" a="1"/>
  <c r="U46" i="4" s="1"/>
  <c r="U47" i="4" a="1"/>
  <c r="U47" i="4" s="1"/>
  <c r="U48" i="4" a="1"/>
  <c r="U48" i="4" s="1"/>
  <c r="U49" i="4" a="1"/>
  <c r="U49" i="4" s="1"/>
  <c r="U50" i="4" a="1"/>
  <c r="U50" i="4" s="1"/>
  <c r="U51" i="4" a="1"/>
  <c r="U51" i="4" s="1"/>
  <c r="U52" i="4" a="1"/>
  <c r="U52" i="4" s="1"/>
  <c r="U53" i="4" a="1"/>
  <c r="U53" i="4" s="1"/>
  <c r="U54" i="4" a="1"/>
  <c r="U54" i="4" s="1"/>
  <c r="U55" i="4" a="1"/>
  <c r="U55" i="4" s="1"/>
  <c r="U56" i="4" a="1"/>
  <c r="U56" i="4" s="1"/>
  <c r="U57" i="4" a="1"/>
  <c r="U57" i="4" s="1"/>
  <c r="U58" i="4" a="1"/>
  <c r="U58" i="4" s="1"/>
  <c r="U59" i="4" a="1"/>
  <c r="U59" i="4" s="1"/>
  <c r="U60" i="4" a="1"/>
  <c r="U60" i="4" s="1"/>
  <c r="U61" i="4" a="1"/>
  <c r="U61" i="4" s="1"/>
  <c r="U62" i="4" a="1"/>
  <c r="U62" i="4" s="1"/>
  <c r="U63" i="4" a="1"/>
  <c r="U63" i="4" s="1"/>
  <c r="U64" i="4" a="1"/>
  <c r="U64" i="4" s="1"/>
  <c r="U65" i="4" a="1"/>
  <c r="U65" i="4" s="1"/>
  <c r="U66" i="4" a="1"/>
  <c r="U66" i="4" s="1"/>
  <c r="U67" i="4" a="1"/>
  <c r="U67" i="4" s="1"/>
  <c r="U68" i="4" a="1"/>
  <c r="U68" i="4" s="1"/>
  <c r="U69" i="4" a="1"/>
  <c r="U69" i="4" s="1"/>
  <c r="U70" i="4" a="1"/>
  <c r="U70" i="4" s="1"/>
  <c r="U71" i="4" a="1"/>
  <c r="U71" i="4" s="1"/>
  <c r="U72" i="4" a="1"/>
  <c r="U72" i="4" s="1"/>
  <c r="U73" i="4" a="1"/>
  <c r="U73" i="4" s="1"/>
  <c r="U74" i="4" a="1"/>
  <c r="U74" i="4" s="1"/>
  <c r="U75" i="4" a="1"/>
  <c r="U75" i="4" s="1"/>
  <c r="U76" i="4" a="1"/>
  <c r="U76" i="4" s="1"/>
  <c r="U77" i="4" a="1"/>
  <c r="U77" i="4" s="1"/>
  <c r="U78" i="4" a="1"/>
  <c r="U78" i="4" s="1"/>
  <c r="U79" i="4" a="1"/>
  <c r="U79" i="4" s="1"/>
  <c r="U80" i="4" a="1"/>
  <c r="U80" i="4" s="1"/>
  <c r="U81" i="4" a="1"/>
  <c r="U81" i="4" s="1"/>
  <c r="U82" i="4" a="1"/>
  <c r="U82" i="4" s="1"/>
  <c r="U83" i="4" a="1"/>
  <c r="U83" i="4" s="1"/>
  <c r="U84" i="4" a="1"/>
  <c r="U84" i="4" s="1"/>
  <c r="U85" i="4" a="1"/>
  <c r="U85" i="4" s="1"/>
  <c r="U86" i="4" a="1"/>
  <c r="U86" i="4" s="1"/>
  <c r="U87" i="4" a="1"/>
  <c r="U87" i="4" s="1"/>
  <c r="U88" i="4" a="1"/>
  <c r="U88" i="4" s="1"/>
  <c r="U89" i="4" a="1"/>
  <c r="U89" i="4" s="1"/>
  <c r="U90" i="4" a="1"/>
  <c r="U90" i="4" s="1"/>
  <c r="U91" i="4" a="1"/>
  <c r="U91" i="4" s="1"/>
  <c r="U92" i="4" a="1"/>
  <c r="U92" i="4" s="1"/>
  <c r="U93" i="4" a="1"/>
  <c r="U93" i="4" s="1"/>
  <c r="U94" i="4" a="1"/>
  <c r="U94" i="4" s="1"/>
  <c r="U95" i="4" a="1"/>
  <c r="U95" i="4" s="1"/>
  <c r="U96" i="4" a="1"/>
  <c r="U96" i="4" s="1"/>
  <c r="U97" i="4" a="1"/>
  <c r="U97" i="4" s="1"/>
  <c r="U98" i="4" a="1"/>
  <c r="U98" i="4" s="1"/>
  <c r="A3" i="12"/>
  <c r="B3" i="12"/>
  <c r="C3" i="12"/>
  <c r="D3" i="12"/>
  <c r="E3" i="12"/>
  <c r="F3" i="12"/>
  <c r="G3" i="12" s="1"/>
  <c r="J3" i="12"/>
  <c r="I3" i="12" s="1"/>
  <c r="M3" i="12"/>
  <c r="L3" i="12" s="1"/>
  <c r="P3" i="12"/>
  <c r="O3" i="12" s="1"/>
  <c r="S3" i="12"/>
  <c r="U3" i="12" s="1"/>
  <c r="X3" i="12"/>
  <c r="A4" i="12"/>
  <c r="B4" i="12"/>
  <c r="C4" i="12"/>
  <c r="D4" i="12"/>
  <c r="E4" i="12"/>
  <c r="F4" i="12"/>
  <c r="G4" i="12" s="1"/>
  <c r="J4" i="12"/>
  <c r="I4" i="12" s="1"/>
  <c r="M4" i="12"/>
  <c r="L4" i="12" s="1"/>
  <c r="P4" i="12"/>
  <c r="O4" i="12" s="1"/>
  <c r="S4" i="12"/>
  <c r="U4" i="12" s="1"/>
  <c r="X4" i="12"/>
  <c r="A5" i="12"/>
  <c r="B5" i="12"/>
  <c r="C5" i="12"/>
  <c r="D5" i="12"/>
  <c r="E5" i="12"/>
  <c r="F5" i="12"/>
  <c r="G5" i="12" s="1"/>
  <c r="J5" i="12"/>
  <c r="I5" i="12" s="1"/>
  <c r="M5" i="12"/>
  <c r="L5" i="12" s="1"/>
  <c r="P5" i="12"/>
  <c r="O5" i="12" s="1"/>
  <c r="S5" i="12"/>
  <c r="U5" i="12" s="1"/>
  <c r="X5" i="12"/>
  <c r="A6" i="12"/>
  <c r="B6" i="12"/>
  <c r="C6" i="12"/>
  <c r="D6" i="12"/>
  <c r="E6" i="12"/>
  <c r="F6" i="12"/>
  <c r="G6" i="12" s="1"/>
  <c r="J6" i="12"/>
  <c r="I6" i="12" s="1"/>
  <c r="M6" i="12"/>
  <c r="L6" i="12" s="1"/>
  <c r="P6" i="12"/>
  <c r="O6" i="12" s="1"/>
  <c r="S6" i="12"/>
  <c r="U6" i="12" s="1"/>
  <c r="X6" i="12"/>
  <c r="A7" i="12"/>
  <c r="B7" i="12"/>
  <c r="C7" i="12"/>
  <c r="D7" i="12"/>
  <c r="E7" i="12"/>
  <c r="F7" i="12"/>
  <c r="G7" i="12" s="1"/>
  <c r="J7" i="12"/>
  <c r="I7" i="12" s="1"/>
  <c r="M7" i="12"/>
  <c r="L7" i="12" s="1"/>
  <c r="P7" i="12"/>
  <c r="O7" i="12" s="1"/>
  <c r="S7" i="12"/>
  <c r="U7" i="12" s="1"/>
  <c r="X7" i="12"/>
  <c r="A8" i="12"/>
  <c r="B8" i="12"/>
  <c r="C8" i="12"/>
  <c r="D8" i="12"/>
  <c r="E8" i="12"/>
  <c r="F8" i="12"/>
  <c r="G8" i="12" s="1"/>
  <c r="J8" i="12"/>
  <c r="I8" i="12" s="1"/>
  <c r="M8" i="12"/>
  <c r="L8" i="12" s="1"/>
  <c r="P8" i="12"/>
  <c r="O8" i="12" s="1"/>
  <c r="S8" i="12"/>
  <c r="U8" i="12" s="1"/>
  <c r="X8" i="12"/>
  <c r="A9" i="12"/>
  <c r="B9" i="12"/>
  <c r="C9" i="12"/>
  <c r="D9" i="12"/>
  <c r="E9" i="12"/>
  <c r="F9" i="12"/>
  <c r="G9" i="12" s="1"/>
  <c r="J9" i="12"/>
  <c r="I9" i="12" s="1"/>
  <c r="M9" i="12"/>
  <c r="L9" i="12" s="1"/>
  <c r="P9" i="12"/>
  <c r="O9" i="12" s="1"/>
  <c r="S9" i="12"/>
  <c r="U9" i="12" s="1"/>
  <c r="X9" i="12"/>
  <c r="A10" i="12"/>
  <c r="B10" i="12"/>
  <c r="C10" i="12"/>
  <c r="D10" i="12"/>
  <c r="E10" i="12"/>
  <c r="F10" i="12"/>
  <c r="G10" i="12" s="1"/>
  <c r="J10" i="12"/>
  <c r="I10" i="12" s="1"/>
  <c r="M10" i="12"/>
  <c r="L10" i="12" s="1"/>
  <c r="P10" i="12"/>
  <c r="O10" i="12" s="1"/>
  <c r="S10" i="12"/>
  <c r="U10" i="12" s="1"/>
  <c r="X10" i="12"/>
  <c r="A11" i="12"/>
  <c r="B11" i="12"/>
  <c r="C11" i="12"/>
  <c r="D11" i="12"/>
  <c r="E11" i="12"/>
  <c r="F11" i="12"/>
  <c r="G11" i="12" s="1"/>
  <c r="J11" i="12"/>
  <c r="I11" i="12" s="1"/>
  <c r="M11" i="12"/>
  <c r="L11" i="12" s="1"/>
  <c r="P11" i="12"/>
  <c r="O11" i="12" s="1"/>
  <c r="S11" i="12"/>
  <c r="U11" i="12" s="1"/>
  <c r="X11" i="12"/>
  <c r="A12" i="12"/>
  <c r="B12" i="12"/>
  <c r="C12" i="12"/>
  <c r="D12" i="12"/>
  <c r="E12" i="12"/>
  <c r="F12" i="12"/>
  <c r="G12" i="12" s="1"/>
  <c r="J12" i="12"/>
  <c r="I12" i="12" s="1"/>
  <c r="M12" i="12"/>
  <c r="L12" i="12" s="1"/>
  <c r="P12" i="12"/>
  <c r="O12" i="12" s="1"/>
  <c r="S12" i="12"/>
  <c r="U12" i="12" s="1"/>
  <c r="X12" i="12"/>
  <c r="A13" i="12"/>
  <c r="B13" i="12"/>
  <c r="C13" i="12"/>
  <c r="D13" i="12"/>
  <c r="E13" i="12"/>
  <c r="F13" i="12"/>
  <c r="G13" i="12" s="1"/>
  <c r="J13" i="12"/>
  <c r="I13" i="12" s="1"/>
  <c r="M13" i="12"/>
  <c r="L13" i="12" s="1"/>
  <c r="P13" i="12"/>
  <c r="O13" i="12" s="1"/>
  <c r="S13" i="12"/>
  <c r="U13" i="12" s="1"/>
  <c r="X13" i="12"/>
  <c r="A14" i="12"/>
  <c r="B14" i="12"/>
  <c r="C14" i="12"/>
  <c r="D14" i="12"/>
  <c r="E14" i="12"/>
  <c r="F14" i="12"/>
  <c r="G14" i="12" s="1"/>
  <c r="J14" i="12"/>
  <c r="I14" i="12" s="1"/>
  <c r="M14" i="12"/>
  <c r="L14" i="12" s="1"/>
  <c r="P14" i="12"/>
  <c r="O14" i="12" s="1"/>
  <c r="S14" i="12"/>
  <c r="U14" i="12" s="1"/>
  <c r="X14" i="12"/>
  <c r="A15" i="12"/>
  <c r="B15" i="12"/>
  <c r="C15" i="12"/>
  <c r="D15" i="12"/>
  <c r="E15" i="12"/>
  <c r="F15" i="12"/>
  <c r="G15" i="12" s="1"/>
  <c r="J15" i="12"/>
  <c r="I15" i="12" s="1"/>
  <c r="M15" i="12"/>
  <c r="L15" i="12" s="1"/>
  <c r="P15" i="12"/>
  <c r="O15" i="12" s="1"/>
  <c r="S15" i="12"/>
  <c r="U15" i="12" s="1"/>
  <c r="X15" i="12"/>
  <c r="A16" i="12"/>
  <c r="B16" i="12"/>
  <c r="C16" i="12"/>
  <c r="D16" i="12"/>
  <c r="E16" i="12"/>
  <c r="F16" i="12"/>
  <c r="G16" i="12" s="1"/>
  <c r="J16" i="12"/>
  <c r="I16" i="12" s="1"/>
  <c r="M16" i="12"/>
  <c r="L16" i="12" s="1"/>
  <c r="P16" i="12"/>
  <c r="O16" i="12" s="1"/>
  <c r="S16" i="12"/>
  <c r="U16" i="12" s="1"/>
  <c r="X16" i="12"/>
  <c r="A17" i="12"/>
  <c r="B17" i="12"/>
  <c r="C17" i="12"/>
  <c r="D17" i="12"/>
  <c r="E17" i="12"/>
  <c r="F17" i="12"/>
  <c r="G17" i="12" s="1"/>
  <c r="J17" i="12"/>
  <c r="I17" i="12" s="1"/>
  <c r="M17" i="12"/>
  <c r="L17" i="12" s="1"/>
  <c r="P17" i="12"/>
  <c r="O17" i="12" s="1"/>
  <c r="S17" i="12"/>
  <c r="U17" i="12" s="1"/>
  <c r="X17" i="12"/>
  <c r="A18" i="12"/>
  <c r="B18" i="12"/>
  <c r="C18" i="12"/>
  <c r="D18" i="12"/>
  <c r="E18" i="12"/>
  <c r="F18" i="12"/>
  <c r="G18" i="12" s="1"/>
  <c r="J18" i="12"/>
  <c r="I18" i="12" s="1"/>
  <c r="M18" i="12"/>
  <c r="L18" i="12" s="1"/>
  <c r="P18" i="12"/>
  <c r="O18" i="12" s="1"/>
  <c r="S18" i="12"/>
  <c r="U18" i="12" s="1"/>
  <c r="X18" i="12"/>
  <c r="A19" i="12"/>
  <c r="B19" i="12"/>
  <c r="C19" i="12"/>
  <c r="D19" i="12"/>
  <c r="E19" i="12"/>
  <c r="F19" i="12"/>
  <c r="G19" i="12" s="1"/>
  <c r="J19" i="12"/>
  <c r="I19" i="12" s="1"/>
  <c r="M19" i="12"/>
  <c r="L19" i="12" s="1"/>
  <c r="P19" i="12"/>
  <c r="O19" i="12" s="1"/>
  <c r="S19" i="12"/>
  <c r="U19" i="12" s="1"/>
  <c r="X19" i="12"/>
  <c r="A20" i="12"/>
  <c r="B20" i="12"/>
  <c r="C20" i="12"/>
  <c r="D20" i="12"/>
  <c r="E20" i="12"/>
  <c r="F20" i="12"/>
  <c r="G20" i="12" s="1"/>
  <c r="J20" i="12"/>
  <c r="I20" i="12" s="1"/>
  <c r="M20" i="12"/>
  <c r="L20" i="12" s="1"/>
  <c r="P20" i="12"/>
  <c r="O20" i="12" s="1"/>
  <c r="S20" i="12"/>
  <c r="U20" i="12" s="1"/>
  <c r="X20" i="12"/>
  <c r="A21" i="12"/>
  <c r="B21" i="12"/>
  <c r="C21" i="12"/>
  <c r="D21" i="12"/>
  <c r="E21" i="12"/>
  <c r="F21" i="12"/>
  <c r="G21" i="12" s="1"/>
  <c r="J21" i="12"/>
  <c r="I21" i="12" s="1"/>
  <c r="M21" i="12"/>
  <c r="L21" i="12" s="1"/>
  <c r="P21" i="12"/>
  <c r="O21" i="12" s="1"/>
  <c r="S21" i="12"/>
  <c r="U21" i="12" s="1"/>
  <c r="X21" i="12"/>
  <c r="A22" i="12"/>
  <c r="B22" i="12"/>
  <c r="C22" i="12"/>
  <c r="D22" i="12"/>
  <c r="E22" i="12"/>
  <c r="F22" i="12"/>
  <c r="G22" i="12" s="1"/>
  <c r="J22" i="12"/>
  <c r="I22" i="12" s="1"/>
  <c r="M22" i="12"/>
  <c r="L22" i="12" s="1"/>
  <c r="P22" i="12"/>
  <c r="O22" i="12" s="1"/>
  <c r="S22" i="12"/>
  <c r="U22" i="12" s="1"/>
  <c r="X22" i="12"/>
  <c r="A23" i="12"/>
  <c r="B23" i="12"/>
  <c r="C23" i="12"/>
  <c r="D23" i="12"/>
  <c r="E23" i="12"/>
  <c r="F23" i="12"/>
  <c r="G23" i="12" s="1"/>
  <c r="J23" i="12"/>
  <c r="I23" i="12" s="1"/>
  <c r="M23" i="12"/>
  <c r="L23" i="12" s="1"/>
  <c r="P23" i="12"/>
  <c r="O23" i="12" s="1"/>
  <c r="S23" i="12"/>
  <c r="U23" i="12" s="1"/>
  <c r="X23" i="12"/>
  <c r="A24" i="12"/>
  <c r="B24" i="12"/>
  <c r="C24" i="12"/>
  <c r="D24" i="12"/>
  <c r="E24" i="12"/>
  <c r="F24" i="12"/>
  <c r="G24" i="12" s="1"/>
  <c r="J24" i="12"/>
  <c r="I24" i="12" s="1"/>
  <c r="M24" i="12"/>
  <c r="L24" i="12" s="1"/>
  <c r="P24" i="12"/>
  <c r="O24" i="12" s="1"/>
  <c r="S24" i="12"/>
  <c r="U24" i="12" s="1"/>
  <c r="X24" i="12"/>
  <c r="A25" i="12"/>
  <c r="B25" i="12"/>
  <c r="C25" i="12"/>
  <c r="D25" i="12"/>
  <c r="E25" i="12"/>
  <c r="F25" i="12"/>
  <c r="G25" i="12" s="1"/>
  <c r="J25" i="12"/>
  <c r="I25" i="12" s="1"/>
  <c r="M25" i="12"/>
  <c r="L25" i="12" s="1"/>
  <c r="P25" i="12"/>
  <c r="O25" i="12" s="1"/>
  <c r="S25" i="12"/>
  <c r="U25" i="12" s="1"/>
  <c r="X25" i="12"/>
  <c r="A26" i="12"/>
  <c r="B26" i="12"/>
  <c r="C26" i="12"/>
  <c r="D26" i="12"/>
  <c r="E26" i="12"/>
  <c r="F26" i="12"/>
  <c r="G26" i="12" s="1"/>
  <c r="J26" i="12"/>
  <c r="I26" i="12" s="1"/>
  <c r="M26" i="12"/>
  <c r="L26" i="12" s="1"/>
  <c r="P26" i="12"/>
  <c r="O26" i="12" s="1"/>
  <c r="S26" i="12"/>
  <c r="U26" i="12" s="1"/>
  <c r="X26" i="12"/>
  <c r="A27" i="12"/>
  <c r="B27" i="12"/>
  <c r="C27" i="12"/>
  <c r="D27" i="12"/>
  <c r="E27" i="12"/>
  <c r="F27" i="12"/>
  <c r="G27" i="12" s="1"/>
  <c r="J27" i="12"/>
  <c r="I27" i="12" s="1"/>
  <c r="M27" i="12"/>
  <c r="L27" i="12" s="1"/>
  <c r="P27" i="12"/>
  <c r="O27" i="12" s="1"/>
  <c r="S27" i="12"/>
  <c r="U27" i="12" s="1"/>
  <c r="X27" i="12"/>
  <c r="A28" i="12"/>
  <c r="B28" i="12"/>
  <c r="C28" i="12"/>
  <c r="D28" i="12"/>
  <c r="E28" i="12"/>
  <c r="F28" i="12"/>
  <c r="G28" i="12" s="1"/>
  <c r="J28" i="12"/>
  <c r="I28" i="12" s="1"/>
  <c r="M28" i="12"/>
  <c r="L28" i="12" s="1"/>
  <c r="P28" i="12"/>
  <c r="O28" i="12" s="1"/>
  <c r="S28" i="12"/>
  <c r="U28" i="12" s="1"/>
  <c r="X28" i="12"/>
  <c r="A29" i="12"/>
  <c r="B29" i="12"/>
  <c r="C29" i="12"/>
  <c r="D29" i="12"/>
  <c r="E29" i="12"/>
  <c r="F29" i="12"/>
  <c r="G29" i="12" s="1"/>
  <c r="J29" i="12"/>
  <c r="I29" i="12" s="1"/>
  <c r="M29" i="12"/>
  <c r="L29" i="12" s="1"/>
  <c r="P29" i="12"/>
  <c r="O29" i="12" s="1"/>
  <c r="S29" i="12"/>
  <c r="U29" i="12" s="1"/>
  <c r="X29" i="12"/>
  <c r="A30" i="12"/>
  <c r="B30" i="12"/>
  <c r="C30" i="12"/>
  <c r="D30" i="12"/>
  <c r="E30" i="12"/>
  <c r="F30" i="12"/>
  <c r="G30" i="12" s="1"/>
  <c r="J30" i="12"/>
  <c r="I30" i="12" s="1"/>
  <c r="M30" i="12"/>
  <c r="L30" i="12" s="1"/>
  <c r="P30" i="12"/>
  <c r="O30" i="12" s="1"/>
  <c r="S30" i="12"/>
  <c r="U30" i="12" s="1"/>
  <c r="X30" i="12"/>
  <c r="A31" i="12"/>
  <c r="B31" i="12"/>
  <c r="C31" i="12"/>
  <c r="D31" i="12"/>
  <c r="E31" i="12"/>
  <c r="F31" i="12"/>
  <c r="G31" i="12" s="1"/>
  <c r="J31" i="12"/>
  <c r="I31" i="12" s="1"/>
  <c r="M31" i="12"/>
  <c r="L31" i="12" s="1"/>
  <c r="P31" i="12"/>
  <c r="O31" i="12" s="1"/>
  <c r="S31" i="12"/>
  <c r="U31" i="12" s="1"/>
  <c r="X31" i="12"/>
  <c r="A32" i="12"/>
  <c r="B32" i="12"/>
  <c r="C32" i="12"/>
  <c r="D32" i="12"/>
  <c r="E32" i="12"/>
  <c r="F32" i="12"/>
  <c r="G32" i="12" s="1"/>
  <c r="J32" i="12"/>
  <c r="I32" i="12" s="1"/>
  <c r="M32" i="12"/>
  <c r="L32" i="12" s="1"/>
  <c r="P32" i="12"/>
  <c r="O32" i="12" s="1"/>
  <c r="S32" i="12"/>
  <c r="U32" i="12" s="1"/>
  <c r="X32" i="12"/>
  <c r="A33" i="12"/>
  <c r="B33" i="12"/>
  <c r="C33" i="12"/>
  <c r="D33" i="12"/>
  <c r="E33" i="12"/>
  <c r="F33" i="12"/>
  <c r="G33" i="12" s="1"/>
  <c r="J33" i="12"/>
  <c r="I33" i="12" s="1"/>
  <c r="M33" i="12"/>
  <c r="L33" i="12" s="1"/>
  <c r="P33" i="12"/>
  <c r="O33" i="12" s="1"/>
  <c r="S33" i="12"/>
  <c r="U33" i="12" s="1"/>
  <c r="X33" i="12"/>
  <c r="A34" i="12"/>
  <c r="B34" i="12"/>
  <c r="C34" i="12"/>
  <c r="D34" i="12"/>
  <c r="E34" i="12"/>
  <c r="F34" i="12"/>
  <c r="G34" i="12" s="1"/>
  <c r="J34" i="12"/>
  <c r="I34" i="12" s="1"/>
  <c r="M34" i="12"/>
  <c r="L34" i="12" s="1"/>
  <c r="P34" i="12"/>
  <c r="O34" i="12" s="1"/>
  <c r="S34" i="12"/>
  <c r="U34" i="12" s="1"/>
  <c r="X34" i="12"/>
  <c r="A35" i="12"/>
  <c r="B35" i="12"/>
  <c r="C35" i="12"/>
  <c r="D35" i="12"/>
  <c r="E35" i="12"/>
  <c r="F35" i="12"/>
  <c r="G35" i="12" s="1"/>
  <c r="J35" i="12"/>
  <c r="I35" i="12" s="1"/>
  <c r="M35" i="12"/>
  <c r="L35" i="12" s="1"/>
  <c r="P35" i="12"/>
  <c r="O35" i="12" s="1"/>
  <c r="S35" i="12"/>
  <c r="U35" i="12" s="1"/>
  <c r="X35" i="12"/>
  <c r="A36" i="12"/>
  <c r="B36" i="12"/>
  <c r="C36" i="12"/>
  <c r="D36" i="12"/>
  <c r="E36" i="12"/>
  <c r="F36" i="12"/>
  <c r="G36" i="12" s="1"/>
  <c r="J36" i="12"/>
  <c r="I36" i="12" s="1"/>
  <c r="M36" i="12"/>
  <c r="L36" i="12" s="1"/>
  <c r="P36" i="12"/>
  <c r="O36" i="12" s="1"/>
  <c r="S36" i="12"/>
  <c r="U36" i="12" s="1"/>
  <c r="X36" i="12"/>
  <c r="A37" i="12"/>
  <c r="B37" i="12"/>
  <c r="C37" i="12"/>
  <c r="D37" i="12"/>
  <c r="E37" i="12"/>
  <c r="F37" i="12"/>
  <c r="G37" i="12" s="1"/>
  <c r="J37" i="12"/>
  <c r="I37" i="12" s="1"/>
  <c r="M37" i="12"/>
  <c r="L37" i="12" s="1"/>
  <c r="P37" i="12"/>
  <c r="O37" i="12" s="1"/>
  <c r="S37" i="12"/>
  <c r="U37" i="12" s="1"/>
  <c r="X37" i="12"/>
  <c r="A38" i="12"/>
  <c r="B38" i="12"/>
  <c r="C38" i="12"/>
  <c r="D38" i="12"/>
  <c r="E38" i="12"/>
  <c r="F38" i="12"/>
  <c r="G38" i="12" s="1"/>
  <c r="J38" i="12"/>
  <c r="I38" i="12" s="1"/>
  <c r="M38" i="12"/>
  <c r="L38" i="12" s="1"/>
  <c r="P38" i="12"/>
  <c r="O38" i="12" s="1"/>
  <c r="S38" i="12"/>
  <c r="U38" i="12" s="1"/>
  <c r="X38" i="12"/>
  <c r="A39" i="12"/>
  <c r="B39" i="12"/>
  <c r="C39" i="12"/>
  <c r="D39" i="12"/>
  <c r="E39" i="12"/>
  <c r="F39" i="12"/>
  <c r="G39" i="12" s="1"/>
  <c r="J39" i="12"/>
  <c r="I39" i="12" s="1"/>
  <c r="M39" i="12"/>
  <c r="L39" i="12" s="1"/>
  <c r="P39" i="12"/>
  <c r="O39" i="12" s="1"/>
  <c r="S39" i="12"/>
  <c r="U39" i="12" s="1"/>
  <c r="X39" i="12"/>
  <c r="A40" i="12"/>
  <c r="B40" i="12"/>
  <c r="C40" i="12"/>
  <c r="D40" i="12"/>
  <c r="E40" i="12"/>
  <c r="F40" i="12"/>
  <c r="G40" i="12" s="1"/>
  <c r="J40" i="12"/>
  <c r="I40" i="12" s="1"/>
  <c r="M40" i="12"/>
  <c r="L40" i="12" s="1"/>
  <c r="P40" i="12"/>
  <c r="O40" i="12" s="1"/>
  <c r="S40" i="12"/>
  <c r="U40" i="12" s="1"/>
  <c r="X40" i="12"/>
  <c r="A41" i="12"/>
  <c r="B41" i="12"/>
  <c r="C41" i="12"/>
  <c r="D41" i="12"/>
  <c r="E41" i="12"/>
  <c r="F41" i="12"/>
  <c r="G41" i="12" s="1"/>
  <c r="J41" i="12"/>
  <c r="I41" i="12" s="1"/>
  <c r="M41" i="12"/>
  <c r="L41" i="12" s="1"/>
  <c r="P41" i="12"/>
  <c r="O41" i="12" s="1"/>
  <c r="S41" i="12"/>
  <c r="U41" i="12" s="1"/>
  <c r="X41" i="12"/>
  <c r="A42" i="12"/>
  <c r="B42" i="12"/>
  <c r="C42" i="12"/>
  <c r="D42" i="12"/>
  <c r="E42" i="12"/>
  <c r="F42" i="12"/>
  <c r="G42" i="12" s="1"/>
  <c r="J42" i="12"/>
  <c r="I42" i="12" s="1"/>
  <c r="M42" i="12"/>
  <c r="L42" i="12" s="1"/>
  <c r="P42" i="12"/>
  <c r="O42" i="12" s="1"/>
  <c r="S42" i="12"/>
  <c r="U42" i="12" s="1"/>
  <c r="X42" i="12"/>
  <c r="A43" i="12"/>
  <c r="B43" i="12"/>
  <c r="C43" i="12"/>
  <c r="D43" i="12"/>
  <c r="E43" i="12"/>
  <c r="F43" i="12"/>
  <c r="G43" i="12" s="1"/>
  <c r="J43" i="12"/>
  <c r="I43" i="12" s="1"/>
  <c r="L43" i="12"/>
  <c r="M43" i="12"/>
  <c r="P43" i="12"/>
  <c r="O43" i="12" s="1"/>
  <c r="S43" i="12"/>
  <c r="U43" i="12" s="1"/>
  <c r="X43" i="12"/>
  <c r="A44" i="12"/>
  <c r="B44" i="12"/>
  <c r="C44" i="12"/>
  <c r="D44" i="12"/>
  <c r="E44" i="12"/>
  <c r="F44" i="12"/>
  <c r="G44" i="12" s="1"/>
  <c r="J44" i="12"/>
  <c r="I44" i="12" s="1"/>
  <c r="M44" i="12"/>
  <c r="L44" i="12" s="1"/>
  <c r="P44" i="12"/>
  <c r="O44" i="12" s="1"/>
  <c r="S44" i="12"/>
  <c r="U44" i="12" s="1"/>
  <c r="X44" i="12"/>
  <c r="A45" i="12"/>
  <c r="B45" i="12"/>
  <c r="C45" i="12"/>
  <c r="D45" i="12"/>
  <c r="E45" i="12"/>
  <c r="F45" i="12"/>
  <c r="G45" i="12" s="1"/>
  <c r="J45" i="12"/>
  <c r="I45" i="12" s="1"/>
  <c r="M45" i="12"/>
  <c r="L45" i="12" s="1"/>
  <c r="P45" i="12"/>
  <c r="O45" i="12" s="1"/>
  <c r="S45" i="12"/>
  <c r="U45" i="12" s="1"/>
  <c r="X45" i="12"/>
  <c r="A46" i="12"/>
  <c r="B46" i="12"/>
  <c r="C46" i="12"/>
  <c r="D46" i="12"/>
  <c r="E46" i="12"/>
  <c r="F46" i="12"/>
  <c r="G46" i="12" s="1"/>
  <c r="J46" i="12"/>
  <c r="I46" i="12" s="1"/>
  <c r="M46" i="12"/>
  <c r="L46" i="12" s="1"/>
  <c r="P46" i="12"/>
  <c r="O46" i="12" s="1"/>
  <c r="S46" i="12"/>
  <c r="U46" i="12" s="1"/>
  <c r="X46" i="12"/>
  <c r="A47" i="12"/>
  <c r="B47" i="12"/>
  <c r="C47" i="12"/>
  <c r="D47" i="12"/>
  <c r="E47" i="12"/>
  <c r="F47" i="12"/>
  <c r="G47" i="12" s="1"/>
  <c r="J47" i="12"/>
  <c r="I47" i="12" s="1"/>
  <c r="M47" i="12"/>
  <c r="L47" i="12" s="1"/>
  <c r="P47" i="12"/>
  <c r="O47" i="12" s="1"/>
  <c r="S47" i="12"/>
  <c r="U47" i="12" s="1"/>
  <c r="X47" i="12"/>
  <c r="A48" i="12"/>
  <c r="B48" i="12"/>
  <c r="C48" i="12"/>
  <c r="D48" i="12"/>
  <c r="E48" i="12"/>
  <c r="F48" i="12"/>
  <c r="G48" i="12" s="1"/>
  <c r="J48" i="12"/>
  <c r="I48" i="12" s="1"/>
  <c r="M48" i="12"/>
  <c r="L48" i="12" s="1"/>
  <c r="P48" i="12"/>
  <c r="O48" i="12" s="1"/>
  <c r="S48" i="12"/>
  <c r="U48" i="12" s="1"/>
  <c r="X48" i="12"/>
  <c r="A49" i="12"/>
  <c r="B49" i="12"/>
  <c r="C49" i="12"/>
  <c r="D49" i="12"/>
  <c r="E49" i="12"/>
  <c r="F49" i="12"/>
  <c r="G49" i="12" s="1"/>
  <c r="J49" i="12"/>
  <c r="I49" i="12" s="1"/>
  <c r="M49" i="12"/>
  <c r="L49" i="12" s="1"/>
  <c r="P49" i="12"/>
  <c r="O49" i="12" s="1"/>
  <c r="S49" i="12"/>
  <c r="U49" i="12" s="1"/>
  <c r="X49" i="12"/>
  <c r="A50" i="12"/>
  <c r="B50" i="12"/>
  <c r="C50" i="12"/>
  <c r="D50" i="12"/>
  <c r="E50" i="12"/>
  <c r="F50" i="12"/>
  <c r="G50" i="12" s="1"/>
  <c r="J50" i="12"/>
  <c r="I50" i="12" s="1"/>
  <c r="M50" i="12"/>
  <c r="L50" i="12" s="1"/>
  <c r="P50" i="12"/>
  <c r="O50" i="12" s="1"/>
  <c r="S50" i="12"/>
  <c r="U50" i="12" s="1"/>
  <c r="X50" i="12"/>
  <c r="A51" i="12"/>
  <c r="B51" i="12"/>
  <c r="C51" i="12"/>
  <c r="D51" i="12"/>
  <c r="E51" i="12"/>
  <c r="F51" i="12"/>
  <c r="G51" i="12" s="1"/>
  <c r="J51" i="12"/>
  <c r="I51" i="12" s="1"/>
  <c r="M51" i="12"/>
  <c r="L51" i="12" s="1"/>
  <c r="P51" i="12"/>
  <c r="O51" i="12" s="1"/>
  <c r="S51" i="12"/>
  <c r="U51" i="12" s="1"/>
  <c r="X51" i="12"/>
  <c r="A52" i="12"/>
  <c r="B52" i="12"/>
  <c r="C52" i="12"/>
  <c r="D52" i="12"/>
  <c r="E52" i="12"/>
  <c r="F52" i="12"/>
  <c r="G52" i="12" s="1"/>
  <c r="J52" i="12"/>
  <c r="I52" i="12" s="1"/>
  <c r="M52" i="12"/>
  <c r="L52" i="12" s="1"/>
  <c r="P52" i="12"/>
  <c r="O52" i="12" s="1"/>
  <c r="S52" i="12"/>
  <c r="U52" i="12" s="1"/>
  <c r="X52" i="12"/>
  <c r="A53" i="12"/>
  <c r="B53" i="12"/>
  <c r="C53" i="12"/>
  <c r="D53" i="12"/>
  <c r="E53" i="12"/>
  <c r="F53" i="12"/>
  <c r="G53" i="12" s="1"/>
  <c r="J53" i="12"/>
  <c r="I53" i="12" s="1"/>
  <c r="M53" i="12"/>
  <c r="L53" i="12" s="1"/>
  <c r="P53" i="12"/>
  <c r="O53" i="12" s="1"/>
  <c r="S53" i="12"/>
  <c r="U53" i="12" s="1"/>
  <c r="X53" i="12"/>
  <c r="A54" i="12"/>
  <c r="B54" i="12"/>
  <c r="C54" i="12"/>
  <c r="D54" i="12"/>
  <c r="E54" i="12"/>
  <c r="F54" i="12"/>
  <c r="G54" i="12" s="1"/>
  <c r="J54" i="12"/>
  <c r="I54" i="12" s="1"/>
  <c r="M54" i="12"/>
  <c r="L54" i="12" s="1"/>
  <c r="P54" i="12"/>
  <c r="O54" i="12" s="1"/>
  <c r="S54" i="12"/>
  <c r="U54" i="12" s="1"/>
  <c r="X54" i="12"/>
  <c r="A55" i="12"/>
  <c r="B55" i="12"/>
  <c r="C55" i="12"/>
  <c r="D55" i="12"/>
  <c r="E55" i="12"/>
  <c r="F55" i="12"/>
  <c r="G55" i="12" s="1"/>
  <c r="J55" i="12"/>
  <c r="I55" i="12" s="1"/>
  <c r="M55" i="12"/>
  <c r="L55" i="12" s="1"/>
  <c r="P55" i="12"/>
  <c r="O55" i="12" s="1"/>
  <c r="S55" i="12"/>
  <c r="U55" i="12" s="1"/>
  <c r="X55" i="12"/>
  <c r="A56" i="12"/>
  <c r="B56" i="12"/>
  <c r="C56" i="12"/>
  <c r="D56" i="12"/>
  <c r="E56" i="12"/>
  <c r="F56" i="12"/>
  <c r="G56" i="12" s="1"/>
  <c r="J56" i="12"/>
  <c r="I56" i="12" s="1"/>
  <c r="M56" i="12"/>
  <c r="L56" i="12" s="1"/>
  <c r="P56" i="12"/>
  <c r="O56" i="12" s="1"/>
  <c r="S56" i="12"/>
  <c r="U56" i="12" s="1"/>
  <c r="X56" i="12"/>
  <c r="A57" i="12"/>
  <c r="B57" i="12"/>
  <c r="C57" i="12"/>
  <c r="D57" i="12"/>
  <c r="E57" i="12"/>
  <c r="F57" i="12"/>
  <c r="G57" i="12" s="1"/>
  <c r="J57" i="12"/>
  <c r="I57" i="12" s="1"/>
  <c r="M57" i="12"/>
  <c r="L57" i="12" s="1"/>
  <c r="P57" i="12"/>
  <c r="O57" i="12" s="1"/>
  <c r="S57" i="12"/>
  <c r="U57" i="12" s="1"/>
  <c r="X57" i="12"/>
  <c r="A58" i="12"/>
  <c r="B58" i="12"/>
  <c r="C58" i="12"/>
  <c r="D58" i="12"/>
  <c r="E58" i="12"/>
  <c r="F58" i="12"/>
  <c r="G58" i="12" s="1"/>
  <c r="J58" i="12"/>
  <c r="I58" i="12" s="1"/>
  <c r="M58" i="12"/>
  <c r="L58" i="12" s="1"/>
  <c r="P58" i="12"/>
  <c r="O58" i="12" s="1"/>
  <c r="S58" i="12"/>
  <c r="U58" i="12" s="1"/>
  <c r="X58" i="12"/>
  <c r="A59" i="12"/>
  <c r="B59" i="12"/>
  <c r="C59" i="12"/>
  <c r="D59" i="12"/>
  <c r="E59" i="12"/>
  <c r="F59" i="12"/>
  <c r="G59" i="12" s="1"/>
  <c r="J59" i="12"/>
  <c r="I59" i="12" s="1"/>
  <c r="M59" i="12"/>
  <c r="L59" i="12" s="1"/>
  <c r="P59" i="12"/>
  <c r="O59" i="12" s="1"/>
  <c r="S59" i="12"/>
  <c r="U59" i="12" s="1"/>
  <c r="X59" i="12"/>
  <c r="A60" i="12"/>
  <c r="B60" i="12"/>
  <c r="C60" i="12"/>
  <c r="D60" i="12"/>
  <c r="E60" i="12"/>
  <c r="F60" i="12"/>
  <c r="G60" i="12" s="1"/>
  <c r="J60" i="12"/>
  <c r="I60" i="12" s="1"/>
  <c r="M60" i="12"/>
  <c r="L60" i="12" s="1"/>
  <c r="P60" i="12"/>
  <c r="O60" i="12" s="1"/>
  <c r="S60" i="12"/>
  <c r="U60" i="12" s="1"/>
  <c r="X60" i="12"/>
  <c r="A61" i="12"/>
  <c r="B61" i="12"/>
  <c r="C61" i="12"/>
  <c r="D61" i="12"/>
  <c r="E61" i="12"/>
  <c r="F61" i="12"/>
  <c r="G61" i="12" s="1"/>
  <c r="J61" i="12"/>
  <c r="I61" i="12" s="1"/>
  <c r="M61" i="12"/>
  <c r="L61" i="12" s="1"/>
  <c r="P61" i="12"/>
  <c r="O61" i="12" s="1"/>
  <c r="S61" i="12"/>
  <c r="U61" i="12" s="1"/>
  <c r="X61" i="12"/>
  <c r="A62" i="12"/>
  <c r="B62" i="12"/>
  <c r="C62" i="12"/>
  <c r="D62" i="12"/>
  <c r="E62" i="12"/>
  <c r="F62" i="12"/>
  <c r="G62" i="12" s="1"/>
  <c r="J62" i="12"/>
  <c r="I62" i="12" s="1"/>
  <c r="M62" i="12"/>
  <c r="L62" i="12" s="1"/>
  <c r="P62" i="12"/>
  <c r="O62" i="12" s="1"/>
  <c r="S62" i="12"/>
  <c r="U62" i="12" s="1"/>
  <c r="X62" i="12"/>
  <c r="A63" i="12"/>
  <c r="B63" i="12"/>
  <c r="C63" i="12"/>
  <c r="D63" i="12"/>
  <c r="E63" i="12"/>
  <c r="F63" i="12"/>
  <c r="G63" i="12"/>
  <c r="J63" i="12"/>
  <c r="I63" i="12" s="1"/>
  <c r="M63" i="12"/>
  <c r="L63" i="12" s="1"/>
  <c r="P63" i="12"/>
  <c r="O63" i="12" s="1"/>
  <c r="S63" i="12"/>
  <c r="U63" i="12" s="1"/>
  <c r="X63" i="12"/>
  <c r="A64" i="12"/>
  <c r="B64" i="12"/>
  <c r="C64" i="12"/>
  <c r="D64" i="12"/>
  <c r="E64" i="12"/>
  <c r="F64" i="12"/>
  <c r="G64" i="12" s="1"/>
  <c r="J64" i="12"/>
  <c r="I64" i="12" s="1"/>
  <c r="M64" i="12"/>
  <c r="L64" i="12" s="1"/>
  <c r="P64" i="12"/>
  <c r="O64" i="12" s="1"/>
  <c r="S64" i="12"/>
  <c r="U64" i="12" s="1"/>
  <c r="X64" i="12"/>
  <c r="A65" i="12"/>
  <c r="B65" i="12"/>
  <c r="C65" i="12"/>
  <c r="D65" i="12"/>
  <c r="E65" i="12"/>
  <c r="F65" i="12"/>
  <c r="G65" i="12" s="1"/>
  <c r="J65" i="12"/>
  <c r="I65" i="12" s="1"/>
  <c r="M65" i="12"/>
  <c r="L65" i="12" s="1"/>
  <c r="P65" i="12"/>
  <c r="O65" i="12" s="1"/>
  <c r="S65" i="12"/>
  <c r="U65" i="12" s="1"/>
  <c r="X65" i="12"/>
  <c r="A66" i="12"/>
  <c r="B66" i="12"/>
  <c r="C66" i="12"/>
  <c r="D66" i="12"/>
  <c r="E66" i="12"/>
  <c r="F66" i="12"/>
  <c r="G66" i="12" s="1"/>
  <c r="J66" i="12"/>
  <c r="I66" i="12" s="1"/>
  <c r="M66" i="12"/>
  <c r="L66" i="12" s="1"/>
  <c r="P66" i="12"/>
  <c r="O66" i="12" s="1"/>
  <c r="S66" i="12"/>
  <c r="U66" i="12" s="1"/>
  <c r="X66" i="12"/>
  <c r="A67" i="12"/>
  <c r="B67" i="12"/>
  <c r="C67" i="12"/>
  <c r="D67" i="12"/>
  <c r="E67" i="12"/>
  <c r="F67" i="12"/>
  <c r="G67" i="12" s="1"/>
  <c r="J67" i="12"/>
  <c r="I67" i="12" s="1"/>
  <c r="M67" i="12"/>
  <c r="L67" i="12" s="1"/>
  <c r="P67" i="12"/>
  <c r="O67" i="12" s="1"/>
  <c r="S67" i="12"/>
  <c r="U67" i="12" s="1"/>
  <c r="X67" i="12"/>
  <c r="A68" i="12"/>
  <c r="B68" i="12"/>
  <c r="C68" i="12"/>
  <c r="D68" i="12"/>
  <c r="E68" i="12"/>
  <c r="F68" i="12"/>
  <c r="G68" i="12" s="1"/>
  <c r="J68" i="12"/>
  <c r="I68" i="12" s="1"/>
  <c r="M68" i="12"/>
  <c r="L68" i="12" s="1"/>
  <c r="P68" i="12"/>
  <c r="O68" i="12" s="1"/>
  <c r="S68" i="12"/>
  <c r="U68" i="12" s="1"/>
  <c r="X68" i="12"/>
  <c r="A69" i="12"/>
  <c r="B69" i="12"/>
  <c r="C69" i="12"/>
  <c r="D69" i="12"/>
  <c r="E69" i="12"/>
  <c r="F69" i="12"/>
  <c r="G69" i="12" s="1"/>
  <c r="J69" i="12"/>
  <c r="I69" i="12" s="1"/>
  <c r="M69" i="12"/>
  <c r="L69" i="12" s="1"/>
  <c r="P69" i="12"/>
  <c r="O69" i="12" s="1"/>
  <c r="S69" i="12"/>
  <c r="U69" i="12" s="1"/>
  <c r="X69" i="12"/>
  <c r="A70" i="12"/>
  <c r="B70" i="12"/>
  <c r="C70" i="12"/>
  <c r="D70" i="12"/>
  <c r="E70" i="12"/>
  <c r="F70" i="12"/>
  <c r="G70" i="12" s="1"/>
  <c r="J70" i="12"/>
  <c r="I70" i="12" s="1"/>
  <c r="M70" i="12"/>
  <c r="L70" i="12" s="1"/>
  <c r="P70" i="12"/>
  <c r="O70" i="12" s="1"/>
  <c r="S70" i="12"/>
  <c r="U70" i="12" s="1"/>
  <c r="X70" i="12"/>
  <c r="A71" i="12"/>
  <c r="B71" i="12"/>
  <c r="C71" i="12"/>
  <c r="D71" i="12"/>
  <c r="E71" i="12"/>
  <c r="F71" i="12"/>
  <c r="G71" i="12" s="1"/>
  <c r="J71" i="12"/>
  <c r="I71" i="12" s="1"/>
  <c r="M71" i="12"/>
  <c r="L71" i="12" s="1"/>
  <c r="P71" i="12"/>
  <c r="O71" i="12" s="1"/>
  <c r="S71" i="12"/>
  <c r="U71" i="12" s="1"/>
  <c r="X71" i="12"/>
  <c r="A72" i="12"/>
  <c r="B72" i="12"/>
  <c r="C72" i="12"/>
  <c r="D72" i="12"/>
  <c r="E72" i="12"/>
  <c r="F72" i="12"/>
  <c r="G72" i="12" s="1"/>
  <c r="J72" i="12"/>
  <c r="I72" i="12" s="1"/>
  <c r="M72" i="12"/>
  <c r="L72" i="12" s="1"/>
  <c r="P72" i="12"/>
  <c r="O72" i="12" s="1"/>
  <c r="S72" i="12"/>
  <c r="U72" i="12" s="1"/>
  <c r="X72" i="12"/>
  <c r="A73" i="12"/>
  <c r="B73" i="12"/>
  <c r="C73" i="12"/>
  <c r="D73" i="12"/>
  <c r="E73" i="12"/>
  <c r="F73" i="12"/>
  <c r="G73" i="12" s="1"/>
  <c r="J73" i="12"/>
  <c r="I73" i="12" s="1"/>
  <c r="M73" i="12"/>
  <c r="L73" i="12" s="1"/>
  <c r="P73" i="12"/>
  <c r="O73" i="12" s="1"/>
  <c r="S73" i="12"/>
  <c r="U73" i="12" s="1"/>
  <c r="X73" i="12"/>
  <c r="A74" i="12"/>
  <c r="B74" i="12"/>
  <c r="C74" i="12"/>
  <c r="D74" i="12"/>
  <c r="E74" i="12"/>
  <c r="F74" i="12"/>
  <c r="G74" i="12" s="1"/>
  <c r="J74" i="12"/>
  <c r="I74" i="12" s="1"/>
  <c r="M74" i="12"/>
  <c r="L74" i="12" s="1"/>
  <c r="P74" i="12"/>
  <c r="O74" i="12" s="1"/>
  <c r="S74" i="12"/>
  <c r="U74" i="12" s="1"/>
  <c r="X74" i="12"/>
  <c r="A75" i="12"/>
  <c r="B75" i="12"/>
  <c r="C75" i="12"/>
  <c r="D75" i="12"/>
  <c r="E75" i="12"/>
  <c r="F75" i="12"/>
  <c r="G75" i="12" s="1"/>
  <c r="J75" i="12"/>
  <c r="I75" i="12" s="1"/>
  <c r="M75" i="12"/>
  <c r="L75" i="12" s="1"/>
  <c r="P75" i="12"/>
  <c r="O75" i="12" s="1"/>
  <c r="S75" i="12"/>
  <c r="U75" i="12" s="1"/>
  <c r="X75" i="12"/>
  <c r="A76" i="12"/>
  <c r="B76" i="12"/>
  <c r="C76" i="12"/>
  <c r="D76" i="12"/>
  <c r="E76" i="12"/>
  <c r="F76" i="12"/>
  <c r="G76" i="12" s="1"/>
  <c r="J76" i="12"/>
  <c r="I76" i="12" s="1"/>
  <c r="M76" i="12"/>
  <c r="L76" i="12" s="1"/>
  <c r="P76" i="12"/>
  <c r="O76" i="12" s="1"/>
  <c r="S76" i="12"/>
  <c r="U76" i="12" s="1"/>
  <c r="X76" i="12"/>
  <c r="A77" i="12"/>
  <c r="B77" i="12"/>
  <c r="C77" i="12"/>
  <c r="D77" i="12"/>
  <c r="E77" i="12"/>
  <c r="F77" i="12"/>
  <c r="G77" i="12" s="1"/>
  <c r="J77" i="12"/>
  <c r="I77" i="12" s="1"/>
  <c r="M77" i="12"/>
  <c r="L77" i="12" s="1"/>
  <c r="P77" i="12"/>
  <c r="O77" i="12" s="1"/>
  <c r="S77" i="12"/>
  <c r="U77" i="12" s="1"/>
  <c r="X77" i="12"/>
  <c r="A78" i="12"/>
  <c r="B78" i="12"/>
  <c r="C78" i="12"/>
  <c r="D78" i="12"/>
  <c r="E78" i="12"/>
  <c r="F78" i="12"/>
  <c r="G78" i="12" s="1"/>
  <c r="J78" i="12"/>
  <c r="I78" i="12" s="1"/>
  <c r="M78" i="12"/>
  <c r="L78" i="12" s="1"/>
  <c r="P78" i="12"/>
  <c r="O78" i="12" s="1"/>
  <c r="S78" i="12"/>
  <c r="U78" i="12" s="1"/>
  <c r="X78" i="12"/>
  <c r="A79" i="12"/>
  <c r="B79" i="12"/>
  <c r="C79" i="12"/>
  <c r="D79" i="12"/>
  <c r="E79" i="12"/>
  <c r="F79" i="12"/>
  <c r="G79" i="12" s="1"/>
  <c r="J79" i="12"/>
  <c r="I79" i="12" s="1"/>
  <c r="M79" i="12"/>
  <c r="L79" i="12" s="1"/>
  <c r="P79" i="12"/>
  <c r="O79" i="12" s="1"/>
  <c r="S79" i="12"/>
  <c r="U79" i="12" s="1"/>
  <c r="X79" i="12"/>
  <c r="A80" i="12"/>
  <c r="B80" i="12"/>
  <c r="C80" i="12"/>
  <c r="D80" i="12"/>
  <c r="E80" i="12"/>
  <c r="F80" i="12"/>
  <c r="G80" i="12" s="1"/>
  <c r="J80" i="12"/>
  <c r="I80" i="12" s="1"/>
  <c r="M80" i="12"/>
  <c r="L80" i="12" s="1"/>
  <c r="P80" i="12"/>
  <c r="O80" i="12" s="1"/>
  <c r="S80" i="12"/>
  <c r="U80" i="12" s="1"/>
  <c r="X80" i="12"/>
  <c r="A81" i="12"/>
  <c r="B81" i="12"/>
  <c r="C81" i="12"/>
  <c r="D81" i="12"/>
  <c r="E81" i="12"/>
  <c r="F81" i="12"/>
  <c r="G81" i="12" s="1"/>
  <c r="J81" i="12"/>
  <c r="I81" i="12" s="1"/>
  <c r="M81" i="12"/>
  <c r="L81" i="12" s="1"/>
  <c r="P81" i="12"/>
  <c r="O81" i="12" s="1"/>
  <c r="S81" i="12"/>
  <c r="U81" i="12" s="1"/>
  <c r="X81" i="12"/>
  <c r="A82" i="12"/>
  <c r="B82" i="12"/>
  <c r="C82" i="12"/>
  <c r="D82" i="12"/>
  <c r="E82" i="12"/>
  <c r="F82" i="12"/>
  <c r="G82" i="12" s="1"/>
  <c r="J82" i="12"/>
  <c r="I82" i="12" s="1"/>
  <c r="M82" i="12"/>
  <c r="L82" i="12" s="1"/>
  <c r="P82" i="12"/>
  <c r="O82" i="12" s="1"/>
  <c r="S82" i="12"/>
  <c r="U82" i="12" s="1"/>
  <c r="X82" i="12"/>
  <c r="A83" i="12"/>
  <c r="B83" i="12"/>
  <c r="C83" i="12"/>
  <c r="D83" i="12"/>
  <c r="E83" i="12"/>
  <c r="F83" i="12"/>
  <c r="G83" i="12" s="1"/>
  <c r="J83" i="12"/>
  <c r="I83" i="12" s="1"/>
  <c r="M83" i="12"/>
  <c r="L83" i="12" s="1"/>
  <c r="P83" i="12"/>
  <c r="O83" i="12" s="1"/>
  <c r="S83" i="12"/>
  <c r="U83" i="12" s="1"/>
  <c r="X83" i="12"/>
  <c r="A84" i="12"/>
  <c r="B84" i="12"/>
  <c r="C84" i="12"/>
  <c r="D84" i="12"/>
  <c r="E84" i="12"/>
  <c r="F84" i="12"/>
  <c r="G84" i="12" s="1"/>
  <c r="J84" i="12"/>
  <c r="I84" i="12" s="1"/>
  <c r="M84" i="12"/>
  <c r="L84" i="12" s="1"/>
  <c r="P84" i="12"/>
  <c r="O84" i="12" s="1"/>
  <c r="S84" i="12"/>
  <c r="U84" i="12" s="1"/>
  <c r="X84" i="12"/>
  <c r="A85" i="12"/>
  <c r="B85" i="12"/>
  <c r="C85" i="12"/>
  <c r="D85" i="12"/>
  <c r="E85" i="12"/>
  <c r="F85" i="12"/>
  <c r="G85" i="12" s="1"/>
  <c r="J85" i="12"/>
  <c r="I85" i="12" s="1"/>
  <c r="M85" i="12"/>
  <c r="L85" i="12" s="1"/>
  <c r="P85" i="12"/>
  <c r="O85" i="12" s="1"/>
  <c r="S85" i="12"/>
  <c r="U85" i="12" s="1"/>
  <c r="X85" i="12"/>
  <c r="A86" i="12"/>
  <c r="B86" i="12"/>
  <c r="C86" i="12"/>
  <c r="D86" i="12"/>
  <c r="E86" i="12"/>
  <c r="F86" i="12"/>
  <c r="G86" i="12" s="1"/>
  <c r="J86" i="12"/>
  <c r="I86" i="12" s="1"/>
  <c r="M86" i="12"/>
  <c r="L86" i="12" s="1"/>
  <c r="P86" i="12"/>
  <c r="O86" i="12" s="1"/>
  <c r="S86" i="12"/>
  <c r="U86" i="12" s="1"/>
  <c r="X86" i="12"/>
  <c r="A87" i="12"/>
  <c r="B87" i="12"/>
  <c r="C87" i="12"/>
  <c r="D87" i="12"/>
  <c r="E87" i="12"/>
  <c r="F87" i="12"/>
  <c r="G87" i="12" s="1"/>
  <c r="J87" i="12"/>
  <c r="I87" i="12" s="1"/>
  <c r="M87" i="12"/>
  <c r="L87" i="12" s="1"/>
  <c r="P87" i="12"/>
  <c r="O87" i="12" s="1"/>
  <c r="S87" i="12"/>
  <c r="U87" i="12" s="1"/>
  <c r="X87" i="12"/>
  <c r="A88" i="12"/>
  <c r="B88" i="12"/>
  <c r="C88" i="12"/>
  <c r="D88" i="12"/>
  <c r="E88" i="12"/>
  <c r="F88" i="12"/>
  <c r="G88" i="12" s="1"/>
  <c r="J88" i="12"/>
  <c r="I88" i="12" s="1"/>
  <c r="M88" i="12"/>
  <c r="L88" i="12" s="1"/>
  <c r="P88" i="12"/>
  <c r="O88" i="12" s="1"/>
  <c r="S88" i="12"/>
  <c r="U88" i="12" s="1"/>
  <c r="X88" i="12"/>
  <c r="A89" i="12"/>
  <c r="B89" i="12"/>
  <c r="C89" i="12"/>
  <c r="D89" i="12"/>
  <c r="E89" i="12"/>
  <c r="F89" i="12"/>
  <c r="G89" i="12" s="1"/>
  <c r="J89" i="12"/>
  <c r="I89" i="12" s="1"/>
  <c r="M89" i="12"/>
  <c r="L89" i="12" s="1"/>
  <c r="O89" i="12"/>
  <c r="P89" i="12"/>
  <c r="S89" i="12"/>
  <c r="U89" i="12" s="1"/>
  <c r="X89" i="12"/>
  <c r="A90" i="12"/>
  <c r="B90" i="12"/>
  <c r="C90" i="12"/>
  <c r="D90" i="12"/>
  <c r="E90" i="12"/>
  <c r="F90" i="12"/>
  <c r="G90" i="12" s="1"/>
  <c r="J90" i="12"/>
  <c r="I90" i="12" s="1"/>
  <c r="M90" i="12"/>
  <c r="L90" i="12" s="1"/>
  <c r="P90" i="12"/>
  <c r="O90" i="12" s="1"/>
  <c r="S90" i="12"/>
  <c r="U90" i="12" s="1"/>
  <c r="X90" i="12"/>
  <c r="A91" i="12"/>
  <c r="B91" i="12"/>
  <c r="C91" i="12"/>
  <c r="D91" i="12"/>
  <c r="E91" i="12"/>
  <c r="F91" i="12"/>
  <c r="G91" i="12" s="1"/>
  <c r="J91" i="12"/>
  <c r="I91" i="12" s="1"/>
  <c r="M91" i="12"/>
  <c r="L91" i="12" s="1"/>
  <c r="P91" i="12"/>
  <c r="O91" i="12" s="1"/>
  <c r="S91" i="12"/>
  <c r="U91" i="12" s="1"/>
  <c r="X91" i="12"/>
  <c r="A92" i="12"/>
  <c r="B92" i="12"/>
  <c r="C92" i="12"/>
  <c r="D92" i="12"/>
  <c r="E92" i="12"/>
  <c r="F92" i="12"/>
  <c r="G92" i="12" s="1"/>
  <c r="J92" i="12"/>
  <c r="I92" i="12" s="1"/>
  <c r="M92" i="12"/>
  <c r="L92" i="12" s="1"/>
  <c r="P92" i="12"/>
  <c r="O92" i="12" s="1"/>
  <c r="S92" i="12"/>
  <c r="U92" i="12" s="1"/>
  <c r="X92" i="12"/>
  <c r="A93" i="12"/>
  <c r="B93" i="12"/>
  <c r="C93" i="12"/>
  <c r="D93" i="12"/>
  <c r="E93" i="12"/>
  <c r="F93" i="12"/>
  <c r="G93" i="12" s="1"/>
  <c r="J93" i="12"/>
  <c r="I93" i="12" s="1"/>
  <c r="M93" i="12"/>
  <c r="L93" i="12" s="1"/>
  <c r="P93" i="12"/>
  <c r="O93" i="12" s="1"/>
  <c r="S93" i="12"/>
  <c r="U93" i="12" s="1"/>
  <c r="X93" i="12"/>
  <c r="A94" i="12"/>
  <c r="B94" i="12"/>
  <c r="C94" i="12"/>
  <c r="D94" i="12"/>
  <c r="E94" i="12"/>
  <c r="F94" i="12"/>
  <c r="G94" i="12" s="1"/>
  <c r="J94" i="12"/>
  <c r="I94" i="12" s="1"/>
  <c r="M94" i="12"/>
  <c r="L94" i="12" s="1"/>
  <c r="P94" i="12"/>
  <c r="O94" i="12" s="1"/>
  <c r="S94" i="12"/>
  <c r="U94" i="12" s="1"/>
  <c r="X94" i="12"/>
  <c r="A95" i="12"/>
  <c r="B95" i="12"/>
  <c r="C95" i="12"/>
  <c r="D95" i="12"/>
  <c r="E95" i="12"/>
  <c r="F95" i="12"/>
  <c r="G95" i="12"/>
  <c r="J95" i="12"/>
  <c r="I95" i="12" s="1"/>
  <c r="M95" i="12"/>
  <c r="L95" i="12" s="1"/>
  <c r="P95" i="12"/>
  <c r="O95" i="12" s="1"/>
  <c r="S95" i="12"/>
  <c r="U95" i="12" s="1"/>
  <c r="X95" i="12"/>
  <c r="A96" i="12"/>
  <c r="B96" i="12"/>
  <c r="C96" i="12"/>
  <c r="D96" i="12"/>
  <c r="E96" i="12"/>
  <c r="F96" i="12"/>
  <c r="G96" i="12" s="1"/>
  <c r="I96" i="12"/>
  <c r="J96" i="12"/>
  <c r="M96" i="12"/>
  <c r="L96" i="12" s="1"/>
  <c r="P96" i="12"/>
  <c r="O96" i="12" s="1"/>
  <c r="S96" i="12"/>
  <c r="U96" i="12" s="1"/>
  <c r="X96" i="12"/>
  <c r="A97" i="12"/>
  <c r="B97" i="12"/>
  <c r="C97" i="12"/>
  <c r="D97" i="12"/>
  <c r="E97" i="12"/>
  <c r="F97" i="12"/>
  <c r="G97" i="12" s="1"/>
  <c r="J97" i="12"/>
  <c r="I97" i="12" s="1"/>
  <c r="M97" i="12"/>
  <c r="L97" i="12" s="1"/>
  <c r="P97" i="12"/>
  <c r="O97" i="12" s="1"/>
  <c r="S97" i="12"/>
  <c r="U97" i="12" s="1"/>
  <c r="X97" i="12"/>
  <c r="A98" i="12"/>
  <c r="B98" i="12"/>
  <c r="C98" i="12"/>
  <c r="D98" i="12"/>
  <c r="E98" i="12"/>
  <c r="F98" i="12"/>
  <c r="G98" i="12" s="1"/>
  <c r="J98" i="12"/>
  <c r="I98" i="12" s="1"/>
  <c r="M98" i="12"/>
  <c r="L98" i="12" s="1"/>
  <c r="P98" i="12"/>
  <c r="O98" i="12" s="1"/>
  <c r="S98" i="12"/>
  <c r="U98" i="12" s="1"/>
  <c r="X98" i="12"/>
  <c r="A99" i="12"/>
  <c r="B99" i="12"/>
  <c r="C99" i="12"/>
  <c r="D99" i="12"/>
  <c r="E99" i="12"/>
  <c r="F99" i="12"/>
  <c r="G99" i="12" s="1"/>
  <c r="J99" i="12"/>
  <c r="I99" i="12" s="1"/>
  <c r="M99" i="12"/>
  <c r="L99" i="12" s="1"/>
  <c r="P99" i="12"/>
  <c r="O99" i="12" s="1"/>
  <c r="S99" i="12"/>
  <c r="U99" i="12" s="1"/>
  <c r="X99" i="12"/>
  <c r="A100" i="12"/>
  <c r="B100" i="12"/>
  <c r="C100" i="12"/>
  <c r="D100" i="12"/>
  <c r="E100" i="12"/>
  <c r="F100" i="12"/>
  <c r="G100" i="12" s="1"/>
  <c r="J100" i="12"/>
  <c r="I100" i="12" s="1"/>
  <c r="M100" i="12"/>
  <c r="L100" i="12" s="1"/>
  <c r="P100" i="12"/>
  <c r="O100" i="12" s="1"/>
  <c r="S100" i="12"/>
  <c r="U100" i="12" s="1"/>
  <c r="X100" i="12"/>
  <c r="X2" i="12"/>
  <c r="S2" i="12"/>
  <c r="R101" i="12"/>
  <c r="P2" i="12"/>
  <c r="O2" i="12" s="1"/>
  <c r="M2" i="12"/>
  <c r="L2" i="12" s="1"/>
  <c r="J2" i="12"/>
  <c r="I2" i="12" s="1"/>
  <c r="F2" i="12"/>
  <c r="G2" i="12" s="1"/>
  <c r="C2" i="12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E7" i="9"/>
  <c r="F7" i="1" a="1"/>
  <c r="F7" i="1" s="1"/>
  <c r="E8" i="9" s="1"/>
  <c r="F8" i="1" a="1"/>
  <c r="F8" i="1" s="1"/>
  <c r="E9" i="9" s="1"/>
  <c r="F9" i="1" a="1"/>
  <c r="F9" i="1" s="1"/>
  <c r="E10" i="9" s="1"/>
  <c r="F10" i="1" a="1"/>
  <c r="F10" i="1" s="1"/>
  <c r="F11" i="1" a="1"/>
  <c r="F11" i="1" s="1"/>
  <c r="E12" i="9" s="1"/>
  <c r="F12" i="1" a="1"/>
  <c r="F12" i="1" s="1"/>
  <c r="E13" i="9" s="1"/>
  <c r="F13" i="1" a="1"/>
  <c r="F13" i="1" s="1"/>
  <c r="E14" i="9" s="1"/>
  <c r="F14" i="1" a="1"/>
  <c r="F14" i="1" s="1"/>
  <c r="E14" i="4" s="1"/>
  <c r="F15" i="1" a="1"/>
  <c r="F15" i="1" s="1"/>
  <c r="E15" i="4" s="1"/>
  <c r="F16" i="1" a="1"/>
  <c r="F16" i="1" s="1"/>
  <c r="E16" i="4" s="1"/>
  <c r="F17" i="1" a="1"/>
  <c r="F17" i="1" s="1"/>
  <c r="E18" i="9" s="1"/>
  <c r="F18" i="1" a="1"/>
  <c r="F18" i="1" s="1"/>
  <c r="E19" i="9" s="1"/>
  <c r="F19" i="1" a="1"/>
  <c r="F19" i="1" s="1"/>
  <c r="E20" i="9" s="1"/>
  <c r="F20" i="1" a="1"/>
  <c r="F20" i="1" s="1"/>
  <c r="E21" i="9" s="1"/>
  <c r="F21" i="1" a="1"/>
  <c r="F21" i="1" s="1"/>
  <c r="E22" i="9" s="1"/>
  <c r="F22" i="1" a="1"/>
  <c r="F22" i="1" s="1"/>
  <c r="E23" i="9" s="1"/>
  <c r="F23" i="1" a="1"/>
  <c r="F23" i="1" s="1"/>
  <c r="E24" i="9" s="1"/>
  <c r="F24" i="1" a="1"/>
  <c r="F24" i="1" s="1"/>
  <c r="F25" i="1" a="1"/>
  <c r="F25" i="1" s="1"/>
  <c r="E26" i="9" s="1"/>
  <c r="F26" i="1" a="1"/>
  <c r="F26" i="1" s="1"/>
  <c r="E27" i="9" s="1"/>
  <c r="F27" i="1" a="1"/>
  <c r="F27" i="1" s="1"/>
  <c r="E28" i="9" s="1"/>
  <c r="F28" i="1" a="1"/>
  <c r="F28" i="1" s="1"/>
  <c r="E29" i="9" s="1"/>
  <c r="F29" i="1" a="1"/>
  <c r="F29" i="1" s="1"/>
  <c r="F30" i="1" a="1"/>
  <c r="F30" i="1" s="1"/>
  <c r="E30" i="4" s="1"/>
  <c r="F31" i="1" a="1"/>
  <c r="F31" i="1" s="1"/>
  <c r="E31" i="4" s="1"/>
  <c r="F32" i="1" a="1"/>
  <c r="F32" i="1" s="1"/>
  <c r="E32" i="4" s="1"/>
  <c r="F33" i="1" a="1"/>
  <c r="F33" i="1" s="1"/>
  <c r="F34" i="1" a="1"/>
  <c r="F34" i="1" s="1"/>
  <c r="E35" i="9" s="1"/>
  <c r="F35" i="1" a="1"/>
  <c r="F35" i="1" s="1"/>
  <c r="E36" i="9" s="1"/>
  <c r="F36" i="1" a="1"/>
  <c r="F36" i="1" s="1"/>
  <c r="E37" i="9" s="1"/>
  <c r="F37" i="1" a="1"/>
  <c r="F37" i="1" s="1"/>
  <c r="E38" i="9" s="1"/>
  <c r="F38" i="1" a="1"/>
  <c r="F38" i="1" s="1"/>
  <c r="E39" i="9" s="1"/>
  <c r="F39" i="1" a="1"/>
  <c r="F39" i="1" s="1"/>
  <c r="E40" i="9" s="1"/>
  <c r="F40" i="1" a="1"/>
  <c r="F40" i="1" s="1"/>
  <c r="F41" i="1" a="1"/>
  <c r="F41" i="1" s="1"/>
  <c r="E42" i="9" s="1"/>
  <c r="F42" i="1" a="1"/>
  <c r="F42" i="1" s="1"/>
  <c r="E43" i="9" s="1"/>
  <c r="F43" i="1" a="1"/>
  <c r="F43" i="1" s="1"/>
  <c r="E44" i="9" s="1"/>
  <c r="F44" i="1" a="1"/>
  <c r="F44" i="1" s="1"/>
  <c r="E45" i="9" s="1"/>
  <c r="F45" i="1" a="1"/>
  <c r="F45" i="1" s="1"/>
  <c r="E46" i="9" s="1"/>
  <c r="F46" i="1" a="1"/>
  <c r="F46" i="1" s="1"/>
  <c r="E46" i="4" s="1"/>
  <c r="F47" i="1" a="1"/>
  <c r="F47" i="1" s="1"/>
  <c r="E47" i="4" s="1"/>
  <c r="F48" i="1" a="1"/>
  <c r="F48" i="1" s="1"/>
  <c r="F49" i="1" a="1"/>
  <c r="F49" i="1" s="1"/>
  <c r="E50" i="9" s="1"/>
  <c r="F50" i="1" a="1"/>
  <c r="F50" i="1" s="1"/>
  <c r="E51" i="9" s="1"/>
  <c r="F51" i="1" a="1"/>
  <c r="F51" i="1" s="1"/>
  <c r="E52" i="9" s="1"/>
  <c r="F52" i="1" a="1"/>
  <c r="F52" i="1" s="1"/>
  <c r="E53" i="9" s="1"/>
  <c r="F53" i="1" a="1"/>
  <c r="F53" i="1" s="1"/>
  <c r="F54" i="1" a="1"/>
  <c r="F54" i="1" s="1"/>
  <c r="E55" i="9" s="1"/>
  <c r="F55" i="1" a="1"/>
  <c r="F55" i="1" s="1"/>
  <c r="E56" i="9" s="1"/>
  <c r="F56" i="1" a="1"/>
  <c r="F56" i="1" s="1"/>
  <c r="E57" i="9" s="1"/>
  <c r="F57" i="1" a="1"/>
  <c r="F57" i="1" s="1"/>
  <c r="E58" i="9" s="1"/>
  <c r="F58" i="1" a="1"/>
  <c r="F58" i="1" s="1"/>
  <c r="E59" i="9" s="1"/>
  <c r="F59" i="1" a="1"/>
  <c r="F59" i="1" s="1"/>
  <c r="E60" i="9" s="1"/>
  <c r="F60" i="1" a="1"/>
  <c r="F60" i="1" s="1"/>
  <c r="E61" i="9" s="1"/>
  <c r="F61" i="1" a="1"/>
  <c r="F61" i="1" s="1"/>
  <c r="E62" i="9" s="1"/>
  <c r="F62" i="1" a="1"/>
  <c r="F62" i="1" s="1"/>
  <c r="E62" i="4" s="1"/>
  <c r="F63" i="1" a="1"/>
  <c r="F63" i="1" s="1"/>
  <c r="E63" i="4" s="1"/>
  <c r="F64" i="1" a="1"/>
  <c r="F64" i="1" s="1"/>
  <c r="E64" i="4" s="1"/>
  <c r="F65" i="1" a="1"/>
  <c r="F65" i="1" s="1"/>
  <c r="E66" i="9" s="1"/>
  <c r="F66" i="1" a="1"/>
  <c r="F66" i="1" s="1"/>
  <c r="E67" i="9" s="1"/>
  <c r="F67" i="1" a="1"/>
  <c r="F67" i="1" s="1"/>
  <c r="E68" i="9" s="1"/>
  <c r="F68" i="1" a="1"/>
  <c r="F68" i="1" s="1"/>
  <c r="E69" i="9" s="1"/>
  <c r="F69" i="1" a="1"/>
  <c r="F69" i="1" s="1"/>
  <c r="E70" i="9" s="1"/>
  <c r="F70" i="1" a="1"/>
  <c r="F70" i="1" s="1"/>
  <c r="E71" i="9" s="1"/>
  <c r="F71" i="1" a="1"/>
  <c r="F71" i="1" s="1"/>
  <c r="E72" i="9" s="1"/>
  <c r="F72" i="1" a="1"/>
  <c r="F72" i="1" s="1"/>
  <c r="E73" i="9" s="1"/>
  <c r="F73" i="1" a="1"/>
  <c r="F73" i="1" s="1"/>
  <c r="E74" i="9" s="1"/>
  <c r="F74" i="1" a="1"/>
  <c r="F74" i="1" s="1"/>
  <c r="E75" i="9" s="1"/>
  <c r="F75" i="1" a="1"/>
  <c r="F75" i="1" s="1"/>
  <c r="E76" i="9" s="1"/>
  <c r="F76" i="1" a="1"/>
  <c r="F76" i="1" s="1"/>
  <c r="E77" i="9" s="1"/>
  <c r="F77" i="1" a="1"/>
  <c r="F77" i="1" s="1"/>
  <c r="E78" i="9" s="1"/>
  <c r="F78" i="1" a="1"/>
  <c r="F78" i="1" s="1"/>
  <c r="E78" i="4" s="1"/>
  <c r="F79" i="1" a="1"/>
  <c r="F79" i="1" s="1"/>
  <c r="E79" i="4" s="1"/>
  <c r="F80" i="1" a="1"/>
  <c r="F80" i="1" s="1"/>
  <c r="E80" i="4" s="1"/>
  <c r="F81" i="1" a="1"/>
  <c r="F81" i="1" s="1"/>
  <c r="E82" i="9" s="1"/>
  <c r="F82" i="1" a="1"/>
  <c r="F82" i="1" s="1"/>
  <c r="E83" i="9" s="1"/>
  <c r="F83" i="1" a="1"/>
  <c r="F83" i="1" s="1"/>
  <c r="E84" i="9" s="1"/>
  <c r="F84" i="1" a="1"/>
  <c r="F84" i="1" s="1"/>
  <c r="E85" i="9" s="1"/>
  <c r="F85" i="1" a="1"/>
  <c r="F85" i="1" s="1"/>
  <c r="F86" i="1" a="1"/>
  <c r="F86" i="1" s="1"/>
  <c r="E87" i="9" s="1"/>
  <c r="F87" i="1" a="1"/>
  <c r="F87" i="1" s="1"/>
  <c r="E88" i="9" s="1"/>
  <c r="F88" i="1" a="1"/>
  <c r="F88" i="1" s="1"/>
  <c r="E89" i="9" s="1"/>
  <c r="F89" i="1" a="1"/>
  <c r="F89" i="1" s="1"/>
  <c r="E90" i="9" s="1"/>
  <c r="F90" i="1" a="1"/>
  <c r="F90" i="1" s="1"/>
  <c r="E91" i="9" s="1"/>
  <c r="F91" i="1" a="1"/>
  <c r="F91" i="1" s="1"/>
  <c r="E92" i="9" s="1"/>
  <c r="F92" i="1" a="1"/>
  <c r="F92" i="1" s="1"/>
  <c r="E93" i="9" s="1"/>
  <c r="F93" i="1" a="1"/>
  <c r="F93" i="1" s="1"/>
  <c r="E94" i="9" s="1"/>
  <c r="F94" i="1" a="1"/>
  <c r="F94" i="1" s="1"/>
  <c r="E94" i="4" s="1"/>
  <c r="F95" i="1" a="1"/>
  <c r="F95" i="1" s="1"/>
  <c r="E95" i="4" s="1"/>
  <c r="F96" i="1" a="1"/>
  <c r="F96" i="1" s="1"/>
  <c r="E96" i="4" s="1"/>
  <c r="F97" i="1" a="1"/>
  <c r="F97" i="1" s="1"/>
  <c r="E98" i="9" s="1"/>
  <c r="F98" i="1" a="1"/>
  <c r="F98" i="1" s="1"/>
  <c r="E99" i="9" s="1"/>
  <c r="E100" i="9"/>
  <c r="E48" i="4" l="1"/>
  <c r="E49" i="9"/>
  <c r="E44" i="4"/>
  <c r="E28" i="4"/>
  <c r="E13" i="4"/>
  <c r="E12" i="4"/>
  <c r="E97" i="9"/>
  <c r="E60" i="4"/>
  <c r="E45" i="4"/>
  <c r="E96" i="9"/>
  <c r="E81" i="9"/>
  <c r="E65" i="9"/>
  <c r="E93" i="4"/>
  <c r="E48" i="9"/>
  <c r="E92" i="4"/>
  <c r="E33" i="9"/>
  <c r="E77" i="4"/>
  <c r="E32" i="9"/>
  <c r="E76" i="4"/>
  <c r="E17" i="9"/>
  <c r="E61" i="4"/>
  <c r="E16" i="9"/>
  <c r="E30" i="9"/>
  <c r="E29" i="4"/>
  <c r="E11" i="9"/>
  <c r="E10" i="4"/>
  <c r="E41" i="9"/>
  <c r="E40" i="4"/>
  <c r="E54" i="9"/>
  <c r="E53" i="4"/>
  <c r="E25" i="9"/>
  <c r="E24" i="4"/>
  <c r="E86" i="9"/>
  <c r="E85" i="4"/>
  <c r="E34" i="9"/>
  <c r="E33" i="4"/>
  <c r="E91" i="4"/>
  <c r="E75" i="4"/>
  <c r="E59" i="4"/>
  <c r="E43" i="4"/>
  <c r="E27" i="4"/>
  <c r="E11" i="4"/>
  <c r="E95" i="9"/>
  <c r="E79" i="9"/>
  <c r="E63" i="9"/>
  <c r="E47" i="9"/>
  <c r="E31" i="9"/>
  <c r="E15" i="9"/>
  <c r="E90" i="4"/>
  <c r="E74" i="4"/>
  <c r="E58" i="4"/>
  <c r="E42" i="4"/>
  <c r="E26" i="4"/>
  <c r="E89" i="4"/>
  <c r="E73" i="4"/>
  <c r="E57" i="4"/>
  <c r="E41" i="4"/>
  <c r="E25" i="4"/>
  <c r="E9" i="4"/>
  <c r="E88" i="4"/>
  <c r="E72" i="4"/>
  <c r="E56" i="4"/>
  <c r="E8" i="4"/>
  <c r="E87" i="4"/>
  <c r="E71" i="4"/>
  <c r="E55" i="4"/>
  <c r="E39" i="4"/>
  <c r="E23" i="4"/>
  <c r="E7" i="4"/>
  <c r="E86" i="4"/>
  <c r="E70" i="4"/>
  <c r="E54" i="4"/>
  <c r="E38" i="4"/>
  <c r="E22" i="4"/>
  <c r="E69" i="4"/>
  <c r="E37" i="4"/>
  <c r="E21" i="4"/>
  <c r="E84" i="4"/>
  <c r="E68" i="4"/>
  <c r="E52" i="4"/>
  <c r="E36" i="4"/>
  <c r="E20" i="4"/>
  <c r="E99" i="4"/>
  <c r="E83" i="4"/>
  <c r="E67" i="4"/>
  <c r="E51" i="4"/>
  <c r="E35" i="4"/>
  <c r="E19" i="4"/>
  <c r="E64" i="9"/>
  <c r="E98" i="4"/>
  <c r="E82" i="4"/>
  <c r="E66" i="4"/>
  <c r="E50" i="4"/>
  <c r="E34" i="4"/>
  <c r="E18" i="4"/>
  <c r="E97" i="4"/>
  <c r="E81" i="4"/>
  <c r="E65" i="4"/>
  <c r="E49" i="4"/>
  <c r="E17" i="4"/>
  <c r="E80" i="9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E27" i="1" a="1"/>
  <c r="E27" i="1" s="1"/>
  <c r="E28" i="1" a="1"/>
  <c r="E28" i="1" s="1"/>
  <c r="E29" i="1" a="1"/>
  <c r="E29" i="1" s="1"/>
  <c r="E30" i="1" a="1"/>
  <c r="E30" i="1" s="1"/>
  <c r="E31" i="1" a="1"/>
  <c r="E31" i="1" s="1"/>
  <c r="E32" i="1" a="1"/>
  <c r="E32" i="1" s="1"/>
  <c r="E33" i="1" a="1"/>
  <c r="E33" i="1" s="1"/>
  <c r="E34" i="1" a="1"/>
  <c r="E34" i="1" s="1"/>
  <c r="E35" i="1" a="1"/>
  <c r="E35" i="1" s="1"/>
  <c r="E36" i="1" a="1"/>
  <c r="E36" i="1" s="1"/>
  <c r="E37" i="1" a="1"/>
  <c r="E37" i="1" s="1"/>
  <c r="E38" i="1" a="1"/>
  <c r="E38" i="1" s="1"/>
  <c r="E39" i="1" a="1"/>
  <c r="E39" i="1" s="1"/>
  <c r="E40" i="1" a="1"/>
  <c r="E40" i="1" s="1"/>
  <c r="E41" i="1" a="1"/>
  <c r="E41" i="1" s="1"/>
  <c r="E42" i="1" a="1"/>
  <c r="E42" i="1" s="1"/>
  <c r="E43" i="1" a="1"/>
  <c r="E43" i="1" s="1"/>
  <c r="E44" i="1" a="1"/>
  <c r="E44" i="1" s="1"/>
  <c r="E45" i="1" a="1"/>
  <c r="E45" i="1" s="1"/>
  <c r="E46" i="1" a="1"/>
  <c r="E46" i="1" s="1"/>
  <c r="E47" i="1" a="1"/>
  <c r="E47" i="1" s="1"/>
  <c r="E48" i="1" a="1"/>
  <c r="E48" i="1" s="1"/>
  <c r="E49" i="1" a="1"/>
  <c r="E49" i="1" s="1"/>
  <c r="E50" i="1" a="1"/>
  <c r="E50" i="1" s="1"/>
  <c r="E51" i="1" a="1"/>
  <c r="E51" i="1" s="1"/>
  <c r="E52" i="1" a="1"/>
  <c r="E52" i="1" s="1"/>
  <c r="E53" i="1" a="1"/>
  <c r="E53" i="1" s="1"/>
  <c r="E54" i="1" a="1"/>
  <c r="E54" i="1" s="1"/>
  <c r="E55" i="1" a="1"/>
  <c r="E55" i="1" s="1"/>
  <c r="E56" i="1" a="1"/>
  <c r="E56" i="1" s="1"/>
  <c r="E57" i="1" a="1"/>
  <c r="E57" i="1" s="1"/>
  <c r="E58" i="1" a="1"/>
  <c r="E58" i="1" s="1"/>
  <c r="E59" i="1" a="1"/>
  <c r="E59" i="1" s="1"/>
  <c r="E60" i="1" a="1"/>
  <c r="E60" i="1" s="1"/>
  <c r="E61" i="1" a="1"/>
  <c r="E61" i="1" s="1"/>
  <c r="E62" i="1" a="1"/>
  <c r="E62" i="1" s="1"/>
  <c r="E63" i="1" a="1"/>
  <c r="E63" i="1" s="1"/>
  <c r="E64" i="1" a="1"/>
  <c r="E64" i="1" s="1"/>
  <c r="E65" i="1" a="1"/>
  <c r="E65" i="1" s="1"/>
  <c r="E66" i="1" a="1"/>
  <c r="E66" i="1" s="1"/>
  <c r="E67" i="1" a="1"/>
  <c r="E67" i="1" s="1"/>
  <c r="E68" i="1" a="1"/>
  <c r="E68" i="1" s="1"/>
  <c r="E69" i="1" a="1"/>
  <c r="E69" i="1" s="1"/>
  <c r="E70" i="1" a="1"/>
  <c r="E70" i="1" s="1"/>
  <c r="E71" i="1" a="1"/>
  <c r="E71" i="1" s="1"/>
  <c r="E72" i="1" a="1"/>
  <c r="E72" i="1" s="1"/>
  <c r="E73" i="1" a="1"/>
  <c r="E73" i="1" s="1"/>
  <c r="E74" i="1" a="1"/>
  <c r="E74" i="1" s="1"/>
  <c r="E75" i="1" a="1"/>
  <c r="E75" i="1" s="1"/>
  <c r="E76" i="1" a="1"/>
  <c r="E76" i="1" s="1"/>
  <c r="E77" i="1" a="1"/>
  <c r="E77" i="1" s="1"/>
  <c r="E78" i="1" a="1"/>
  <c r="E78" i="1" s="1"/>
  <c r="E79" i="1" a="1"/>
  <c r="E79" i="1" s="1"/>
  <c r="E80" i="1" a="1"/>
  <c r="E80" i="1" s="1"/>
  <c r="E81" i="1" a="1"/>
  <c r="E81" i="1" s="1"/>
  <c r="E82" i="1" a="1"/>
  <c r="E82" i="1" s="1"/>
  <c r="E83" i="1" a="1"/>
  <c r="E83" i="1" s="1"/>
  <c r="E84" i="1" a="1"/>
  <c r="E84" i="1" s="1"/>
  <c r="E85" i="1" a="1"/>
  <c r="E85" i="1" s="1"/>
  <c r="E86" i="1" a="1"/>
  <c r="E86" i="1" s="1"/>
  <c r="E87" i="1" a="1"/>
  <c r="E87" i="1" s="1"/>
  <c r="E88" i="1" a="1"/>
  <c r="E88" i="1" s="1"/>
  <c r="E89" i="1" a="1"/>
  <c r="E89" i="1" s="1"/>
  <c r="E90" i="1" a="1"/>
  <c r="E90" i="1" s="1"/>
  <c r="E91" i="1" a="1"/>
  <c r="E91" i="1" s="1"/>
  <c r="E92" i="1" a="1"/>
  <c r="E92" i="1" s="1"/>
  <c r="E93" i="1" a="1"/>
  <c r="E93" i="1" s="1"/>
  <c r="E94" i="1" a="1"/>
  <c r="E94" i="1" s="1"/>
  <c r="E95" i="1" a="1"/>
  <c r="E95" i="1" s="1"/>
  <c r="E96" i="1" a="1"/>
  <c r="E96" i="1" s="1"/>
  <c r="E97" i="1" a="1"/>
  <c r="E97" i="1" s="1"/>
  <c r="E98" i="1" a="1"/>
  <c r="E98" i="1" s="1"/>
  <c r="E99" i="1" a="1"/>
  <c r="E99" i="1" s="1"/>
  <c r="E3" i="15"/>
  <c r="E4" i="15"/>
  <c r="E5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A6" i="1" l="1"/>
  <c r="B6" i="1"/>
  <c r="C6" i="1"/>
  <c r="A7" i="1"/>
  <c r="B7" i="1"/>
  <c r="C7" i="1"/>
  <c r="A8" i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A19" i="1"/>
  <c r="B19" i="1"/>
  <c r="C19" i="1"/>
  <c r="A20" i="1"/>
  <c r="B20" i="1"/>
  <c r="C20" i="1"/>
  <c r="A21" i="1"/>
  <c r="B21" i="1"/>
  <c r="C21" i="1"/>
  <c r="A22" i="1"/>
  <c r="B22" i="1"/>
  <c r="C22" i="1"/>
  <c r="A23" i="1"/>
  <c r="B23" i="1"/>
  <c r="C23" i="1"/>
  <c r="A24" i="1"/>
  <c r="B24" i="1"/>
  <c r="C24" i="1"/>
  <c r="A25" i="1"/>
  <c r="B25" i="1"/>
  <c r="C25" i="1"/>
  <c r="A26" i="1"/>
  <c r="B26" i="1"/>
  <c r="C26" i="1"/>
  <c r="A27" i="1"/>
  <c r="B27" i="1"/>
  <c r="C27" i="1"/>
  <c r="A28" i="1"/>
  <c r="B28" i="1"/>
  <c r="C28" i="1"/>
  <c r="A29" i="1"/>
  <c r="B29" i="1"/>
  <c r="C29" i="1"/>
  <c r="A30" i="1"/>
  <c r="B30" i="1"/>
  <c r="C30" i="1"/>
  <c r="A31" i="1"/>
  <c r="B31" i="1"/>
  <c r="C31" i="1"/>
  <c r="A32" i="1"/>
  <c r="B32" i="1"/>
  <c r="C32" i="1"/>
  <c r="A33" i="1"/>
  <c r="B33" i="1"/>
  <c r="C33" i="1"/>
  <c r="A34" i="1"/>
  <c r="B34" i="1"/>
  <c r="C34" i="1"/>
  <c r="A35" i="1"/>
  <c r="B35" i="1"/>
  <c r="C35" i="1"/>
  <c r="A36" i="1"/>
  <c r="B36" i="1"/>
  <c r="C36" i="1"/>
  <c r="A37" i="1"/>
  <c r="B37" i="1"/>
  <c r="C37" i="1"/>
  <c r="A38" i="1"/>
  <c r="B38" i="1"/>
  <c r="C38" i="1"/>
  <c r="A39" i="1"/>
  <c r="B39" i="1"/>
  <c r="C39" i="1"/>
  <c r="A40" i="1"/>
  <c r="B40" i="1"/>
  <c r="C40" i="1"/>
  <c r="A41" i="1"/>
  <c r="B41" i="1"/>
  <c r="C41" i="1"/>
  <c r="A42" i="1"/>
  <c r="B42" i="1"/>
  <c r="C42" i="1"/>
  <c r="A43" i="1"/>
  <c r="B43" i="1"/>
  <c r="C43" i="1"/>
  <c r="A44" i="1"/>
  <c r="B44" i="1"/>
  <c r="C44" i="1"/>
  <c r="A45" i="1"/>
  <c r="B45" i="1"/>
  <c r="C45" i="1"/>
  <c r="A46" i="1"/>
  <c r="B46" i="1"/>
  <c r="C46" i="1"/>
  <c r="A47" i="1"/>
  <c r="B47" i="1"/>
  <c r="C47" i="1"/>
  <c r="A48" i="1"/>
  <c r="B48" i="1"/>
  <c r="C48" i="1"/>
  <c r="A49" i="1"/>
  <c r="B49" i="1"/>
  <c r="C49" i="1"/>
  <c r="A50" i="1"/>
  <c r="B50" i="1"/>
  <c r="C50" i="1"/>
  <c r="A51" i="1"/>
  <c r="B51" i="1"/>
  <c r="C51" i="1"/>
  <c r="A52" i="1"/>
  <c r="B52" i="1"/>
  <c r="C52" i="1"/>
  <c r="A53" i="1"/>
  <c r="B53" i="1"/>
  <c r="C53" i="1"/>
  <c r="A54" i="1"/>
  <c r="B54" i="1"/>
  <c r="C54" i="1"/>
  <c r="A55" i="1"/>
  <c r="B55" i="1"/>
  <c r="C55" i="1"/>
  <c r="A56" i="1"/>
  <c r="B56" i="1"/>
  <c r="C56" i="1"/>
  <c r="A57" i="1"/>
  <c r="B57" i="1"/>
  <c r="C57" i="1"/>
  <c r="A58" i="1"/>
  <c r="B58" i="1"/>
  <c r="C58" i="1"/>
  <c r="A59" i="1"/>
  <c r="B59" i="1"/>
  <c r="C59" i="1"/>
  <c r="A60" i="1"/>
  <c r="B60" i="1"/>
  <c r="C60" i="1"/>
  <c r="A61" i="1"/>
  <c r="B61" i="1"/>
  <c r="C61" i="1"/>
  <c r="A62" i="1"/>
  <c r="B62" i="1"/>
  <c r="C62" i="1"/>
  <c r="A63" i="1"/>
  <c r="B63" i="1"/>
  <c r="C63" i="1"/>
  <c r="A64" i="1"/>
  <c r="B64" i="1"/>
  <c r="C64" i="1"/>
  <c r="A65" i="1"/>
  <c r="B65" i="1"/>
  <c r="C65" i="1"/>
  <c r="A66" i="1"/>
  <c r="B66" i="1"/>
  <c r="C66" i="1"/>
  <c r="A67" i="1"/>
  <c r="B67" i="1"/>
  <c r="C67" i="1"/>
  <c r="A68" i="1"/>
  <c r="B68" i="1"/>
  <c r="C68" i="1"/>
  <c r="A69" i="1"/>
  <c r="B69" i="1"/>
  <c r="C69" i="1"/>
  <c r="A70" i="1"/>
  <c r="B70" i="1"/>
  <c r="C70" i="1"/>
  <c r="A71" i="1"/>
  <c r="B71" i="1"/>
  <c r="C71" i="1"/>
  <c r="A72" i="1"/>
  <c r="B72" i="1"/>
  <c r="C72" i="1"/>
  <c r="A73" i="1"/>
  <c r="B73" i="1"/>
  <c r="C73" i="1"/>
  <c r="A74" i="1"/>
  <c r="B74" i="1"/>
  <c r="C74" i="1"/>
  <c r="A75" i="1"/>
  <c r="B75" i="1"/>
  <c r="C75" i="1"/>
  <c r="A76" i="1"/>
  <c r="B76" i="1"/>
  <c r="C76" i="1"/>
  <c r="A77" i="1"/>
  <c r="B77" i="1"/>
  <c r="C77" i="1"/>
  <c r="A78" i="1"/>
  <c r="B78" i="1"/>
  <c r="C78" i="1"/>
  <c r="A79" i="1"/>
  <c r="B79" i="1"/>
  <c r="C79" i="1"/>
  <c r="A80" i="1"/>
  <c r="B80" i="1"/>
  <c r="C80" i="1"/>
  <c r="A81" i="1"/>
  <c r="B81" i="1"/>
  <c r="C81" i="1"/>
  <c r="A82" i="1"/>
  <c r="B82" i="1"/>
  <c r="C82" i="1"/>
  <c r="A83" i="1"/>
  <c r="B83" i="1"/>
  <c r="C83" i="1"/>
  <c r="A84" i="1"/>
  <c r="B84" i="1"/>
  <c r="C84" i="1"/>
  <c r="A85" i="1"/>
  <c r="B85" i="1"/>
  <c r="C85" i="1"/>
  <c r="A86" i="1"/>
  <c r="B86" i="1"/>
  <c r="C86" i="1"/>
  <c r="A87" i="1"/>
  <c r="B87" i="1"/>
  <c r="C87" i="1"/>
  <c r="A88" i="1"/>
  <c r="B88" i="1"/>
  <c r="C88" i="1"/>
  <c r="A89" i="1"/>
  <c r="B89" i="1"/>
  <c r="C89" i="1"/>
  <c r="A90" i="1"/>
  <c r="B90" i="1"/>
  <c r="C90" i="1"/>
  <c r="A91" i="1"/>
  <c r="B91" i="1"/>
  <c r="C91" i="1"/>
  <c r="A92" i="1"/>
  <c r="B92" i="1"/>
  <c r="C92" i="1"/>
  <c r="A93" i="1"/>
  <c r="B93" i="1"/>
  <c r="C93" i="1"/>
  <c r="A94" i="1"/>
  <c r="B94" i="1"/>
  <c r="C94" i="1"/>
  <c r="A95" i="1"/>
  <c r="B95" i="1"/>
  <c r="C95" i="1"/>
  <c r="A96" i="1"/>
  <c r="B96" i="1"/>
  <c r="C96" i="1"/>
  <c r="A97" i="1"/>
  <c r="B97" i="1"/>
  <c r="C97" i="1"/>
  <c r="A98" i="1"/>
  <c r="B98" i="1"/>
  <c r="C98" i="1"/>
  <c r="A99" i="1"/>
  <c r="B99" i="1"/>
  <c r="C99" i="1"/>
  <c r="C5" i="1"/>
  <c r="B5" i="1"/>
  <c r="A5" i="1"/>
  <c r="D2" i="12"/>
  <c r="I8" i="6" a="1"/>
  <c r="I8" i="6" s="1"/>
  <c r="I9" i="6" a="1"/>
  <c r="I9" i="6" s="1"/>
  <c r="I10" i="6" a="1"/>
  <c r="I10" i="6" s="1"/>
  <c r="I11" i="6" a="1"/>
  <c r="I11" i="6" s="1"/>
  <c r="I12" i="6" a="1"/>
  <c r="I12" i="6" s="1"/>
  <c r="I13" i="6" a="1"/>
  <c r="I13" i="6" s="1"/>
  <c r="I14" i="6" a="1"/>
  <c r="I14" i="6" s="1"/>
  <c r="I15" i="6" a="1"/>
  <c r="I15" i="6" s="1"/>
  <c r="I16" i="6" a="1"/>
  <c r="I16" i="6" s="1"/>
  <c r="I17" i="6" a="1"/>
  <c r="I17" i="6" s="1"/>
  <c r="I18" i="6" a="1"/>
  <c r="I18" i="6" s="1"/>
  <c r="I19" i="6" a="1"/>
  <c r="I19" i="6" s="1"/>
  <c r="I20" i="6" a="1"/>
  <c r="I20" i="6" s="1"/>
  <c r="I21" i="6" a="1"/>
  <c r="I21" i="6" s="1"/>
  <c r="I22" i="6" a="1"/>
  <c r="I22" i="6" s="1"/>
  <c r="I23" i="6" a="1"/>
  <c r="I23" i="6" s="1"/>
  <c r="I24" i="6" a="1"/>
  <c r="I24" i="6" s="1"/>
  <c r="I25" i="6" a="1"/>
  <c r="I25" i="6" s="1"/>
  <c r="I26" i="6" a="1"/>
  <c r="I26" i="6" s="1"/>
  <c r="I27" i="6" a="1"/>
  <c r="I27" i="6" s="1"/>
  <c r="I28" i="6" a="1"/>
  <c r="I28" i="6" s="1"/>
  <c r="I29" i="6" a="1"/>
  <c r="I29" i="6" s="1"/>
  <c r="I30" i="6" a="1"/>
  <c r="I30" i="6" s="1"/>
  <c r="I31" i="6" a="1"/>
  <c r="I31" i="6" s="1"/>
  <c r="I32" i="6" a="1"/>
  <c r="I32" i="6" s="1"/>
  <c r="I33" i="6" a="1"/>
  <c r="I33" i="6" s="1"/>
  <c r="I34" i="6" a="1"/>
  <c r="I34" i="6" s="1"/>
  <c r="I35" i="6" a="1"/>
  <c r="I35" i="6" s="1"/>
  <c r="I36" i="6" a="1"/>
  <c r="I36" i="6" s="1"/>
  <c r="I37" i="6" a="1"/>
  <c r="I37" i="6" s="1"/>
  <c r="I38" i="6" a="1"/>
  <c r="I38" i="6" s="1"/>
  <c r="I39" i="6" a="1"/>
  <c r="I39" i="6" s="1"/>
  <c r="I40" i="6" a="1"/>
  <c r="I40" i="6" s="1"/>
  <c r="I41" i="6" a="1"/>
  <c r="I41" i="6" s="1"/>
  <c r="I42" i="6" a="1"/>
  <c r="I42" i="6" s="1"/>
  <c r="I43" i="6" a="1"/>
  <c r="I43" i="6" s="1"/>
  <c r="I44" i="6" a="1"/>
  <c r="I44" i="6" s="1"/>
  <c r="I45" i="6" a="1"/>
  <c r="I45" i="6" s="1"/>
  <c r="I46" i="6" a="1"/>
  <c r="I46" i="6" s="1"/>
  <c r="I47" i="6" a="1"/>
  <c r="I47" i="6" s="1"/>
  <c r="I48" i="6" a="1"/>
  <c r="I48" i="6" s="1"/>
  <c r="I49" i="6" a="1"/>
  <c r="I49" i="6" s="1"/>
  <c r="I50" i="6" a="1"/>
  <c r="I50" i="6" s="1"/>
  <c r="I51" i="6" a="1"/>
  <c r="I51" i="6" s="1"/>
  <c r="I52" i="6" a="1"/>
  <c r="I52" i="6" s="1"/>
  <c r="I53" i="6" a="1"/>
  <c r="I53" i="6" s="1"/>
  <c r="I54" i="6" a="1"/>
  <c r="I54" i="6" s="1"/>
  <c r="I55" i="6" a="1"/>
  <c r="I55" i="6" s="1"/>
  <c r="I56" i="6" a="1"/>
  <c r="I56" i="6" s="1"/>
  <c r="I57" i="6" a="1"/>
  <c r="I57" i="6" s="1"/>
  <c r="I58" i="6" a="1"/>
  <c r="I58" i="6" s="1"/>
  <c r="I59" i="6" a="1"/>
  <c r="I59" i="6" s="1"/>
  <c r="I60" i="6" a="1"/>
  <c r="I60" i="6" s="1"/>
  <c r="I61" i="6" a="1"/>
  <c r="I61" i="6" s="1"/>
  <c r="I62" i="6" a="1"/>
  <c r="I62" i="6" s="1"/>
  <c r="I63" i="6" a="1"/>
  <c r="I63" i="6" s="1"/>
  <c r="I64" i="6" a="1"/>
  <c r="I64" i="6" s="1"/>
  <c r="I65" i="6" a="1"/>
  <c r="I65" i="6" s="1"/>
  <c r="I66" i="6" a="1"/>
  <c r="I66" i="6" s="1"/>
  <c r="I67" i="6" a="1"/>
  <c r="I67" i="6" s="1"/>
  <c r="I68" i="6" a="1"/>
  <c r="I68" i="6" s="1"/>
  <c r="I69" i="6" a="1"/>
  <c r="I69" i="6" s="1"/>
  <c r="I70" i="6" a="1"/>
  <c r="I70" i="6" s="1"/>
  <c r="I71" i="6" a="1"/>
  <c r="I71" i="6" s="1"/>
  <c r="I72" i="6" a="1"/>
  <c r="I72" i="6" s="1"/>
  <c r="I73" i="6" a="1"/>
  <c r="I73" i="6" s="1"/>
  <c r="I74" i="6" a="1"/>
  <c r="I74" i="6" s="1"/>
  <c r="I75" i="6" a="1"/>
  <c r="I75" i="6" s="1"/>
  <c r="I76" i="6" a="1"/>
  <c r="I76" i="6" s="1"/>
  <c r="I77" i="6" a="1"/>
  <c r="I77" i="6" s="1"/>
  <c r="I78" i="6" a="1"/>
  <c r="I78" i="6" s="1"/>
  <c r="I79" i="6" a="1"/>
  <c r="I79" i="6" s="1"/>
  <c r="I80" i="6" a="1"/>
  <c r="I80" i="6" s="1"/>
  <c r="I81" i="6" a="1"/>
  <c r="I81" i="6" s="1"/>
  <c r="I82" i="6" a="1"/>
  <c r="I82" i="6" s="1"/>
  <c r="I83" i="6" a="1"/>
  <c r="I83" i="6" s="1"/>
  <c r="I84" i="6" a="1"/>
  <c r="I84" i="6" s="1"/>
  <c r="I85" i="6" a="1"/>
  <c r="I85" i="6" s="1"/>
  <c r="I86" i="6" a="1"/>
  <c r="I86" i="6" s="1"/>
  <c r="I87" i="6" a="1"/>
  <c r="I87" i="6" s="1"/>
  <c r="I88" i="6" a="1"/>
  <c r="I88" i="6" s="1"/>
  <c r="I89" i="6" a="1"/>
  <c r="I89" i="6" s="1"/>
  <c r="I90" i="6" a="1"/>
  <c r="I90" i="6" s="1"/>
  <c r="I91" i="6" a="1"/>
  <c r="I91" i="6" s="1"/>
  <c r="I92" i="6" a="1"/>
  <c r="I92" i="6" s="1"/>
  <c r="I93" i="6" a="1"/>
  <c r="I93" i="6" s="1"/>
  <c r="I94" i="6" a="1"/>
  <c r="I94" i="6" s="1"/>
  <c r="I95" i="6" a="1"/>
  <c r="I95" i="6" s="1"/>
  <c r="I96" i="6" a="1"/>
  <c r="I96" i="6" s="1"/>
  <c r="I97" i="6" a="1"/>
  <c r="I97" i="6" s="1"/>
  <c r="I98" i="6" a="1"/>
  <c r="I98" i="6" s="1"/>
  <c r="I99" i="6" a="1"/>
  <c r="I99" i="6" s="1"/>
  <c r="S3" i="1"/>
  <c r="S4" i="1"/>
  <c r="A3" i="1"/>
  <c r="B3" i="1"/>
  <c r="C3" i="1"/>
  <c r="A4" i="1"/>
  <c r="B4" i="1"/>
  <c r="C4" i="1"/>
  <c r="D3" i="15" a="1"/>
  <c r="D3" i="15" s="1"/>
  <c r="D4" i="15" a="1"/>
  <c r="D4" i="15" s="1"/>
  <c r="D5" i="15" a="1"/>
  <c r="D5" i="15" s="1"/>
  <c r="D6" i="15" a="1"/>
  <c r="D6" i="15" s="1"/>
  <c r="D7" i="15" a="1"/>
  <c r="D7" i="15" s="1"/>
  <c r="D8" i="15" a="1"/>
  <c r="D8" i="15" s="1"/>
  <c r="D9" i="15" a="1"/>
  <c r="D9" i="15" s="1"/>
  <c r="D10" i="15" a="1"/>
  <c r="D10" i="15" s="1"/>
  <c r="C3" i="15"/>
  <c r="C4" i="15"/>
  <c r="C5" i="15"/>
  <c r="C6" i="15"/>
  <c r="C7" i="15"/>
  <c r="C8" i="15"/>
  <c r="C9" i="15"/>
  <c r="C10" i="15"/>
  <c r="B3" i="15"/>
  <c r="B4" i="15"/>
  <c r="B5" i="15"/>
  <c r="B6" i="15"/>
  <c r="B7" i="15"/>
  <c r="B8" i="15"/>
  <c r="B9" i="15"/>
  <c r="B10" i="15"/>
  <c r="B11" i="15"/>
  <c r="A3" i="15"/>
  <c r="A4" i="15"/>
  <c r="A5" i="15"/>
  <c r="A6" i="15"/>
  <c r="A7" i="15"/>
  <c r="A8" i="15"/>
  <c r="A9" i="15"/>
  <c r="A10" i="15"/>
  <c r="A11" i="15"/>
  <c r="B2" i="12"/>
  <c r="A2" i="12"/>
  <c r="E2" i="12" s="1"/>
  <c r="A2" i="15"/>
  <c r="A79" i="15"/>
  <c r="F11" i="9"/>
  <c r="H11" i="9"/>
  <c r="J11" i="9"/>
  <c r="L11" i="9"/>
  <c r="F12" i="9"/>
  <c r="H12" i="9"/>
  <c r="J12" i="9"/>
  <c r="L12" i="9"/>
  <c r="F13" i="9"/>
  <c r="H13" i="9"/>
  <c r="J13" i="9"/>
  <c r="L13" i="9"/>
  <c r="F14" i="9"/>
  <c r="H14" i="9"/>
  <c r="J14" i="9"/>
  <c r="L14" i="9"/>
  <c r="F15" i="9"/>
  <c r="H15" i="9"/>
  <c r="J15" i="9"/>
  <c r="L15" i="9"/>
  <c r="F16" i="9"/>
  <c r="H16" i="9"/>
  <c r="J16" i="9"/>
  <c r="L16" i="9"/>
  <c r="F17" i="9"/>
  <c r="H17" i="9"/>
  <c r="J17" i="9"/>
  <c r="L17" i="9"/>
  <c r="F18" i="9"/>
  <c r="H18" i="9"/>
  <c r="J18" i="9"/>
  <c r="L18" i="9"/>
  <c r="F19" i="9"/>
  <c r="H19" i="9"/>
  <c r="J19" i="9"/>
  <c r="L19" i="9"/>
  <c r="F20" i="9"/>
  <c r="H20" i="9"/>
  <c r="J20" i="9"/>
  <c r="L20" i="9"/>
  <c r="F21" i="9"/>
  <c r="H21" i="9"/>
  <c r="J21" i="9"/>
  <c r="L21" i="9"/>
  <c r="F22" i="9"/>
  <c r="H22" i="9"/>
  <c r="J22" i="9"/>
  <c r="L22" i="9"/>
  <c r="F23" i="9"/>
  <c r="H23" i="9"/>
  <c r="J23" i="9"/>
  <c r="L23" i="9"/>
  <c r="F24" i="9"/>
  <c r="H24" i="9"/>
  <c r="J24" i="9"/>
  <c r="L24" i="9"/>
  <c r="F25" i="9"/>
  <c r="H25" i="9"/>
  <c r="J25" i="9"/>
  <c r="L25" i="9"/>
  <c r="F26" i="9"/>
  <c r="H26" i="9"/>
  <c r="J26" i="9"/>
  <c r="L26" i="9"/>
  <c r="F27" i="9"/>
  <c r="H27" i="9"/>
  <c r="J27" i="9"/>
  <c r="L27" i="9"/>
  <c r="F28" i="9"/>
  <c r="H28" i="9"/>
  <c r="J28" i="9"/>
  <c r="L28" i="9"/>
  <c r="F29" i="9"/>
  <c r="H29" i="9"/>
  <c r="J29" i="9"/>
  <c r="L29" i="9"/>
  <c r="F30" i="9"/>
  <c r="H30" i="9"/>
  <c r="J30" i="9"/>
  <c r="L30" i="9"/>
  <c r="F31" i="9"/>
  <c r="H31" i="9"/>
  <c r="J31" i="9"/>
  <c r="L31" i="9"/>
  <c r="F32" i="9"/>
  <c r="H32" i="9"/>
  <c r="J32" i="9"/>
  <c r="L32" i="9"/>
  <c r="F33" i="9"/>
  <c r="H33" i="9"/>
  <c r="J33" i="9"/>
  <c r="L33" i="9"/>
  <c r="F34" i="9"/>
  <c r="H34" i="9"/>
  <c r="J34" i="9"/>
  <c r="L34" i="9"/>
  <c r="F35" i="9"/>
  <c r="H35" i="9"/>
  <c r="J35" i="9"/>
  <c r="L35" i="9"/>
  <c r="F36" i="9"/>
  <c r="H36" i="9"/>
  <c r="J36" i="9"/>
  <c r="L36" i="9"/>
  <c r="F37" i="9"/>
  <c r="H37" i="9"/>
  <c r="J37" i="9"/>
  <c r="L37" i="9"/>
  <c r="F38" i="9"/>
  <c r="H38" i="9"/>
  <c r="J38" i="9"/>
  <c r="L38" i="9"/>
  <c r="F39" i="9"/>
  <c r="H39" i="9"/>
  <c r="J39" i="9"/>
  <c r="L39" i="9"/>
  <c r="F40" i="9"/>
  <c r="H40" i="9"/>
  <c r="J40" i="9"/>
  <c r="L40" i="9"/>
  <c r="F41" i="9"/>
  <c r="H41" i="9"/>
  <c r="J41" i="9"/>
  <c r="L41" i="9"/>
  <c r="F42" i="9"/>
  <c r="H42" i="9"/>
  <c r="J42" i="9"/>
  <c r="L42" i="9"/>
  <c r="F43" i="9"/>
  <c r="H43" i="9"/>
  <c r="J43" i="9"/>
  <c r="L43" i="9"/>
  <c r="F44" i="9"/>
  <c r="H44" i="9"/>
  <c r="J44" i="9"/>
  <c r="L44" i="9"/>
  <c r="F45" i="9"/>
  <c r="H45" i="9"/>
  <c r="J45" i="9"/>
  <c r="L45" i="9"/>
  <c r="F46" i="9"/>
  <c r="H46" i="9"/>
  <c r="J46" i="9"/>
  <c r="L46" i="9"/>
  <c r="F47" i="9"/>
  <c r="H47" i="9"/>
  <c r="J47" i="9"/>
  <c r="L47" i="9"/>
  <c r="F48" i="9"/>
  <c r="H48" i="9"/>
  <c r="J48" i="9"/>
  <c r="L48" i="9"/>
  <c r="F49" i="9"/>
  <c r="H49" i="9"/>
  <c r="J49" i="9"/>
  <c r="L49" i="9"/>
  <c r="F50" i="9"/>
  <c r="H50" i="9"/>
  <c r="J50" i="9"/>
  <c r="L50" i="9"/>
  <c r="F51" i="9"/>
  <c r="H51" i="9"/>
  <c r="J51" i="9"/>
  <c r="L51" i="9"/>
  <c r="F52" i="9"/>
  <c r="H52" i="9"/>
  <c r="J52" i="9"/>
  <c r="L52" i="9"/>
  <c r="F53" i="9"/>
  <c r="H53" i="9"/>
  <c r="J53" i="9"/>
  <c r="L53" i="9"/>
  <c r="F54" i="9"/>
  <c r="H54" i="9"/>
  <c r="J54" i="9"/>
  <c r="L54" i="9"/>
  <c r="F55" i="9"/>
  <c r="H55" i="9"/>
  <c r="J55" i="9"/>
  <c r="L55" i="9"/>
  <c r="F56" i="9"/>
  <c r="H56" i="9"/>
  <c r="J56" i="9"/>
  <c r="L56" i="9"/>
  <c r="F57" i="9"/>
  <c r="H57" i="9"/>
  <c r="J57" i="9"/>
  <c r="L57" i="9"/>
  <c r="F58" i="9"/>
  <c r="H58" i="9"/>
  <c r="J58" i="9"/>
  <c r="L58" i="9"/>
  <c r="F59" i="9"/>
  <c r="H59" i="9"/>
  <c r="J59" i="9"/>
  <c r="L59" i="9"/>
  <c r="F60" i="9"/>
  <c r="H60" i="9"/>
  <c r="J60" i="9"/>
  <c r="L60" i="9"/>
  <c r="F61" i="9"/>
  <c r="H61" i="9"/>
  <c r="J61" i="9"/>
  <c r="L61" i="9"/>
  <c r="F62" i="9"/>
  <c r="H62" i="9"/>
  <c r="J62" i="9"/>
  <c r="L62" i="9"/>
  <c r="F63" i="9"/>
  <c r="H63" i="9"/>
  <c r="J63" i="9"/>
  <c r="L63" i="9"/>
  <c r="F64" i="9"/>
  <c r="H64" i="9"/>
  <c r="J64" i="9"/>
  <c r="L64" i="9"/>
  <c r="F65" i="9"/>
  <c r="H65" i="9"/>
  <c r="J65" i="9"/>
  <c r="L65" i="9"/>
  <c r="F66" i="9"/>
  <c r="H66" i="9"/>
  <c r="J66" i="9"/>
  <c r="L66" i="9"/>
  <c r="F67" i="9"/>
  <c r="H67" i="9"/>
  <c r="J67" i="9"/>
  <c r="L67" i="9"/>
  <c r="F68" i="9"/>
  <c r="H68" i="9"/>
  <c r="J68" i="9"/>
  <c r="L68" i="9"/>
  <c r="F69" i="9"/>
  <c r="H69" i="9"/>
  <c r="J69" i="9"/>
  <c r="L69" i="9"/>
  <c r="F70" i="9"/>
  <c r="H70" i="9"/>
  <c r="J70" i="9"/>
  <c r="L70" i="9"/>
  <c r="F71" i="9"/>
  <c r="H71" i="9"/>
  <c r="J71" i="9"/>
  <c r="L71" i="9"/>
  <c r="F72" i="9"/>
  <c r="H72" i="9"/>
  <c r="J72" i="9"/>
  <c r="L72" i="9"/>
  <c r="F73" i="9"/>
  <c r="H73" i="9"/>
  <c r="J73" i="9"/>
  <c r="L73" i="9"/>
  <c r="F74" i="9"/>
  <c r="H74" i="9"/>
  <c r="J74" i="9"/>
  <c r="L74" i="9"/>
  <c r="F75" i="9"/>
  <c r="H75" i="9"/>
  <c r="J75" i="9"/>
  <c r="L75" i="9"/>
  <c r="F76" i="9"/>
  <c r="H76" i="9"/>
  <c r="J76" i="9"/>
  <c r="L76" i="9"/>
  <c r="F77" i="9"/>
  <c r="H77" i="9"/>
  <c r="J77" i="9"/>
  <c r="L77" i="9"/>
  <c r="F78" i="9"/>
  <c r="H78" i="9"/>
  <c r="J78" i="9"/>
  <c r="L78" i="9"/>
  <c r="F79" i="9"/>
  <c r="H79" i="9"/>
  <c r="J79" i="9"/>
  <c r="L79" i="9"/>
  <c r="F80" i="9"/>
  <c r="H80" i="9"/>
  <c r="J80" i="9"/>
  <c r="L80" i="9"/>
  <c r="F81" i="9"/>
  <c r="H81" i="9"/>
  <c r="J81" i="9"/>
  <c r="L81" i="9"/>
  <c r="F82" i="9"/>
  <c r="H82" i="9"/>
  <c r="J82" i="9"/>
  <c r="L82" i="9"/>
  <c r="F83" i="9"/>
  <c r="H83" i="9"/>
  <c r="J83" i="9"/>
  <c r="L83" i="9"/>
  <c r="F84" i="9"/>
  <c r="H84" i="9"/>
  <c r="J84" i="9"/>
  <c r="L84" i="9"/>
  <c r="F85" i="9"/>
  <c r="H85" i="9"/>
  <c r="J85" i="9"/>
  <c r="L85" i="9"/>
  <c r="F86" i="9"/>
  <c r="H86" i="9"/>
  <c r="J86" i="9"/>
  <c r="L86" i="9"/>
  <c r="F87" i="9"/>
  <c r="H87" i="9"/>
  <c r="J87" i="9"/>
  <c r="L87" i="9"/>
  <c r="F88" i="9"/>
  <c r="H88" i="9"/>
  <c r="J88" i="9"/>
  <c r="L88" i="9"/>
  <c r="F89" i="9"/>
  <c r="H89" i="9"/>
  <c r="J89" i="9"/>
  <c r="L89" i="9"/>
  <c r="F90" i="9"/>
  <c r="H90" i="9"/>
  <c r="J90" i="9"/>
  <c r="L90" i="9"/>
  <c r="F91" i="9"/>
  <c r="H91" i="9"/>
  <c r="J91" i="9"/>
  <c r="L91" i="9"/>
  <c r="F92" i="9"/>
  <c r="H92" i="9"/>
  <c r="J92" i="9"/>
  <c r="L92" i="9"/>
  <c r="F93" i="9"/>
  <c r="H93" i="9"/>
  <c r="J93" i="9"/>
  <c r="L93" i="9"/>
  <c r="F94" i="9"/>
  <c r="H94" i="9"/>
  <c r="J94" i="9"/>
  <c r="L94" i="9"/>
  <c r="F95" i="9"/>
  <c r="H95" i="9"/>
  <c r="J95" i="9"/>
  <c r="L95" i="9"/>
  <c r="F96" i="9"/>
  <c r="H96" i="9"/>
  <c r="J96" i="9"/>
  <c r="L96" i="9"/>
  <c r="F97" i="9"/>
  <c r="H97" i="9"/>
  <c r="J97" i="9"/>
  <c r="L97" i="9"/>
  <c r="F98" i="9"/>
  <c r="H98" i="9"/>
  <c r="J98" i="9"/>
  <c r="L98" i="9"/>
  <c r="F99" i="9"/>
  <c r="H99" i="9"/>
  <c r="J99" i="9"/>
  <c r="L99" i="9"/>
  <c r="F100" i="9"/>
  <c r="H100" i="9"/>
  <c r="J100" i="9"/>
  <c r="L100" i="9"/>
  <c r="F3" i="9"/>
  <c r="H3" i="9"/>
  <c r="J3" i="9"/>
  <c r="L3" i="9"/>
  <c r="F4" i="9"/>
  <c r="H4" i="9"/>
  <c r="J4" i="9"/>
  <c r="L4" i="9"/>
  <c r="F5" i="9"/>
  <c r="H5" i="9"/>
  <c r="J5" i="9"/>
  <c r="L5" i="9"/>
  <c r="F6" i="9"/>
  <c r="H6" i="9"/>
  <c r="J6" i="9"/>
  <c r="L6" i="9"/>
  <c r="F7" i="9"/>
  <c r="H7" i="9"/>
  <c r="J7" i="9"/>
  <c r="L7" i="9"/>
  <c r="F8" i="9"/>
  <c r="H8" i="9"/>
  <c r="J8" i="9"/>
  <c r="L8" i="9"/>
  <c r="F9" i="9"/>
  <c r="H9" i="9"/>
  <c r="J9" i="9"/>
  <c r="L9" i="9"/>
  <c r="F10" i="9"/>
  <c r="H10" i="9"/>
  <c r="J10" i="9"/>
  <c r="L10" i="9"/>
  <c r="E6" i="1" l="1" a="1"/>
  <c r="E6" i="1" s="1"/>
  <c r="J6" i="1" s="1"/>
  <c r="E3" i="1" a="1"/>
  <c r="E3" i="1" s="1"/>
  <c r="E4" i="1" a="1"/>
  <c r="E4" i="1" s="1"/>
  <c r="E5" i="1" a="1"/>
  <c r="E5" i="1" s="1"/>
  <c r="J59" i="1"/>
  <c r="J43" i="1"/>
  <c r="J97" i="1"/>
  <c r="J81" i="1"/>
  <c r="J65" i="1"/>
  <c r="J49" i="1"/>
  <c r="J33" i="1"/>
  <c r="J17" i="1"/>
  <c r="J84" i="1"/>
  <c r="J68" i="1"/>
  <c r="J52" i="1"/>
  <c r="J36" i="1"/>
  <c r="J20" i="1"/>
  <c r="J91" i="1"/>
  <c r="J75" i="1"/>
  <c r="J7" i="1"/>
  <c r="J90" i="1"/>
  <c r="J74" i="1"/>
  <c r="J58" i="1"/>
  <c r="J42" i="1"/>
  <c r="J26" i="1"/>
  <c r="J10" i="1"/>
  <c r="J27" i="1"/>
  <c r="J87" i="1"/>
  <c r="J71" i="1"/>
  <c r="J55" i="1"/>
  <c r="J93" i="1"/>
  <c r="J77" i="1"/>
  <c r="J61" i="1"/>
  <c r="J45" i="1"/>
  <c r="J29" i="1"/>
  <c r="J13" i="1"/>
  <c r="J39" i="1"/>
  <c r="J23" i="1"/>
  <c r="J96" i="1"/>
  <c r="J80" i="1"/>
  <c r="J64" i="1"/>
  <c r="J48" i="1"/>
  <c r="J32" i="1"/>
  <c r="J16" i="1"/>
  <c r="J51" i="1"/>
  <c r="J35" i="1"/>
  <c r="J19" i="1"/>
  <c r="J83" i="1"/>
  <c r="J67" i="1"/>
  <c r="J86" i="1"/>
  <c r="J70" i="1"/>
  <c r="J54" i="1"/>
  <c r="J38" i="1"/>
  <c r="J22" i="1"/>
  <c r="J89" i="1"/>
  <c r="J73" i="1"/>
  <c r="J57" i="1"/>
  <c r="J41" i="1"/>
  <c r="J25" i="1"/>
  <c r="J9" i="1"/>
  <c r="J76" i="1"/>
  <c r="J60" i="1"/>
  <c r="J44" i="1"/>
  <c r="J28" i="1"/>
  <c r="J12" i="1"/>
  <c r="J92" i="1"/>
  <c r="J95" i="1"/>
  <c r="J63" i="1"/>
  <c r="J31" i="1"/>
  <c r="J82" i="1"/>
  <c r="J50" i="1"/>
  <c r="J18" i="1"/>
  <c r="J85" i="1"/>
  <c r="J69" i="1"/>
  <c r="J53" i="1"/>
  <c r="J37" i="1"/>
  <c r="J21" i="1"/>
  <c r="J79" i="1"/>
  <c r="J47" i="1"/>
  <c r="J15" i="1"/>
  <c r="J98" i="1"/>
  <c r="J66" i="1"/>
  <c r="J34" i="1"/>
  <c r="J88" i="1"/>
  <c r="J72" i="1"/>
  <c r="J56" i="1"/>
  <c r="J40" i="1"/>
  <c r="J24" i="1"/>
  <c r="J8" i="1"/>
  <c r="J11" i="1"/>
  <c r="J94" i="1"/>
  <c r="J78" i="1"/>
  <c r="J62" i="1"/>
  <c r="J46" i="1"/>
  <c r="J30" i="1"/>
  <c r="J14" i="1"/>
  <c r="G8" i="15"/>
  <c r="J8" i="15" s="1"/>
  <c r="N8" i="15"/>
  <c r="G9" i="15"/>
  <c r="J9" i="15" s="1"/>
  <c r="N9" i="15"/>
  <c r="G10" i="15"/>
  <c r="J10" i="15" s="1"/>
  <c r="N10" i="15"/>
  <c r="C11" i="15"/>
  <c r="D11" i="15" a="1"/>
  <c r="D11" i="15" s="1"/>
  <c r="G11" i="15"/>
  <c r="J11" i="15" s="1"/>
  <c r="N11" i="15"/>
  <c r="A12" i="15"/>
  <c r="B12" i="15"/>
  <c r="C12" i="15"/>
  <c r="D12" i="15" a="1"/>
  <c r="D12" i="15" s="1"/>
  <c r="G12" i="15"/>
  <c r="J12" i="15" s="1"/>
  <c r="N12" i="15"/>
  <c r="A13" i="15"/>
  <c r="B13" i="15"/>
  <c r="C13" i="15"/>
  <c r="D13" i="15" a="1"/>
  <c r="D13" i="15" s="1"/>
  <c r="G13" i="15"/>
  <c r="J13" i="15" s="1"/>
  <c r="N13" i="15"/>
  <c r="A14" i="15"/>
  <c r="B14" i="15"/>
  <c r="C14" i="15"/>
  <c r="D14" i="15" a="1"/>
  <c r="D14" i="15" s="1"/>
  <c r="G14" i="15"/>
  <c r="J14" i="15" s="1"/>
  <c r="N14" i="15"/>
  <c r="A15" i="15"/>
  <c r="B15" i="15"/>
  <c r="C15" i="15"/>
  <c r="D15" i="15" a="1"/>
  <c r="D15" i="15" s="1"/>
  <c r="G15" i="15"/>
  <c r="J15" i="15" s="1"/>
  <c r="N15" i="15"/>
  <c r="A16" i="15"/>
  <c r="B16" i="15"/>
  <c r="C16" i="15"/>
  <c r="D16" i="15" a="1"/>
  <c r="D16" i="15" s="1"/>
  <c r="G16" i="15"/>
  <c r="J16" i="15" s="1"/>
  <c r="N16" i="15"/>
  <c r="A17" i="15"/>
  <c r="B17" i="15"/>
  <c r="C17" i="15"/>
  <c r="D17" i="15" a="1"/>
  <c r="D17" i="15" s="1"/>
  <c r="G17" i="15"/>
  <c r="J17" i="15"/>
  <c r="N17" i="15"/>
  <c r="A18" i="15"/>
  <c r="B18" i="15"/>
  <c r="C18" i="15"/>
  <c r="D18" i="15" a="1"/>
  <c r="D18" i="15" s="1"/>
  <c r="G18" i="15"/>
  <c r="J18" i="15" s="1"/>
  <c r="N18" i="15"/>
  <c r="A19" i="15"/>
  <c r="B19" i="15"/>
  <c r="C19" i="15"/>
  <c r="D19" i="15" a="1"/>
  <c r="D19" i="15" s="1"/>
  <c r="G19" i="15"/>
  <c r="J19" i="15"/>
  <c r="N19" i="15"/>
  <c r="A20" i="15"/>
  <c r="B20" i="15"/>
  <c r="C20" i="15"/>
  <c r="D20" i="15" a="1"/>
  <c r="D20" i="15" s="1"/>
  <c r="G20" i="15"/>
  <c r="J20" i="15" s="1"/>
  <c r="N20" i="15"/>
  <c r="A21" i="15"/>
  <c r="B21" i="15"/>
  <c r="C21" i="15"/>
  <c r="D21" i="15" a="1"/>
  <c r="D21" i="15" s="1"/>
  <c r="G21" i="15"/>
  <c r="J21" i="15" s="1"/>
  <c r="N21" i="15"/>
  <c r="A22" i="15"/>
  <c r="B22" i="15"/>
  <c r="C22" i="15"/>
  <c r="D22" i="15" a="1"/>
  <c r="D22" i="15" s="1"/>
  <c r="G22" i="15"/>
  <c r="J22" i="15" s="1"/>
  <c r="N22" i="15"/>
  <c r="A23" i="15"/>
  <c r="B23" i="15"/>
  <c r="C23" i="15"/>
  <c r="D23" i="15" a="1"/>
  <c r="D23" i="15" s="1"/>
  <c r="G23" i="15"/>
  <c r="J23" i="15" s="1"/>
  <c r="N23" i="15"/>
  <c r="A24" i="15"/>
  <c r="B24" i="15"/>
  <c r="C24" i="15"/>
  <c r="D24" i="15" a="1"/>
  <c r="D24" i="15" s="1"/>
  <c r="G24" i="15"/>
  <c r="J24" i="15"/>
  <c r="N24" i="15"/>
  <c r="A25" i="15"/>
  <c r="B25" i="15"/>
  <c r="C25" i="15"/>
  <c r="D25" i="15" a="1"/>
  <c r="D25" i="15" s="1"/>
  <c r="G25" i="15"/>
  <c r="J25" i="15"/>
  <c r="N25" i="15"/>
  <c r="A26" i="15"/>
  <c r="B26" i="15"/>
  <c r="C26" i="15"/>
  <c r="D26" i="15" a="1"/>
  <c r="D26" i="15" s="1"/>
  <c r="G26" i="15"/>
  <c r="J26" i="15" s="1"/>
  <c r="N26" i="15"/>
  <c r="A27" i="15"/>
  <c r="B27" i="15"/>
  <c r="C27" i="15"/>
  <c r="D27" i="15" a="1"/>
  <c r="D27" i="15" s="1"/>
  <c r="G27" i="15"/>
  <c r="J27" i="15" s="1"/>
  <c r="N27" i="15"/>
  <c r="A28" i="15"/>
  <c r="B28" i="15"/>
  <c r="C28" i="15"/>
  <c r="D28" i="15" a="1"/>
  <c r="D28" i="15" s="1"/>
  <c r="G28" i="15"/>
  <c r="J28" i="15" s="1"/>
  <c r="N28" i="15"/>
  <c r="A29" i="15"/>
  <c r="B29" i="15"/>
  <c r="C29" i="15"/>
  <c r="D29" i="15" a="1"/>
  <c r="D29" i="15" s="1"/>
  <c r="G29" i="15"/>
  <c r="J29" i="15" s="1"/>
  <c r="N29" i="15"/>
  <c r="A30" i="15"/>
  <c r="B30" i="15"/>
  <c r="C30" i="15"/>
  <c r="D30" i="15" a="1"/>
  <c r="D30" i="15" s="1"/>
  <c r="G30" i="15"/>
  <c r="J30" i="15"/>
  <c r="N30" i="15"/>
  <c r="A31" i="15"/>
  <c r="B31" i="15"/>
  <c r="C31" i="15"/>
  <c r="D31" i="15" a="1"/>
  <c r="D31" i="15" s="1"/>
  <c r="G31" i="15"/>
  <c r="J31" i="15" s="1"/>
  <c r="N31" i="15"/>
  <c r="A32" i="15"/>
  <c r="B32" i="15"/>
  <c r="C32" i="15"/>
  <c r="D32" i="15" a="1"/>
  <c r="D32" i="15" s="1"/>
  <c r="G32" i="15"/>
  <c r="J32" i="15" s="1"/>
  <c r="N32" i="15"/>
  <c r="A33" i="15"/>
  <c r="B33" i="15"/>
  <c r="C33" i="15"/>
  <c r="D33" i="15" a="1"/>
  <c r="D33" i="15" s="1"/>
  <c r="G33" i="15"/>
  <c r="J33" i="15"/>
  <c r="N33" i="15"/>
  <c r="A34" i="15"/>
  <c r="B34" i="15"/>
  <c r="C34" i="15"/>
  <c r="D34" i="15" a="1"/>
  <c r="D34" i="15" s="1"/>
  <c r="G34" i="15"/>
  <c r="J34" i="15" s="1"/>
  <c r="N34" i="15"/>
  <c r="A35" i="15"/>
  <c r="B35" i="15"/>
  <c r="C35" i="15"/>
  <c r="D35" i="15" a="1"/>
  <c r="D35" i="15" s="1"/>
  <c r="G35" i="15"/>
  <c r="J35" i="15" s="1"/>
  <c r="N35" i="15"/>
  <c r="A36" i="15"/>
  <c r="B36" i="15"/>
  <c r="C36" i="15"/>
  <c r="D36" i="15" a="1"/>
  <c r="D36" i="15" s="1"/>
  <c r="G36" i="15"/>
  <c r="J36" i="15" s="1"/>
  <c r="N36" i="15"/>
  <c r="A37" i="15"/>
  <c r="B37" i="15"/>
  <c r="C37" i="15"/>
  <c r="D37" i="15" a="1"/>
  <c r="D37" i="15" s="1"/>
  <c r="G37" i="15"/>
  <c r="J37" i="15"/>
  <c r="N37" i="15"/>
  <c r="A38" i="15"/>
  <c r="B38" i="15"/>
  <c r="C38" i="15"/>
  <c r="D38" i="15" a="1"/>
  <c r="D38" i="15" s="1"/>
  <c r="G38" i="15"/>
  <c r="J38" i="15" s="1"/>
  <c r="N38" i="15"/>
  <c r="A39" i="15"/>
  <c r="B39" i="15"/>
  <c r="C39" i="15"/>
  <c r="D39" i="15" a="1"/>
  <c r="D39" i="15" s="1"/>
  <c r="G39" i="15"/>
  <c r="J39" i="15" s="1"/>
  <c r="N39" i="15"/>
  <c r="A40" i="15"/>
  <c r="B40" i="15"/>
  <c r="C40" i="15"/>
  <c r="D40" i="15" a="1"/>
  <c r="D40" i="15" s="1"/>
  <c r="G40" i="15"/>
  <c r="J40" i="15" s="1"/>
  <c r="N40" i="15"/>
  <c r="A41" i="15"/>
  <c r="B41" i="15"/>
  <c r="C41" i="15"/>
  <c r="D41" i="15" a="1"/>
  <c r="D41" i="15" s="1"/>
  <c r="G41" i="15"/>
  <c r="J41" i="15"/>
  <c r="N41" i="15"/>
  <c r="A42" i="15"/>
  <c r="B42" i="15"/>
  <c r="C42" i="15"/>
  <c r="D42" i="15" a="1"/>
  <c r="D42" i="15" s="1"/>
  <c r="G42" i="15"/>
  <c r="J42" i="15" s="1"/>
  <c r="N42" i="15"/>
  <c r="A43" i="15"/>
  <c r="B43" i="15"/>
  <c r="C43" i="15"/>
  <c r="D43" i="15" a="1"/>
  <c r="D43" i="15" s="1"/>
  <c r="G43" i="15"/>
  <c r="J43" i="15" s="1"/>
  <c r="N43" i="15"/>
  <c r="A44" i="15"/>
  <c r="B44" i="15"/>
  <c r="C44" i="15"/>
  <c r="D44" i="15" a="1"/>
  <c r="D44" i="15" s="1"/>
  <c r="G44" i="15"/>
  <c r="J44" i="15" s="1"/>
  <c r="N44" i="15"/>
  <c r="A45" i="15"/>
  <c r="B45" i="15"/>
  <c r="C45" i="15"/>
  <c r="D45" i="15" a="1"/>
  <c r="D45" i="15" s="1"/>
  <c r="G45" i="15"/>
  <c r="J45" i="15" s="1"/>
  <c r="N45" i="15"/>
  <c r="A46" i="15"/>
  <c r="B46" i="15"/>
  <c r="C46" i="15"/>
  <c r="D46" i="15" a="1"/>
  <c r="D46" i="15" s="1"/>
  <c r="G46" i="15"/>
  <c r="J46" i="15" s="1"/>
  <c r="N46" i="15"/>
  <c r="A47" i="15"/>
  <c r="B47" i="15"/>
  <c r="C47" i="15"/>
  <c r="D47" i="15" a="1"/>
  <c r="D47" i="15" s="1"/>
  <c r="G47" i="15"/>
  <c r="J47" i="15" s="1"/>
  <c r="N47" i="15"/>
  <c r="A48" i="15"/>
  <c r="B48" i="15"/>
  <c r="C48" i="15"/>
  <c r="D48" i="15" a="1"/>
  <c r="D48" i="15" s="1"/>
  <c r="G48" i="15"/>
  <c r="J48" i="15" s="1"/>
  <c r="N48" i="15"/>
  <c r="A49" i="15"/>
  <c r="B49" i="15"/>
  <c r="C49" i="15"/>
  <c r="D49" i="15" a="1"/>
  <c r="D49" i="15" s="1"/>
  <c r="G49" i="15"/>
  <c r="J49" i="15"/>
  <c r="N49" i="15"/>
  <c r="A50" i="15"/>
  <c r="B50" i="15"/>
  <c r="C50" i="15"/>
  <c r="D50" i="15" a="1"/>
  <c r="D50" i="15" s="1"/>
  <c r="G50" i="15"/>
  <c r="J50" i="15" s="1"/>
  <c r="N50" i="15"/>
  <c r="A51" i="15"/>
  <c r="B51" i="15"/>
  <c r="C51" i="15"/>
  <c r="D51" i="15" a="1"/>
  <c r="D51" i="15" s="1"/>
  <c r="G51" i="15"/>
  <c r="J51" i="15" s="1"/>
  <c r="N51" i="15"/>
  <c r="A52" i="15"/>
  <c r="B52" i="15"/>
  <c r="C52" i="15"/>
  <c r="D52" i="15" a="1"/>
  <c r="D52" i="15" s="1"/>
  <c r="G52" i="15"/>
  <c r="J52" i="15" s="1"/>
  <c r="N52" i="15"/>
  <c r="A53" i="15"/>
  <c r="B53" i="15"/>
  <c r="C53" i="15"/>
  <c r="D53" i="15" a="1"/>
  <c r="D53" i="15" s="1"/>
  <c r="G53" i="15"/>
  <c r="J53" i="15"/>
  <c r="N53" i="15"/>
  <c r="A54" i="15"/>
  <c r="B54" i="15"/>
  <c r="C54" i="15"/>
  <c r="D54" i="15" a="1"/>
  <c r="D54" i="15" s="1"/>
  <c r="G54" i="15"/>
  <c r="J54" i="15" s="1"/>
  <c r="N54" i="15"/>
  <c r="A55" i="15"/>
  <c r="B55" i="15"/>
  <c r="C55" i="15"/>
  <c r="D55" i="15" a="1"/>
  <c r="D55" i="15" s="1"/>
  <c r="G55" i="15"/>
  <c r="J55" i="15" s="1"/>
  <c r="N55" i="15"/>
  <c r="A56" i="15"/>
  <c r="B56" i="15"/>
  <c r="C56" i="15"/>
  <c r="D56" i="15" a="1"/>
  <c r="D56" i="15" s="1"/>
  <c r="G56" i="15"/>
  <c r="J56" i="15" s="1"/>
  <c r="N56" i="15"/>
  <c r="A57" i="15"/>
  <c r="B57" i="15"/>
  <c r="C57" i="15"/>
  <c r="D57" i="15" a="1"/>
  <c r="D57" i="15" s="1"/>
  <c r="G57" i="15"/>
  <c r="J57" i="15" s="1"/>
  <c r="N57" i="15"/>
  <c r="A58" i="15"/>
  <c r="B58" i="15"/>
  <c r="C58" i="15"/>
  <c r="D58" i="15" a="1"/>
  <c r="D58" i="15" s="1"/>
  <c r="G58" i="15"/>
  <c r="J58" i="15"/>
  <c r="N58" i="15"/>
  <c r="A59" i="15"/>
  <c r="B59" i="15"/>
  <c r="C59" i="15"/>
  <c r="D59" i="15" a="1"/>
  <c r="D59" i="15" s="1"/>
  <c r="G59" i="15"/>
  <c r="J59" i="15"/>
  <c r="N59" i="15"/>
  <c r="A60" i="15"/>
  <c r="B60" i="15"/>
  <c r="C60" i="15"/>
  <c r="D60" i="15" a="1"/>
  <c r="D60" i="15" s="1"/>
  <c r="G60" i="15"/>
  <c r="J60" i="15" s="1"/>
  <c r="N60" i="15"/>
  <c r="A61" i="15"/>
  <c r="B61" i="15"/>
  <c r="C61" i="15"/>
  <c r="D61" i="15" a="1"/>
  <c r="D61" i="15" s="1"/>
  <c r="G61" i="15"/>
  <c r="J61" i="15" s="1"/>
  <c r="N61" i="15"/>
  <c r="A62" i="15"/>
  <c r="B62" i="15"/>
  <c r="C62" i="15"/>
  <c r="D62" i="15" a="1"/>
  <c r="D62" i="15" s="1"/>
  <c r="G62" i="15"/>
  <c r="J62" i="15"/>
  <c r="N62" i="15"/>
  <c r="A63" i="15"/>
  <c r="B63" i="15"/>
  <c r="C63" i="15"/>
  <c r="D63" i="15" a="1"/>
  <c r="D63" i="15" s="1"/>
  <c r="G63" i="15"/>
  <c r="J63" i="15" s="1"/>
  <c r="N63" i="15"/>
  <c r="A64" i="15"/>
  <c r="B64" i="15"/>
  <c r="C64" i="15"/>
  <c r="D64" i="15" a="1"/>
  <c r="D64" i="15" s="1"/>
  <c r="G64" i="15"/>
  <c r="J64" i="15"/>
  <c r="N64" i="15"/>
  <c r="A65" i="15"/>
  <c r="B65" i="15"/>
  <c r="C65" i="15"/>
  <c r="D65" i="15" a="1"/>
  <c r="D65" i="15" s="1"/>
  <c r="G65" i="15"/>
  <c r="J65" i="15"/>
  <c r="N65" i="15"/>
  <c r="A66" i="15"/>
  <c r="B66" i="15"/>
  <c r="C66" i="15"/>
  <c r="D66" i="15" a="1"/>
  <c r="D66" i="15" s="1"/>
  <c r="G66" i="15"/>
  <c r="J66" i="15" s="1"/>
  <c r="N66" i="15"/>
  <c r="A67" i="15"/>
  <c r="B67" i="15"/>
  <c r="C67" i="15"/>
  <c r="D67" i="15" a="1"/>
  <c r="D67" i="15" s="1"/>
  <c r="G67" i="15"/>
  <c r="J67" i="15" s="1"/>
  <c r="N67" i="15"/>
  <c r="A68" i="15"/>
  <c r="B68" i="15"/>
  <c r="C68" i="15"/>
  <c r="D68" i="15" a="1"/>
  <c r="D68" i="15" s="1"/>
  <c r="G68" i="15"/>
  <c r="J68" i="15" s="1"/>
  <c r="N68" i="15"/>
  <c r="A69" i="15"/>
  <c r="B69" i="15"/>
  <c r="C69" i="15"/>
  <c r="D69" i="15" a="1"/>
  <c r="D69" i="15" s="1"/>
  <c r="G69" i="15"/>
  <c r="J69" i="15"/>
  <c r="N69" i="15"/>
  <c r="A70" i="15"/>
  <c r="B70" i="15"/>
  <c r="C70" i="15"/>
  <c r="D70" i="15" a="1"/>
  <c r="D70" i="15" s="1"/>
  <c r="G70" i="15"/>
  <c r="J70" i="15" s="1"/>
  <c r="N70" i="15"/>
  <c r="A71" i="15"/>
  <c r="B71" i="15"/>
  <c r="C71" i="15"/>
  <c r="D71" i="15" a="1"/>
  <c r="D71" i="15" s="1"/>
  <c r="G71" i="15"/>
  <c r="J71" i="15" s="1"/>
  <c r="N71" i="15"/>
  <c r="A72" i="15"/>
  <c r="B72" i="15"/>
  <c r="C72" i="15"/>
  <c r="D72" i="15" a="1"/>
  <c r="D72" i="15" s="1"/>
  <c r="G72" i="15"/>
  <c r="J72" i="15" s="1"/>
  <c r="N72" i="15"/>
  <c r="A73" i="15"/>
  <c r="B73" i="15"/>
  <c r="C73" i="15"/>
  <c r="D73" i="15" a="1"/>
  <c r="D73" i="15" s="1"/>
  <c r="G73" i="15"/>
  <c r="J73" i="15" s="1"/>
  <c r="N73" i="15"/>
  <c r="A74" i="15"/>
  <c r="B74" i="15"/>
  <c r="C74" i="15"/>
  <c r="D74" i="15" a="1"/>
  <c r="D74" i="15" s="1"/>
  <c r="G74" i="15"/>
  <c r="J74" i="15" s="1"/>
  <c r="N74" i="15"/>
  <c r="A75" i="15"/>
  <c r="B75" i="15"/>
  <c r="C75" i="15"/>
  <c r="D75" i="15" a="1"/>
  <c r="D75" i="15" s="1"/>
  <c r="G75" i="15"/>
  <c r="J75" i="15" s="1"/>
  <c r="N75" i="15"/>
  <c r="A76" i="15"/>
  <c r="B76" i="15"/>
  <c r="C76" i="15"/>
  <c r="D76" i="15" a="1"/>
  <c r="D76" i="15" s="1"/>
  <c r="G76" i="15"/>
  <c r="J76" i="15" s="1"/>
  <c r="N76" i="15"/>
  <c r="A77" i="15"/>
  <c r="B77" i="15"/>
  <c r="C77" i="15"/>
  <c r="D77" i="15" a="1"/>
  <c r="D77" i="15" s="1"/>
  <c r="G77" i="15"/>
  <c r="J77" i="15" s="1"/>
  <c r="N77" i="15"/>
  <c r="A78" i="15"/>
  <c r="B78" i="15"/>
  <c r="C78" i="15"/>
  <c r="D78" i="15" a="1"/>
  <c r="D78" i="15" s="1"/>
  <c r="G78" i="15"/>
  <c r="J78" i="15"/>
  <c r="N78" i="15"/>
  <c r="B79" i="15"/>
  <c r="C79" i="15"/>
  <c r="D79" i="15" a="1"/>
  <c r="D79" i="15" s="1"/>
  <c r="G79" i="15"/>
  <c r="J79" i="15" s="1"/>
  <c r="N79" i="15"/>
  <c r="A80" i="15"/>
  <c r="B80" i="15"/>
  <c r="C80" i="15"/>
  <c r="D80" i="15" a="1"/>
  <c r="D80" i="15" s="1"/>
  <c r="G80" i="15"/>
  <c r="J80" i="15" s="1"/>
  <c r="N80" i="15"/>
  <c r="A81" i="15"/>
  <c r="B81" i="15"/>
  <c r="C81" i="15"/>
  <c r="D81" i="15" a="1"/>
  <c r="D81" i="15" s="1"/>
  <c r="G81" i="15"/>
  <c r="J81" i="15"/>
  <c r="N81" i="15"/>
  <c r="A82" i="15"/>
  <c r="B82" i="15"/>
  <c r="C82" i="15"/>
  <c r="D82" i="15" a="1"/>
  <c r="D82" i="15" s="1"/>
  <c r="G82" i="15"/>
  <c r="J82" i="15" s="1"/>
  <c r="N82" i="15"/>
  <c r="A83" i="15"/>
  <c r="B83" i="15"/>
  <c r="C83" i="15"/>
  <c r="D83" i="15" a="1"/>
  <c r="D83" i="15" s="1"/>
  <c r="G83" i="15"/>
  <c r="J83" i="15"/>
  <c r="N83" i="15"/>
  <c r="A84" i="15"/>
  <c r="B84" i="15"/>
  <c r="C84" i="15"/>
  <c r="D84" i="15" a="1"/>
  <c r="D84" i="15" s="1"/>
  <c r="G84" i="15"/>
  <c r="J84" i="15" s="1"/>
  <c r="N84" i="15"/>
  <c r="A85" i="15"/>
  <c r="B85" i="15"/>
  <c r="C85" i="15"/>
  <c r="D85" i="15" a="1"/>
  <c r="D85" i="15" s="1"/>
  <c r="G85" i="15"/>
  <c r="J85" i="15" s="1"/>
  <c r="N85" i="15"/>
  <c r="A86" i="15"/>
  <c r="B86" i="15"/>
  <c r="C86" i="15"/>
  <c r="D86" i="15" a="1"/>
  <c r="D86" i="15" s="1"/>
  <c r="G86" i="15"/>
  <c r="J86" i="15" s="1"/>
  <c r="N86" i="15"/>
  <c r="A87" i="15"/>
  <c r="B87" i="15"/>
  <c r="C87" i="15"/>
  <c r="D87" i="15" a="1"/>
  <c r="D87" i="15" s="1"/>
  <c r="G87" i="15"/>
  <c r="J87" i="15" s="1"/>
  <c r="N87" i="15"/>
  <c r="A88" i="15"/>
  <c r="B88" i="15"/>
  <c r="C88" i="15"/>
  <c r="D88" i="15" a="1"/>
  <c r="D88" i="15" s="1"/>
  <c r="G88" i="15"/>
  <c r="J88" i="15" s="1"/>
  <c r="N88" i="15"/>
  <c r="A89" i="15"/>
  <c r="B89" i="15"/>
  <c r="C89" i="15"/>
  <c r="D89" i="15" a="1"/>
  <c r="D89" i="15" s="1"/>
  <c r="G89" i="15"/>
  <c r="J89" i="15" s="1"/>
  <c r="N89" i="15"/>
  <c r="A90" i="15"/>
  <c r="B90" i="15"/>
  <c r="C90" i="15"/>
  <c r="D90" i="15" a="1"/>
  <c r="D90" i="15" s="1"/>
  <c r="G90" i="15"/>
  <c r="J90" i="15"/>
  <c r="N90" i="15"/>
  <c r="A91" i="15"/>
  <c r="B91" i="15"/>
  <c r="C91" i="15"/>
  <c r="D91" i="15" a="1"/>
  <c r="D91" i="15" s="1"/>
  <c r="G91" i="15"/>
  <c r="J91" i="15" s="1"/>
  <c r="N91" i="15"/>
  <c r="A92" i="15"/>
  <c r="B92" i="15"/>
  <c r="C92" i="15"/>
  <c r="D92" i="15" a="1"/>
  <c r="D92" i="15" s="1"/>
  <c r="G92" i="15"/>
  <c r="J92" i="15" s="1"/>
  <c r="N92" i="15"/>
  <c r="A93" i="15"/>
  <c r="B93" i="15"/>
  <c r="C93" i="15"/>
  <c r="D93" i="15" a="1"/>
  <c r="D93" i="15" s="1"/>
  <c r="G93" i="15"/>
  <c r="J93" i="15" s="1"/>
  <c r="N93" i="15"/>
  <c r="A94" i="15"/>
  <c r="B94" i="15"/>
  <c r="C94" i="15"/>
  <c r="D94" i="15" a="1"/>
  <c r="D94" i="15" s="1"/>
  <c r="G94" i="15"/>
  <c r="J94" i="15"/>
  <c r="N94" i="15"/>
  <c r="A95" i="15"/>
  <c r="B95" i="15"/>
  <c r="C95" i="15"/>
  <c r="D95" i="15" a="1"/>
  <c r="D95" i="15" s="1"/>
  <c r="G95" i="15"/>
  <c r="J95" i="15" s="1"/>
  <c r="N95" i="15"/>
  <c r="A96" i="15"/>
  <c r="B96" i="15"/>
  <c r="C96" i="15"/>
  <c r="D96" i="15" a="1"/>
  <c r="D96" i="15" s="1"/>
  <c r="G96" i="15"/>
  <c r="J96" i="15" s="1"/>
  <c r="N96" i="15"/>
  <c r="A97" i="15"/>
  <c r="B97" i="15"/>
  <c r="C97" i="15"/>
  <c r="D97" i="15" a="1"/>
  <c r="D97" i="15" s="1"/>
  <c r="G97" i="15"/>
  <c r="J97" i="15" s="1"/>
  <c r="N97" i="15"/>
  <c r="A98" i="15"/>
  <c r="B98" i="15"/>
  <c r="C98" i="15"/>
  <c r="D98" i="15" a="1"/>
  <c r="D98" i="15" s="1"/>
  <c r="G98" i="15"/>
  <c r="J98" i="15"/>
  <c r="N98" i="15"/>
  <c r="A99" i="15"/>
  <c r="B99" i="15"/>
  <c r="C99" i="15"/>
  <c r="D99" i="15" a="1"/>
  <c r="D99" i="15" s="1"/>
  <c r="G99" i="15"/>
  <c r="J99" i="15" s="1"/>
  <c r="N99" i="15"/>
  <c r="A100" i="15"/>
  <c r="B100" i="15"/>
  <c r="C100" i="15"/>
  <c r="D100" i="15" a="1"/>
  <c r="D100" i="15" s="1"/>
  <c r="G100" i="15"/>
  <c r="J100" i="15" s="1"/>
  <c r="N100" i="15"/>
  <c r="A19" i="9"/>
  <c r="B19" i="9"/>
  <c r="C19" i="9"/>
  <c r="A20" i="9"/>
  <c r="B20" i="9"/>
  <c r="C20" i="9"/>
  <c r="A21" i="9"/>
  <c r="B21" i="9"/>
  <c r="C21" i="9"/>
  <c r="A22" i="9"/>
  <c r="B22" i="9"/>
  <c r="C22" i="9"/>
  <c r="A23" i="9"/>
  <c r="B23" i="9"/>
  <c r="C23" i="9"/>
  <c r="A24" i="9"/>
  <c r="B24" i="9"/>
  <c r="C24" i="9"/>
  <c r="A25" i="9"/>
  <c r="B25" i="9"/>
  <c r="C25" i="9"/>
  <c r="A26" i="9"/>
  <c r="B26" i="9"/>
  <c r="C26" i="9"/>
  <c r="A27" i="9"/>
  <c r="B27" i="9"/>
  <c r="C27" i="9"/>
  <c r="A28" i="9"/>
  <c r="B28" i="9"/>
  <c r="C28" i="9"/>
  <c r="A29" i="9"/>
  <c r="B29" i="9"/>
  <c r="C29" i="9"/>
  <c r="A30" i="9"/>
  <c r="B30" i="9"/>
  <c r="C30" i="9"/>
  <c r="A31" i="9"/>
  <c r="B31" i="9"/>
  <c r="C31" i="9"/>
  <c r="A32" i="9"/>
  <c r="B32" i="9"/>
  <c r="C32" i="9"/>
  <c r="A33" i="9"/>
  <c r="B33" i="9"/>
  <c r="C33" i="9"/>
  <c r="A34" i="9"/>
  <c r="B34" i="9"/>
  <c r="C34" i="9"/>
  <c r="A35" i="9"/>
  <c r="B35" i="9"/>
  <c r="C35" i="9"/>
  <c r="A36" i="9"/>
  <c r="B36" i="9"/>
  <c r="C36" i="9"/>
  <c r="A37" i="9"/>
  <c r="B37" i="9"/>
  <c r="C37" i="9"/>
  <c r="A38" i="9"/>
  <c r="B38" i="9"/>
  <c r="C38" i="9"/>
  <c r="A39" i="9"/>
  <c r="B39" i="9"/>
  <c r="C39" i="9"/>
  <c r="A40" i="9"/>
  <c r="B40" i="9"/>
  <c r="C40" i="9"/>
  <c r="A41" i="9"/>
  <c r="B41" i="9"/>
  <c r="C41" i="9"/>
  <c r="A42" i="9"/>
  <c r="B42" i="9"/>
  <c r="C42" i="9"/>
  <c r="A43" i="9"/>
  <c r="B43" i="9"/>
  <c r="C43" i="9"/>
  <c r="A44" i="9"/>
  <c r="B44" i="9"/>
  <c r="C44" i="9"/>
  <c r="A45" i="9"/>
  <c r="B45" i="9"/>
  <c r="C45" i="9"/>
  <c r="A46" i="9"/>
  <c r="B46" i="9"/>
  <c r="C46" i="9"/>
  <c r="A47" i="9"/>
  <c r="B47" i="9"/>
  <c r="C47" i="9"/>
  <c r="A48" i="9"/>
  <c r="B48" i="9"/>
  <c r="C48" i="9"/>
  <c r="A49" i="9"/>
  <c r="B49" i="9"/>
  <c r="C49" i="9"/>
  <c r="A50" i="9"/>
  <c r="B50" i="9"/>
  <c r="C50" i="9"/>
  <c r="A51" i="9"/>
  <c r="B51" i="9"/>
  <c r="C51" i="9"/>
  <c r="A52" i="9"/>
  <c r="B52" i="9"/>
  <c r="C52" i="9"/>
  <c r="A53" i="9"/>
  <c r="B53" i="9"/>
  <c r="C53" i="9"/>
  <c r="A54" i="9"/>
  <c r="B54" i="9"/>
  <c r="C54" i="9"/>
  <c r="A55" i="9"/>
  <c r="B55" i="9"/>
  <c r="C55" i="9"/>
  <c r="A56" i="9"/>
  <c r="B56" i="9"/>
  <c r="C56" i="9"/>
  <c r="A57" i="9"/>
  <c r="B57" i="9"/>
  <c r="C57" i="9"/>
  <c r="A58" i="9"/>
  <c r="B58" i="9"/>
  <c r="C58" i="9"/>
  <c r="A59" i="9"/>
  <c r="B59" i="9"/>
  <c r="C59" i="9"/>
  <c r="A60" i="9"/>
  <c r="B60" i="9"/>
  <c r="C60" i="9"/>
  <c r="A61" i="9"/>
  <c r="B61" i="9"/>
  <c r="C61" i="9"/>
  <c r="A62" i="9"/>
  <c r="B62" i="9"/>
  <c r="C62" i="9"/>
  <c r="A63" i="9"/>
  <c r="B63" i="9"/>
  <c r="C63" i="9"/>
  <c r="A64" i="9"/>
  <c r="B64" i="9"/>
  <c r="C64" i="9"/>
  <c r="A65" i="9"/>
  <c r="B65" i="9"/>
  <c r="C65" i="9"/>
  <c r="A66" i="9"/>
  <c r="B66" i="9"/>
  <c r="C66" i="9"/>
  <c r="A67" i="9"/>
  <c r="B67" i="9"/>
  <c r="C67" i="9"/>
  <c r="A68" i="9"/>
  <c r="B68" i="9"/>
  <c r="C68" i="9"/>
  <c r="A69" i="9"/>
  <c r="B69" i="9"/>
  <c r="C69" i="9"/>
  <c r="A70" i="9"/>
  <c r="B70" i="9"/>
  <c r="C70" i="9"/>
  <c r="A71" i="9"/>
  <c r="B71" i="9"/>
  <c r="C71" i="9"/>
  <c r="A72" i="9"/>
  <c r="B72" i="9"/>
  <c r="C72" i="9"/>
  <c r="A73" i="9"/>
  <c r="B73" i="9"/>
  <c r="C73" i="9"/>
  <c r="A74" i="9"/>
  <c r="B74" i="9"/>
  <c r="C74" i="9"/>
  <c r="A75" i="9"/>
  <c r="B75" i="9"/>
  <c r="C75" i="9"/>
  <c r="A76" i="9"/>
  <c r="B76" i="9"/>
  <c r="C76" i="9"/>
  <c r="A77" i="9"/>
  <c r="B77" i="9"/>
  <c r="C77" i="9"/>
  <c r="A78" i="9"/>
  <c r="B78" i="9"/>
  <c r="C78" i="9"/>
  <c r="A79" i="9"/>
  <c r="B79" i="9"/>
  <c r="C79" i="9"/>
  <c r="A80" i="9"/>
  <c r="B80" i="9"/>
  <c r="C80" i="9"/>
  <c r="A81" i="9"/>
  <c r="B81" i="9"/>
  <c r="C81" i="9"/>
  <c r="A82" i="9"/>
  <c r="B82" i="9"/>
  <c r="C82" i="9"/>
  <c r="A83" i="9"/>
  <c r="B83" i="9"/>
  <c r="C83" i="9"/>
  <c r="A84" i="9"/>
  <c r="B84" i="9"/>
  <c r="C84" i="9"/>
  <c r="A85" i="9"/>
  <c r="B85" i="9"/>
  <c r="C85" i="9"/>
  <c r="A86" i="9"/>
  <c r="B86" i="9"/>
  <c r="C86" i="9"/>
  <c r="A87" i="9"/>
  <c r="B87" i="9"/>
  <c r="C87" i="9"/>
  <c r="A88" i="9"/>
  <c r="B88" i="9"/>
  <c r="C88" i="9"/>
  <c r="A89" i="9"/>
  <c r="B89" i="9"/>
  <c r="C89" i="9"/>
  <c r="A90" i="9"/>
  <c r="B90" i="9"/>
  <c r="C90" i="9"/>
  <c r="A91" i="9"/>
  <c r="B91" i="9"/>
  <c r="C91" i="9"/>
  <c r="A92" i="9"/>
  <c r="B92" i="9"/>
  <c r="C92" i="9"/>
  <c r="A93" i="9"/>
  <c r="B93" i="9"/>
  <c r="C93" i="9"/>
  <c r="A94" i="9"/>
  <c r="B94" i="9"/>
  <c r="C94" i="9"/>
  <c r="A95" i="9"/>
  <c r="B95" i="9"/>
  <c r="C95" i="9"/>
  <c r="A96" i="9"/>
  <c r="B96" i="9"/>
  <c r="C96" i="9"/>
  <c r="A97" i="9"/>
  <c r="B97" i="9"/>
  <c r="C97" i="9"/>
  <c r="A98" i="9"/>
  <c r="B98" i="9"/>
  <c r="C98" i="9"/>
  <c r="A99" i="9"/>
  <c r="B99" i="9"/>
  <c r="C99" i="9"/>
  <c r="A100" i="9"/>
  <c r="B100" i="9"/>
  <c r="C100" i="9"/>
  <c r="A3" i="9"/>
  <c r="B3" i="9"/>
  <c r="C3" i="9"/>
  <c r="A4" i="9"/>
  <c r="B4" i="9"/>
  <c r="C4" i="9"/>
  <c r="A5" i="9"/>
  <c r="B5" i="9"/>
  <c r="C5" i="9"/>
  <c r="A6" i="9"/>
  <c r="B6" i="9"/>
  <c r="C6" i="9"/>
  <c r="A7" i="9"/>
  <c r="B7" i="9"/>
  <c r="C7" i="9"/>
  <c r="A8" i="9"/>
  <c r="B8" i="9"/>
  <c r="C8" i="9"/>
  <c r="A9" i="9"/>
  <c r="B9" i="9"/>
  <c r="C9" i="9"/>
  <c r="A10" i="9"/>
  <c r="B10" i="9"/>
  <c r="C10" i="9"/>
  <c r="A11" i="9"/>
  <c r="B11" i="9"/>
  <c r="C11" i="9"/>
  <c r="A12" i="9"/>
  <c r="B12" i="9"/>
  <c r="C12" i="9"/>
  <c r="A13" i="9"/>
  <c r="B13" i="9"/>
  <c r="C13" i="9"/>
  <c r="A14" i="9"/>
  <c r="B14" i="9"/>
  <c r="C14" i="9"/>
  <c r="A15" i="9"/>
  <c r="B15" i="9"/>
  <c r="C15" i="9"/>
  <c r="A16" i="9"/>
  <c r="B16" i="9"/>
  <c r="C16" i="9"/>
  <c r="A17" i="9"/>
  <c r="B17" i="9"/>
  <c r="C17" i="9"/>
  <c r="A18" i="9"/>
  <c r="B18" i="9"/>
  <c r="C18" i="9"/>
  <c r="S2" i="1"/>
  <c r="C2" i="1"/>
  <c r="C2" i="4" s="1"/>
  <c r="B2" i="1"/>
  <c r="A2" i="1"/>
  <c r="F2" i="1" s="1" a="1"/>
  <c r="F2" i="1" s="1"/>
  <c r="N3" i="15"/>
  <c r="N4" i="15"/>
  <c r="N5" i="15"/>
  <c r="N6" i="15"/>
  <c r="N7" i="15"/>
  <c r="G3" i="15"/>
  <c r="J3" i="15" s="1"/>
  <c r="G4" i="15"/>
  <c r="J4" i="15" s="1"/>
  <c r="G5" i="15"/>
  <c r="J5" i="15" s="1"/>
  <c r="G6" i="15"/>
  <c r="J6" i="15" s="1"/>
  <c r="G7" i="15"/>
  <c r="J7" i="15" s="1"/>
  <c r="G2" i="15"/>
  <c r="J2" i="15" s="1"/>
  <c r="C2" i="15"/>
  <c r="B2" i="15"/>
  <c r="U2" i="12"/>
  <c r="C19" i="11"/>
  <c r="B12" i="11"/>
  <c r="B11" i="11"/>
  <c r="B10" i="11"/>
  <c r="D19" i="11"/>
  <c r="E14" i="11"/>
  <c r="H2" i="9"/>
  <c r="F2" i="9"/>
  <c r="H21" i="1" l="1"/>
  <c r="H100" i="1"/>
  <c r="L100" i="1"/>
  <c r="A2" i="9"/>
  <c r="E2" i="1" a="1"/>
  <c r="E2" i="1" s="1"/>
  <c r="L64" i="1"/>
  <c r="H48" i="1"/>
  <c r="P48" i="1" s="1"/>
  <c r="L70" i="1"/>
  <c r="H52" i="1"/>
  <c r="P52" i="1" s="1"/>
  <c r="H40" i="1"/>
  <c r="L56" i="1"/>
  <c r="H10" i="1"/>
  <c r="N10" i="1" s="1"/>
  <c r="H76" i="1"/>
  <c r="P76" i="1" s="1"/>
  <c r="L26" i="1"/>
  <c r="H18" i="1"/>
  <c r="N18" i="1" s="1"/>
  <c r="L13" i="1"/>
  <c r="L50" i="1"/>
  <c r="H49" i="1"/>
  <c r="P49" i="1" s="1"/>
  <c r="H19" i="1"/>
  <c r="N19" i="1" s="1"/>
  <c r="L65" i="1"/>
  <c r="L98" i="1"/>
  <c r="L19" i="1"/>
  <c r="H73" i="1"/>
  <c r="N73" i="1" s="1"/>
  <c r="L7" i="1"/>
  <c r="L89" i="1"/>
  <c r="H78" i="1"/>
  <c r="P78" i="1" s="1"/>
  <c r="L92" i="1"/>
  <c r="H93" i="1"/>
  <c r="N93" i="1" s="1"/>
  <c r="L94" i="1"/>
  <c r="H98" i="1"/>
  <c r="N98" i="1" s="1"/>
  <c r="L37" i="1"/>
  <c r="H92" i="1"/>
  <c r="N92" i="1" s="1"/>
  <c r="L9" i="1"/>
  <c r="H70" i="1"/>
  <c r="N70" i="1" s="1"/>
  <c r="H13" i="1"/>
  <c r="N13" i="1" s="1"/>
  <c r="H7" i="1"/>
  <c r="N7" i="1" s="1"/>
  <c r="L68" i="1"/>
  <c r="L14" i="1"/>
  <c r="H56" i="1"/>
  <c r="N56" i="1" s="1"/>
  <c r="L15" i="1"/>
  <c r="H50" i="1"/>
  <c r="N50" i="1" s="1"/>
  <c r="L12" i="1"/>
  <c r="H89" i="1"/>
  <c r="P89" i="1" s="1"/>
  <c r="L86" i="1"/>
  <c r="H35" i="1"/>
  <c r="P35" i="1" s="1"/>
  <c r="H64" i="1"/>
  <c r="N64" i="1" s="1"/>
  <c r="L29" i="1"/>
  <c r="H55" i="1"/>
  <c r="N55" i="1" s="1"/>
  <c r="H26" i="1"/>
  <c r="P26" i="1" s="1"/>
  <c r="H65" i="1"/>
  <c r="N65" i="1" s="1"/>
  <c r="H94" i="1"/>
  <c r="P94" i="1" s="1"/>
  <c r="L72" i="1"/>
  <c r="H37" i="1"/>
  <c r="N37" i="1" s="1"/>
  <c r="L82" i="1"/>
  <c r="H9" i="1"/>
  <c r="N9" i="1" s="1"/>
  <c r="L35" i="1"/>
  <c r="L80" i="1"/>
  <c r="L55" i="1"/>
  <c r="L42" i="1"/>
  <c r="H75" i="1"/>
  <c r="N75" i="1" s="1"/>
  <c r="H68" i="1"/>
  <c r="P68" i="1" s="1"/>
  <c r="L81" i="1"/>
  <c r="H14" i="1"/>
  <c r="N14" i="1" s="1"/>
  <c r="H15" i="1"/>
  <c r="N15" i="1" s="1"/>
  <c r="L53" i="1"/>
  <c r="H12" i="1"/>
  <c r="N12" i="1" s="1"/>
  <c r="L25" i="1"/>
  <c r="H86" i="1"/>
  <c r="N86" i="1" s="1"/>
  <c r="H29" i="1"/>
  <c r="P29" i="1" s="1"/>
  <c r="L75" i="1"/>
  <c r="L84" i="1"/>
  <c r="L30" i="1"/>
  <c r="H11" i="1"/>
  <c r="P11" i="1" s="1"/>
  <c r="H72" i="1"/>
  <c r="N72" i="1" s="1"/>
  <c r="L47" i="1"/>
  <c r="H82" i="1"/>
  <c r="N82" i="1" s="1"/>
  <c r="L28" i="1"/>
  <c r="L67" i="1"/>
  <c r="L51" i="1"/>
  <c r="H80" i="1"/>
  <c r="N80" i="1" s="1"/>
  <c r="L45" i="1"/>
  <c r="H71" i="1"/>
  <c r="N71" i="1" s="1"/>
  <c r="H42" i="1"/>
  <c r="P42" i="1" s="1"/>
  <c r="H81" i="1"/>
  <c r="N81" i="1" s="1"/>
  <c r="L11" i="1"/>
  <c r="L88" i="1"/>
  <c r="H53" i="1"/>
  <c r="N53" i="1" s="1"/>
  <c r="L31" i="1"/>
  <c r="H25" i="1"/>
  <c r="P25" i="1" s="1"/>
  <c r="L22" i="1"/>
  <c r="H51" i="1"/>
  <c r="N51" i="1" s="1"/>
  <c r="L96" i="1"/>
  <c r="L71" i="1"/>
  <c r="L58" i="1"/>
  <c r="L91" i="1"/>
  <c r="H84" i="1"/>
  <c r="P84" i="1" s="1"/>
  <c r="L97" i="1"/>
  <c r="H30" i="1"/>
  <c r="P30" i="1" s="1"/>
  <c r="L8" i="1"/>
  <c r="H47" i="1"/>
  <c r="P47" i="1" s="1"/>
  <c r="L69" i="1"/>
  <c r="H28" i="1"/>
  <c r="N28" i="1" s="1"/>
  <c r="L41" i="1"/>
  <c r="H67" i="1"/>
  <c r="P67" i="1" s="1"/>
  <c r="L16" i="1"/>
  <c r="H45" i="1"/>
  <c r="P45" i="1" s="1"/>
  <c r="H91" i="1"/>
  <c r="N91" i="1" s="1"/>
  <c r="L17" i="1"/>
  <c r="L46" i="1"/>
  <c r="H88" i="1"/>
  <c r="P88" i="1" s="1"/>
  <c r="H31" i="1"/>
  <c r="N31" i="1" s="1"/>
  <c r="L44" i="1"/>
  <c r="H22" i="1"/>
  <c r="N22" i="1" s="1"/>
  <c r="H96" i="1"/>
  <c r="N96" i="1" s="1"/>
  <c r="L61" i="1"/>
  <c r="H87" i="1"/>
  <c r="P87" i="1" s="1"/>
  <c r="H58" i="1"/>
  <c r="N58" i="1" s="1"/>
  <c r="L20" i="1"/>
  <c r="H97" i="1"/>
  <c r="P97" i="1" s="1"/>
  <c r="H8" i="1"/>
  <c r="N8" i="1" s="1"/>
  <c r="L34" i="1"/>
  <c r="L79" i="1"/>
  <c r="H69" i="1"/>
  <c r="N69" i="1" s="1"/>
  <c r="H41" i="1"/>
  <c r="P41" i="1" s="1"/>
  <c r="L38" i="1"/>
  <c r="H83" i="1"/>
  <c r="N83" i="1" s="1"/>
  <c r="H16" i="1"/>
  <c r="P16" i="1" s="1"/>
  <c r="L87" i="1"/>
  <c r="L74" i="1"/>
  <c r="H17" i="1"/>
  <c r="N17" i="1" s="1"/>
  <c r="L43" i="1"/>
  <c r="H46" i="1"/>
  <c r="N46" i="1" s="1"/>
  <c r="L24" i="1"/>
  <c r="H79" i="1"/>
  <c r="P79" i="1" s="1"/>
  <c r="L85" i="1"/>
  <c r="H63" i="1"/>
  <c r="P63" i="1" s="1"/>
  <c r="H44" i="1"/>
  <c r="N44" i="1" s="1"/>
  <c r="L57" i="1"/>
  <c r="L83" i="1"/>
  <c r="L32" i="1"/>
  <c r="H23" i="1"/>
  <c r="P23" i="1" s="1"/>
  <c r="H61" i="1"/>
  <c r="P61" i="1" s="1"/>
  <c r="H20" i="1"/>
  <c r="P20" i="1" s="1"/>
  <c r="L33" i="1"/>
  <c r="L62" i="1"/>
  <c r="H34" i="1"/>
  <c r="N34" i="1" s="1"/>
  <c r="L6" i="1"/>
  <c r="L63" i="1"/>
  <c r="L60" i="1"/>
  <c r="H38" i="1"/>
  <c r="N38" i="1" s="1"/>
  <c r="L23" i="1"/>
  <c r="L77" i="1"/>
  <c r="H27" i="1"/>
  <c r="N27" i="1" s="1"/>
  <c r="H74" i="1"/>
  <c r="P74" i="1" s="1"/>
  <c r="L36" i="1"/>
  <c r="H43" i="1"/>
  <c r="N43" i="1" s="1"/>
  <c r="H24" i="1"/>
  <c r="N24" i="1" s="1"/>
  <c r="L66" i="1"/>
  <c r="H85" i="1"/>
  <c r="P85" i="1" s="1"/>
  <c r="H57" i="1"/>
  <c r="N57" i="1" s="1"/>
  <c r="L54" i="1"/>
  <c r="H32" i="1"/>
  <c r="N32" i="1" s="1"/>
  <c r="L39" i="1"/>
  <c r="L27" i="1"/>
  <c r="L90" i="1"/>
  <c r="H33" i="1"/>
  <c r="P33" i="1" s="1"/>
  <c r="H62" i="1"/>
  <c r="N62" i="1" s="1"/>
  <c r="L40" i="1"/>
  <c r="H6" i="1"/>
  <c r="N6" i="1" s="1"/>
  <c r="L18" i="1"/>
  <c r="H95" i="1"/>
  <c r="N95" i="1" s="1"/>
  <c r="H60" i="1"/>
  <c r="P60" i="1" s="1"/>
  <c r="L73" i="1"/>
  <c r="L48" i="1"/>
  <c r="H77" i="1"/>
  <c r="N77" i="1" s="1"/>
  <c r="L10" i="1"/>
  <c r="H36" i="1"/>
  <c r="P36" i="1" s="1"/>
  <c r="L49" i="1"/>
  <c r="H59" i="1"/>
  <c r="N59" i="1" s="1"/>
  <c r="L78" i="1"/>
  <c r="H66" i="1"/>
  <c r="P66" i="1" s="1"/>
  <c r="L21" i="1"/>
  <c r="L95" i="1"/>
  <c r="L76" i="1"/>
  <c r="H54" i="1"/>
  <c r="P54" i="1" s="1"/>
  <c r="H39" i="1"/>
  <c r="N39" i="1" s="1"/>
  <c r="L93" i="1"/>
  <c r="H90" i="1"/>
  <c r="P90" i="1" s="1"/>
  <c r="L52" i="1"/>
  <c r="L59" i="1"/>
  <c r="D2" i="15" a="1"/>
  <c r="D2" i="15" s="1"/>
  <c r="P7" i="1"/>
  <c r="N21" i="1"/>
  <c r="P21" i="1"/>
  <c r="N40" i="1"/>
  <c r="P40" i="1"/>
  <c r="B47" i="4"/>
  <c r="C80" i="4"/>
  <c r="C16" i="4"/>
  <c r="A58" i="4"/>
  <c r="B79" i="4"/>
  <c r="B14" i="4"/>
  <c r="C48" i="4"/>
  <c r="A46" i="4"/>
  <c r="B78" i="4"/>
  <c r="B12" i="4"/>
  <c r="C46" i="4"/>
  <c r="A44" i="4"/>
  <c r="B76" i="4"/>
  <c r="C98" i="4"/>
  <c r="C34" i="4"/>
  <c r="A42" i="4"/>
  <c r="B64" i="4"/>
  <c r="C97" i="4"/>
  <c r="C33" i="4"/>
  <c r="A30" i="4"/>
  <c r="B63" i="4"/>
  <c r="C96" i="4"/>
  <c r="C32" i="4"/>
  <c r="A28" i="4"/>
  <c r="B62" i="4"/>
  <c r="C94" i="4"/>
  <c r="C30" i="4"/>
  <c r="A26" i="4"/>
  <c r="B60" i="4"/>
  <c r="C82" i="4"/>
  <c r="C18" i="4"/>
  <c r="A14" i="4"/>
  <c r="B48" i="4"/>
  <c r="C81" i="4"/>
  <c r="C17" i="4"/>
  <c r="A94" i="4"/>
  <c r="A13" i="4"/>
  <c r="A92" i="4"/>
  <c r="A12" i="4"/>
  <c r="B46" i="4"/>
  <c r="C78" i="4"/>
  <c r="C14" i="4"/>
  <c r="A90" i="4"/>
  <c r="A10" i="4"/>
  <c r="B44" i="4"/>
  <c r="C66" i="4"/>
  <c r="C3" i="4"/>
  <c r="A78" i="4"/>
  <c r="B96" i="4"/>
  <c r="B32" i="4"/>
  <c r="C65" i="4"/>
  <c r="A76" i="4"/>
  <c r="B95" i="4"/>
  <c r="B31" i="4"/>
  <c r="C64" i="4"/>
  <c r="A74" i="4"/>
  <c r="B94" i="4"/>
  <c r="B30" i="4"/>
  <c r="C62" i="4"/>
  <c r="A62" i="4"/>
  <c r="B92" i="4"/>
  <c r="B28" i="4"/>
  <c r="C50" i="4"/>
  <c r="A60" i="4"/>
  <c r="B80" i="4"/>
  <c r="B15" i="4"/>
  <c r="C49" i="4"/>
  <c r="B2" i="9"/>
  <c r="A45" i="4"/>
  <c r="A91" i="4"/>
  <c r="A75" i="4"/>
  <c r="A59" i="4"/>
  <c r="A43" i="4"/>
  <c r="A27" i="4"/>
  <c r="A11" i="4"/>
  <c r="B93" i="4"/>
  <c r="B77" i="4"/>
  <c r="B61" i="4"/>
  <c r="B45" i="4"/>
  <c r="B29" i="4"/>
  <c r="B13" i="4"/>
  <c r="C95" i="4"/>
  <c r="C79" i="4"/>
  <c r="C63" i="4"/>
  <c r="C47" i="4"/>
  <c r="C31" i="4"/>
  <c r="C15" i="4"/>
  <c r="A89" i="4"/>
  <c r="A73" i="4"/>
  <c r="A57" i="4"/>
  <c r="A41" i="4"/>
  <c r="A25" i="4"/>
  <c r="A9" i="4"/>
  <c r="B91" i="4"/>
  <c r="B75" i="4"/>
  <c r="B59" i="4"/>
  <c r="B43" i="4"/>
  <c r="B27" i="4"/>
  <c r="B11" i="4"/>
  <c r="C93" i="4"/>
  <c r="C77" i="4"/>
  <c r="C61" i="4"/>
  <c r="C45" i="4"/>
  <c r="C29" i="4"/>
  <c r="C13" i="4"/>
  <c r="A88" i="4"/>
  <c r="A72" i="4"/>
  <c r="A56" i="4"/>
  <c r="A40" i="4"/>
  <c r="A24" i="4"/>
  <c r="A8" i="4"/>
  <c r="B90" i="4"/>
  <c r="B74" i="4"/>
  <c r="B58" i="4"/>
  <c r="B42" i="4"/>
  <c r="B26" i="4"/>
  <c r="B10" i="4"/>
  <c r="C92" i="4"/>
  <c r="C76" i="4"/>
  <c r="C60" i="4"/>
  <c r="C44" i="4"/>
  <c r="C28" i="4"/>
  <c r="C12" i="4"/>
  <c r="A87" i="4"/>
  <c r="A71" i="4"/>
  <c r="A55" i="4"/>
  <c r="A39" i="4"/>
  <c r="A23" i="4"/>
  <c r="A7" i="4"/>
  <c r="B89" i="4"/>
  <c r="B73" i="4"/>
  <c r="B57" i="4"/>
  <c r="B41" i="4"/>
  <c r="B25" i="4"/>
  <c r="B9" i="4"/>
  <c r="C91" i="4"/>
  <c r="C75" i="4"/>
  <c r="C59" i="4"/>
  <c r="C43" i="4"/>
  <c r="C27" i="4"/>
  <c r="C11" i="4"/>
  <c r="A93" i="4"/>
  <c r="A86" i="4"/>
  <c r="A70" i="4"/>
  <c r="A54" i="4"/>
  <c r="A38" i="4"/>
  <c r="A22" i="4"/>
  <c r="B88" i="4"/>
  <c r="B72" i="4"/>
  <c r="B56" i="4"/>
  <c r="B40" i="4"/>
  <c r="B24" i="4"/>
  <c r="B8" i="4"/>
  <c r="C90" i="4"/>
  <c r="C74" i="4"/>
  <c r="C58" i="4"/>
  <c r="C42" i="4"/>
  <c r="C26" i="4"/>
  <c r="C10" i="4"/>
  <c r="A61" i="4"/>
  <c r="A85" i="4"/>
  <c r="A69" i="4"/>
  <c r="A53" i="4"/>
  <c r="A37" i="4"/>
  <c r="A21" i="4"/>
  <c r="A6" i="4"/>
  <c r="B87" i="4"/>
  <c r="B71" i="4"/>
  <c r="B55" i="4"/>
  <c r="B39" i="4"/>
  <c r="B23" i="4"/>
  <c r="B7" i="4"/>
  <c r="C89" i="4"/>
  <c r="C73" i="4"/>
  <c r="C57" i="4"/>
  <c r="C41" i="4"/>
  <c r="C25" i="4"/>
  <c r="C9" i="4"/>
  <c r="B16" i="4"/>
  <c r="A2" i="4"/>
  <c r="A84" i="4"/>
  <c r="A68" i="4"/>
  <c r="A52" i="4"/>
  <c r="A36" i="4"/>
  <c r="A20" i="4"/>
  <c r="A5" i="4"/>
  <c r="B86" i="4"/>
  <c r="B70" i="4"/>
  <c r="B54" i="4"/>
  <c r="B38" i="4"/>
  <c r="B22" i="4"/>
  <c r="C88" i="4"/>
  <c r="C72" i="4"/>
  <c r="C56" i="4"/>
  <c r="C40" i="4"/>
  <c r="C24" i="4"/>
  <c r="C8" i="4"/>
  <c r="A99" i="4"/>
  <c r="A83" i="4"/>
  <c r="A67" i="4"/>
  <c r="A51" i="4"/>
  <c r="A35" i="4"/>
  <c r="A19" i="4"/>
  <c r="A4" i="4"/>
  <c r="B85" i="4"/>
  <c r="B69" i="4"/>
  <c r="B53" i="4"/>
  <c r="B37" i="4"/>
  <c r="B21" i="4"/>
  <c r="B6" i="4"/>
  <c r="C87" i="4"/>
  <c r="C71" i="4"/>
  <c r="C55" i="4"/>
  <c r="C39" i="4"/>
  <c r="C23" i="4"/>
  <c r="C7" i="4"/>
  <c r="A29" i="4"/>
  <c r="A98" i="4"/>
  <c r="A82" i="4"/>
  <c r="A66" i="4"/>
  <c r="A50" i="4"/>
  <c r="A34" i="4"/>
  <c r="A18" i="4"/>
  <c r="A3" i="4"/>
  <c r="B84" i="4"/>
  <c r="B68" i="4"/>
  <c r="B52" i="4"/>
  <c r="B36" i="4"/>
  <c r="B20" i="4"/>
  <c r="B5" i="4"/>
  <c r="C86" i="4"/>
  <c r="C70" i="4"/>
  <c r="C54" i="4"/>
  <c r="C38" i="4"/>
  <c r="C22" i="4"/>
  <c r="A97" i="4"/>
  <c r="A81" i="4"/>
  <c r="A65" i="4"/>
  <c r="A49" i="4"/>
  <c r="A33" i="4"/>
  <c r="A17" i="4"/>
  <c r="B99" i="4"/>
  <c r="B83" i="4"/>
  <c r="B67" i="4"/>
  <c r="B51" i="4"/>
  <c r="B35" i="4"/>
  <c r="B19" i="4"/>
  <c r="B4" i="4"/>
  <c r="C85" i="4"/>
  <c r="C69" i="4"/>
  <c r="C53" i="4"/>
  <c r="C37" i="4"/>
  <c r="C21" i="4"/>
  <c r="C6" i="4"/>
  <c r="A77" i="4"/>
  <c r="A96" i="4"/>
  <c r="A80" i="4"/>
  <c r="A64" i="4"/>
  <c r="A48" i="4"/>
  <c r="A32" i="4"/>
  <c r="A16" i="4"/>
  <c r="B98" i="4"/>
  <c r="B82" i="4"/>
  <c r="B66" i="4"/>
  <c r="B50" i="4"/>
  <c r="B34" i="4"/>
  <c r="B18" i="4"/>
  <c r="B3" i="4"/>
  <c r="C84" i="4"/>
  <c r="C68" i="4"/>
  <c r="C52" i="4"/>
  <c r="C36" i="4"/>
  <c r="C20" i="4"/>
  <c r="C5" i="4"/>
  <c r="A95" i="4"/>
  <c r="A79" i="4"/>
  <c r="A63" i="4"/>
  <c r="A47" i="4"/>
  <c r="A31" i="4"/>
  <c r="A15" i="4"/>
  <c r="B97" i="4"/>
  <c r="B81" i="4"/>
  <c r="B65" i="4"/>
  <c r="B49" i="4"/>
  <c r="B33" i="4"/>
  <c r="B17" i="4"/>
  <c r="C99" i="4"/>
  <c r="C83" i="4"/>
  <c r="C67" i="4"/>
  <c r="C51" i="4"/>
  <c r="C35" i="4"/>
  <c r="C19" i="4"/>
  <c r="C4" i="4"/>
  <c r="B2" i="4"/>
  <c r="C2" i="9"/>
  <c r="L2" i="9"/>
  <c r="N100" i="1" l="1"/>
  <c r="P100" i="1"/>
  <c r="N89" i="1"/>
  <c r="P10" i="1"/>
  <c r="D2" i="4"/>
  <c r="F6" i="1" a="1"/>
  <c r="F6" i="1" s="1"/>
  <c r="P93" i="1"/>
  <c r="N68" i="1"/>
  <c r="P44" i="1"/>
  <c r="N78" i="1"/>
  <c r="P72" i="1"/>
  <c r="N25" i="1"/>
  <c r="N11" i="1"/>
  <c r="P64" i="1"/>
  <c r="N41" i="1"/>
  <c r="P98" i="1"/>
  <c r="N35" i="1"/>
  <c r="P75" i="1"/>
  <c r="P62" i="1"/>
  <c r="P14" i="1"/>
  <c r="P92" i="1"/>
  <c r="P55" i="1"/>
  <c r="F3" i="1" a="1"/>
  <c r="F3" i="1" s="1"/>
  <c r="E3" i="9" s="1"/>
  <c r="F4" i="1" a="1"/>
  <c r="F4" i="1" s="1"/>
  <c r="E4" i="4" s="1"/>
  <c r="F5" i="1" a="1"/>
  <c r="F5" i="1" s="1"/>
  <c r="E5" i="4" s="1"/>
  <c r="E2" i="9"/>
  <c r="E2" i="4"/>
  <c r="R2" i="1"/>
  <c r="H2" i="4" s="1"/>
  <c r="S2" i="4" s="1"/>
  <c r="N49" i="1"/>
  <c r="P91" i="1"/>
  <c r="P65" i="1"/>
  <c r="N84" i="1"/>
  <c r="N54" i="1"/>
  <c r="N52" i="1"/>
  <c r="P51" i="1"/>
  <c r="P27" i="1"/>
  <c r="N76" i="1"/>
  <c r="P82" i="1"/>
  <c r="P18" i="1"/>
  <c r="N16" i="1"/>
  <c r="P69" i="1"/>
  <c r="N74" i="1"/>
  <c r="N61" i="1"/>
  <c r="N88" i="1"/>
  <c r="N67" i="1"/>
  <c r="P73" i="1"/>
  <c r="N48" i="1"/>
  <c r="P95" i="1"/>
  <c r="P24" i="1"/>
  <c r="N23" i="1"/>
  <c r="N97" i="1"/>
  <c r="N60" i="1"/>
  <c r="N45" i="1"/>
  <c r="N20" i="1"/>
  <c r="P31" i="1"/>
  <c r="N90" i="1"/>
  <c r="P15" i="1"/>
  <c r="P83" i="1"/>
  <c r="N26" i="1"/>
  <c r="N85" i="1"/>
  <c r="N63" i="1"/>
  <c r="P8" i="1"/>
  <c r="N94" i="1"/>
  <c r="N30" i="1"/>
  <c r="P19" i="1"/>
  <c r="P22" i="1"/>
  <c r="P77" i="1"/>
  <c r="P71" i="1"/>
  <c r="P57" i="1"/>
  <c r="P13" i="1"/>
  <c r="P80" i="1"/>
  <c r="N36" i="1"/>
  <c r="P86" i="1"/>
  <c r="P12" i="1"/>
  <c r="N42" i="1"/>
  <c r="P37" i="1"/>
  <c r="P70" i="1"/>
  <c r="P99" i="1"/>
  <c r="N87" i="1"/>
  <c r="N29" i="1"/>
  <c r="P50" i="1"/>
  <c r="P96" i="1"/>
  <c r="P34" i="1"/>
  <c r="P53" i="1"/>
  <c r="P32" i="1"/>
  <c r="N47" i="1"/>
  <c r="P81" i="1"/>
  <c r="N66" i="1"/>
  <c r="P17" i="1"/>
  <c r="P46" i="1"/>
  <c r="N33" i="1"/>
  <c r="P59" i="1"/>
  <c r="P58" i="1"/>
  <c r="N79" i="1"/>
  <c r="P56" i="1"/>
  <c r="P38" i="1"/>
  <c r="P6" i="1"/>
  <c r="P39" i="1"/>
  <c r="P9" i="1"/>
  <c r="P43" i="1"/>
  <c r="P28" i="1"/>
  <c r="J2" i="1"/>
  <c r="D2" i="9"/>
  <c r="J2" i="9"/>
  <c r="E6" i="9" l="1"/>
  <c r="E6" i="4"/>
  <c r="R6" i="1"/>
  <c r="R4" i="1"/>
  <c r="E4" i="9"/>
  <c r="R3" i="1"/>
  <c r="E3" i="4"/>
  <c r="E5" i="9"/>
  <c r="R5" i="1"/>
  <c r="P2" i="1"/>
  <c r="F2" i="4" s="1"/>
  <c r="U2" i="4" s="1" a="1"/>
  <c r="U2" i="4" s="1"/>
  <c r="T2" i="4" l="1"/>
  <c r="G2" i="4"/>
  <c r="M2" i="4" l="1" a="1"/>
  <c r="M2" i="4" s="1"/>
  <c r="J2" i="4" a="1"/>
  <c r="J2" i="4" s="1"/>
  <c r="K2" i="4" a="1"/>
  <c r="K2" i="4" s="1"/>
  <c r="L2" i="4" a="1"/>
  <c r="L2" i="4" s="1"/>
  <c r="D83" i="9"/>
  <c r="D82" i="4"/>
  <c r="D91" i="9"/>
  <c r="D90" i="4"/>
  <c r="D32" i="9"/>
  <c r="D31" i="4"/>
  <c r="D19" i="9"/>
  <c r="D18" i="4"/>
  <c r="F57" i="4"/>
  <c r="D79" i="9"/>
  <c r="D78" i="4"/>
  <c r="D93" i="9"/>
  <c r="D92" i="4"/>
  <c r="D64" i="4"/>
  <c r="D65" i="9"/>
  <c r="D48" i="9"/>
  <c r="D47" i="4"/>
  <c r="D59" i="9"/>
  <c r="D58" i="4"/>
  <c r="D72" i="9"/>
  <c r="D71" i="4"/>
  <c r="D6" i="9"/>
  <c r="D6" i="4"/>
  <c r="I6" i="4" s="1" a="1"/>
  <c r="I6" i="4" s="1"/>
  <c r="D94" i="4"/>
  <c r="D95" i="9"/>
  <c r="D10" i="9"/>
  <c r="D9" i="4"/>
  <c r="D75" i="9"/>
  <c r="D74" i="4"/>
  <c r="F90" i="4"/>
  <c r="F26" i="4"/>
  <c r="D49" i="9"/>
  <c r="D48" i="4"/>
  <c r="D31" i="9"/>
  <c r="D30" i="4"/>
  <c r="F88" i="4"/>
  <c r="F51" i="4"/>
  <c r="F95" i="4"/>
  <c r="T95" i="4" s="1"/>
  <c r="D37" i="4"/>
  <c r="D38" i="9"/>
  <c r="D11" i="9"/>
  <c r="D10" i="4"/>
  <c r="F60" i="4"/>
  <c r="D27" i="9"/>
  <c r="D26" i="4"/>
  <c r="D21" i="9"/>
  <c r="D20" i="4"/>
  <c r="D89" i="9"/>
  <c r="D88" i="4"/>
  <c r="D84" i="9"/>
  <c r="D83" i="4"/>
  <c r="F92" i="4"/>
  <c r="F58" i="4"/>
  <c r="D69" i="9"/>
  <c r="D68" i="4"/>
  <c r="F97" i="4"/>
  <c r="F19" i="4"/>
  <c r="F78" i="4"/>
  <c r="D14" i="9"/>
  <c r="D13" i="4"/>
  <c r="D74" i="9"/>
  <c r="D73" i="4"/>
  <c r="F62" i="4"/>
  <c r="F55" i="4"/>
  <c r="D7" i="9"/>
  <c r="F11" i="4"/>
  <c r="D61" i="9"/>
  <c r="D60" i="4"/>
  <c r="D62" i="9"/>
  <c r="D61" i="4"/>
  <c r="D98" i="9"/>
  <c r="D97" i="4"/>
  <c r="D58" i="9"/>
  <c r="D57" i="4"/>
  <c r="D50" i="9"/>
  <c r="D49" i="4"/>
  <c r="F6" i="4"/>
  <c r="G6" i="4" s="1"/>
  <c r="D36" i="9"/>
  <c r="D35" i="4"/>
  <c r="D30" i="9"/>
  <c r="D29" i="4"/>
  <c r="D57" i="9"/>
  <c r="D56" i="4"/>
  <c r="D26" i="9"/>
  <c r="D25" i="4"/>
  <c r="F77" i="4"/>
  <c r="F86" i="4"/>
  <c r="F40" i="4"/>
  <c r="D35" i="9"/>
  <c r="D34" i="4"/>
  <c r="D13" i="9"/>
  <c r="D12" i="4"/>
  <c r="D66" i="9"/>
  <c r="D65" i="4"/>
  <c r="D55" i="9"/>
  <c r="D54" i="4"/>
  <c r="D88" i="9"/>
  <c r="D87" i="4"/>
  <c r="D86" i="9"/>
  <c r="D85" i="4"/>
  <c r="D17" i="9"/>
  <c r="D16" i="4"/>
  <c r="F18" i="4"/>
  <c r="D79" i="4"/>
  <c r="D80" i="9"/>
  <c r="D20" i="9"/>
  <c r="D19" i="4"/>
  <c r="F93" i="4"/>
  <c r="D50" i="4"/>
  <c r="D51" i="9"/>
  <c r="F99" i="4"/>
  <c r="D95" i="4"/>
  <c r="D96" i="9"/>
  <c r="D47" i="9"/>
  <c r="D46" i="4"/>
  <c r="F84" i="4"/>
  <c r="D80" i="4"/>
  <c r="D81" i="9"/>
  <c r="D40" i="9"/>
  <c r="D39" i="4"/>
  <c r="D44" i="9"/>
  <c r="D43" i="4"/>
  <c r="D68" i="9"/>
  <c r="D67" i="4"/>
  <c r="D28" i="4"/>
  <c r="D29" i="9"/>
  <c r="D53" i="9"/>
  <c r="D52" i="4"/>
  <c r="D76" i="4"/>
  <c r="D77" i="9"/>
  <c r="D69" i="4"/>
  <c r="D70" i="9"/>
  <c r="D94" i="9"/>
  <c r="D93" i="4"/>
  <c r="D38" i="4"/>
  <c r="D39" i="9"/>
  <c r="D87" i="9"/>
  <c r="D86" i="4"/>
  <c r="D8" i="9"/>
  <c r="D7" i="4"/>
  <c r="D14" i="4"/>
  <c r="D15" i="9"/>
  <c r="D63" i="9"/>
  <c r="D62" i="4"/>
  <c r="D25" i="9"/>
  <c r="D24" i="4"/>
  <c r="D42" i="9"/>
  <c r="D41" i="4"/>
  <c r="D89" i="4"/>
  <c r="D90" i="9"/>
  <c r="D76" i="9"/>
  <c r="D75" i="4"/>
  <c r="F23" i="4"/>
  <c r="F17" i="4"/>
  <c r="F45" i="4"/>
  <c r="D81" i="4"/>
  <c r="D82" i="9"/>
  <c r="D85" i="9"/>
  <c r="D84" i="4"/>
  <c r="D100" i="9"/>
  <c r="D99" i="4"/>
  <c r="D77" i="4"/>
  <c r="D78" i="9"/>
  <c r="F28" i="4"/>
  <c r="F52" i="4"/>
  <c r="D71" i="9"/>
  <c r="D70" i="4"/>
  <c r="D37" i="9"/>
  <c r="D36" i="4"/>
  <c r="F43" i="4"/>
  <c r="D73" i="9"/>
  <c r="D72" i="4"/>
  <c r="D60" i="9"/>
  <c r="D59" i="4"/>
  <c r="F33" i="4"/>
  <c r="D24" i="9"/>
  <c r="D23" i="4"/>
  <c r="D18" i="9"/>
  <c r="D17" i="4"/>
  <c r="F8" i="4"/>
  <c r="D51" i="4"/>
  <c r="D52" i="9"/>
  <c r="D55" i="4"/>
  <c r="D56" i="9"/>
  <c r="F27" i="4"/>
  <c r="T27" i="4" s="1"/>
  <c r="F63" i="4"/>
  <c r="D22" i="9"/>
  <c r="D21" i="4"/>
  <c r="D54" i="9"/>
  <c r="D53" i="4"/>
  <c r="F91" i="4"/>
  <c r="D45" i="9"/>
  <c r="D44" i="4"/>
  <c r="D91" i="4"/>
  <c r="D92" i="9"/>
  <c r="D45" i="4"/>
  <c r="D46" i="9"/>
  <c r="D41" i="9"/>
  <c r="D40" i="4"/>
  <c r="D11" i="4"/>
  <c r="D12" i="9"/>
  <c r="F73" i="4"/>
  <c r="F79" i="4"/>
  <c r="D23" i="9"/>
  <c r="D22" i="4"/>
  <c r="F36" i="4"/>
  <c r="D67" i="9"/>
  <c r="D66" i="4"/>
  <c r="D43" i="9"/>
  <c r="D42" i="4"/>
  <c r="D15" i="4"/>
  <c r="D16" i="9"/>
  <c r="F29" i="4"/>
  <c r="F41" i="4"/>
  <c r="D33" i="4"/>
  <c r="D34" i="9"/>
  <c r="D32" i="4"/>
  <c r="D33" i="9"/>
  <c r="D9" i="9"/>
  <c r="D8" i="4"/>
  <c r="D98" i="4"/>
  <c r="D99" i="9"/>
  <c r="D28" i="9"/>
  <c r="D27" i="4"/>
  <c r="D64" i="9"/>
  <c r="D63" i="4"/>
  <c r="F54" i="4"/>
  <c r="F80" i="4"/>
  <c r="D97" i="9"/>
  <c r="D96" i="4"/>
  <c r="F98" i="4"/>
  <c r="N6" i="4" l="1"/>
  <c r="F74" i="4"/>
  <c r="G74" i="4" s="1"/>
  <c r="F12" i="4"/>
  <c r="G12" i="4" s="1"/>
  <c r="F50" i="4"/>
  <c r="G50" i="4" s="1"/>
  <c r="F66" i="4"/>
  <c r="T66" i="4" s="1"/>
  <c r="F30" i="4"/>
  <c r="G30" i="4" s="1"/>
  <c r="F61" i="4"/>
  <c r="G61" i="4" s="1"/>
  <c r="F85" i="4"/>
  <c r="T85" i="4" s="1"/>
  <c r="F70" i="4"/>
  <c r="T70" i="4" s="1"/>
  <c r="F65" i="4"/>
  <c r="T65" i="4" s="1"/>
  <c r="F94" i="4"/>
  <c r="G94" i="4" s="1"/>
  <c r="F25" i="4"/>
  <c r="G25" i="4" s="1"/>
  <c r="F53" i="4"/>
  <c r="G53" i="4" s="1"/>
  <c r="F35" i="4"/>
  <c r="G35" i="4" s="1"/>
  <c r="F59" i="4"/>
  <c r="T59" i="4" s="1"/>
  <c r="F21" i="4"/>
  <c r="G21" i="4" s="1"/>
  <c r="F69" i="4"/>
  <c r="G69" i="4" s="1"/>
  <c r="F71" i="4"/>
  <c r="G71" i="4" s="1"/>
  <c r="F32" i="4"/>
  <c r="T32" i="4" s="1"/>
  <c r="F9" i="4"/>
  <c r="T9" i="4" s="1"/>
  <c r="F44" i="4"/>
  <c r="G44" i="4" s="1"/>
  <c r="F83" i="4"/>
  <c r="T83" i="4" s="1"/>
  <c r="F46" i="4"/>
  <c r="G46" i="4" s="1"/>
  <c r="F48" i="4"/>
  <c r="T48" i="4" s="1"/>
  <c r="F64" i="4"/>
  <c r="G64" i="4" s="1"/>
  <c r="F20" i="4"/>
  <c r="T20" i="4" s="1"/>
  <c r="T98" i="4"/>
  <c r="G98" i="4"/>
  <c r="G28" i="4"/>
  <c r="T28" i="4"/>
  <c r="F31" i="4"/>
  <c r="T31" i="4" s="1"/>
  <c r="F13" i="4"/>
  <c r="T13" i="4" s="1"/>
  <c r="F82" i="4"/>
  <c r="G82" i="4" s="1"/>
  <c r="F47" i="4"/>
  <c r="T47" i="4" s="1"/>
  <c r="F10" i="4"/>
  <c r="T10" i="4" s="1"/>
  <c r="F89" i="4"/>
  <c r="T89" i="4" s="1"/>
  <c r="F22" i="4"/>
  <c r="G22" i="4" s="1"/>
  <c r="F24" i="4"/>
  <c r="F81" i="4"/>
  <c r="G81" i="4" s="1"/>
  <c r="T26" i="4"/>
  <c r="G26" i="4"/>
  <c r="G45" i="4"/>
  <c r="T45" i="4"/>
  <c r="T52" i="4"/>
  <c r="G52" i="4"/>
  <c r="T18" i="4"/>
  <c r="G18" i="4"/>
  <c r="G84" i="4"/>
  <c r="T84" i="4"/>
  <c r="T63" i="4"/>
  <c r="G63" i="4"/>
  <c r="G17" i="4"/>
  <c r="T17" i="4"/>
  <c r="G54" i="4"/>
  <c r="T54" i="4"/>
  <c r="G41" i="4"/>
  <c r="T41" i="4"/>
  <c r="G60" i="4"/>
  <c r="T60" i="4"/>
  <c r="G78" i="4"/>
  <c r="T78" i="4"/>
  <c r="G97" i="4"/>
  <c r="T97" i="4"/>
  <c r="G73" i="4"/>
  <c r="T73" i="4"/>
  <c r="G91" i="4"/>
  <c r="T91" i="4"/>
  <c r="G58" i="4"/>
  <c r="T58" i="4"/>
  <c r="G62" i="4"/>
  <c r="T62" i="4"/>
  <c r="G57" i="4"/>
  <c r="T57" i="4"/>
  <c r="G90" i="4"/>
  <c r="T90" i="4"/>
  <c r="G43" i="4"/>
  <c r="T43" i="4"/>
  <c r="T93" i="4"/>
  <c r="G93" i="4"/>
  <c r="G33" i="4"/>
  <c r="T33" i="4"/>
  <c r="T51" i="4"/>
  <c r="G51" i="4"/>
  <c r="G79" i="4"/>
  <c r="T79" i="4"/>
  <c r="T29" i="4"/>
  <c r="G29" i="4"/>
  <c r="T8" i="4"/>
  <c r="G8" i="4"/>
  <c r="G40" i="4"/>
  <c r="T40" i="4"/>
  <c r="T11" i="4"/>
  <c r="G11" i="4"/>
  <c r="T92" i="4"/>
  <c r="G92" i="4"/>
  <c r="T86" i="4"/>
  <c r="G86" i="4"/>
  <c r="G88" i="4"/>
  <c r="T88" i="4"/>
  <c r="T77" i="4"/>
  <c r="G77" i="4"/>
  <c r="T80" i="4"/>
  <c r="G80" i="4"/>
  <c r="G23" i="4"/>
  <c r="T23" i="4"/>
  <c r="T19" i="4"/>
  <c r="G19" i="4"/>
  <c r="G55" i="4"/>
  <c r="T55" i="4"/>
  <c r="T36" i="4"/>
  <c r="G36" i="4"/>
  <c r="T99" i="4"/>
  <c r="G99" i="4"/>
  <c r="F49" i="4"/>
  <c r="F72" i="4"/>
  <c r="F16" i="4"/>
  <c r="F7" i="4"/>
  <c r="F87" i="4"/>
  <c r="F14" i="4"/>
  <c r="T6" i="4"/>
  <c r="F96" i="4"/>
  <c r="F38" i="4"/>
  <c r="G27" i="4"/>
  <c r="F68" i="4"/>
  <c r="F75" i="4"/>
  <c r="F39" i="4"/>
  <c r="F37" i="4"/>
  <c r="F42" i="4"/>
  <c r="F56" i="4"/>
  <c r="G95" i="4"/>
  <c r="F34" i="4"/>
  <c r="F67" i="4"/>
  <c r="F15" i="4"/>
  <c r="F76" i="4"/>
  <c r="T50" i="4" l="1"/>
  <c r="G85" i="4"/>
  <c r="G20" i="4"/>
  <c r="T74" i="4"/>
  <c r="T61" i="4"/>
  <c r="G66" i="4"/>
  <c r="G48" i="4"/>
  <c r="T64" i="4"/>
  <c r="T30" i="4"/>
  <c r="G65" i="4"/>
  <c r="T46" i="4"/>
  <c r="T94" i="4"/>
  <c r="T12" i="4"/>
  <c r="T82" i="4"/>
  <c r="T22" i="4"/>
  <c r="T44" i="4"/>
  <c r="T35" i="4"/>
  <c r="G70" i="4"/>
  <c r="T69" i="4"/>
  <c r="G9" i="4"/>
  <c r="T53" i="4"/>
  <c r="G59" i="4"/>
  <c r="G32" i="4"/>
  <c r="T71" i="4"/>
  <c r="T25" i="4"/>
  <c r="G13" i="4"/>
  <c r="T21" i="4"/>
  <c r="G83" i="4"/>
  <c r="G10" i="4"/>
  <c r="G47" i="4"/>
  <c r="G31" i="4"/>
  <c r="T81" i="4"/>
  <c r="G24" i="4"/>
  <c r="T24" i="4"/>
  <c r="G89" i="4"/>
  <c r="T42" i="4"/>
  <c r="G42" i="4"/>
  <c r="G37" i="4"/>
  <c r="T37" i="4"/>
  <c r="G56" i="4"/>
  <c r="T56" i="4"/>
  <c r="T14" i="4"/>
  <c r="G14" i="4"/>
  <c r="G76" i="4"/>
  <c r="T76" i="4"/>
  <c r="G87" i="4"/>
  <c r="T87" i="4"/>
  <c r="G15" i="4"/>
  <c r="T15" i="4"/>
  <c r="T39" i="4"/>
  <c r="G39" i="4"/>
  <c r="T75" i="4"/>
  <c r="G75" i="4"/>
  <c r="G16" i="4"/>
  <c r="T16" i="4"/>
  <c r="G7" i="4"/>
  <c r="T7" i="4"/>
  <c r="T67" i="4"/>
  <c r="G67" i="4"/>
  <c r="G68" i="4"/>
  <c r="T68" i="4"/>
  <c r="T72" i="4"/>
  <c r="G72" i="4"/>
  <c r="G38" i="4"/>
  <c r="T38" i="4"/>
  <c r="G96" i="4"/>
  <c r="T96" i="4"/>
  <c r="G34" i="4"/>
  <c r="T34" i="4"/>
  <c r="G49" i="4"/>
  <c r="T49" i="4"/>
  <c r="D4" i="6" a="1"/>
  <c r="D4" i="6" s="1"/>
  <c r="H23" i="4"/>
  <c r="S23" i="4" s="1"/>
  <c r="H65" i="4"/>
  <c r="S65" i="4" s="1"/>
  <c r="H72" i="4"/>
  <c r="S72" i="4" s="1"/>
  <c r="H80" i="4"/>
  <c r="S80" i="4" s="1"/>
  <c r="H15" i="4"/>
  <c r="S15" i="4" s="1"/>
  <c r="H61" i="4"/>
  <c r="S61" i="4" s="1"/>
  <c r="H82" i="4"/>
  <c r="S82" i="4" s="1"/>
  <c r="H55" i="4"/>
  <c r="S55" i="4" s="1"/>
  <c r="H37" i="4"/>
  <c r="S37" i="4" s="1"/>
  <c r="H35" i="4"/>
  <c r="S35" i="4" s="1"/>
  <c r="H92" i="4"/>
  <c r="S92" i="4" s="1"/>
  <c r="H77" i="4"/>
  <c r="S77" i="4" s="1"/>
  <c r="H39" i="4"/>
  <c r="S39" i="4" s="1"/>
  <c r="H53" i="4"/>
  <c r="S53" i="4" s="1"/>
  <c r="H79" i="4"/>
  <c r="S79" i="4" s="1"/>
  <c r="H6" i="4"/>
  <c r="H20" i="4"/>
  <c r="S20" i="4" s="1"/>
  <c r="H68" i="4"/>
  <c r="S68" i="4" s="1"/>
  <c r="H14" i="4"/>
  <c r="S14" i="4" s="1"/>
  <c r="H13" i="4"/>
  <c r="S13" i="4" s="1"/>
  <c r="H8" i="4"/>
  <c r="S8" i="4" s="1"/>
  <c r="H46" i="4"/>
  <c r="S46" i="4" s="1"/>
  <c r="H32" i="4"/>
  <c r="S32" i="4" s="1"/>
  <c r="H71" i="4"/>
  <c r="S71" i="4" s="1"/>
  <c r="H43" i="4"/>
  <c r="S43" i="4" s="1"/>
  <c r="H30" i="4"/>
  <c r="S30" i="4" s="1"/>
  <c r="H22" i="4"/>
  <c r="S22" i="4" s="1"/>
  <c r="H67" i="4"/>
  <c r="S67" i="4" s="1"/>
  <c r="H97" i="4"/>
  <c r="S97" i="4" s="1"/>
  <c r="H31" i="4"/>
  <c r="S31" i="4" s="1"/>
  <c r="H98" i="4"/>
  <c r="S98" i="4" s="1"/>
  <c r="H99" i="4"/>
  <c r="S99" i="4" s="1"/>
  <c r="H21" i="4"/>
  <c r="S21" i="4" s="1"/>
  <c r="H41" i="4"/>
  <c r="S41" i="4" s="1"/>
  <c r="H51" i="4"/>
  <c r="S51" i="4" s="1"/>
  <c r="H66" i="4"/>
  <c r="S66" i="4" s="1"/>
  <c r="H94" i="4"/>
  <c r="S94" i="4" s="1"/>
  <c r="H70" i="4"/>
  <c r="S70" i="4" s="1"/>
  <c r="H91" i="4"/>
  <c r="S91" i="4" s="1"/>
  <c r="H81" i="4"/>
  <c r="S81" i="4" s="1"/>
  <c r="H27" i="4"/>
  <c r="S27" i="4" s="1"/>
  <c r="H63" i="4"/>
  <c r="S63" i="4" s="1"/>
  <c r="H16" i="4"/>
  <c r="S16" i="4" s="1"/>
  <c r="H34" i="4"/>
  <c r="S34" i="4" s="1"/>
  <c r="H93" i="4"/>
  <c r="S93" i="4" s="1"/>
  <c r="H42" i="4"/>
  <c r="S42" i="4" s="1"/>
  <c r="H24" i="4"/>
  <c r="S24" i="4" s="1"/>
  <c r="H95" i="4"/>
  <c r="S95" i="4" s="1"/>
  <c r="H11" i="4"/>
  <c r="S11" i="4" s="1"/>
  <c r="H56" i="4"/>
  <c r="S56" i="4" s="1"/>
  <c r="H12" i="4"/>
  <c r="S12" i="4" s="1"/>
  <c r="H87" i="4"/>
  <c r="S87" i="4" s="1"/>
  <c r="H69" i="4"/>
  <c r="S69" i="4" s="1"/>
  <c r="H96" i="4"/>
  <c r="S96" i="4" s="1"/>
  <c r="D3" i="4"/>
  <c r="I3" i="4" s="1" a="1"/>
  <c r="I3" i="4" s="1"/>
  <c r="H78" i="4"/>
  <c r="S78" i="4" s="1"/>
  <c r="H52" i="4"/>
  <c r="S52" i="4" s="1"/>
  <c r="H40" i="4"/>
  <c r="S40" i="4" s="1"/>
  <c r="H18" i="4"/>
  <c r="S18" i="4" s="1"/>
  <c r="H89" i="4"/>
  <c r="S89" i="4" s="1"/>
  <c r="H38" i="4"/>
  <c r="S38" i="4" s="1"/>
  <c r="H28" i="4"/>
  <c r="S28" i="4" s="1"/>
  <c r="H84" i="4"/>
  <c r="S84" i="4" s="1"/>
  <c r="H4" i="4"/>
  <c r="H10" i="4"/>
  <c r="S10" i="4" s="1"/>
  <c r="H25" i="4"/>
  <c r="S25" i="4" s="1"/>
  <c r="H45" i="4"/>
  <c r="S45" i="4" s="1"/>
  <c r="H76" i="4"/>
  <c r="S76" i="4" s="1"/>
  <c r="H73" i="4"/>
  <c r="S73" i="4" s="1"/>
  <c r="H19" i="4"/>
  <c r="S19" i="4" s="1"/>
  <c r="H7" i="4"/>
  <c r="S7" i="4" s="1"/>
  <c r="H64" i="4"/>
  <c r="S64" i="4" s="1"/>
  <c r="H44" i="4"/>
  <c r="S44" i="4" s="1"/>
  <c r="H57" i="4"/>
  <c r="S57" i="4" s="1"/>
  <c r="H83" i="4"/>
  <c r="S83" i="4" s="1"/>
  <c r="H4" i="1"/>
  <c r="N4" i="1" s="1"/>
  <c r="H90" i="4"/>
  <c r="S90" i="4" s="1"/>
  <c r="D4" i="4"/>
  <c r="I4" i="4" s="1" a="1"/>
  <c r="I4" i="4" s="1"/>
  <c r="H49" i="4"/>
  <c r="S49" i="4" s="1"/>
  <c r="H48" i="4"/>
  <c r="S48" i="4" s="1"/>
  <c r="H85" i="4"/>
  <c r="S85" i="4" s="1"/>
  <c r="H86" i="4"/>
  <c r="S86" i="4" s="1"/>
  <c r="H59" i="4"/>
  <c r="S59" i="4" s="1"/>
  <c r="H47" i="4"/>
  <c r="S47" i="4" s="1"/>
  <c r="H3" i="1"/>
  <c r="N3" i="1" s="1"/>
  <c r="H26" i="4"/>
  <c r="S26" i="4" s="1"/>
  <c r="H50" i="4"/>
  <c r="S50" i="4" s="1"/>
  <c r="H5" i="4"/>
  <c r="H3" i="4"/>
  <c r="S3" i="4" s="1"/>
  <c r="H62" i="4"/>
  <c r="S62" i="4" s="1"/>
  <c r="H17" i="4"/>
  <c r="S17" i="4" s="1"/>
  <c r="H9" i="4"/>
  <c r="S9" i="4" s="1"/>
  <c r="H60" i="4"/>
  <c r="S60" i="4" s="1"/>
  <c r="I2" i="4" a="1"/>
  <c r="I2" i="4" s="1"/>
  <c r="Q2" i="4" s="1"/>
  <c r="H54" i="4"/>
  <c r="S54" i="4" s="1"/>
  <c r="H74" i="4"/>
  <c r="S74" i="4" s="1"/>
  <c r="H29" i="4"/>
  <c r="S29" i="4" s="1"/>
  <c r="H36" i="4"/>
  <c r="S36" i="4" s="1"/>
  <c r="H5" i="1"/>
  <c r="N5" i="1" s="1"/>
  <c r="H33" i="4"/>
  <c r="S33" i="4" s="1"/>
  <c r="H58" i="4"/>
  <c r="S58" i="4" s="1"/>
  <c r="H75" i="4"/>
  <c r="S75" i="4" s="1"/>
  <c r="H88" i="4"/>
  <c r="S88" i="4" s="1"/>
  <c r="D5" i="4"/>
  <c r="I5" i="4" s="1" a="1"/>
  <c r="I5" i="4" s="1"/>
  <c r="D5" i="9"/>
  <c r="L5" i="1"/>
  <c r="J5" i="1"/>
  <c r="L4" i="1"/>
  <c r="J4" i="1"/>
  <c r="D4" i="9"/>
  <c r="D3" i="9"/>
  <c r="L3" i="1"/>
  <c r="J3" i="1"/>
  <c r="U4" i="4" l="1" a="1"/>
  <c r="U4" i="4" s="1"/>
  <c r="S4" i="4"/>
  <c r="S6" i="4"/>
  <c r="J6" i="4" a="1"/>
  <c r="J6" i="4" s="1"/>
  <c r="K6" i="4" a="1"/>
  <c r="K6" i="4" s="1"/>
  <c r="L6" i="4" a="1"/>
  <c r="L6" i="4" s="1"/>
  <c r="M6" i="4" a="1"/>
  <c r="M6" i="4" s="1"/>
  <c r="N5" i="4"/>
  <c r="S5" i="4"/>
  <c r="L5" i="4" a="1"/>
  <c r="L5" i="4" s="1"/>
  <c r="J5" i="4" a="1"/>
  <c r="J5" i="4" s="1"/>
  <c r="M5" i="4" a="1"/>
  <c r="M5" i="4" s="1"/>
  <c r="K5" i="4" a="1"/>
  <c r="K5" i="4" s="1"/>
  <c r="M3" i="4" a="1"/>
  <c r="M3" i="4" s="1"/>
  <c r="U3" i="4" a="1"/>
  <c r="U3" i="4" s="1"/>
  <c r="K3" i="4" a="1"/>
  <c r="K3" i="4" s="1"/>
  <c r="P3" i="1"/>
  <c r="F3" i="4" s="1"/>
  <c r="G3" i="4" s="1"/>
  <c r="N2" i="4"/>
  <c r="L3" i="4" a="1"/>
  <c r="L3" i="4" s="1"/>
  <c r="P5" i="1"/>
  <c r="F5" i="4" s="1"/>
  <c r="N3" i="4"/>
  <c r="L4" i="4" a="1"/>
  <c r="L4" i="4" s="1"/>
  <c r="M4" i="4" a="1"/>
  <c r="M4" i="4" s="1"/>
  <c r="J4" i="4" a="1"/>
  <c r="J4" i="4" s="1"/>
  <c r="K4" i="4" a="1"/>
  <c r="K4" i="4" s="1"/>
  <c r="P4" i="1"/>
  <c r="F4" i="4" s="1"/>
  <c r="P2" i="4"/>
  <c r="J3" i="4" a="1"/>
  <c r="J3" i="4" s="1"/>
  <c r="N4" i="4"/>
  <c r="O2" i="4"/>
  <c r="O6" i="4" l="1"/>
  <c r="Q6" i="4"/>
  <c r="P6" i="4"/>
  <c r="Q3" i="4"/>
  <c r="T3" i="4"/>
  <c r="G5" i="4"/>
  <c r="O5" i="4" s="1"/>
  <c r="T5" i="4"/>
  <c r="O3" i="4"/>
  <c r="G4" i="4"/>
  <c r="T4" i="4"/>
  <c r="P3" i="4"/>
  <c r="P4" i="4" l="1"/>
  <c r="Q4" i="4"/>
  <c r="Q5" i="4"/>
  <c r="P5" i="4"/>
  <c r="O4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</futureMetadata>
  <cellMetadata count="1">
    <bk>
      <rc t="1" v="0"/>
    </bk>
  </cellMetadata>
  <valueMetadata count="4">
    <bk>
      <rc t="2" v="0"/>
    </bk>
    <bk>
      <rc t="2" v="1"/>
    </bk>
    <bk>
      <rc t="2" v="2"/>
    </bk>
    <bk>
      <rc t="2" v="3"/>
    </bk>
  </valueMetadata>
</metadata>
</file>

<file path=xl/sharedStrings.xml><?xml version="1.0" encoding="utf-8"?>
<sst xmlns="http://schemas.openxmlformats.org/spreadsheetml/2006/main" count="389" uniqueCount="266">
  <si>
    <t>Date du soin</t>
  </si>
  <si>
    <t>Intervenant</t>
  </si>
  <si>
    <t>Montant Forfait acheté</t>
  </si>
  <si>
    <t xml:space="preserve">     Séance n°</t>
  </si>
  <si>
    <t>Nombre total de séances</t>
  </si>
  <si>
    <t>Prix d'une séance</t>
  </si>
  <si>
    <t>1er intervenant</t>
  </si>
  <si>
    <t>Séance HT</t>
  </si>
  <si>
    <t>Séance TTC</t>
  </si>
  <si>
    <t>Forfait 5 séances HT</t>
  </si>
  <si>
    <t>Forfait 5 séances TTC</t>
  </si>
  <si>
    <t>Motif</t>
  </si>
  <si>
    <t>Photobiomodulation</t>
  </si>
  <si>
    <t>Première consultation</t>
  </si>
  <si>
    <t>Nom</t>
  </si>
  <si>
    <t>Prénom</t>
  </si>
  <si>
    <t>Date</t>
  </si>
  <si>
    <t>Jean</t>
  </si>
  <si>
    <t>Nouveau Forfait</t>
  </si>
  <si>
    <t>Non</t>
  </si>
  <si>
    <t>DUPONT</t>
  </si>
  <si>
    <t>Oui</t>
  </si>
  <si>
    <t>Référence Forfait</t>
  </si>
  <si>
    <t>Epilation femme - Poitrine</t>
  </si>
  <si>
    <t>Epilation femme - Ventre</t>
  </si>
  <si>
    <t>Epilation femme - Ligne médiane</t>
  </si>
  <si>
    <t>Epilation femme - Aréoles</t>
  </si>
  <si>
    <t>Epilation femme - Bas du Dos</t>
  </si>
  <si>
    <t>Epilation femme - Haut Dos</t>
  </si>
  <si>
    <t>Epilation femme - Dos complet</t>
  </si>
  <si>
    <t>Epilation femme - SIF</t>
  </si>
  <si>
    <t>Epilation femme - Classique</t>
  </si>
  <si>
    <t>Epilation femme - Echancré</t>
  </si>
  <si>
    <t>Epilation femme - Brésilien</t>
  </si>
  <si>
    <t>Epilation femme - Intégral</t>
  </si>
  <si>
    <t>Epilation femme - Fesses</t>
  </si>
  <si>
    <t>Epilation femme - Lèvres</t>
  </si>
  <si>
    <t>Epilation femme - Menton</t>
  </si>
  <si>
    <t>Epilation femme - Cou</t>
  </si>
  <si>
    <t>Epilation femme - Ovale Visage</t>
  </si>
  <si>
    <t>Epilation femme - Nuque</t>
  </si>
  <si>
    <t>Epilation femme - Aisselles</t>
  </si>
  <si>
    <t>Epilation femme - Av Bras</t>
  </si>
  <si>
    <t>Epilation femme - Bras</t>
  </si>
  <si>
    <t>Epilation femme - Epaules</t>
  </si>
  <si>
    <t>Epilation femme - Mains</t>
  </si>
  <si>
    <t>Epilation femme - Pieds</t>
  </si>
  <si>
    <t>Epilation femme - Cuisses</t>
  </si>
  <si>
    <t>Epilation homme - Lèvres</t>
  </si>
  <si>
    <t>Epilation homme - Menton</t>
  </si>
  <si>
    <t>Epilation homme - Cou</t>
  </si>
  <si>
    <t>Epilation homme - Ovale Visage</t>
  </si>
  <si>
    <t>Epilation homme - Nuque</t>
  </si>
  <si>
    <t>Epilation homme - Aisselles</t>
  </si>
  <si>
    <t>Epilation homme - Av Bras</t>
  </si>
  <si>
    <t>Epilation homme - Bras</t>
  </si>
  <si>
    <t>Epilation homme - Epaules</t>
  </si>
  <si>
    <t>Epilation homme - Mains</t>
  </si>
  <si>
    <t>Epilation homme - Torse</t>
  </si>
  <si>
    <t>Epilation homme - Ventre</t>
  </si>
  <si>
    <t>Epilation homme - Bas du Dos</t>
  </si>
  <si>
    <t>Epilation homme - Haut Dos</t>
  </si>
  <si>
    <t>Epilation homme - Dos complet</t>
  </si>
  <si>
    <t>Epilation homme - SIF</t>
  </si>
  <si>
    <t>Epilation homme - Classique</t>
  </si>
  <si>
    <t>Epilation homme - Echancré</t>
  </si>
  <si>
    <t>Epilation homme - Brésilien</t>
  </si>
  <si>
    <t>Epilation homme - Intégral</t>
  </si>
  <si>
    <t>Epilation homme - Fesses</t>
  </si>
  <si>
    <t>Epilation homme - Pieds</t>
  </si>
  <si>
    <t>Epilation homme - Cuisses</t>
  </si>
  <si>
    <t>CS</t>
  </si>
  <si>
    <t>Detatouage - XS</t>
  </si>
  <si>
    <t>Detatouage - S</t>
  </si>
  <si>
    <t>Detatouage - M</t>
  </si>
  <si>
    <t>Detatouage - L</t>
  </si>
  <si>
    <t>Detatouage - XL</t>
  </si>
  <si>
    <t>Detatouage - XXL</t>
  </si>
  <si>
    <t>Aquapure - Visage</t>
  </si>
  <si>
    <t>Aquapure - Visage + cou</t>
  </si>
  <si>
    <t>Aquapure - Visage + cou + décolleté</t>
  </si>
  <si>
    <t>Epilation femme - Demi jambes</t>
  </si>
  <si>
    <t>Epilation femme - Entières jambes</t>
  </si>
  <si>
    <t>Epilation homme - Demi jambes</t>
  </si>
  <si>
    <t>Epilation homme - Entières jambes</t>
  </si>
  <si>
    <t>PBM</t>
  </si>
  <si>
    <t>Forfait choisi</t>
  </si>
  <si>
    <t>Epil F Lèvres</t>
  </si>
  <si>
    <t>Epil F Menton</t>
  </si>
  <si>
    <t>Epil F Cou</t>
  </si>
  <si>
    <t>Epil F Ovale visage</t>
  </si>
  <si>
    <t>Epil F Nuque</t>
  </si>
  <si>
    <t>Epil F Aisselles</t>
  </si>
  <si>
    <t>Epil F Av Bras</t>
  </si>
  <si>
    <t>Epil F Bras</t>
  </si>
  <si>
    <t>Epil F Epaules</t>
  </si>
  <si>
    <t>Epil F Mains</t>
  </si>
  <si>
    <t>Epil F Poitrine</t>
  </si>
  <si>
    <t>Epil F Ventre</t>
  </si>
  <si>
    <t>Epil F Ligne Mediane</t>
  </si>
  <si>
    <t>Epil F Aréole</t>
  </si>
  <si>
    <t>Epil F Bas du Dos</t>
  </si>
  <si>
    <t>Epil F Haut du Dos</t>
  </si>
  <si>
    <t>Epil  Fdos Complet</t>
  </si>
  <si>
    <t>Epil F SIF</t>
  </si>
  <si>
    <t>Epil F Maillot Classique</t>
  </si>
  <si>
    <t>Epil F Maillot Echancré</t>
  </si>
  <si>
    <t>Epil F Maillot Brésilien</t>
  </si>
  <si>
    <t>Epil F Maillot Intégral</t>
  </si>
  <si>
    <t>Epil F Fesses</t>
  </si>
  <si>
    <t>Epil F Pieds</t>
  </si>
  <si>
    <t>Epil F Jambes Entières</t>
  </si>
  <si>
    <t>Epil F Cuisses</t>
  </si>
  <si>
    <t>Epil H Lèvres</t>
  </si>
  <si>
    <t>Epil H Menton</t>
  </si>
  <si>
    <t>Epil H Cou</t>
  </si>
  <si>
    <t>Epil H Ovale visage</t>
  </si>
  <si>
    <t>Epil H Nuque</t>
  </si>
  <si>
    <t>Epil H Aisselles</t>
  </si>
  <si>
    <t>Epil H Av Bras</t>
  </si>
  <si>
    <t>Epil H Bras</t>
  </si>
  <si>
    <t>Epil H Epaules</t>
  </si>
  <si>
    <t>Epil H Mains</t>
  </si>
  <si>
    <t>Epil H Torse</t>
  </si>
  <si>
    <t>Epil H Ventre</t>
  </si>
  <si>
    <t>Epil H Bas du Dos</t>
  </si>
  <si>
    <t>Epil H Haut du Dos</t>
  </si>
  <si>
    <t>Epil H Dos Complet</t>
  </si>
  <si>
    <t>Epil H SIF</t>
  </si>
  <si>
    <t>Epil H Maillot Clasique</t>
  </si>
  <si>
    <t>Epil H Maillot Echancré</t>
  </si>
  <si>
    <t>Epil H Maillot Brésilien</t>
  </si>
  <si>
    <t>Epil H Maillot Intégral</t>
  </si>
  <si>
    <t>Epil H Fesses</t>
  </si>
  <si>
    <t>Epil H Pieds</t>
  </si>
  <si>
    <t>Epil H Demi Jambes</t>
  </si>
  <si>
    <t>Epil F Demi Jambes</t>
  </si>
  <si>
    <t>Epil H Jambes Entières</t>
  </si>
  <si>
    <t>Epil H Cuisses</t>
  </si>
  <si>
    <t>AquaP Vis+Cou+décol</t>
  </si>
  <si>
    <t>Saisir Code</t>
  </si>
  <si>
    <t>2ème intervenant</t>
  </si>
  <si>
    <t>3ème intervenant</t>
  </si>
  <si>
    <t>5ème intervenant</t>
  </si>
  <si>
    <t>4ème intervenant</t>
  </si>
  <si>
    <t>Rétrocession Anaïs</t>
  </si>
  <si>
    <t>Rétrocession Matthieu</t>
  </si>
  <si>
    <t>Christian</t>
  </si>
  <si>
    <t>Rétrocession Christian</t>
  </si>
  <si>
    <t>Anaïs</t>
  </si>
  <si>
    <t>Matthieu</t>
  </si>
  <si>
    <t>Rétrocédant</t>
  </si>
  <si>
    <t>2ème forfait choisi</t>
  </si>
  <si>
    <t>NOM</t>
  </si>
  <si>
    <t>3ème forfait choisi</t>
  </si>
  <si>
    <t>4ème forfait choisi</t>
  </si>
  <si>
    <t>Montant total</t>
  </si>
  <si>
    <t>Numéro de séance</t>
  </si>
  <si>
    <t>Montant Forfait(s) acheté(s)</t>
  </si>
  <si>
    <t>Montant Forfait acheté2</t>
  </si>
  <si>
    <t>Montant Forfait acheté3</t>
  </si>
  <si>
    <t>Montant Forfait acheté4</t>
  </si>
  <si>
    <t>Réduction</t>
  </si>
  <si>
    <t>Date de naissance</t>
  </si>
  <si>
    <t>Nouveau client</t>
  </si>
  <si>
    <t>Référence Client</t>
  </si>
  <si>
    <t>Genre</t>
  </si>
  <si>
    <t>H</t>
  </si>
  <si>
    <t>F</t>
  </si>
  <si>
    <t>Montant Consultation</t>
  </si>
  <si>
    <t>Zone à épiler</t>
  </si>
  <si>
    <t>Paramètres MEDIOSTAR</t>
  </si>
  <si>
    <t>Remarques</t>
  </si>
  <si>
    <t>Zone à épiler 3</t>
  </si>
  <si>
    <t>Paramètres MEDIOSTAR 2</t>
  </si>
  <si>
    <t>Zone à épiler 2</t>
  </si>
  <si>
    <t>Paramètres MEDIOSTAR 3</t>
  </si>
  <si>
    <t>Paramètres MEDIOSTAR 4</t>
  </si>
  <si>
    <t>Zone à épiler 4</t>
  </si>
  <si>
    <t>RETROCESSION</t>
  </si>
  <si>
    <t>Client</t>
  </si>
  <si>
    <t>Montant du Forfait</t>
  </si>
  <si>
    <t>Nombre Séances</t>
  </si>
  <si>
    <t>Nombre Séances rétrocédées</t>
  </si>
  <si>
    <t>-----</t>
  </si>
  <si>
    <t>SOMME TOTALE</t>
  </si>
  <si>
    <t>Calcul PDF Rétrocession</t>
  </si>
  <si>
    <t>Motif consultation</t>
  </si>
  <si>
    <t>Epilation</t>
  </si>
  <si>
    <t>Détatouage</t>
  </si>
  <si>
    <t>Signature</t>
  </si>
  <si>
    <t>Aquapure</t>
  </si>
  <si>
    <t>Choisir F ou S</t>
  </si>
  <si>
    <t>Séance</t>
  </si>
  <si>
    <t>Forfait</t>
  </si>
  <si>
    <t>Paramètrage MEDIOSTAR / NANOSTAR</t>
  </si>
  <si>
    <t>FACTURE</t>
  </si>
  <si>
    <t>Référence client :</t>
  </si>
  <si>
    <t>Référence Forfait/Séance :</t>
  </si>
  <si>
    <t>Client (NOM-Prénom) :</t>
  </si>
  <si>
    <t>Forfait/Séance choisi(e) :</t>
  </si>
  <si>
    <t>Montant Consultation :</t>
  </si>
  <si>
    <t>Montant Forfait/Séance :</t>
  </si>
  <si>
    <t>Nombre de Séances :</t>
  </si>
  <si>
    <t>Téléphone</t>
  </si>
  <si>
    <t>Email</t>
  </si>
  <si>
    <t>Rdv Détatouage laser</t>
  </si>
  <si>
    <t>Rdv Aquapure</t>
  </si>
  <si>
    <t>Rdv PBM</t>
  </si>
  <si>
    <t>Rdv Consultation</t>
  </si>
  <si>
    <t>Achat crème anesthésiante</t>
  </si>
  <si>
    <t>Total prix consultation</t>
  </si>
  <si>
    <t>Facture</t>
  </si>
  <si>
    <t>Moyen de paiement</t>
  </si>
  <si>
    <t>CB</t>
  </si>
  <si>
    <t>Chèque</t>
  </si>
  <si>
    <t>Espèces</t>
  </si>
  <si>
    <t>Paypal</t>
  </si>
  <si>
    <t>Rdv Forfait Epilation laser</t>
  </si>
  <si>
    <t>Rdv Séance Epilation laser</t>
  </si>
  <si>
    <t>Code soin 2</t>
  </si>
  <si>
    <t>Soin choisi 2</t>
  </si>
  <si>
    <t>Soin choisi 1</t>
  </si>
  <si>
    <t>Code soin 1</t>
  </si>
  <si>
    <t>Paiement 3 fois</t>
  </si>
  <si>
    <t>Référence Achat</t>
  </si>
  <si>
    <t>Référence Séance2</t>
  </si>
  <si>
    <t>Code soin 3</t>
  </si>
  <si>
    <t>Soin choisi 3</t>
  </si>
  <si>
    <t>Rdv Séances Epilation laser multizones</t>
  </si>
  <si>
    <t>Rdv Séances Détatouage laser multizones</t>
  </si>
  <si>
    <t>Genre2</t>
  </si>
  <si>
    <t>Genre3</t>
  </si>
  <si>
    <t>Code soin 4</t>
  </si>
  <si>
    <t>Soin choisi 4</t>
  </si>
  <si>
    <t>Genre 4</t>
  </si>
  <si>
    <t>Demande de paiement en plusieurs fois</t>
  </si>
  <si>
    <t>Colonne1</t>
  </si>
  <si>
    <t>01/01/200</t>
  </si>
  <si>
    <t>DUPONT Jean</t>
  </si>
  <si>
    <t>DJ-0001-0001</t>
  </si>
  <si>
    <t>2024-10-F001</t>
  </si>
  <si>
    <t xml:space="preserve"> </t>
  </si>
  <si>
    <t>Detatouage XS</t>
  </si>
  <si>
    <t>Detatouage S</t>
  </si>
  <si>
    <t>Detatouage M</t>
  </si>
  <si>
    <t>Detatouage L</t>
  </si>
  <si>
    <t>Detatouage XL</t>
  </si>
  <si>
    <t>Detatouage XXL</t>
  </si>
  <si>
    <t>AquaPure Visage</t>
  </si>
  <si>
    <t>AquaPure Vis+Cou</t>
  </si>
  <si>
    <t>FARRAJ</t>
  </si>
  <si>
    <t>DUBOIS</t>
  </si>
  <si>
    <t>PRAT</t>
  </si>
  <si>
    <t xml:space="preserve">Siège social : </t>
  </si>
  <si>
    <t>358 Route de Saint-Simon</t>
  </si>
  <si>
    <t>31100 Toulouse</t>
  </si>
  <si>
    <t>SIREN :</t>
  </si>
  <si>
    <t xml:space="preserve">Code APE : </t>
  </si>
  <si>
    <t>N°TVA Intracomm :</t>
  </si>
  <si>
    <t>06,51,23,04,05</t>
  </si>
  <si>
    <t>centre.esthetique.ponet@gmail.com</t>
  </si>
  <si>
    <t xml:space="preserve">DUPONT </t>
  </si>
  <si>
    <t>2024-10-CS001</t>
  </si>
  <si>
    <t xml:space="preserve">Facture réglée  à Toulouse, le </t>
  </si>
  <si>
    <t>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</si>
</sst>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7" formatCode="#,##0.00\ &quot;€&quot;;\-#,##0.00\ &quot;€&quot;"/>
    <numFmt numFmtId="8" formatCode="#,##0.00\ &quot;€&quot;;[Red]\-#,##0.00\ &quot;€&quot;"/>
    <numFmt numFmtId="164" formatCode="#,##0.00\ &quot;€&quot;"/>
    <numFmt numFmtId="165" formatCode="#,##0.00\ _€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sz val="8"/>
      <name val="Arial"/>
    </font>
    <font>
      <u/>
      <sz val="10"/>
      <color theme="10"/>
      <name val="Arial"/>
      <family val="2"/>
    </font>
    <font>
      <b/>
      <u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/>
      <right style="thin">
        <color indexed="64"/>
      </right>
      <top/>
      <bottom/>
      <diagonal style="thick">
        <color indexed="64"/>
      </diagonal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 diagonalUp="1">
      <left style="thin">
        <color indexed="64"/>
      </left>
      <right style="thick">
        <color indexed="64"/>
      </right>
      <top/>
      <bottom/>
      <diagonal style="thick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 diagonalUp="1"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 style="thick">
        <color indexed="64"/>
      </diagonal>
    </border>
    <border>
      <left style="thick">
        <color indexed="64"/>
      </left>
      <right/>
      <top style="thin">
        <color indexed="64"/>
      </top>
      <bottom/>
      <diagonal/>
    </border>
    <border diagonalUp="1">
      <left style="thin">
        <color indexed="64"/>
      </left>
      <right/>
      <top/>
      <bottom/>
      <diagonal style="thick">
        <color indexed="64"/>
      </diagonal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 diagonalUp="1">
      <left/>
      <right style="thick">
        <color indexed="64"/>
      </right>
      <top style="thin">
        <color auto="1"/>
      </top>
      <bottom style="thin">
        <color auto="1"/>
      </bottom>
      <diagonal style="thick">
        <color indexed="64"/>
      </diagonal>
    </border>
    <border diagonalUp="1">
      <left style="thick">
        <color auto="1"/>
      </left>
      <right style="thin">
        <color indexed="64"/>
      </right>
      <top style="thin">
        <color auto="1"/>
      </top>
      <bottom style="thin">
        <color indexed="64"/>
      </bottom>
      <diagonal style="thick">
        <color indexed="64"/>
      </diagonal>
    </border>
    <border diagonalUp="1"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 style="thick">
        <color indexed="64"/>
      </diagonal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 diagonalUp="1">
      <left/>
      <right style="thin">
        <color indexed="64"/>
      </right>
      <top style="thin">
        <color indexed="64"/>
      </top>
      <bottom/>
      <diagonal style="thick">
        <color indexed="64"/>
      </diagonal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 diagonalUp="1">
      <left style="thick">
        <color indexed="64"/>
      </left>
      <right style="thin">
        <color indexed="64"/>
      </right>
      <top/>
      <bottom/>
      <diagonal style="thick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/>
  </cellStyleXfs>
  <cellXfs count="19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0" fillId="0" borderId="2" xfId="0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4" fillId="0" borderId="1" xfId="0" applyFont="1" applyBorder="1" applyProtection="1">
      <protection locked="0"/>
    </xf>
    <xf numFmtId="164" fontId="4" fillId="0" borderId="7" xfId="0" applyNumberFormat="1" applyFont="1" applyBorder="1" applyAlignment="1" applyProtection="1">
      <alignment horizontal="center" vertical="center"/>
      <protection locked="0"/>
    </xf>
    <xf numFmtId="164" fontId="4" fillId="0" borderId="4" xfId="0" applyNumberFormat="1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8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3" borderId="0" xfId="0" applyFill="1"/>
    <xf numFmtId="8" fontId="0" fillId="3" borderId="0" xfId="0" applyNumberFormat="1" applyFill="1" applyAlignment="1">
      <alignment horizontal="center"/>
    </xf>
    <xf numFmtId="0" fontId="4" fillId="3" borderId="0" xfId="0" applyFont="1" applyFill="1"/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0" borderId="4" xfId="0" applyFont="1" applyBorder="1" applyAlignment="1" applyProtection="1">
      <alignment horizontal="center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20" fontId="4" fillId="0" borderId="4" xfId="0" applyNumberFormat="1" applyFont="1" applyBorder="1" applyProtection="1">
      <protection locked="0"/>
    </xf>
    <xf numFmtId="20" fontId="4" fillId="0" borderId="2" xfId="0" applyNumberFormat="1" applyFont="1" applyBorder="1" applyProtection="1">
      <protection locked="0"/>
    </xf>
    <xf numFmtId="0" fontId="5" fillId="2" borderId="2" xfId="0" applyFont="1" applyFill="1" applyBorder="1" applyAlignment="1">
      <alignment horizontal="center" vertical="center" textRotation="60"/>
    </xf>
    <xf numFmtId="164" fontId="4" fillId="0" borderId="9" xfId="0" applyNumberFormat="1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>
      <alignment horizontal="center" vertical="center" textRotation="6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3" xfId="0" applyFont="1" applyBorder="1" applyProtection="1">
      <protection locked="0"/>
    </xf>
    <xf numFmtId="14" fontId="4" fillId="0" borderId="12" xfId="0" applyNumberFormat="1" applyFont="1" applyBorder="1" applyAlignment="1" applyProtection="1">
      <alignment horizontal="center" vertical="center"/>
      <protection locked="0"/>
    </xf>
    <xf numFmtId="164" fontId="0" fillId="0" borderId="12" xfId="0" applyNumberForma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14" fontId="5" fillId="2" borderId="16" xfId="0" applyNumberFormat="1" applyFont="1" applyFill="1" applyBorder="1" applyAlignment="1">
      <alignment horizontal="center" vertical="center" textRotation="60" wrapText="1"/>
    </xf>
    <xf numFmtId="14" fontId="5" fillId="2" borderId="17" xfId="0" applyNumberFormat="1" applyFont="1" applyFill="1" applyBorder="1" applyAlignment="1">
      <alignment horizontal="center" vertical="center" textRotation="60"/>
    </xf>
    <xf numFmtId="0" fontId="5" fillId="2" borderId="18" xfId="0" applyFont="1" applyFill="1" applyBorder="1" applyAlignment="1">
      <alignment horizontal="center" vertical="center" textRotation="60"/>
    </xf>
    <xf numFmtId="0" fontId="5" fillId="2" borderId="19" xfId="0" applyFont="1" applyFill="1" applyBorder="1" applyAlignment="1">
      <alignment horizontal="center" vertical="center" textRotation="60"/>
    </xf>
    <xf numFmtId="0" fontId="5" fillId="2" borderId="7" xfId="0" applyFont="1" applyFill="1" applyBorder="1" applyAlignment="1">
      <alignment horizontal="center" vertical="center" textRotation="60"/>
    </xf>
    <xf numFmtId="0" fontId="5" fillId="2" borderId="17" xfId="0" applyFont="1" applyFill="1" applyBorder="1" applyAlignment="1">
      <alignment horizontal="center" vertical="center" textRotation="60"/>
    </xf>
    <xf numFmtId="0" fontId="5" fillId="2" borderId="20" xfId="0" applyFont="1" applyFill="1" applyBorder="1" applyAlignment="1">
      <alignment horizontal="center" vertical="center" textRotation="60" wrapText="1"/>
    </xf>
    <xf numFmtId="0" fontId="5" fillId="2" borderId="17" xfId="0" applyFont="1" applyFill="1" applyBorder="1" applyAlignment="1">
      <alignment horizontal="center" vertical="center" textRotation="60" wrapText="1"/>
    </xf>
    <xf numFmtId="0" fontId="5" fillId="2" borderId="0" xfId="0" applyFont="1" applyFill="1" applyAlignment="1">
      <alignment horizontal="center" vertical="center" textRotation="60" wrapText="1"/>
    </xf>
    <xf numFmtId="0" fontId="6" fillId="2" borderId="17" xfId="0" applyFont="1" applyFill="1" applyBorder="1" applyAlignment="1">
      <alignment horizontal="center" vertical="center" textRotation="60"/>
    </xf>
    <xf numFmtId="0" fontId="5" fillId="2" borderId="21" xfId="0" applyFont="1" applyFill="1" applyBorder="1" applyAlignment="1">
      <alignment horizontal="center" vertical="center" textRotation="60"/>
    </xf>
    <xf numFmtId="164" fontId="4" fillId="0" borderId="8" xfId="0" applyNumberFormat="1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20" fontId="4" fillId="0" borderId="4" xfId="0" applyNumberFormat="1" applyFont="1" applyBorder="1" applyAlignment="1" applyProtection="1">
      <alignment horizontal="center"/>
      <protection locked="0"/>
    </xf>
    <xf numFmtId="20" fontId="4" fillId="0" borderId="3" xfId="0" applyNumberFormat="1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5" fillId="2" borderId="0" xfId="0" applyFont="1" applyFill="1" applyAlignment="1">
      <alignment horizontal="center" vertical="center" textRotation="60"/>
    </xf>
    <xf numFmtId="14" fontId="5" fillId="2" borderId="24" xfId="0" applyNumberFormat="1" applyFont="1" applyFill="1" applyBorder="1" applyAlignment="1">
      <alignment horizontal="center" vertical="center" textRotation="60"/>
    </xf>
    <xf numFmtId="14" fontId="5" fillId="2" borderId="25" xfId="0" applyNumberFormat="1" applyFont="1" applyFill="1" applyBorder="1" applyAlignment="1">
      <alignment horizontal="center" vertical="center" textRotation="60" wrapText="1"/>
    </xf>
    <xf numFmtId="14" fontId="4" fillId="0" borderId="12" xfId="0" applyNumberFormat="1" applyFont="1" applyBorder="1" applyAlignment="1" applyProtection="1">
      <alignment horizontal="center"/>
      <protection locked="0"/>
    </xf>
    <xf numFmtId="14" fontId="4" fillId="0" borderId="23" xfId="0" applyNumberFormat="1" applyFont="1" applyBorder="1" applyAlignment="1" applyProtection="1">
      <alignment horizontal="center"/>
      <protection locked="0"/>
    </xf>
    <xf numFmtId="0" fontId="5" fillId="2" borderId="12" xfId="0" applyFont="1" applyFill="1" applyBorder="1" applyAlignment="1">
      <alignment horizontal="center" vertical="center" textRotation="60"/>
    </xf>
    <xf numFmtId="9" fontId="0" fillId="0" borderId="0" xfId="0" applyNumberFormat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8" fontId="0" fillId="4" borderId="0" xfId="0" applyNumberFormat="1" applyFill="1" applyAlignment="1">
      <alignment horizontal="center"/>
    </xf>
    <xf numFmtId="9" fontId="7" fillId="0" borderId="0" xfId="0" applyNumberFormat="1" applyFont="1" applyAlignment="1">
      <alignment horizontal="center"/>
    </xf>
    <xf numFmtId="8" fontId="4" fillId="4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center" vertical="center"/>
    </xf>
    <xf numFmtId="165" fontId="5" fillId="2" borderId="10" xfId="0" applyNumberFormat="1" applyFont="1" applyFill="1" applyBorder="1" applyAlignment="1">
      <alignment horizontal="center" vertical="center" textRotation="60" wrapText="1"/>
    </xf>
    <xf numFmtId="165" fontId="5" fillId="2" borderId="7" xfId="0" applyNumberFormat="1" applyFont="1" applyFill="1" applyBorder="1" applyAlignment="1">
      <alignment horizontal="center" vertical="center" textRotation="60" wrapText="1"/>
    </xf>
    <xf numFmtId="165" fontId="4" fillId="0" borderId="4" xfId="0" applyNumberFormat="1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165" fontId="5" fillId="2" borderId="0" xfId="0" applyNumberFormat="1" applyFont="1" applyFill="1" applyAlignment="1">
      <alignment horizontal="center" vertical="center" textRotation="60" wrapText="1"/>
    </xf>
    <xf numFmtId="0" fontId="5" fillId="2" borderId="27" xfId="0" applyFont="1" applyFill="1" applyBorder="1" applyAlignment="1">
      <alignment horizontal="center" vertical="center" textRotation="60" wrapText="1"/>
    </xf>
    <xf numFmtId="0" fontId="8" fillId="0" borderId="26" xfId="0" applyFont="1" applyBorder="1" applyAlignment="1">
      <alignment horizontal="center"/>
    </xf>
    <xf numFmtId="164" fontId="8" fillId="0" borderId="15" xfId="0" applyNumberFormat="1" applyFont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7" fontId="0" fillId="0" borderId="0" xfId="0" applyNumberFormat="1" applyAlignment="1">
      <alignment horizontal="left" vertical="center"/>
    </xf>
    <xf numFmtId="0" fontId="4" fillId="0" borderId="28" xfId="0" applyFont="1" applyBorder="1"/>
    <xf numFmtId="164" fontId="0" fillId="0" borderId="0" xfId="0" applyNumberFormat="1" applyAlignment="1">
      <alignment horizontal="left"/>
    </xf>
    <xf numFmtId="164" fontId="4" fillId="0" borderId="23" xfId="0" applyNumberFormat="1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4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5" fillId="2" borderId="31" xfId="0" applyFont="1" applyFill="1" applyBorder="1" applyAlignment="1">
      <alignment horizontal="center" vertical="center" textRotation="60"/>
    </xf>
    <xf numFmtId="0" fontId="5" fillId="2" borderId="12" xfId="0" applyFont="1" applyFill="1" applyBorder="1" applyAlignment="1">
      <alignment horizontal="center" vertical="center" textRotation="60" wrapText="1"/>
    </xf>
    <xf numFmtId="164" fontId="4" fillId="0" borderId="12" xfId="0" applyNumberFormat="1" applyFont="1" applyBorder="1" applyAlignment="1" applyProtection="1">
      <alignment horizontal="center" vertical="center"/>
      <protection locked="0"/>
    </xf>
    <xf numFmtId="0" fontId="4" fillId="2" borderId="0" xfId="0" quotePrefix="1" applyFont="1" applyFill="1" applyAlignment="1">
      <alignment horizontal="center"/>
    </xf>
    <xf numFmtId="14" fontId="4" fillId="0" borderId="29" xfId="0" applyNumberFormat="1" applyFont="1" applyBorder="1" applyAlignment="1" applyProtection="1">
      <alignment horizontal="center" vertical="center"/>
      <protection locked="0"/>
    </xf>
    <xf numFmtId="20" fontId="4" fillId="0" borderId="10" xfId="0" applyNumberFormat="1" applyFont="1" applyBorder="1" applyProtection="1">
      <protection locked="0"/>
    </xf>
    <xf numFmtId="20" fontId="4" fillId="0" borderId="7" xfId="0" applyNumberFormat="1" applyFont="1" applyBorder="1" applyProtection="1">
      <protection locked="0"/>
    </xf>
    <xf numFmtId="0" fontId="4" fillId="0" borderId="29" xfId="0" applyFont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0" fontId="4" fillId="0" borderId="31" xfId="0" applyFont="1" applyBorder="1" applyAlignment="1" applyProtection="1">
      <alignment horizontal="center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9" fontId="4" fillId="0" borderId="32" xfId="0" applyNumberFormat="1" applyFont="1" applyBorder="1" applyAlignment="1" applyProtection="1">
      <alignment horizontal="center" vertical="center"/>
      <protection locked="0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14" fontId="5" fillId="2" borderId="4" xfId="0" applyNumberFormat="1" applyFont="1" applyFill="1" applyBorder="1" applyAlignment="1">
      <alignment horizontal="center" vertical="center" textRotation="60"/>
    </xf>
    <xf numFmtId="0" fontId="5" fillId="2" borderId="11" xfId="0" applyFont="1" applyFill="1" applyBorder="1" applyAlignment="1">
      <alignment horizontal="center" vertical="center" textRotation="60"/>
    </xf>
    <xf numFmtId="0" fontId="5" fillId="2" borderId="33" xfId="0" applyFont="1" applyFill="1" applyBorder="1" applyAlignment="1">
      <alignment horizontal="center" vertical="center" textRotation="60" wrapText="1"/>
    </xf>
    <xf numFmtId="14" fontId="5" fillId="2" borderId="34" xfId="0" applyNumberFormat="1" applyFont="1" applyFill="1" applyBorder="1" applyAlignment="1">
      <alignment horizontal="center" vertical="center" textRotation="60" wrapText="1"/>
    </xf>
    <xf numFmtId="49" fontId="4" fillId="0" borderId="12" xfId="0" applyNumberFormat="1" applyFont="1" applyBorder="1" applyAlignment="1" applyProtection="1">
      <alignment horizontal="center"/>
      <protection locked="0"/>
    </xf>
    <xf numFmtId="0" fontId="5" fillId="2" borderId="1" xfId="0" applyFont="1" applyFill="1" applyBorder="1" applyAlignment="1">
      <alignment horizontal="center" vertical="center" textRotation="60"/>
    </xf>
    <xf numFmtId="0" fontId="5" fillId="2" borderId="35" xfId="0" applyFont="1" applyFill="1" applyBorder="1" applyAlignment="1">
      <alignment horizontal="center" vertical="center" textRotation="60" wrapText="1"/>
    </xf>
    <xf numFmtId="0" fontId="4" fillId="0" borderId="1" xfId="0" applyFont="1" applyBorder="1" applyAlignment="1" applyProtection="1">
      <alignment horizontal="center"/>
      <protection locked="0"/>
    </xf>
    <xf numFmtId="0" fontId="5" fillId="2" borderId="1" xfId="0" applyFont="1" applyFill="1" applyBorder="1" applyAlignment="1">
      <alignment horizontal="center" vertical="center" textRotation="60" wrapText="1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>
      <alignment horizontal="center" vertical="center" textRotation="60" wrapText="1"/>
    </xf>
    <xf numFmtId="165" fontId="5" fillId="2" borderId="12" xfId="0" applyNumberFormat="1" applyFont="1" applyFill="1" applyBorder="1" applyAlignment="1">
      <alignment horizontal="center" vertical="center" textRotation="60" wrapText="1"/>
    </xf>
    <xf numFmtId="10" fontId="4" fillId="0" borderId="12" xfId="0" applyNumberFormat="1" applyFont="1" applyBorder="1" applyAlignment="1" applyProtection="1">
      <alignment horizontal="center" vertical="center"/>
      <protection locked="0"/>
    </xf>
    <xf numFmtId="164" fontId="3" fillId="0" borderId="12" xfId="0" applyNumberFormat="1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164" fontId="0" fillId="0" borderId="4" xfId="0" applyNumberFormat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0" fontId="5" fillId="2" borderId="38" xfId="0" applyFont="1" applyFill="1" applyBorder="1" applyAlignment="1">
      <alignment horizontal="center" vertical="center" textRotation="60" wrapText="1"/>
    </xf>
    <xf numFmtId="14" fontId="4" fillId="0" borderId="39" xfId="0" applyNumberFormat="1" applyFont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5" fillId="2" borderId="16" xfId="0" applyFont="1" applyFill="1" applyBorder="1" applyAlignment="1">
      <alignment horizontal="center" vertical="center" textRotation="60" wrapText="1"/>
    </xf>
    <xf numFmtId="0" fontId="5" fillId="2" borderId="10" xfId="0" applyFont="1" applyFill="1" applyBorder="1" applyAlignment="1">
      <alignment horizontal="center" vertical="center" textRotation="60"/>
    </xf>
    <xf numFmtId="0" fontId="5" fillId="2" borderId="40" xfId="0" applyFont="1" applyFill="1" applyBorder="1" applyAlignment="1">
      <alignment horizontal="center" vertical="center" textRotation="60" wrapText="1"/>
    </xf>
    <xf numFmtId="0" fontId="5" fillId="2" borderId="18" xfId="0" applyFont="1" applyFill="1" applyBorder="1" applyAlignment="1">
      <alignment horizontal="center" vertical="center" textRotation="60" wrapText="1"/>
    </xf>
    <xf numFmtId="0" fontId="5" fillId="2" borderId="41" xfId="0" applyFont="1" applyFill="1" applyBorder="1" applyAlignment="1">
      <alignment horizontal="center" vertical="center" textRotation="60"/>
    </xf>
    <xf numFmtId="0" fontId="5" fillId="2" borderId="37" xfId="0" applyFont="1" applyFill="1" applyBorder="1" applyAlignment="1">
      <alignment horizontal="center" vertical="center" textRotation="60"/>
    </xf>
    <xf numFmtId="14" fontId="4" fillId="0" borderId="36" xfId="0" applyNumberFormat="1" applyFont="1" applyBorder="1" applyAlignment="1" applyProtection="1">
      <alignment horizontal="center" vertical="center"/>
      <protection locked="0"/>
    </xf>
    <xf numFmtId="0" fontId="4" fillId="0" borderId="22" xfId="0" applyFont="1" applyBorder="1" applyProtection="1">
      <protection locked="0"/>
    </xf>
    <xf numFmtId="0" fontId="4" fillId="0" borderId="14" xfId="0" applyFont="1" applyBorder="1" applyProtection="1">
      <protection locked="0"/>
    </xf>
    <xf numFmtId="0" fontId="4" fillId="0" borderId="15" xfId="0" applyFont="1" applyBorder="1" applyAlignment="1" applyProtection="1">
      <alignment horizontal="center"/>
      <protection locked="0"/>
    </xf>
    <xf numFmtId="164" fontId="4" fillId="0" borderId="18" xfId="0" applyNumberFormat="1" applyFont="1" applyBorder="1" applyAlignment="1" applyProtection="1">
      <alignment horizontal="center" vertical="center"/>
      <protection locked="0"/>
    </xf>
    <xf numFmtId="164" fontId="4" fillId="0" borderId="26" xfId="0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>
      <alignment horizontal="center" vertical="center" textRotation="60"/>
    </xf>
    <xf numFmtId="0" fontId="4" fillId="0" borderId="32" xfId="0" applyFont="1" applyBorder="1" applyAlignment="1" applyProtection="1">
      <alignment horizontal="center" wrapText="1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2" borderId="13" xfId="0" applyFont="1" applyFill="1" applyBorder="1" applyAlignment="1">
      <alignment horizontal="center" vertical="center" textRotation="60" wrapText="1"/>
    </xf>
    <xf numFmtId="9" fontId="4" fillId="0" borderId="12" xfId="0" applyNumberFormat="1" applyFont="1" applyBorder="1" applyAlignment="1" applyProtection="1">
      <alignment horizontal="center" vertical="center"/>
      <protection locked="0"/>
    </xf>
    <xf numFmtId="20" fontId="4" fillId="0" borderId="2" xfId="0" applyNumberFormat="1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14" fontId="4" fillId="0" borderId="13" xfId="0" applyNumberFormat="1" applyFont="1" applyBorder="1" applyAlignment="1" applyProtection="1">
      <alignment horizontal="center" vertical="center"/>
      <protection locked="0"/>
    </xf>
    <xf numFmtId="14" fontId="4" fillId="0" borderId="13" xfId="0" applyNumberFormat="1" applyFont="1" applyBorder="1" applyAlignment="1" applyProtection="1">
      <alignment horizontal="center"/>
      <protection locked="0"/>
    </xf>
    <xf numFmtId="20" fontId="4" fillId="0" borderId="22" xfId="0" applyNumberFormat="1" applyFont="1" applyBorder="1" applyAlignment="1" applyProtection="1">
      <alignment horizontal="center" vertical="center"/>
      <protection locked="0"/>
    </xf>
    <xf numFmtId="164" fontId="4" fillId="0" borderId="14" xfId="0" applyNumberFormat="1" applyFont="1" applyBorder="1" applyAlignment="1" applyProtection="1">
      <alignment horizontal="center" vertical="center"/>
      <protection locked="0"/>
    </xf>
    <xf numFmtId="164" fontId="4" fillId="0" borderId="14" xfId="0" applyNumberFormat="1" applyFont="1" applyBorder="1" applyAlignment="1" applyProtection="1">
      <alignment horizontal="center"/>
      <protection locked="0"/>
    </xf>
    <xf numFmtId="164" fontId="4" fillId="0" borderId="6" xfId="0" applyNumberFormat="1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horizontal="left" vertical="center"/>
      <protection locked="0"/>
    </xf>
    <xf numFmtId="0" fontId="4" fillId="0" borderId="26" xfId="0" applyFont="1" applyBorder="1" applyAlignment="1" applyProtection="1">
      <alignment horizontal="center"/>
      <protection locked="0"/>
    </xf>
    <xf numFmtId="164" fontId="4" fillId="0" borderId="22" xfId="0" applyNumberFormat="1" applyFont="1" applyBorder="1" applyAlignment="1" applyProtection="1">
      <alignment horizontal="center" vertical="center"/>
      <protection locked="0"/>
    </xf>
    <xf numFmtId="20" fontId="4" fillId="0" borderId="3" xfId="0" applyNumberFormat="1" applyFont="1" applyBorder="1" applyAlignment="1" applyProtection="1">
      <alignment horizontal="left"/>
      <protection locked="0"/>
    </xf>
    <xf numFmtId="20" fontId="4" fillId="0" borderId="2" xfId="0" applyNumberFormat="1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5" fillId="2" borderId="3" xfId="0" applyFont="1" applyFill="1" applyBorder="1" applyAlignment="1">
      <alignment horizontal="center" vertical="center" textRotation="6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5" fillId="2" borderId="23" xfId="0" applyFont="1" applyFill="1" applyBorder="1" applyAlignment="1">
      <alignment horizontal="center" vertical="center" textRotation="60"/>
    </xf>
    <xf numFmtId="0" fontId="4" fillId="0" borderId="23" xfId="0" applyFont="1" applyBorder="1" applyAlignment="1" applyProtection="1">
      <alignment horizontal="center"/>
      <protection locked="0"/>
    </xf>
    <xf numFmtId="0" fontId="4" fillId="0" borderId="11" xfId="0" applyFont="1" applyBorder="1" applyProtection="1">
      <protection locked="0"/>
    </xf>
    <xf numFmtId="0" fontId="4" fillId="0" borderId="15" xfId="0" applyFont="1" applyBorder="1" applyProtection="1">
      <protection locked="0"/>
    </xf>
    <xf numFmtId="164" fontId="4" fillId="0" borderId="3" xfId="0" applyNumberFormat="1" applyFont="1" applyBorder="1" applyAlignment="1" applyProtection="1">
      <alignment horizontal="center"/>
      <protection locked="0"/>
    </xf>
    <xf numFmtId="164" fontId="4" fillId="0" borderId="22" xfId="0" applyNumberFormat="1" applyFont="1" applyBorder="1" applyAlignment="1" applyProtection="1">
      <alignment horizontal="center"/>
      <protection locked="0"/>
    </xf>
    <xf numFmtId="0" fontId="5" fillId="2" borderId="42" xfId="0" applyFont="1" applyFill="1" applyBorder="1" applyAlignment="1">
      <alignment horizontal="center" vertical="center" textRotation="60"/>
    </xf>
    <xf numFmtId="0" fontId="4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1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7" fontId="2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14" fillId="0" borderId="0" xfId="2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 xr:uid="{ED8531D5-1E27-4F95-93C7-DF8892620337}"/>
  </cellStyles>
  <dxfs count="174">
    <dxf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numFmt numFmtId="12" formatCode="#,##0.00\ &quot;€&quot;;[Red]\-#,##0.00\ &quot;€&quot;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3" tint="0.79998168889431442"/>
        </patternFill>
      </fill>
    </dxf>
    <dxf>
      <fill>
        <patternFill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numFmt numFmtId="12" formatCode="#,##0.00\ &quot;€&quot;;[Red]\-#,##0.00\ &quot;€&quot;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numFmt numFmtId="12" formatCode="#,##0.00\ &quot;€&quot;;[Red]\-#,##0.00\ &quot;€&quot;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numFmt numFmtId="12" formatCode="#,##0.00\ &quot;€&quot;;[Red]\-#,##0.00\ &quot;€&quot;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ck">
          <color indexed="64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3" formatCode="0%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ck">
          <color indexed="64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 style="thick">
          <color indexed="64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 style="thick">
          <color indexed="64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ck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ck">
          <color indexed="64"/>
        </left>
        <right style="thick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6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ck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ck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6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9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ck">
          <color indexed="64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3" formatCode="0%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ck">
          <color indexed="64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5" formatCode="hh:mm"/>
      <alignment horizontal="center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 outline="0">
        <left style="thin">
          <color indexed="64"/>
        </left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 outline="0">
        <left style="thick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border outline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ck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ck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5" formatCode="hh:mm"/>
      <alignment horizontal="center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Down="0" outline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left style="thick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_€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ck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5" formatCode="hh:mm"/>
      <alignment horizontal="center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ck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 style="thick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border outline="0">
        <left style="thick">
          <color rgb="FF000000"/>
        </left>
        <right style="thick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theme="9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</dxfs>
  <tableStyles count="1" defaultTableStyle="TableStyleMedium2" defaultPivotStyle="PivotStyleLight16">
    <tableStyle name="Style de tableau 1" pivot="0" count="2" xr9:uid="{D5EB23EE-1340-41B4-94FE-85EFB6888B7C}">
      <tableStyleElement type="firstRowStripe" dxfId="173"/>
      <tableStyleElement type="secondRowStripe" dxfId="172"/>
    </tableStyle>
  </tableStyles>
  <colors>
    <mruColors>
      <color rgb="FFEC06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6" Type="http://schemas.microsoft.com/office/2017/06/relationships/rdRichValue" Target="richData/rdrichvalue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22/10/relationships/richValueRel" Target="richData/richValueRel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tif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0</xdr:row>
      <xdr:rowOff>504825</xdr:rowOff>
    </xdr:from>
    <xdr:to>
      <xdr:col>8</xdr:col>
      <xdr:colOff>485775</xdr:colOff>
      <xdr:row>0</xdr:row>
      <xdr:rowOff>1123950</xdr:rowOff>
    </xdr:to>
    <xdr:sp macro="[0]!retrocession_ex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C9258C6-BBF3-4FDD-9769-BB6BF1CEA425}"/>
            </a:ext>
          </a:extLst>
        </xdr:cNvPr>
        <xdr:cNvSpPr/>
      </xdr:nvSpPr>
      <xdr:spPr>
        <a:xfrm>
          <a:off x="6143625" y="504825"/>
          <a:ext cx="1638300" cy="619125"/>
        </a:xfrm>
        <a:prstGeom prst="roundRect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Imprimer</a:t>
          </a:r>
          <a:r>
            <a:rPr lang="fr-FR" sz="1400"/>
            <a:t> </a:t>
          </a:r>
          <a:r>
            <a:rPr lang="fr-FR" sz="1400" b="1"/>
            <a:t>Rétrocession</a:t>
          </a:r>
        </a:p>
      </xdr:txBody>
    </xdr:sp>
    <xdr:clientData/>
  </xdr:twoCellAnchor>
  <xdr:oneCellAnchor>
    <xdr:from>
      <xdr:col>9</xdr:col>
      <xdr:colOff>171450</xdr:colOff>
      <xdr:row>2</xdr:row>
      <xdr:rowOff>400050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C15C40A-D661-489C-B391-3C8531C94465}"/>
            </a:ext>
          </a:extLst>
        </xdr:cNvPr>
        <xdr:cNvSpPr txBox="1"/>
      </xdr:nvSpPr>
      <xdr:spPr>
        <a:xfrm>
          <a:off x="83439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304801</xdr:colOff>
      <xdr:row>0</xdr:row>
      <xdr:rowOff>0</xdr:rowOff>
    </xdr:from>
    <xdr:to>
      <xdr:col>5</xdr:col>
      <xdr:colOff>781051</xdr:colOff>
      <xdr:row>7</xdr:row>
      <xdr:rowOff>27324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C929693-0812-3673-ABEF-96240315E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9551" y="0"/>
          <a:ext cx="1238250" cy="11988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333375</xdr:colOff>
          <xdr:row>2</xdr:row>
          <xdr:rowOff>9525</xdr:rowOff>
        </xdr:from>
        <xdr:to>
          <xdr:col>12</xdr:col>
          <xdr:colOff>133350</xdr:colOff>
          <xdr:row>5</xdr:row>
          <xdr:rowOff>114300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8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tiff"/><Relationship Id="rId1" Type="http://schemas.openxmlformats.org/officeDocument/2006/relationships/image" Target="../media/image1.tiff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">
  <rv s="0">
    <v>0</v>
    <v>4</v>
  </rv>
  <rv s="0">
    <v>1</v>
    <v>5</v>
  </rv>
  <rv s="0">
    <v>0</v>
    <v>5</v>
  </rv>
  <rv s="0">
    <v>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8704A3-757C-4EEF-B90B-432843D74F71}" name="Tableau2" displayName="Tableau2" ref="A1:S100" totalsRowShown="0" tableBorderDxfId="170">
  <autoFilter ref="A1:S100" xr:uid="{002894C0-0931-4BA4-AE01-5C55D33CF871}"/>
  <tableColumns count="19">
    <tableColumn id="1" xr3:uid="{13D6079E-E9A4-4A4B-BE88-DDC3FD16CBB5}" name="Date" dataDxfId="169"/>
    <tableColumn id="2" xr3:uid="{DFE6A668-D2C0-499A-8C69-6CE07EC03CF9}" name="NOM" dataDxfId="168"/>
    <tableColumn id="3" xr3:uid="{7E84C953-3B52-4022-9D35-A5660B235D77}" name="Prénom" dataDxfId="167"/>
    <tableColumn id="19" xr3:uid="{069FF76C-9254-4695-80C9-61B79FB72CA4}" name="Date de naissance" dataDxfId="166">
      <calculatedColumnFormula array="1">_xlfn.XLOOKUP(B2&amp;C2,B$2:B100&amp;C$2:C100,D$2:D100)</calculatedColumnFormula>
    </tableColumn>
    <tableColumn id="20" xr3:uid="{57DE620D-9F87-43A0-B0E7-1612D081E0CA}" name="Genre" dataDxfId="165"/>
    <tableColumn id="7" xr3:uid="{16581D15-98DC-47D7-A476-8EEFD9575ECE}" name="Email" dataDxfId="164"/>
    <tableColumn id="16" xr3:uid="{FC3D6228-947E-4980-90BA-A40FDE80B59F}" name="Téléphone" dataDxfId="163"/>
    <tableColumn id="4" xr3:uid="{0F809C09-796A-4B11-8FD1-2FD88817CEEF}" name="Nouveau client" dataDxfId="162"/>
    <tableColumn id="5" xr3:uid="{7B951CBD-4726-41EA-BB23-1D942A64CB2F}" name="Référence Client" dataDxfId="161">
      <calculatedColumnFormula array="1">IF(COUNTBLANK(B2)=1,"",IF(H2="Oui",MID(B2,1,1)&amp;MID(C2,1,1)&amp;"-"&amp;TEXT(D2,"aamm")&amp;"-"&amp;TEXT(ROW(A1),"0000"),IF(H2="Non",_xlfn.XLOOKUP(B2&amp;C2,B$1:B100&amp;C$1:C100,I$1:I100," "))))</calculatedColumnFormula>
    </tableColumn>
    <tableColumn id="17" xr3:uid="{E20DD438-1C02-41D3-80D0-CD1C2CD6008B}" name="Rdv Consultation" dataDxfId="160"/>
    <tableColumn id="11" xr3:uid="{3165F4D4-8311-45FD-A78A-EBA066E70A2D}" name="Rdv Forfait Epilation laser" dataDxfId="159"/>
    <tableColumn id="6" xr3:uid="{880F44FB-5C76-474B-A384-521EC22F535A}" name="Rdv Séance Epilation laser" dataDxfId="158"/>
    <tableColumn id="10" xr3:uid="{35CBFAD7-4DCD-4127-8575-F9965C81FA1E}" name="Rdv Séances Epilation laser multizones" dataDxfId="157"/>
    <tableColumn id="12" xr3:uid="{14117EFC-CF46-4149-A97F-481E4E45C5D2}" name="Rdv Détatouage laser" dataDxfId="156"/>
    <tableColumn id="18" xr3:uid="{22A98EA1-82DD-4262-A3E1-FBA9B4DE12FB}" name="Rdv Séances Détatouage laser multizones" dataDxfId="155"/>
    <tableColumn id="13" xr3:uid="{299052FD-0DA5-43F4-82E1-C0915527BD92}" name="Rdv Aquapure" dataDxfId="154"/>
    <tableColumn id="14" xr3:uid="{E103CDB0-03F6-4A48-8D5D-ACC60AEFFD1D}" name="Rdv PBM" dataDxfId="153"/>
    <tableColumn id="8" xr3:uid="{2AAC95FB-E9B5-4985-B469-6D8AE566C7BF}" name="Demande de paiement en plusieurs fois" dataDxfId="152"/>
    <tableColumn id="15" xr3:uid="{EE29F903-E9EE-4B6C-876A-FC37549A3CA7}" name="Intervenant" dataDxfId="15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CF7A30E-35A0-449F-B783-4D3B98603F7C}" name="TableauConsult" displayName="TableauConsult" ref="A1:N100" totalsRowShown="0" tableBorderDxfId="150">
  <autoFilter ref="A1:N100" xr:uid="{002894C0-0931-4BA4-AE01-5C55D33CF871}"/>
  <tableColumns count="14">
    <tableColumn id="1" xr3:uid="{2E9536B6-8825-45B4-95A9-B9DED35477C0}" name="Date" dataDxfId="149">
      <calculatedColumnFormula>IF('Données clients'!J2="Oui",'Données clients'!A2," ")</calculatedColumnFormula>
    </tableColumn>
    <tableColumn id="2" xr3:uid="{4A5CFC71-A0A4-4F1B-9928-E80F4F903244}" name="NOM" dataDxfId="148">
      <calculatedColumnFormula>IF('Données clients'!J2="Oui",'Données clients'!B2," ")</calculatedColumnFormula>
    </tableColumn>
    <tableColumn id="3" xr3:uid="{53422A31-E5C6-48EA-8D8A-94B4E6D9F4B3}" name="Prénom" dataDxfId="147">
      <calculatedColumnFormula>IF('Données clients'!J2="Oui",'Données clients'!C2," ")</calculatedColumnFormula>
    </tableColumn>
    <tableColumn id="5" xr3:uid="{86BFD162-0D83-4752-BCAB-A2AF081B7239}" name="Référence Client" dataDxfId="146">
      <calculatedColumnFormula array="1">IF('Données clients'!J2="Oui",_xlfn.XLOOKUP(B2&amp;C2,'Données clients'!B$1:B100&amp;'Données clients'!C$1:C100,'Données clients'!I$1:I100)&amp;"-"&amp;YEAR(A2)&amp;"-"&amp;MONTH(A2)&amp;"-"&amp;"CS"&amp;TEXT(ROW(A1),"000")," ")</calculatedColumnFormula>
    </tableColumn>
    <tableColumn id="12" xr3:uid="{FBF043E7-3CE1-4EE7-8458-887654910CD5}" name="Référence Achat" dataDxfId="145">
      <calculatedColumnFormula>IF('Données clients'!J2="Oui",(D2&amp;"-"&amp;YEAR(A2)&amp;"-"&amp;MONTH(A2)&amp;"-"&amp;"CS"&amp;TEXT(ROW(A1),"000"))," ")</calculatedColumnFormula>
    </tableColumn>
    <tableColumn id="11" xr3:uid="{65DBE95B-E5DD-4198-82F4-60DEEB3CF0E3}" name="Motif consultation" dataDxfId="144">
      <calculatedColumnFormula array="1">IF(#REF!="Non",_xlfn.XLOOKUP(B2&amp;C2,B$1:B2&amp;C$1:C2,F$1:F2,),"Choisir Motif")</calculatedColumnFormula>
    </tableColumn>
    <tableColumn id="14" xr3:uid="{2825E48E-8FC5-4B58-9F4F-ED457E6E1ACC}" name="Montant Consultation" dataDxfId="143">
      <calculatedColumnFormula>IF(COUNTBLANK(F2)=1," ","30,00€")</calculatedColumnFormula>
    </tableColumn>
    <tableColumn id="9" xr3:uid="{8F05BD6E-2C90-485D-9AB4-3156B82BA871}" name="Achat crème anesthésiante" dataDxfId="142">
      <calculatedColumnFormula>IF(#REF!="Oui","10,00€"," ")</calculatedColumnFormula>
    </tableColumn>
    <tableColumn id="4" xr3:uid="{F3813A95-4F60-4AD5-AB4E-24372041EBE8}" name="Réduction" dataDxfId="141"/>
    <tableColumn id="6" xr3:uid="{ED144225-6581-4923-B880-7FC20A05C705}" name="Total prix consultation" dataDxfId="140">
      <calculatedColumnFormula>IF(ISERROR(H2+IF(COUNTBLANK(I2)=1,G2,G2-G2*I2))," ",H2+IF(COUNTBLANK(I2)=1,G2,G2-G2*I2))</calculatedColumnFormula>
    </tableColumn>
    <tableColumn id="10" xr3:uid="{C529C237-1A3A-45CD-BFF4-DED4A9D42EDD}" name="Paramètrage MEDIOSTAR / NANOSTAR" dataDxfId="139"/>
    <tableColumn id="15" xr3:uid="{C7257D5A-D082-4D82-890D-F7EDCCF8FE98}" name="Intervenant" dataDxfId="138"/>
    <tableColumn id="8" xr3:uid="{2D9C7B91-160B-4518-8C68-C70F9B96C32A}" name="Moyen de paiement" dataDxfId="137"/>
    <tableColumn id="7" xr3:uid="{880625C6-D90D-4B4F-B5F1-96B4E8C43AA8}" name="Facture" dataDxfId="136">
      <calculatedColumnFormula>IF(COUNTBLANK(F2)=1," ","Oui")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2894C0-0931-4BA4-AE01-5C55D33CF871}" name="TableauForfait" displayName="TableauForfait" ref="A1:S100" tableBorderDxfId="134">
  <autoFilter ref="A1:S100" xr:uid="{002894C0-0931-4BA4-AE01-5C55D33CF871}"/>
  <tableColumns count="19">
    <tableColumn id="1" xr3:uid="{456BE460-7A00-4728-8ADC-D7A2CE06F159}" name="Date" totalsRowLabel="Total" dataDxfId="133" totalsRowDxfId="132">
      <calculatedColumnFormula>IF('Données clients'!K2="Oui",'Données clients'!A2," ")</calculatedColumnFormula>
    </tableColumn>
    <tableColumn id="2" xr3:uid="{9D01EC20-F96B-409F-BB5A-5B9BF3B26140}" name="NOM" dataDxfId="131" totalsRowDxfId="130">
      <calculatedColumnFormula>IF('Données clients'!K2="Oui",'Données clients'!B2," ")</calculatedColumnFormula>
    </tableColumn>
    <tableColumn id="3" xr3:uid="{F289F74C-4803-4C99-9742-51B145F42D3D}" name="Prénom" dataDxfId="129" totalsRowDxfId="128">
      <calculatedColumnFormula>IF('Données clients'!K2="Oui",'Données clients'!C2," ")</calculatedColumnFormula>
    </tableColumn>
    <tableColumn id="4" xr3:uid="{49ABCAE6-7A9F-4A78-969D-253AD3931F6F}" name="Nouveau Forfait" dataDxfId="127" totalsRowDxfId="126"/>
    <tableColumn id="5" xr3:uid="{FE620F4A-7078-420B-AE1B-6405F1E34397}" name="Référence Client" dataDxfId="125">
      <calculatedColumnFormula array="1">IF('Données clients'!K2="Oui",_xlfn.XLOOKUP(B2&amp;C2,'Données clients'!B$1:B2&amp;'Données clients'!C$1:C2,'Données clients'!I$1:I2)," ")</calculatedColumnFormula>
    </tableColumn>
    <tableColumn id="19" xr3:uid="{9C6B6459-4188-4F86-B044-58FE525E2E66}" name="Référence Forfait" dataDxfId="124">
      <calculatedColumnFormula array="1">IF(D2="Oui",(YEAR(A2)&amp;"-"&amp;MONTH(A2)&amp;"-"&amp;"F"&amp;TEXT(ROW(A1),"000")),IF(D2="Non",_xlfn.XLOOKUP(B2&amp;C2&amp;E2,B$1:B2&amp;C$1:C2&amp;E$1:E2,F$1:F2)," "))</calculatedColumnFormula>
    </tableColumn>
    <tableColumn id="6" xr3:uid="{17AAD656-1527-4BA2-A9DA-24A07A61385F}" name="Forfait choisi" dataDxfId="123" totalsRowDxfId="122"/>
    <tableColumn id="7" xr3:uid="{DD497103-BFA2-4277-8D6C-21FF06DD2D85}" name="Montant Forfait acheté" dataDxfId="121" totalsRowDxfId="120">
      <calculatedColumnFormula>IF(ISNA(IF(ISNA(VLOOKUP(E2,B$2:$H100,4,FALSE))=TRUE,VLOOKUP(G2,'Grille tarifaire'!$B$2:$F$72,5,FALSE),"")),"",IF(ISNA(VLOOKUP(E2,B$2:$H100,4,FALSE))=TRUE,VLOOKUP(G2,'Grille tarifaire'!$B$2:$F$72,5,FALSE),""))</calculatedColumnFormula>
    </tableColumn>
    <tableColumn id="8" xr3:uid="{23EA746E-A860-4089-8DF1-BFDF7B17500F}" name="2ème forfait choisi" dataDxfId="119" totalsRowDxfId="118"/>
    <tableColumn id="9" xr3:uid="{548459F8-4FCA-4A76-95FC-383E5EFC1EEB}" name="Montant Forfait acheté2" dataDxfId="117" totalsRowDxfId="116">
      <calculatedColumnFormula>IF(I2="Saisir code","",IF(ISNA(IF(ISNA(VLOOKUP(E2,D$2:$J2,6,FALSE))=TRUE,VLOOKUP(I2,'Grille tarifaire'!$B$2:$F$72,5,FALSE),"")),"",IF(ISNA(VLOOKUP(E2,D$2:$J2,6,FALSE))=TRUE,VLOOKUP(I2,'Grille tarifaire'!$B$2:$F$72,5,FALSE),"")))</calculatedColumnFormula>
    </tableColumn>
    <tableColumn id="10" xr3:uid="{8EC764C2-D0BE-4298-8423-6FEF6E5FAEF9}" name="3ème forfait choisi" dataDxfId="115" totalsRowDxfId="114"/>
    <tableColumn id="11" xr3:uid="{3BC77EE6-9E4B-4A87-830C-328D12A7BE3E}" name="Montant Forfait acheté3" dataDxfId="113" totalsRowDxfId="112">
      <calculatedColumnFormula>IF(K2="Saisir code","",IF(ISNA(IF(ISNA(VLOOKUP(E2,B$2:$J100,4,FALSE))=TRUE,VLOOKUP(K2,'Grille tarifaire'!$B$2:$F$72,5,FALSE),"")),"",IF(ISNA(VLOOKUP(E2,B$2:$J100,4,FALSE))=TRUE,VLOOKUP(K2,'Grille tarifaire'!$B$2:$F$72,5,FALSE),"")))</calculatedColumnFormula>
    </tableColumn>
    <tableColumn id="12" xr3:uid="{A2ACF255-239F-4F1A-9BA8-E1F1E1A282F7}" name="4ème forfait choisi" dataDxfId="111" totalsRowDxfId="110"/>
    <tableColumn id="13" xr3:uid="{0520AE66-7B9B-4D04-8251-55AB0BDF05B3}" name="Montant Forfait acheté4" dataDxfId="109" totalsRowDxfId="108">
      <calculatedColumnFormula>IF(M2="Saisir code","",IF(ISNA(IF(ISNA(VLOOKUP(H2,D$2:$J100,4,FALSE))=TRUE,VLOOKUP(M2,'Grille tarifaire'!$B$2:$F$72,5,FALSE),"")),"",IF(ISNA(VLOOKUP(H2,D$2:$J100,4,FALSE))=TRUE,VLOOKUP(M2,'Grille tarifaire'!$B$2:$F$72,5,FALSE),"")))</calculatedColumnFormula>
    </tableColumn>
    <tableColumn id="18" xr3:uid="{85BC0D7C-0EF5-48DB-A422-335688CE00A6}" name="Réduction" dataDxfId="107" totalsRowDxfId="106"/>
    <tableColumn id="14" xr3:uid="{3F571D6F-0D4D-4216-9004-FB9E31A9D719}" name="Montant total" dataDxfId="105" totalsRowDxfId="104">
      <calculatedColumnFormula>IF(COUNTBLANK(O2)=1,IF(COUNTBLANK(H2)=1,"",H2+IF(COUNTBLANK(J2)=1,"0",J2)+IF(COUNTBLANK(L2)=1,"0",L2)+IF(COUNTBLANK(N2)=1,"0",N2)),IF(COUNTBLANK(H2)=1,"",H2+IF(COUNTBLANK(J2)=1,"0",J2)+IF(COUNTBLANK(L2)=1,"0",L2)+IF(COUNTBLANK(N2)=1,"0",N2))-IF(COUNTBLANK(H2)=1,"",H2+IF(COUNTBLANK(J2)=1,"0",J2)+IF(COUNTBLANK(L2)=1,"0",L2)+IF(COUNTBLANK(N2)=1,"0",N2))*O2)</calculatedColumnFormula>
    </tableColumn>
    <tableColumn id="15" xr3:uid="{4FFD13EA-4204-4ECB-A6EF-BD5F72D0AE67}" name="Intervenant" dataDxfId="103" totalsRowDxfId="102"/>
    <tableColumn id="16" xr3:uid="{61263600-5888-44AF-80D5-163AAA794F5A}" name="     Séance n°" dataDxfId="101">
      <calculatedColumnFormula>IF('Données clients'!K2="Oui",COUNTIF(F$2:F2,F2)," ")</calculatedColumnFormula>
    </tableColumn>
    <tableColumn id="17" xr3:uid="{9AD71BE5-A577-4588-9739-830FE98F7820}" name="Nombre total de séances" totalsRowFunction="count" dataDxfId="100" totalsRowDxfId="99">
      <calculatedColumnFormula>IF('Données clients'!K2="Oui","5"," 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E767511-2E28-4B10-ACE3-AEB6B6067132}" name="TableauSuiviForfait" displayName="TableauSuiviForfait" ref="A1:V100" totalsRowShown="0" headerRowDxfId="97" tableBorderDxfId="96">
  <autoFilter ref="A1:V100" xr:uid="{7E767511-2E28-4B10-ACE3-AEB6B6067132}"/>
  <tableColumns count="22">
    <tableColumn id="1" xr3:uid="{31F6F2BE-30ED-4A62-A8E7-FBE68B32C286}" name="Date du soin" dataDxfId="95">
      <calculatedColumnFormula>IF(COUNTBLANK('Achat Forfait Epilation'!A2)=1,"",'Achat Forfait Epilation'!A2)</calculatedColumnFormula>
    </tableColumn>
    <tableColumn id="2" xr3:uid="{6385D7C1-AF30-45EA-9F01-CFF8D219C26E}" name="Nom" dataDxfId="94">
      <calculatedColumnFormula>IF(COUNTBLANK('Achat Forfait Epilation'!B2)=1,"",'Achat Forfait Epilation'!B2)</calculatedColumnFormula>
    </tableColumn>
    <tableColumn id="3" xr3:uid="{335F9CCA-3C36-453C-B942-29614B57F513}" name="Prénom" dataDxfId="93">
      <calculatedColumnFormula>IF(COUNTBLANK('Achat Forfait Epilation'!C2)=1,"",'Achat Forfait Epilation'!C2)</calculatedColumnFormula>
    </tableColumn>
    <tableColumn id="4" xr3:uid="{DAD6AE55-343A-497A-B1CA-AD3817E683FF}" name="Référence Client" dataDxfId="92">
      <calculatedColumnFormula>IF(COUNTBLANK('Achat Forfait Epilation'!E2)=1,"",'Achat Forfait Epilation'!E2)</calculatedColumnFormula>
    </tableColumn>
    <tableColumn id="20" xr3:uid="{7531729B-9C68-4F05-9756-BB5178E23318}" name="Référence Forfait" dataDxfId="91">
      <calculatedColumnFormula>IF(COUNTBLANK('Achat Forfait Epilation'!F2)=1,"",'Achat Forfait Epilation'!F2)</calculatedColumnFormula>
    </tableColumn>
    <tableColumn id="5" xr3:uid="{97C453F6-44CB-4A0B-B599-0A2B7CD64386}" name="Montant Forfait(s) acheté(s)" dataDxfId="90">
      <calculatedColumnFormula>IF(COUNTBLANK('Achat Forfait Epilation'!P2)=1,"",'Achat Forfait Epilation'!P2)</calculatedColumnFormula>
    </tableColumn>
    <tableColumn id="6" xr3:uid="{268709F8-3ACA-418E-B40D-56F1172D47D6}" name="Prix d'une séance" dataDxfId="89">
      <calculatedColumnFormula>IFERROR(F2/'Achat Forfait Epilation'!S2,"")</calculatedColumnFormula>
    </tableColumn>
    <tableColumn id="7" xr3:uid="{70DCB118-D705-4118-9F60-2E747EB61482}" name="Numéro de séance" dataDxfId="88">
      <calculatedColumnFormula>IF(COUNTBLANK('Achat Forfait Epilation'!R2)=1,"",'Achat Forfait Epilation'!R2)</calculatedColumnFormula>
    </tableColumn>
    <tableColumn id="8" xr3:uid="{98494019-0E03-49F9-AF45-3E559D4030BD}" name="1er intervenant" dataDxfId="87">
      <calculatedColumnFormula array="1">IF('Données clients'!K2="Oui",IFERROR(INDEX(TableauForfait[Intervenant],SMALL(IF(TableauForfait[Référence Client]='Suivi Forfait Epilation'!$D2,ROW(TableauForfait[Référence Client]),9^9),1)-1)," ")," ")</calculatedColumnFormula>
    </tableColumn>
    <tableColumn id="9" xr3:uid="{7D06E304-F9D0-4497-BBD5-0925F70E7495}" name="2ème intervenant" dataDxfId="86">
      <calculatedColumnFormula array="1">IF('Données clients'!K2="Oui",IFERROR(IF($H2&gt;1,INDEX(TableauForfait[Intervenant],SMALL(IF(TableauForfait[Référence Client]='Suivi Forfait Epilation'!$D2,ROW(TableauForfait[Référence Client]),9^9),2)-1)," ")," ")," ")</calculatedColumnFormula>
    </tableColumn>
    <tableColumn id="10" xr3:uid="{9F2FFEC5-4E9B-4028-8212-ECD0A5770AC2}" name="3ème intervenant" dataDxfId="85">
      <calculatedColumnFormula array="1">IF('Données clients'!K2="Oui",IFERROR(IF($H2&gt;2,INDEX(TableauForfait[Intervenant],SMALL(IF(TableauForfait[Référence Client]='Suivi Forfait Epilation'!$D2,ROW(TableauForfait[Référence Client]),9^9),3)-1)," ")," ")," ")</calculatedColumnFormula>
    </tableColumn>
    <tableColumn id="11" xr3:uid="{3FB114B6-D773-4191-B5F7-9211652CA302}" name="4ème intervenant" dataDxfId="84">
      <calculatedColumnFormula array="1">IF('Données clients'!K2="Oui",IFERROR(IF($H2&gt;3,INDEX(TableauForfait[Intervenant],SMALL(IF(TableauForfait[Référence Client]='Suivi Forfait Epilation'!$D2,ROW(TableauForfait[Référence Client]),9^9),4)-1)," ")," ")," ")</calculatedColumnFormula>
    </tableColumn>
    <tableColumn id="12" xr3:uid="{3EF9A894-0EBD-4A82-9B2C-3C7FA9AD0B4C}" name="5ème intervenant" dataDxfId="83">
      <calculatedColumnFormula array="1">IF('Données clients'!K2="Oui",IFERROR(IF($H2&gt;4,INDEX(TableauForfait[Intervenant],SMALL(IF(TableauForfait[Référence Client]='Suivi Forfait Epilation'!$D2,ROW(TableauForfait[Référence Client]),9^9),5)-1)," ")," ")," ")</calculatedColumnFormula>
    </tableColumn>
    <tableColumn id="13" xr3:uid="{9CFE07E0-D790-445F-A97D-D6F747A636BA}" name="Rétrocédant" dataDxfId="82">
      <calculatedColumnFormula>IF('Données clients'!K2="Oui",I2&amp;" doit "," ")</calculatedColumnFormula>
    </tableColumn>
    <tableColumn id="14" xr3:uid="{181266FB-12D0-4390-BE5E-E06F61DA200F}" name="Rétrocession Anaïs" dataDxfId="81">
      <calculatedColumnFormula>IF('Données clients'!K2="Oui",IF(I2="Anaïs"," ",(COUNTIF(J2:M2,"Anaïs"))*G2)," ")</calculatedColumnFormula>
    </tableColumn>
    <tableColumn id="15" xr3:uid="{EA0685AB-2926-4800-A6A6-8A235A8CDFF9}" name="Rétrocession Christian" dataDxfId="80">
      <calculatedColumnFormula>IF('Données clients'!K2="Oui",IF(I2="Christian"," ",(COUNTIF(J2:M2,"Christian"))*G2)," ")</calculatedColumnFormula>
    </tableColumn>
    <tableColumn id="16" xr3:uid="{83BCE26D-37C4-451A-BDE3-F545EBFF5FF7}" name="Rétrocession Matthieu" dataDxfId="79">
      <calculatedColumnFormula>IF('Données clients'!K2="Oui",IF(I2="Matthieu"," ",(COUNTIF(J2:M2,"Matthieu"))*G2)," ")</calculatedColumnFormula>
    </tableColumn>
    <tableColumn id="19" xr3:uid="{2F768CCD-3B78-4D9B-BB26-B301524320E4}" name="Moyen de paiement" dataDxfId="78"/>
    <tableColumn id="17" xr3:uid="{93B68843-B01A-4ACC-8D09-0D717B51009C}" name="Calcul PDF Rétrocession" dataDxfId="77">
      <calculatedColumnFormula>IF(H2&lt;&gt;5," ","1")</calculatedColumnFormula>
    </tableColumn>
    <tableColumn id="18" xr3:uid="{BC07832E-475E-4475-903B-57109AB0994B}" name="Facture" dataDxfId="76">
      <calculatedColumnFormula>IF(COUNTBLANK(F2)=1," ","Oui")</calculatedColumnFormula>
    </tableColumn>
    <tableColumn id="21" xr3:uid="{BE750335-0F91-4D27-946A-42BA9EE0E767}" name="Paiement 3 fois" dataDxfId="75">
      <calculatedColumnFormula array="1">IF('Données clients'!R2="Oui","Somme restant due "&amp;(_xlfn.XLOOKUP(B2&amp;E2,B$1:$B2&amp;E$1:$E2,F$1:F2)-((_xlfn.XLOOKUP(B2&amp;E2,B$1:$B2&amp;E$1:$E2,F$1:F2)/3)*(_xlfn.XLOOKUP(B2&amp;E2,B$1:$B2&amp;E$1:$E2,H2:H$2))))&amp;"€"," ")</calculatedColumnFormula>
    </tableColumn>
    <tableColumn id="22" xr3:uid="{3DF635B2-E7A9-43E4-B571-0D8673A3BBEC}" name="Colonne1" dataDxfId="74">
      <calculatedColumnFormula>IF('Données clients'!R2="Oui","X"," 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35BA32A-0564-403D-866C-A578956A9C51}" name="TableauParamètresMEDIOSTAR" displayName="TableauParamètresMEDIOSTAR" ref="A1:N100" totalsRowShown="0" headerRowDxfId="73" tableBorderDxfId="72">
  <autoFilter ref="A1:N100" xr:uid="{335BA32A-0564-403D-866C-A578956A9C51}"/>
  <tableColumns count="14">
    <tableColumn id="1" xr3:uid="{9EFC5A61-7811-4945-9FAC-AA0BD6809078}" name="Date du soin" dataDxfId="71">
      <calculatedColumnFormula>IF(COUNTBLANK('Achat Forfait Epilation'!A2)=1,"",'Achat Forfait Epilation'!A2)</calculatedColumnFormula>
    </tableColumn>
    <tableColumn id="2" xr3:uid="{B70DF9BA-1976-4450-BE35-CD2CEA42D3D5}" name="Nom" dataDxfId="70">
      <calculatedColumnFormula>IF(COUNTBLANK('Achat Forfait Epilation'!B2)=1,"",'Achat Forfait Epilation'!B2)</calculatedColumnFormula>
    </tableColumn>
    <tableColumn id="3" xr3:uid="{B023E959-49D7-440E-8854-0F268470ABB5}" name="Prénom" dataDxfId="69">
      <calculatedColumnFormula>IF(COUNTBLANK('Achat Forfait Epilation'!C2)=1,"",'Achat Forfait Epilation'!C2)</calculatedColumnFormula>
    </tableColumn>
    <tableColumn id="4" xr3:uid="{16FE7084-1515-4CC9-A0F8-A8373825CE9C}" name="Référence Client" dataDxfId="68">
      <calculatedColumnFormula>IF(COUNTBLANK('Achat Forfait Epilation'!E2)=1,"",'Achat Forfait Epilation'!E2)</calculatedColumnFormula>
    </tableColumn>
    <tableColumn id="14" xr3:uid="{6C757845-61EE-42D0-8A9D-773F14977E7A}" name="Référence Forfait" dataDxfId="67">
      <calculatedColumnFormula>IF(COUNTBLANK('Achat Forfait Epilation'!F2)=1," ",'Achat Forfait Epilation'!F2)</calculatedColumnFormula>
    </tableColumn>
    <tableColumn id="5" xr3:uid="{96C358B0-F7AA-4908-8F8C-B247747528AF}" name="Zone à épiler" dataDxfId="66">
      <calculatedColumnFormula>IF(COUNTBLANK('Achat Forfait Epilation'!G2)=1,"",'Achat Forfait Epilation'!G2)</calculatedColumnFormula>
    </tableColumn>
    <tableColumn id="6" xr3:uid="{5B7859EC-B7C7-49D0-8CB0-4710DC313420}" name="Paramètres MEDIOSTAR" dataDxfId="65"/>
    <tableColumn id="7" xr3:uid="{8B491675-49B1-4871-B914-7D566AB23963}" name="Zone à épiler 2" dataDxfId="64">
      <calculatedColumnFormula>IF(COUNTBLANK('Achat Forfait Epilation'!I2)=1,"",'Achat Forfait Epilation'!I2)</calculatedColumnFormula>
    </tableColumn>
    <tableColumn id="8" xr3:uid="{D7B8C2CA-ED09-41B6-A6D4-55C0F4B1F311}" name="Paramètres MEDIOSTAR 2" dataDxfId="63"/>
    <tableColumn id="9" xr3:uid="{A64E45EB-47AA-45F2-BC96-81BACD664C68}" name="Zone à épiler 3" dataDxfId="62">
      <calculatedColumnFormula>IF(COUNTBLANK('Achat Forfait Epilation'!K2)=1,"",'Achat Forfait Epilation'!K2)</calculatedColumnFormula>
    </tableColumn>
    <tableColumn id="10" xr3:uid="{41DF630F-1448-45B3-A5E3-6F91BBEAFF68}" name="Paramètres MEDIOSTAR 3" dataDxfId="61"/>
    <tableColumn id="11" xr3:uid="{911F329B-51A1-4F70-8AC7-79B62B362AC8}" name="Zone à épiler 4" dataDxfId="60">
      <calculatedColumnFormula>IF(COUNTBLANK('Achat Forfait Epilation'!M2)=1,"",'Achat Forfait Epilation'!M2)</calculatedColumnFormula>
    </tableColumn>
    <tableColumn id="12" xr3:uid="{FD556350-1B56-4234-90D2-AE9FC12AEFBC}" name="Paramètres MEDIOSTAR 4" dataDxfId="59"/>
    <tableColumn id="13" xr3:uid="{554FAF03-AF04-41EC-8F2D-3203FDB882FE}" name="Remarques" dataDxfId="5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EFF2417-F588-4B90-9372-93E157AC330E}" name="Tableau19" displayName="Tableau19" ref="A1:X100" totalsRowShown="0" headerRowBorderDxfId="57" tableBorderDxfId="56">
  <autoFilter ref="A1:X100" xr:uid="{002894C0-0931-4BA4-AE01-5C55D33CF871}"/>
  <tableColumns count="24">
    <tableColumn id="1" xr3:uid="{0B06F496-8348-4C3D-B616-2149B2498D26}" name="Date" dataDxfId="55">
      <calculatedColumnFormula>IF(OR('Données clients'!L2="Oui",'Données clients'!N2="Oui",'Données clients'!P2="Oui",'Données clients'!Q2="Oui"),'Données clients'!A2," ")</calculatedColumnFormula>
    </tableColumn>
    <tableColumn id="2" xr3:uid="{060606B4-35DB-401A-B632-E6EFC405D279}" name="NOM" dataDxfId="54">
      <calculatedColumnFormula>IF(OR('Données clients'!L2="Oui",'Données clients'!N2="Oui",'Données clients'!P2="Oui",'Données clients'!Q2="Oui"),'Données clients'!B2," ")</calculatedColumnFormula>
    </tableColumn>
    <tableColumn id="3" xr3:uid="{42F2A326-6813-46F5-BFC7-AB6CA3AF9453}" name="Prénom" dataDxfId="53">
      <calculatedColumnFormula>IF(OR('Données clients'!L2="Oui",'Données clients'!N2="Oui",'Données clients'!P2="Oui",'Données clients'!Q2="Oui"),'Données clients'!C2," ")</calculatedColumnFormula>
    </tableColumn>
    <tableColumn id="5" xr3:uid="{FD35FD62-2383-4A36-9F33-BF09718F1F50}" name="Référence Client" dataDxfId="52">
      <calculatedColumnFormula>IF(OR('Données clients'!L2="Oui",'Données clients'!N2="Oui",'Données clients'!P2="Oui",'Données clients'!Q2="Oui"),'Données clients'!I2," ")</calculatedColumnFormula>
    </tableColumn>
    <tableColumn id="12" xr3:uid="{4845C99C-B190-4131-8D75-BCB6DB037F54}" name="Référence Séance2" dataDxfId="51">
      <calculatedColumnFormula>IF(OR('Données clients'!L2="Oui",'Données clients'!N2="Oui",'Données clients'!P2="Oui",'Données clients'!Q2="Oui"),YEAR(A2)&amp;"-"&amp;MONTH(A2)&amp;"-"&amp;"S"&amp;TEXT(ROW(A1),"000")," ")</calculatedColumnFormula>
    </tableColumn>
    <tableColumn id="4" xr3:uid="{C10E7924-17BB-4294-B267-0916A7B460BC}" name="Soin choisi 1" dataDxfId="50">
      <calculatedColumnFormula>IF('Données clients'!M2="Oui","Epilation",IF('Données clients'!L2="Oui","Epilation",IF('Données clients'!N2="Oui","Détatouage",IF('Données clients'!O2="Oui","Détatouage",IF('Données clients'!P2="Oui","Aquapure",IF('Données clients'!Q2="Oui","PBM"," "))))))</calculatedColumnFormula>
    </tableColumn>
    <tableColumn id="9" xr3:uid="{C3286B42-E307-4380-B989-41EA7F15EA6F}" name="Genre" dataDxfId="49">
      <calculatedColumnFormula>IF(F2="Epilation",'Données clients'!E2," ")</calculatedColumnFormula>
    </tableColumn>
    <tableColumn id="6" xr3:uid="{FA19DD64-6A42-4F92-946E-F2CC0DE8E7A2}" name="Code soin 1" dataDxfId="48"/>
    <tableColumn id="20" xr3:uid="{7B8D58CA-F93B-458A-A3C0-45A4770343DB}" name="Genre2" dataDxfId="47">
      <calculatedColumnFormula>IF(J2="Epilation",'Données clients'!E2," ")</calculatedColumnFormula>
    </tableColumn>
    <tableColumn id="11" xr3:uid="{1BE31DC3-B681-47FA-B0F1-B11AB01A53C9}" name="Soin choisi 2" dataDxfId="46">
      <calculatedColumnFormula>IF('Données clients'!M2="Oui","Epilation",IF('Données clients'!O2="Oui","Détatouage",IF(AND('Données clients'!L2="Oui",'Données clients'!N2="Oui"),"Détatouage",IF(AND(OR('Données clients'!L2="Oui",'Données clients'!N2="Oui"),'Données clients'!P2="Oui"),"Aquapure",IF(AND(OR('Données clients'!L2="Oui",'Données clients'!N2="Oui",'Données clients'!P2="Oui"),'Données clients'!Q2="Oui"),"PBM"," ")))))</calculatedColumnFormula>
    </tableColumn>
    <tableColumn id="10" xr3:uid="{9CDB8C4C-291D-41A0-8BCE-1A453FBF43A9}" name="Code soin 2" dataDxfId="45"/>
    <tableColumn id="21" xr3:uid="{3F7B5EF2-4420-4822-AF82-C59E9F2CFB5E}" name="Genre3" dataDxfId="44">
      <calculatedColumnFormula>IF(M2="Epilation",'Données clients'!E2," ")</calculatedColumnFormula>
    </tableColumn>
    <tableColumn id="19" xr3:uid="{D2ABC1AA-2813-40C8-9039-DC00CB9F1913}" name="Soin choisi 3" dataDxfId="43">
      <calculatedColumnFormula>IF('Données clients'!M2="Oui","Epilation",IF('Données clients'!O2="Oui","Détatouage",IF(AND('Données clients'!L2="Oui",'Données clients'!N2="Oui"),"Détatouage",IF(AND(OR('Données clients'!L2="Oui",'Données clients'!N2="Oui"),'Données clients'!P2="Oui"),"Aquapure",IF(AND(OR('Données clients'!L2="Oui",'Données clients'!N2="Oui",'Données clients'!P2="Oui"),'Données clients'!Q2="Oui"),"PBM"," ")))))</calculatedColumnFormula>
    </tableColumn>
    <tableColumn id="13" xr3:uid="{D21276B6-CE9E-4501-BF5F-14711954C108}" name="Code soin 3" dataDxfId="42"/>
    <tableColumn id="24" xr3:uid="{F3E2413B-EAEA-4291-9547-80C4D2399B3F}" name="Genre 4" dataDxfId="41">
      <calculatedColumnFormula>IF(P2="Epilation",'Données clients'!E2," ")</calculatedColumnFormula>
    </tableColumn>
    <tableColumn id="23" xr3:uid="{7B07015D-E22D-41E3-BEB7-706C95B9D9C0}" name="Soin choisi 4" dataDxfId="40">
      <calculatedColumnFormula>IF('Données clients'!M2="Oui","Epilation",IF('Données clients'!O2="Oui","Détatouage",IF(AND('Données clients'!L2="Oui",'Données clients'!N2="Oui"),"Détatouage",IF(AND(OR('Données clients'!L2="Oui",'Données clients'!N2="Oui"),'Données clients'!P2="Oui"),"Aquapure",IF(AND(OR('Données clients'!L2="Oui",'Données clients'!N2="Oui",'Données clients'!P2="Oui"),'Données clients'!Q2="Oui"),"PBM"," ")))))</calculatedColumnFormula>
    </tableColumn>
    <tableColumn id="22" xr3:uid="{A330E317-BEFD-4167-A6E7-68354FE1631E}" name="Code soin 4" dataDxfId="39"/>
    <tableColumn id="8" xr3:uid="{FF74EFF2-8858-4861-ABDC-77B6BBF1A6FB}" name="Paramètrage MEDIOSTAR / NANOSTAR" dataDxfId="38"/>
    <tableColumn id="7" xr3:uid="{2C2626AD-EB4D-47D8-AF81-FC16B4E8A19F}" name="Montant Forfait(s) acheté(s)" dataDxfId="37">
      <calculatedColumnFormula>IF(ISNA(VLOOKUP(H2,'Grille tarifaire'!$B$3:$F$72,3,FALSE)=TRUE),"0",VLOOKUP(H2,'Grille tarifaire'!$B$3:$F$72,3,FALSE))+IF(ISNA(VLOOKUP(K2,'Grille tarifaire'!$B$59:$F$72,3,FALSE)=TRUE),"0",VLOOKUP(K2,'Grille tarifaire'!$B$59:$F$72,3,FALSE))+IF(ISNA(VLOOKUP(N2,'Grille tarifaire'!$B$59:$F$72,3,FALSE)=TRUE),"0",VLOOKUP(N2,'Grille tarifaire'!$B$59:$F$72,3,FALSE))+IF(ISNA(VLOOKUP(Q2,'Grille tarifaire'!$B$59:$F$72,3,FALSE)=TRUE),"0",VLOOKUP(Q2,'Grille tarifaire'!$B$59:$F$72,3,FALSE))</calculatedColumnFormula>
    </tableColumn>
    <tableColumn id="18" xr3:uid="{5F05CA7D-C0D5-44DA-B81D-2898DC512C67}" name="Réduction" dataDxfId="36"/>
    <tableColumn id="14" xr3:uid="{3E250CB7-0A5E-479F-A212-66E9C45C173C}" name="Montant total" dataDxfId="35">
      <calculatedColumnFormula>IF(COUNTBLANK(T2)=1,S2,S2-S2*T2)</calculatedColumnFormula>
    </tableColumn>
    <tableColumn id="15" xr3:uid="{83AB900E-751F-460B-A290-460829A5EA10}" name="Intervenant" dataDxfId="34"/>
    <tableColumn id="16" xr3:uid="{38F44E5A-9076-40B7-ADBA-9766F3F8CE60}" name="Moyen de paiement" dataDxfId="33"/>
    <tableColumn id="17" xr3:uid="{5106A243-7835-482C-9389-249D0096BF27}" name="Facture" dataDxfId="32">
      <calculatedColumnFormula>IF(COUNTBLANK(V2)=0,"Oui"," ")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FC4144F-F2D4-4AB8-85A1-F43FCAEFBADA}" name="TableauEpilF" displayName="TableauEpilF" ref="A1:F29" totalsRowShown="0" headerRowDxfId="31" dataDxfId="30">
  <autoFilter ref="A1:F29" xr:uid="{6FC4144F-F2D4-4AB8-85A1-F43FCAEFBADA}"/>
  <tableColumns count="6">
    <tableColumn id="1" xr3:uid="{77227AC7-6C91-4B64-924C-E57A5EB0751D}" name="Motif" dataDxfId="29"/>
    <tableColumn id="2" xr3:uid="{C9D59201-AC97-4FF2-A066-514A02A78C07}" name="Saisir Code" dataDxfId="28"/>
    <tableColumn id="3" xr3:uid="{79416639-FE28-4503-9913-5741AF037AA7}" name="Séance HT" dataDxfId="27"/>
    <tableColumn id="4" xr3:uid="{DBF97C0A-7C1B-4A73-8E49-4C0AB280952F}" name="Séance TTC" dataDxfId="26"/>
    <tableColumn id="5" xr3:uid="{0C44817A-443D-4003-85EE-EFC0A3AD6CBD}" name="Forfait 5 séances HT" dataDxfId="25"/>
    <tableColumn id="6" xr3:uid="{379FC59E-F12E-4F54-93D2-D9B9FF3A144A}" name="Forfait 5 séances TTC" dataDxfId="2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8251E6E-B892-439C-8D15-82B2F1754F82}" name="TableauEpilH" displayName="TableauEpilH" ref="A31:F56" totalsRowShown="0" headerRowDxfId="23" dataDxfId="22">
  <autoFilter ref="A31:F56" xr:uid="{28251E6E-B892-439C-8D15-82B2F1754F82}"/>
  <tableColumns count="6">
    <tableColumn id="1" xr3:uid="{007FD2E2-2AC3-4FB5-8DD3-4EAAE4C83901}" name="Motif" dataDxfId="21"/>
    <tableColumn id="2" xr3:uid="{51DBF218-4B29-4D2C-995C-F5A83A652634}" name="-----" dataDxfId="20"/>
    <tableColumn id="3" xr3:uid="{412534EC-B3BB-46A7-96B3-9126C24B7ADD}" name="Séance HT" dataDxfId="19"/>
    <tableColumn id="4" xr3:uid="{80164CBE-A44E-40C1-9C19-9DB2347B8645}" name="Séance TTC" dataDxfId="18"/>
    <tableColumn id="5" xr3:uid="{88BCDA4D-AF7A-4468-BB16-D8269185CF44}" name="Forfait 5 séances HT" dataDxfId="17"/>
    <tableColumn id="6" xr3:uid="{DDE075C0-2716-410E-A428-643B4B780A8F}" name="Forfait 5 séances TTC" dataDxfId="1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EE7035E-F66C-487F-B9BF-147657A30548}" name="TableauDet" displayName="TableauDet" ref="A58:F64" totalsRowShown="0" headerRowDxfId="15" dataDxfId="14">
  <autoFilter ref="A58:F64" xr:uid="{3EE7035E-F66C-487F-B9BF-147657A30548}"/>
  <tableColumns count="6">
    <tableColumn id="1" xr3:uid="{7E765B04-A0F2-4EC4-872B-CDAE73987493}" name="Motif" dataDxfId="13"/>
    <tableColumn id="2" xr3:uid="{FC0AB45D-186A-4AA9-9583-2670BFAADB2C}" name="Saisir Code" dataDxfId="12"/>
    <tableColumn id="3" xr3:uid="{D51F5953-F554-476F-950B-4016CFBB8C9A}" name="Séance HT" dataDxfId="11"/>
    <tableColumn id="4" xr3:uid="{61632D17-2898-446F-BA7C-49FFC9F26380}" name="Séance TTC" dataDxfId="10"/>
    <tableColumn id="5" xr3:uid="{51C4B430-8EA2-4595-9467-93CD205B51EB}" name="Forfait 5 séances HT" dataDxfId="9"/>
    <tableColumn id="6" xr3:uid="{6D38DC7C-0929-4199-B470-0BCA1F6EBEC0}" name="Forfait 5 séances TTC" dataDxfId="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D48FA5-5388-43C2-AF0C-D968DB9A9755}" name="TableauAqua" displayName="TableauAqua" ref="A66:F69" totalsRowShown="0" headerRowDxfId="7">
  <autoFilter ref="A66:F69" xr:uid="{7FD48FA5-5388-43C2-AF0C-D968DB9A9755}"/>
  <tableColumns count="6">
    <tableColumn id="1" xr3:uid="{662C2C45-7A6A-41FF-B077-57FA7404D612}" name="Motif"/>
    <tableColumn id="2" xr3:uid="{A0DCE756-33E5-4F75-8C95-950C30243F31}" name="Saisir Code"/>
    <tableColumn id="3" xr3:uid="{6D974647-F04D-4A3F-9BE0-FE4DFE65D65C}" name="Séance HT"/>
    <tableColumn id="4" xr3:uid="{616D8F43-3890-4A3B-BB68-C092BCA436E9}" name="Séance TTC"/>
    <tableColumn id="5" xr3:uid="{680DAEE7-0E9D-4BC7-B250-48C4F679DAD2}" name="Forfait 5 séances HT"/>
    <tableColumn id="6" xr3:uid="{07EA2A68-972C-481F-8405-97DA03F629E3}" name="Forfait 5 séances TTC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ECBE32E-01E0-4430-9C4C-07B95623E39C}" name="TableauPBM" displayName="TableauPBM" ref="A71:F72" totalsRowShown="0" headerRowDxfId="6" dataDxfId="5">
  <autoFilter ref="A71:F72" xr:uid="{AECBE32E-01E0-4430-9C4C-07B95623E39C}"/>
  <tableColumns count="6">
    <tableColumn id="1" xr3:uid="{63207EDC-557F-4BD3-BD0C-B480608D4873}" name="Motif"/>
    <tableColumn id="2" xr3:uid="{D1D18378-14FC-4040-96F1-2318B7CEDF1B}" name="Saisir Code" dataDxfId="4"/>
    <tableColumn id="3" xr3:uid="{D20E89B6-C190-40B8-BBA4-6BD4A586A7E4}" name="Séance HT" dataDxfId="3"/>
    <tableColumn id="4" xr3:uid="{3CFD9619-AB64-4D7B-AE68-216ACB29E803}" name="Séance TTC" dataDxfId="2"/>
    <tableColumn id="5" xr3:uid="{4B0C83B4-7E83-46E7-9031-C3F1448B731D}" name="Forfait 5 séances HT" dataDxfId="1"/>
    <tableColumn id="6" xr3:uid="{C1D91107-C146-45B3-9AE0-CA36D0A2A1C8}" name="Forfait 5 séances TT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centre.esthetique.ponet@gmail.com" TargetMode="External"/><Relationship Id="rId6" Type="http://schemas.openxmlformats.org/officeDocument/2006/relationships/image" Target="../media/image4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1563-39F1-45D3-A74D-CD8E42C81466}">
  <sheetPr codeName="Feuil6">
    <tabColor rgb="FFFF0000"/>
  </sheetPr>
  <dimension ref="A1:S398"/>
  <sheetViews>
    <sheetView zoomScaleNormal="100" zoomScaleSheetLayoutView="100" workbookViewId="0">
      <pane ySplit="1" topLeftCell="A2" activePane="bottomLeft" state="frozenSplit"/>
      <selection pane="bottomLeft" activeCell="I8" sqref="I8"/>
    </sheetView>
  </sheetViews>
  <sheetFormatPr baseColWidth="10" defaultColWidth="10" defaultRowHeight="38.25" customHeight="1" x14ac:dyDescent="0.2"/>
  <cols>
    <col min="1" max="1" width="12.5703125" style="6" customWidth="1"/>
    <col min="2" max="2" width="19" style="80" customWidth="1"/>
    <col min="3" max="3" width="17.85546875" style="80" customWidth="1"/>
    <col min="4" max="4" width="11.42578125" style="2" customWidth="1"/>
    <col min="5" max="5" width="6.5703125" style="2" customWidth="1"/>
    <col min="6" max="6" width="30.28515625" style="2" customWidth="1"/>
    <col min="7" max="7" width="14" style="2" customWidth="1"/>
    <col min="8" max="8" width="5.42578125" style="2" customWidth="1"/>
    <col min="9" max="9" width="18.140625" style="2" customWidth="1"/>
    <col min="10" max="10" width="5.42578125" style="2" customWidth="1"/>
    <col min="11" max="12" width="5.42578125" style="6" customWidth="1"/>
    <col min="13" max="13" width="8.7109375" style="6" customWidth="1"/>
    <col min="14" max="14" width="5.42578125" style="6" customWidth="1"/>
    <col min="15" max="15" width="8.7109375" style="6" customWidth="1"/>
    <col min="16" max="17" width="5.42578125" style="6" customWidth="1"/>
    <col min="18" max="18" width="12" style="6" customWidth="1"/>
    <col min="19" max="19" width="11.42578125" style="1" customWidth="1"/>
    <col min="20" max="16384" width="10" style="1"/>
  </cols>
  <sheetData>
    <row r="1" spans="1:19" s="4" customFormat="1" ht="161.25" customHeight="1" x14ac:dyDescent="0.2">
      <c r="A1" s="57" t="s">
        <v>16</v>
      </c>
      <c r="B1" s="56" t="s">
        <v>153</v>
      </c>
      <c r="C1" s="40" t="s">
        <v>15</v>
      </c>
      <c r="D1" s="55" t="s">
        <v>163</v>
      </c>
      <c r="E1" s="60" t="s">
        <v>166</v>
      </c>
      <c r="F1" s="60" t="s">
        <v>205</v>
      </c>
      <c r="G1" s="60" t="s">
        <v>204</v>
      </c>
      <c r="H1" s="55" t="s">
        <v>164</v>
      </c>
      <c r="I1" s="91" t="s">
        <v>165</v>
      </c>
      <c r="J1" s="30" t="s">
        <v>209</v>
      </c>
      <c r="K1" s="116" t="s">
        <v>218</v>
      </c>
      <c r="L1" s="114" t="s">
        <v>219</v>
      </c>
      <c r="M1" s="114" t="s">
        <v>229</v>
      </c>
      <c r="N1" s="114" t="s">
        <v>206</v>
      </c>
      <c r="O1" s="114" t="s">
        <v>230</v>
      </c>
      <c r="P1" s="111" t="s">
        <v>207</v>
      </c>
      <c r="Q1" s="112" t="s">
        <v>208</v>
      </c>
      <c r="R1" s="68" t="s">
        <v>236</v>
      </c>
      <c r="S1" s="43" t="s">
        <v>1</v>
      </c>
    </row>
    <row r="2" spans="1:19" s="3" customFormat="1" ht="15" customHeight="1" x14ac:dyDescent="0.2">
      <c r="A2" s="33">
        <v>45570</v>
      </c>
      <c r="B2" s="157" t="s">
        <v>20</v>
      </c>
      <c r="C2" s="158" t="s">
        <v>17</v>
      </c>
      <c r="D2" s="59">
        <v>36526</v>
      </c>
      <c r="E2" s="58" t="s">
        <v>167</v>
      </c>
      <c r="F2" s="58"/>
      <c r="G2" s="110"/>
      <c r="H2" s="52" t="s">
        <v>21</v>
      </c>
      <c r="I2" s="54" t="str" cm="1">
        <f t="array" ref="I2">IF(COUNTBLANK(B2)=1,"",IF(H2="Oui",MID(B2,1,1)&amp;MID(C2,1,1)&amp;"-"&amp;TEXT(D2,"aamm")&amp;"-"&amp;TEXT(ROW(A1),"0000"),IF(H2="Non",_xlfn.XLOOKUP(B2&amp;C2,B$1:B100&amp;C$1:C100,I$1:I100," "))))</f>
        <v>DJ-0001-0001</v>
      </c>
      <c r="J2" s="23" t="s">
        <v>21</v>
      </c>
      <c r="K2" s="28" t="s">
        <v>21</v>
      </c>
      <c r="L2" s="115" t="s">
        <v>21</v>
      </c>
      <c r="M2" s="115"/>
      <c r="N2" s="115"/>
      <c r="O2" s="115"/>
      <c r="P2" s="113"/>
      <c r="Q2" s="24"/>
      <c r="R2" s="70" t="s">
        <v>21</v>
      </c>
      <c r="S2" s="8" t="s">
        <v>149</v>
      </c>
    </row>
    <row r="3" spans="1:19" s="80" customFormat="1" ht="15" customHeight="1" x14ac:dyDescent="0.2">
      <c r="A3" s="147">
        <v>45587</v>
      </c>
      <c r="B3" s="153" t="s">
        <v>20</v>
      </c>
      <c r="C3" s="154" t="s">
        <v>17</v>
      </c>
      <c r="D3" s="147" cm="1">
        <f t="array" ref="D3">_xlfn.XLOOKUP(B3&amp;C3,B$2:B100&amp;C$2:C100,D$2:D100)</f>
        <v>36526</v>
      </c>
      <c r="E3" s="148" t="s">
        <v>167</v>
      </c>
      <c r="F3" s="148"/>
      <c r="G3" s="148"/>
      <c r="H3" s="149" t="s">
        <v>19</v>
      </c>
      <c r="I3" s="54" t="str" cm="1">
        <f t="array" ref="I3">IF(COUNTBLANK(B3)=1,"",IF(H3="Oui",MID(B3,1,1)&amp;MID(C3,1,1)&amp;"-"&amp;TEXT(D3,"aamm")&amp;"-"&amp;TEXT(ROW(A2),"0000"),IF(H3="Non",_xlfn.XLOOKUP(B3&amp;C3,B$1:B101&amp;C$1:C101,I$1:I101," "))))</f>
        <v>DJ-0001-0001</v>
      </c>
      <c r="J3" s="155"/>
      <c r="K3" s="115" t="s">
        <v>21</v>
      </c>
      <c r="L3" s="156"/>
      <c r="M3" s="156"/>
      <c r="N3" s="150"/>
      <c r="O3" s="150"/>
      <c r="P3" s="151"/>
      <c r="Q3" s="152"/>
      <c r="R3" s="70" t="s">
        <v>21</v>
      </c>
      <c r="S3" s="50" t="s">
        <v>147</v>
      </c>
    </row>
    <row r="4" spans="1:19" s="2" customFormat="1" ht="15" customHeight="1" x14ac:dyDescent="0.2">
      <c r="A4" s="147">
        <v>45587</v>
      </c>
      <c r="B4" s="153" t="s">
        <v>20</v>
      </c>
      <c r="C4" s="154" t="s">
        <v>17</v>
      </c>
      <c r="D4" s="147" cm="1">
        <f t="array" ref="D4">_xlfn.XLOOKUP(B4&amp;C4,B$2:B102&amp;C$2:C102,D$2:D102)</f>
        <v>36526</v>
      </c>
      <c r="E4" s="148" t="s">
        <v>167</v>
      </c>
      <c r="F4" s="148"/>
      <c r="G4" s="148"/>
      <c r="H4" s="149" t="s">
        <v>19</v>
      </c>
      <c r="I4" s="54" t="str" cm="1">
        <f t="array" ref="I4">IF(COUNTBLANK(B4)=1,"",IF(H4="Oui",MID(B4,1,1)&amp;MID(C4,1,1)&amp;"-"&amp;TEXT(D4,"aamm")&amp;"-"&amp;TEXT(ROW(A3),"0000"),IF(H4="Non",_xlfn.XLOOKUP(B4&amp;C4,B$1:B102&amp;C$1:C102,I$1:I102," "))))</f>
        <v>DJ-0001-0001</v>
      </c>
      <c r="J4" s="155"/>
      <c r="K4" s="115" t="s">
        <v>21</v>
      </c>
      <c r="L4" s="156"/>
      <c r="M4" s="156"/>
      <c r="N4" s="150"/>
      <c r="O4" s="150"/>
      <c r="P4" s="151"/>
      <c r="Q4" s="152"/>
      <c r="R4" s="70" t="s">
        <v>21</v>
      </c>
      <c r="S4" s="50" t="s">
        <v>150</v>
      </c>
    </row>
    <row r="5" spans="1:19" s="2" customFormat="1" ht="15" customHeight="1" x14ac:dyDescent="0.2">
      <c r="A5" s="147">
        <v>45587</v>
      </c>
      <c r="B5" s="153" t="s">
        <v>20</v>
      </c>
      <c r="C5" s="154" t="s">
        <v>17</v>
      </c>
      <c r="D5" s="147">
        <v>36526</v>
      </c>
      <c r="E5" s="148" t="s">
        <v>167</v>
      </c>
      <c r="F5" s="148"/>
      <c r="G5" s="148"/>
      <c r="H5" s="149" t="s">
        <v>19</v>
      </c>
      <c r="I5" s="54" t="str" cm="1">
        <f t="array" ref="I5">IF(COUNTBLANK(B5)=1,"",IF(H5="Oui",MID(B5,1,1)&amp;MID(C5,1,1)&amp;"-"&amp;TEXT(D5,"aamm")&amp;"-"&amp;TEXT(ROW(A4),"0000"),IF(H5="Non",_xlfn.XLOOKUP(B5&amp;C5,B$1:B103&amp;C$1:C103,I$1:I103," "))))</f>
        <v>DJ-0001-0001</v>
      </c>
      <c r="J5" s="155"/>
      <c r="K5" s="115" t="s">
        <v>21</v>
      </c>
      <c r="L5" s="156"/>
      <c r="M5" s="156"/>
      <c r="N5" s="150"/>
      <c r="O5" s="150"/>
      <c r="P5" s="151"/>
      <c r="Q5" s="152"/>
      <c r="R5" s="70"/>
      <c r="S5" s="50" t="s">
        <v>149</v>
      </c>
    </row>
    <row r="6" spans="1:19" s="2" customFormat="1" ht="15" customHeight="1" x14ac:dyDescent="0.2">
      <c r="A6" s="147">
        <v>45589</v>
      </c>
      <c r="B6" s="153" t="s">
        <v>20</v>
      </c>
      <c r="C6" s="154" t="s">
        <v>17</v>
      </c>
      <c r="D6" s="147" t="s">
        <v>238</v>
      </c>
      <c r="E6" s="148" t="s">
        <v>167</v>
      </c>
      <c r="F6" s="148"/>
      <c r="G6" s="148"/>
      <c r="H6" s="149" t="s">
        <v>19</v>
      </c>
      <c r="I6" s="54" t="str" cm="1">
        <f t="array" ref="I6">IF(COUNTBLANK(B6)=1,"",IF(H6="Oui",MID(B6,1,1)&amp;MID(C6,1,1)&amp;"-"&amp;TEXT(D6,"aamm")&amp;"-"&amp;TEXT(ROW(A5),"0000"),IF(H6="Non",_xlfn.XLOOKUP(B6&amp;C6,B$1:B104&amp;C$1:C104,I$1:I104," "))))</f>
        <v>DJ-0001-0001</v>
      </c>
      <c r="J6" s="155"/>
      <c r="K6" s="115" t="s">
        <v>21</v>
      </c>
      <c r="L6" s="156"/>
      <c r="M6" s="156"/>
      <c r="N6" s="150"/>
      <c r="O6" s="150"/>
      <c r="P6" s="151"/>
      <c r="Q6" s="152"/>
      <c r="R6" s="70"/>
      <c r="S6" s="50" t="s">
        <v>147</v>
      </c>
    </row>
    <row r="7" spans="1:19" s="2" customFormat="1" ht="15" customHeight="1" x14ac:dyDescent="0.2">
      <c r="A7" s="147"/>
      <c r="B7" s="153"/>
      <c r="C7" s="154"/>
      <c r="D7" s="147"/>
      <c r="E7" s="148"/>
      <c r="F7" s="148"/>
      <c r="G7" s="148"/>
      <c r="H7" s="149"/>
      <c r="I7" s="54" t="str" cm="1">
        <f t="array" ref="I7">IF(COUNTBLANK(B7)=1,"",IF(H7="Oui",MID(B7,1,1)&amp;MID(C7,1,1)&amp;"-"&amp;TEXT(D7,"aamm")&amp;"-"&amp;TEXT(ROW(A6),"0000"),IF(H7="Non",_xlfn.XLOOKUP(B7&amp;C7,B$1:B105&amp;C$1:C105,I$1:I105," "))))</f>
        <v/>
      </c>
      <c r="J7" s="155"/>
      <c r="K7" s="115"/>
      <c r="L7" s="156"/>
      <c r="M7" s="156"/>
      <c r="N7" s="150"/>
      <c r="O7" s="150"/>
      <c r="P7" s="151"/>
      <c r="Q7" s="152"/>
      <c r="R7" s="70"/>
      <c r="S7" s="50"/>
    </row>
    <row r="8" spans="1:19" s="2" customFormat="1" ht="15" customHeight="1" x14ac:dyDescent="0.2">
      <c r="A8" s="147"/>
      <c r="B8" s="153"/>
      <c r="C8" s="154"/>
      <c r="D8" s="147"/>
      <c r="E8" s="148"/>
      <c r="F8" s="148"/>
      <c r="G8" s="148"/>
      <c r="H8" s="149"/>
      <c r="I8" s="54" t="str" cm="1">
        <f t="array" ref="I8">IF(COUNTBLANK(B8)=1,"",IF(H8="Oui",MID(B8,1,1)&amp;MID(C8,1,1)&amp;"-"&amp;TEXT(D8,"aamm")&amp;"-"&amp;TEXT(ROW(A7),"0000"),IF(H8="Non",_xlfn.XLOOKUP(B8&amp;C8,B$1:B106&amp;C$1:C106,I$1:I106," "))))</f>
        <v/>
      </c>
      <c r="J8" s="155"/>
      <c r="K8" s="115"/>
      <c r="L8" s="156"/>
      <c r="M8" s="156"/>
      <c r="N8" s="150"/>
      <c r="O8" s="150"/>
      <c r="P8" s="151"/>
      <c r="Q8" s="152"/>
      <c r="R8" s="70"/>
      <c r="S8" s="50"/>
    </row>
    <row r="9" spans="1:19" s="2" customFormat="1" ht="15" customHeight="1" x14ac:dyDescent="0.2">
      <c r="A9" s="147"/>
      <c r="B9" s="153"/>
      <c r="C9" s="154"/>
      <c r="D9" s="147"/>
      <c r="E9" s="148"/>
      <c r="F9" s="148"/>
      <c r="G9" s="148"/>
      <c r="H9" s="149"/>
      <c r="I9" s="54" t="str" cm="1">
        <f t="array" ref="I9">IF(COUNTBLANK(B9)=1,"",IF(H9="Oui",MID(B9,1,1)&amp;MID(C9,1,1)&amp;"-"&amp;TEXT(D9,"aamm")&amp;"-"&amp;TEXT(ROW(A8),"0000"),IF(H9="Non",_xlfn.XLOOKUP(B9&amp;C9,B$1:B107&amp;C$1:C107,I$1:I107," "))))</f>
        <v/>
      </c>
      <c r="J9" s="155"/>
      <c r="K9" s="115"/>
      <c r="L9" s="156"/>
      <c r="M9" s="156"/>
      <c r="N9" s="150"/>
      <c r="O9" s="150"/>
      <c r="P9" s="151"/>
      <c r="Q9" s="152"/>
      <c r="R9" s="70"/>
      <c r="S9" s="50"/>
    </row>
    <row r="10" spans="1:19" s="2" customFormat="1" ht="15" customHeight="1" x14ac:dyDescent="0.2">
      <c r="A10" s="147"/>
      <c r="B10" s="153"/>
      <c r="C10" s="154"/>
      <c r="D10" s="147"/>
      <c r="E10" s="148"/>
      <c r="F10" s="148"/>
      <c r="G10" s="148"/>
      <c r="H10" s="149"/>
      <c r="I10" s="54" t="str" cm="1">
        <f t="array" ref="I10">IF(COUNTBLANK(B10)=1,"",IF(H10="Oui",MID(B10,1,1)&amp;MID(C10,1,1)&amp;"-"&amp;TEXT(D10,"aamm")&amp;"-"&amp;TEXT(ROW(A9),"0000"),IF(H10="Non",_xlfn.XLOOKUP(B10&amp;C10,B$1:B108&amp;C$1:C108,I$1:I108," "))))</f>
        <v/>
      </c>
      <c r="J10" s="155"/>
      <c r="K10" s="115"/>
      <c r="L10" s="156"/>
      <c r="M10" s="156"/>
      <c r="N10" s="150"/>
      <c r="O10" s="150"/>
      <c r="P10" s="151"/>
      <c r="Q10" s="152"/>
      <c r="R10" s="70"/>
      <c r="S10" s="50"/>
    </row>
    <row r="11" spans="1:19" s="2" customFormat="1" ht="15" customHeight="1" x14ac:dyDescent="0.2">
      <c r="A11" s="147"/>
      <c r="B11" s="153"/>
      <c r="C11" s="154"/>
      <c r="D11" s="147"/>
      <c r="E11" s="148"/>
      <c r="F11" s="148"/>
      <c r="G11" s="148"/>
      <c r="H11" s="149"/>
      <c r="I11" s="54" t="str" cm="1">
        <f t="array" ref="I11">IF(COUNTBLANK(B11)=1,"",IF(H11="Oui",MID(B11,1,1)&amp;MID(C11,1,1)&amp;"-"&amp;TEXT(D11,"aamm")&amp;"-"&amp;TEXT(ROW(A10),"0000"),IF(H11="Non",_xlfn.XLOOKUP(B11&amp;C11,B$1:B109&amp;C$1:C109,I$1:I109," "))))</f>
        <v/>
      </c>
      <c r="J11" s="155"/>
      <c r="K11" s="115"/>
      <c r="L11" s="156"/>
      <c r="M11" s="156"/>
      <c r="N11" s="150"/>
      <c r="O11" s="150"/>
      <c r="P11" s="151"/>
      <c r="Q11" s="152"/>
      <c r="R11" s="70"/>
      <c r="S11" s="50"/>
    </row>
    <row r="12" spans="1:19" s="2" customFormat="1" ht="15" customHeight="1" x14ac:dyDescent="0.2">
      <c r="A12" s="147"/>
      <c r="B12" s="153"/>
      <c r="C12" s="154"/>
      <c r="D12" s="147"/>
      <c r="E12" s="148"/>
      <c r="F12" s="148"/>
      <c r="G12" s="148"/>
      <c r="H12" s="149"/>
      <c r="I12" s="54" t="str" cm="1">
        <f t="array" ref="I12">IF(COUNTBLANK(B12)=1,"",IF(H12="Oui",MID(B12,1,1)&amp;MID(C12,1,1)&amp;"-"&amp;TEXT(D12,"aamm")&amp;"-"&amp;TEXT(ROW(A11),"0000"),IF(H12="Non",_xlfn.XLOOKUP(B12&amp;C12,B$1:B110&amp;C$1:C110,I$1:I110," "))))</f>
        <v/>
      </c>
      <c r="J12" s="155"/>
      <c r="K12" s="115"/>
      <c r="L12" s="156"/>
      <c r="M12" s="156"/>
      <c r="N12" s="150"/>
      <c r="O12" s="150"/>
      <c r="P12" s="151"/>
      <c r="Q12" s="152"/>
      <c r="R12" s="70"/>
      <c r="S12" s="50"/>
    </row>
    <row r="13" spans="1:19" s="2" customFormat="1" ht="15" customHeight="1" x14ac:dyDescent="0.2">
      <c r="A13" s="147"/>
      <c r="B13" s="153"/>
      <c r="C13" s="154"/>
      <c r="D13" s="147"/>
      <c r="E13" s="148"/>
      <c r="F13" s="148"/>
      <c r="G13" s="148"/>
      <c r="H13" s="149"/>
      <c r="I13" s="54" t="str" cm="1">
        <f t="array" ref="I13">IF(COUNTBLANK(B13)=1,"",IF(H13="Oui",MID(B13,1,1)&amp;MID(C13,1,1)&amp;"-"&amp;TEXT(D13,"aamm")&amp;"-"&amp;TEXT(ROW(A12),"0000"),IF(H13="Non",_xlfn.XLOOKUP(B13&amp;C13,B$1:B111&amp;C$1:C111,I$1:I111," "))))</f>
        <v/>
      </c>
      <c r="J13" s="155"/>
      <c r="K13" s="115"/>
      <c r="L13" s="156"/>
      <c r="M13" s="156"/>
      <c r="N13" s="150"/>
      <c r="O13" s="150"/>
      <c r="P13" s="151"/>
      <c r="Q13" s="152"/>
      <c r="R13" s="70"/>
      <c r="S13" s="50"/>
    </row>
    <row r="14" spans="1:19" s="2" customFormat="1" ht="15" customHeight="1" x14ac:dyDescent="0.2">
      <c r="A14" s="147"/>
      <c r="B14" s="153"/>
      <c r="C14" s="154"/>
      <c r="D14" s="147"/>
      <c r="E14" s="148"/>
      <c r="F14" s="148"/>
      <c r="G14" s="148"/>
      <c r="H14" s="149"/>
      <c r="I14" s="54" t="str" cm="1">
        <f t="array" ref="I14">IF(COUNTBLANK(B14)=1,"",IF(H14="Oui",MID(B14,1,1)&amp;MID(C14,1,1)&amp;"-"&amp;TEXT(D14,"aamm")&amp;"-"&amp;TEXT(ROW(A13),"0000"),IF(H14="Non",_xlfn.XLOOKUP(B14&amp;C14,B$1:B112&amp;C$1:C112,I$1:I112," "))))</f>
        <v/>
      </c>
      <c r="J14" s="155"/>
      <c r="K14" s="115"/>
      <c r="L14" s="156"/>
      <c r="M14" s="156"/>
      <c r="N14" s="150"/>
      <c r="O14" s="150"/>
      <c r="P14" s="151"/>
      <c r="Q14" s="152"/>
      <c r="R14" s="70"/>
      <c r="S14" s="50"/>
    </row>
    <row r="15" spans="1:19" s="2" customFormat="1" ht="15" customHeight="1" x14ac:dyDescent="0.2">
      <c r="A15" s="147"/>
      <c r="B15" s="153"/>
      <c r="C15" s="154"/>
      <c r="D15" s="147"/>
      <c r="E15" s="148"/>
      <c r="F15" s="148"/>
      <c r="G15" s="148"/>
      <c r="H15" s="149"/>
      <c r="I15" s="54" t="str" cm="1">
        <f t="array" ref="I15">IF(COUNTBLANK(B15)=1,"",IF(H15="Oui",MID(B15,1,1)&amp;MID(C15,1,1)&amp;"-"&amp;TEXT(D15,"aamm")&amp;"-"&amp;TEXT(ROW(A14),"0000"),IF(H15="Non",_xlfn.XLOOKUP(B15&amp;C15,B$1:B113&amp;C$1:C113,I$1:I113," "))))</f>
        <v/>
      </c>
      <c r="J15" s="155"/>
      <c r="K15" s="115"/>
      <c r="L15" s="156"/>
      <c r="M15" s="156"/>
      <c r="N15" s="150"/>
      <c r="O15" s="150"/>
      <c r="P15" s="151"/>
      <c r="Q15" s="152"/>
      <c r="R15" s="70"/>
      <c r="S15" s="50"/>
    </row>
    <row r="16" spans="1:19" s="2" customFormat="1" ht="15" customHeight="1" x14ac:dyDescent="0.2">
      <c r="A16" s="147"/>
      <c r="B16" s="153"/>
      <c r="C16" s="154"/>
      <c r="D16" s="147"/>
      <c r="E16" s="148"/>
      <c r="F16" s="148"/>
      <c r="G16" s="148"/>
      <c r="H16" s="149"/>
      <c r="I16" s="54" t="str" cm="1">
        <f t="array" ref="I16">IF(COUNTBLANK(B16)=1,"",IF(H16="Oui",MID(B16,1,1)&amp;MID(C16,1,1)&amp;"-"&amp;TEXT(D16,"aamm")&amp;"-"&amp;TEXT(ROW(A15),"0000"),IF(H16="Non",_xlfn.XLOOKUP(B16&amp;C16,B$1:B114&amp;C$1:C114,I$1:I114," "))))</f>
        <v/>
      </c>
      <c r="J16" s="155"/>
      <c r="K16" s="115"/>
      <c r="L16" s="156"/>
      <c r="M16" s="156"/>
      <c r="N16" s="150"/>
      <c r="O16" s="150"/>
      <c r="P16" s="151"/>
      <c r="Q16" s="152"/>
      <c r="R16" s="70"/>
      <c r="S16" s="50"/>
    </row>
    <row r="17" spans="1:19" s="2" customFormat="1" ht="15" customHeight="1" x14ac:dyDescent="0.2">
      <c r="A17" s="147"/>
      <c r="B17" s="153"/>
      <c r="C17" s="154"/>
      <c r="D17" s="147"/>
      <c r="E17" s="148"/>
      <c r="F17" s="148"/>
      <c r="G17" s="148"/>
      <c r="H17" s="149"/>
      <c r="I17" s="54" t="str" cm="1">
        <f t="array" ref="I17">IF(COUNTBLANK(B17)=1,"",IF(H17="Oui",MID(B17,1,1)&amp;MID(C17,1,1)&amp;"-"&amp;TEXT(D17,"aamm")&amp;"-"&amp;TEXT(ROW(A16),"0000"),IF(H17="Non",_xlfn.XLOOKUP(B17&amp;C17,B$1:B115&amp;C$1:C115,I$1:I115," "))))</f>
        <v/>
      </c>
      <c r="J17" s="155"/>
      <c r="K17" s="115"/>
      <c r="L17" s="156"/>
      <c r="M17" s="156"/>
      <c r="N17" s="150"/>
      <c r="O17" s="150"/>
      <c r="P17" s="151"/>
      <c r="Q17" s="152"/>
      <c r="R17" s="70"/>
      <c r="S17" s="50"/>
    </row>
    <row r="18" spans="1:19" s="2" customFormat="1" ht="15" customHeight="1" x14ac:dyDescent="0.2">
      <c r="A18" s="147"/>
      <c r="B18" s="153"/>
      <c r="C18" s="154"/>
      <c r="D18" s="147"/>
      <c r="E18" s="148"/>
      <c r="F18" s="148"/>
      <c r="G18" s="148"/>
      <c r="H18" s="149"/>
      <c r="I18" s="54" t="str" cm="1">
        <f t="array" ref="I18">IF(COUNTBLANK(B18)=1,"",IF(H18="Oui",MID(B18,1,1)&amp;MID(C18,1,1)&amp;"-"&amp;TEXT(D18,"aamm")&amp;"-"&amp;TEXT(ROW(A17),"0000"),IF(H18="Non",_xlfn.XLOOKUP(B18&amp;C18,B$1:B116&amp;C$1:C116,I$1:I116," "))))</f>
        <v/>
      </c>
      <c r="J18" s="155"/>
      <c r="K18" s="115"/>
      <c r="L18" s="156"/>
      <c r="M18" s="156"/>
      <c r="N18" s="150"/>
      <c r="O18" s="150"/>
      <c r="P18" s="151"/>
      <c r="Q18" s="152"/>
      <c r="R18" s="70"/>
      <c r="S18" s="50"/>
    </row>
    <row r="19" spans="1:19" s="2" customFormat="1" ht="15" customHeight="1" x14ac:dyDescent="0.2">
      <c r="A19" s="147"/>
      <c r="B19" s="153"/>
      <c r="C19" s="154"/>
      <c r="D19" s="147"/>
      <c r="E19" s="148"/>
      <c r="F19" s="148"/>
      <c r="G19" s="148"/>
      <c r="H19" s="149"/>
      <c r="I19" s="54" t="str" cm="1">
        <f t="array" ref="I19">IF(COUNTBLANK(B19)=1,"",IF(H19="Oui",MID(B19,1,1)&amp;MID(C19,1,1)&amp;"-"&amp;TEXT(D19,"aamm")&amp;"-"&amp;TEXT(ROW(A18),"0000"),IF(H19="Non",_xlfn.XLOOKUP(B19&amp;C19,B$1:B117&amp;C$1:C117,I$1:I117," "))))</f>
        <v/>
      </c>
      <c r="J19" s="155"/>
      <c r="K19" s="115"/>
      <c r="L19" s="156"/>
      <c r="M19" s="156"/>
      <c r="N19" s="150"/>
      <c r="O19" s="150"/>
      <c r="P19" s="151"/>
      <c r="Q19" s="152"/>
      <c r="R19" s="70"/>
      <c r="S19" s="50"/>
    </row>
    <row r="20" spans="1:19" s="2" customFormat="1" ht="15" customHeight="1" x14ac:dyDescent="0.2">
      <c r="A20" s="147"/>
      <c r="B20" s="153"/>
      <c r="C20" s="154"/>
      <c r="D20" s="147"/>
      <c r="E20" s="148"/>
      <c r="F20" s="148"/>
      <c r="G20" s="148"/>
      <c r="H20" s="149"/>
      <c r="I20" s="54" t="str" cm="1">
        <f t="array" ref="I20">IF(COUNTBLANK(B20)=1,"",IF(H20="Oui",MID(B20,1,1)&amp;MID(C20,1,1)&amp;"-"&amp;TEXT(D20,"aamm")&amp;"-"&amp;TEXT(ROW(A19),"0000"),IF(H20="Non",_xlfn.XLOOKUP(B20&amp;C20,B$1:B118&amp;C$1:C118,I$1:I118," "))))</f>
        <v/>
      </c>
      <c r="J20" s="155"/>
      <c r="K20" s="115"/>
      <c r="L20" s="156"/>
      <c r="M20" s="156"/>
      <c r="N20" s="150"/>
      <c r="O20" s="150"/>
      <c r="P20" s="151"/>
      <c r="Q20" s="152"/>
      <c r="R20" s="70"/>
      <c r="S20" s="50"/>
    </row>
    <row r="21" spans="1:19" s="2" customFormat="1" ht="15" customHeight="1" x14ac:dyDescent="0.2">
      <c r="A21" s="147"/>
      <c r="B21" s="153"/>
      <c r="C21" s="154"/>
      <c r="D21" s="147"/>
      <c r="E21" s="148"/>
      <c r="F21" s="148"/>
      <c r="G21" s="148"/>
      <c r="H21" s="149"/>
      <c r="I21" s="54" t="str" cm="1">
        <f t="array" ref="I21">IF(COUNTBLANK(B21)=1,"",IF(H21="Oui",MID(B21,1,1)&amp;MID(C21,1,1)&amp;"-"&amp;TEXT(D21,"aamm")&amp;"-"&amp;TEXT(ROW(A20),"0000"),IF(H21="Non",_xlfn.XLOOKUP(B21&amp;C21,B$1:B119&amp;C$1:C119,I$1:I119," "))))</f>
        <v/>
      </c>
      <c r="J21" s="155"/>
      <c r="K21" s="115"/>
      <c r="L21" s="156"/>
      <c r="M21" s="156"/>
      <c r="N21" s="150"/>
      <c r="O21" s="150"/>
      <c r="P21" s="151"/>
      <c r="Q21" s="152"/>
      <c r="R21" s="70"/>
      <c r="S21" s="50"/>
    </row>
    <row r="22" spans="1:19" s="2" customFormat="1" ht="15" customHeight="1" x14ac:dyDescent="0.2">
      <c r="A22" s="147"/>
      <c r="B22" s="153"/>
      <c r="C22" s="154"/>
      <c r="D22" s="147"/>
      <c r="E22" s="148"/>
      <c r="F22" s="148"/>
      <c r="G22" s="148"/>
      <c r="H22" s="149"/>
      <c r="I22" s="54" t="str" cm="1">
        <f t="array" ref="I22">IF(COUNTBLANK(B22)=1,"",IF(H22="Oui",MID(B22,1,1)&amp;MID(C22,1,1)&amp;"-"&amp;TEXT(D22,"aamm")&amp;"-"&amp;TEXT(ROW(A21),"0000"),IF(H22="Non",_xlfn.XLOOKUP(B22&amp;C22,B$1:B120&amp;C$1:C120,I$1:I120," "))))</f>
        <v/>
      </c>
      <c r="J22" s="155"/>
      <c r="K22" s="115"/>
      <c r="L22" s="156"/>
      <c r="M22" s="156"/>
      <c r="N22" s="150"/>
      <c r="O22" s="150"/>
      <c r="P22" s="151"/>
      <c r="Q22" s="152"/>
      <c r="R22" s="70"/>
      <c r="S22" s="50"/>
    </row>
    <row r="23" spans="1:19" s="2" customFormat="1" ht="15" customHeight="1" x14ac:dyDescent="0.2">
      <c r="A23" s="147"/>
      <c r="B23" s="153"/>
      <c r="C23" s="154"/>
      <c r="D23" s="147"/>
      <c r="E23" s="148"/>
      <c r="F23" s="148"/>
      <c r="G23" s="148"/>
      <c r="H23" s="149"/>
      <c r="I23" s="54" t="str" cm="1">
        <f t="array" ref="I23">IF(COUNTBLANK(B23)=1,"",IF(H23="Oui",MID(B23,1,1)&amp;MID(C23,1,1)&amp;"-"&amp;TEXT(D23,"aamm")&amp;"-"&amp;TEXT(ROW(A22),"0000"),IF(H23="Non",_xlfn.XLOOKUP(B23&amp;C23,B$1:B121&amp;C$1:C121,I$1:I121," "))))</f>
        <v/>
      </c>
      <c r="J23" s="155"/>
      <c r="K23" s="115"/>
      <c r="L23" s="156"/>
      <c r="M23" s="156"/>
      <c r="N23" s="150"/>
      <c r="O23" s="150"/>
      <c r="P23" s="151"/>
      <c r="Q23" s="152"/>
      <c r="R23" s="70"/>
      <c r="S23" s="50"/>
    </row>
    <row r="24" spans="1:19" s="2" customFormat="1" ht="15" customHeight="1" x14ac:dyDescent="0.2">
      <c r="A24" s="147"/>
      <c r="B24" s="153"/>
      <c r="C24" s="154"/>
      <c r="D24" s="147"/>
      <c r="E24" s="148"/>
      <c r="F24" s="148"/>
      <c r="G24" s="148"/>
      <c r="H24" s="149"/>
      <c r="I24" s="54" t="str" cm="1">
        <f t="array" ref="I24">IF(COUNTBLANK(B24)=1,"",IF(H24="Oui",MID(B24,1,1)&amp;MID(C24,1,1)&amp;"-"&amp;TEXT(D24,"aamm")&amp;"-"&amp;TEXT(ROW(A23),"0000"),IF(H24="Non",_xlfn.XLOOKUP(B24&amp;C24,B$1:B122&amp;C$1:C122,I$1:I122," "))))</f>
        <v/>
      </c>
      <c r="J24" s="155"/>
      <c r="K24" s="115"/>
      <c r="L24" s="156"/>
      <c r="M24" s="156"/>
      <c r="N24" s="150"/>
      <c r="O24" s="150"/>
      <c r="P24" s="151"/>
      <c r="Q24" s="152"/>
      <c r="R24" s="70"/>
      <c r="S24" s="50"/>
    </row>
    <row r="25" spans="1:19" s="2" customFormat="1" ht="15" customHeight="1" x14ac:dyDescent="0.2">
      <c r="A25" s="147"/>
      <c r="B25" s="153"/>
      <c r="C25" s="154"/>
      <c r="D25" s="147"/>
      <c r="E25" s="148"/>
      <c r="F25" s="148"/>
      <c r="G25" s="148"/>
      <c r="H25" s="149"/>
      <c r="I25" s="54" t="str" cm="1">
        <f t="array" ref="I25">IF(COUNTBLANK(B25)=1,"",IF(H25="Oui",MID(B25,1,1)&amp;MID(C25,1,1)&amp;"-"&amp;TEXT(D25,"aamm")&amp;"-"&amp;TEXT(ROW(A24),"0000"),IF(H25="Non",_xlfn.XLOOKUP(B25&amp;C25,B$1:B123&amp;C$1:C123,I$1:I123," "))))</f>
        <v/>
      </c>
      <c r="J25" s="155"/>
      <c r="K25" s="115"/>
      <c r="L25" s="156"/>
      <c r="M25" s="156"/>
      <c r="N25" s="150"/>
      <c r="O25" s="150"/>
      <c r="P25" s="151"/>
      <c r="Q25" s="152"/>
      <c r="R25" s="70"/>
      <c r="S25" s="50"/>
    </row>
    <row r="26" spans="1:19" s="2" customFormat="1" ht="15" customHeight="1" x14ac:dyDescent="0.2">
      <c r="A26" s="147"/>
      <c r="B26" s="153"/>
      <c r="C26" s="154"/>
      <c r="D26" s="147"/>
      <c r="E26" s="148"/>
      <c r="F26" s="148"/>
      <c r="G26" s="148"/>
      <c r="H26" s="149"/>
      <c r="I26" s="54" t="str" cm="1">
        <f t="array" ref="I26">IF(COUNTBLANK(B26)=1,"",IF(H26="Oui",MID(B26,1,1)&amp;MID(C26,1,1)&amp;"-"&amp;TEXT(D26,"aamm")&amp;"-"&amp;TEXT(ROW(A25),"0000"),IF(H26="Non",_xlfn.XLOOKUP(B26&amp;C26,B$1:B124&amp;C$1:C124,I$1:I124," "))))</f>
        <v/>
      </c>
      <c r="J26" s="155"/>
      <c r="K26" s="115"/>
      <c r="L26" s="156"/>
      <c r="M26" s="156"/>
      <c r="N26" s="150"/>
      <c r="O26" s="150"/>
      <c r="P26" s="151"/>
      <c r="Q26" s="152"/>
      <c r="R26" s="70"/>
      <c r="S26" s="50"/>
    </row>
    <row r="27" spans="1:19" s="2" customFormat="1" ht="15" customHeight="1" x14ac:dyDescent="0.2">
      <c r="A27" s="147"/>
      <c r="B27" s="153"/>
      <c r="C27" s="154"/>
      <c r="D27" s="147"/>
      <c r="E27" s="148"/>
      <c r="F27" s="148"/>
      <c r="G27" s="148"/>
      <c r="H27" s="149"/>
      <c r="I27" s="54" t="str" cm="1">
        <f t="array" ref="I27">IF(COUNTBLANK(B27)=1,"",IF(H27="Oui",MID(B27,1,1)&amp;MID(C27,1,1)&amp;"-"&amp;TEXT(D27,"aamm")&amp;"-"&amp;TEXT(ROW(A26),"0000"),IF(H27="Non",_xlfn.XLOOKUP(B27&amp;C27,B$1:B125&amp;C$1:C125,I$1:I125," "))))</f>
        <v/>
      </c>
      <c r="J27" s="155"/>
      <c r="K27" s="115"/>
      <c r="L27" s="156"/>
      <c r="M27" s="156"/>
      <c r="N27" s="150"/>
      <c r="O27" s="150"/>
      <c r="P27" s="151"/>
      <c r="Q27" s="152"/>
      <c r="R27" s="70"/>
      <c r="S27" s="50"/>
    </row>
    <row r="28" spans="1:19" s="2" customFormat="1" ht="15" customHeight="1" x14ac:dyDescent="0.2">
      <c r="A28" s="147"/>
      <c r="B28" s="153"/>
      <c r="C28" s="154"/>
      <c r="D28" s="147"/>
      <c r="E28" s="148"/>
      <c r="F28" s="148"/>
      <c r="G28" s="148"/>
      <c r="H28" s="149"/>
      <c r="I28" s="54" t="str" cm="1">
        <f t="array" ref="I28">IF(COUNTBLANK(B28)=1,"",IF(H28="Oui",MID(B28,1,1)&amp;MID(C28,1,1)&amp;"-"&amp;TEXT(D28,"aamm")&amp;"-"&amp;TEXT(ROW(A27),"0000"),IF(H28="Non",_xlfn.XLOOKUP(B28&amp;C28,B$1:B126&amp;C$1:C126,I$1:I126," "))))</f>
        <v/>
      </c>
      <c r="J28" s="155"/>
      <c r="K28" s="115"/>
      <c r="L28" s="156"/>
      <c r="M28" s="156"/>
      <c r="N28" s="150"/>
      <c r="O28" s="150"/>
      <c r="P28" s="151"/>
      <c r="Q28" s="152"/>
      <c r="R28" s="70"/>
      <c r="S28" s="50"/>
    </row>
    <row r="29" spans="1:19" s="2" customFormat="1" ht="15" customHeight="1" x14ac:dyDescent="0.2">
      <c r="A29" s="147"/>
      <c r="B29" s="153"/>
      <c r="C29" s="154"/>
      <c r="D29" s="147"/>
      <c r="E29" s="148"/>
      <c r="F29" s="148"/>
      <c r="G29" s="148"/>
      <c r="H29" s="149"/>
      <c r="I29" s="54" t="str" cm="1">
        <f t="array" ref="I29">IF(COUNTBLANK(B29)=1,"",IF(H29="Oui",MID(B29,1,1)&amp;MID(C29,1,1)&amp;"-"&amp;TEXT(D29,"aamm")&amp;"-"&amp;TEXT(ROW(A28),"0000"),IF(H29="Non",_xlfn.XLOOKUP(B29&amp;C29,B$1:B127&amp;C$1:C127,I$1:I127," "))))</f>
        <v/>
      </c>
      <c r="J29" s="155"/>
      <c r="K29" s="115"/>
      <c r="L29" s="156"/>
      <c r="M29" s="156"/>
      <c r="N29" s="150"/>
      <c r="O29" s="150"/>
      <c r="P29" s="151"/>
      <c r="Q29" s="152"/>
      <c r="R29" s="70"/>
      <c r="S29" s="50"/>
    </row>
    <row r="30" spans="1:19" s="2" customFormat="1" ht="15" customHeight="1" x14ac:dyDescent="0.2">
      <c r="A30" s="147"/>
      <c r="B30" s="153"/>
      <c r="C30" s="154"/>
      <c r="D30" s="147"/>
      <c r="E30" s="148"/>
      <c r="F30" s="148"/>
      <c r="G30" s="148"/>
      <c r="H30" s="149"/>
      <c r="I30" s="54" t="str" cm="1">
        <f t="array" ref="I30">IF(COUNTBLANK(B30)=1,"",IF(H30="Oui",MID(B30,1,1)&amp;MID(C30,1,1)&amp;"-"&amp;TEXT(D30,"aamm")&amp;"-"&amp;TEXT(ROW(A29),"0000"),IF(H30="Non",_xlfn.XLOOKUP(B30&amp;C30,B$1:B128&amp;C$1:C128,I$1:I128," "))))</f>
        <v/>
      </c>
      <c r="J30" s="155"/>
      <c r="K30" s="115"/>
      <c r="L30" s="156"/>
      <c r="M30" s="156"/>
      <c r="N30" s="150"/>
      <c r="O30" s="150"/>
      <c r="P30" s="151"/>
      <c r="Q30" s="152"/>
      <c r="R30" s="70"/>
      <c r="S30" s="50"/>
    </row>
    <row r="31" spans="1:19" s="2" customFormat="1" ht="15" customHeight="1" x14ac:dyDescent="0.2">
      <c r="A31" s="147"/>
      <c r="B31" s="153"/>
      <c r="C31" s="154"/>
      <c r="D31" s="147"/>
      <c r="E31" s="148"/>
      <c r="F31" s="148"/>
      <c r="G31" s="148"/>
      <c r="H31" s="149"/>
      <c r="I31" s="54" t="str" cm="1">
        <f t="array" ref="I31">IF(COUNTBLANK(B31)=1,"",IF(H31="Oui",MID(B31,1,1)&amp;MID(C31,1,1)&amp;"-"&amp;TEXT(D31,"aamm")&amp;"-"&amp;TEXT(ROW(A30),"0000"),IF(H31="Non",_xlfn.XLOOKUP(B31&amp;C31,B$1:B129&amp;C$1:C129,I$1:I129," "))))</f>
        <v/>
      </c>
      <c r="J31" s="155"/>
      <c r="K31" s="115"/>
      <c r="L31" s="156"/>
      <c r="M31" s="156"/>
      <c r="N31" s="150"/>
      <c r="O31" s="150"/>
      <c r="P31" s="151"/>
      <c r="Q31" s="152"/>
      <c r="R31" s="70"/>
      <c r="S31" s="50"/>
    </row>
    <row r="32" spans="1:19" s="2" customFormat="1" ht="15" customHeight="1" x14ac:dyDescent="0.2">
      <c r="A32" s="147"/>
      <c r="B32" s="153"/>
      <c r="C32" s="154"/>
      <c r="D32" s="147"/>
      <c r="E32" s="148"/>
      <c r="F32" s="148"/>
      <c r="G32" s="148"/>
      <c r="H32" s="149"/>
      <c r="I32" s="54" t="str" cm="1">
        <f t="array" ref="I32">IF(COUNTBLANK(B32)=1,"",IF(H32="Oui",MID(B32,1,1)&amp;MID(C32,1,1)&amp;"-"&amp;TEXT(D32,"aamm")&amp;"-"&amp;TEXT(ROW(A31),"0000"),IF(H32="Non",_xlfn.XLOOKUP(B32&amp;C32,B$1:B130&amp;C$1:C130,I$1:I130," "))))</f>
        <v/>
      </c>
      <c r="J32" s="155"/>
      <c r="K32" s="115"/>
      <c r="L32" s="156"/>
      <c r="M32" s="156"/>
      <c r="N32" s="150"/>
      <c r="O32" s="150"/>
      <c r="P32" s="151"/>
      <c r="Q32" s="152"/>
      <c r="R32" s="70"/>
      <c r="S32" s="50"/>
    </row>
    <row r="33" spans="1:19" s="2" customFormat="1" ht="15" customHeight="1" x14ac:dyDescent="0.2">
      <c r="A33" s="147"/>
      <c r="B33" s="153"/>
      <c r="C33" s="154"/>
      <c r="D33" s="147"/>
      <c r="E33" s="148"/>
      <c r="F33" s="148"/>
      <c r="G33" s="148"/>
      <c r="H33" s="149"/>
      <c r="I33" s="54" t="str" cm="1">
        <f t="array" ref="I33">IF(COUNTBLANK(B33)=1,"",IF(H33="Oui",MID(B33,1,1)&amp;MID(C33,1,1)&amp;"-"&amp;TEXT(D33,"aamm")&amp;"-"&amp;TEXT(ROW(A32),"0000"),IF(H33="Non",_xlfn.XLOOKUP(B33&amp;C33,B$1:B131&amp;C$1:C131,I$1:I131," "))))</f>
        <v/>
      </c>
      <c r="J33" s="155"/>
      <c r="K33" s="115"/>
      <c r="L33" s="156"/>
      <c r="M33" s="156"/>
      <c r="N33" s="150"/>
      <c r="O33" s="150"/>
      <c r="P33" s="151"/>
      <c r="Q33" s="152"/>
      <c r="R33" s="70"/>
      <c r="S33" s="50"/>
    </row>
    <row r="34" spans="1:19" s="2" customFormat="1" ht="15" customHeight="1" x14ac:dyDescent="0.2">
      <c r="A34" s="147"/>
      <c r="B34" s="153"/>
      <c r="C34" s="154"/>
      <c r="D34" s="147"/>
      <c r="E34" s="148"/>
      <c r="F34" s="148"/>
      <c r="G34" s="148"/>
      <c r="H34" s="149"/>
      <c r="I34" s="54" t="str" cm="1">
        <f t="array" ref="I34">IF(COUNTBLANK(B34)=1,"",IF(H34="Oui",MID(B34,1,1)&amp;MID(C34,1,1)&amp;"-"&amp;TEXT(D34,"aamm")&amp;"-"&amp;TEXT(ROW(A33),"0000"),IF(H34="Non",_xlfn.XLOOKUP(B34&amp;C34,B$1:B132&amp;C$1:C132,I$1:I132," "))))</f>
        <v/>
      </c>
      <c r="J34" s="155"/>
      <c r="K34" s="115"/>
      <c r="L34" s="156"/>
      <c r="M34" s="156"/>
      <c r="N34" s="150"/>
      <c r="O34" s="150"/>
      <c r="P34" s="151"/>
      <c r="Q34" s="152"/>
      <c r="R34" s="70"/>
      <c r="S34" s="50"/>
    </row>
    <row r="35" spans="1:19" s="2" customFormat="1" ht="15" customHeight="1" x14ac:dyDescent="0.2">
      <c r="A35" s="147"/>
      <c r="B35" s="153"/>
      <c r="C35" s="154"/>
      <c r="D35" s="147"/>
      <c r="E35" s="148"/>
      <c r="F35" s="148"/>
      <c r="G35" s="148"/>
      <c r="H35" s="149"/>
      <c r="I35" s="54" t="str" cm="1">
        <f t="array" ref="I35">IF(COUNTBLANK(B35)=1,"",IF(H35="Oui",MID(B35,1,1)&amp;MID(C35,1,1)&amp;"-"&amp;TEXT(D35,"aamm")&amp;"-"&amp;TEXT(ROW(A34),"0000"),IF(H35="Non",_xlfn.XLOOKUP(B35&amp;C35,B$1:B133&amp;C$1:C133,I$1:I133," "))))</f>
        <v/>
      </c>
      <c r="J35" s="155"/>
      <c r="K35" s="115"/>
      <c r="L35" s="156"/>
      <c r="M35" s="156"/>
      <c r="N35" s="150"/>
      <c r="O35" s="150"/>
      <c r="P35" s="151"/>
      <c r="Q35" s="152"/>
      <c r="R35" s="70"/>
      <c r="S35" s="50"/>
    </row>
    <row r="36" spans="1:19" s="2" customFormat="1" ht="15" customHeight="1" x14ac:dyDescent="0.2">
      <c r="A36" s="147"/>
      <c r="B36" s="153"/>
      <c r="C36" s="154"/>
      <c r="D36" s="147"/>
      <c r="E36" s="148"/>
      <c r="F36" s="148"/>
      <c r="G36" s="148"/>
      <c r="H36" s="149"/>
      <c r="I36" s="54" t="str" cm="1">
        <f t="array" ref="I36">IF(COUNTBLANK(B36)=1,"",IF(H36="Oui",MID(B36,1,1)&amp;MID(C36,1,1)&amp;"-"&amp;TEXT(D36,"aamm")&amp;"-"&amp;TEXT(ROW(A35),"0000"),IF(H36="Non",_xlfn.XLOOKUP(B36&amp;C36,B$1:B134&amp;C$1:C134,I$1:I134," "))))</f>
        <v/>
      </c>
      <c r="J36" s="155"/>
      <c r="K36" s="115"/>
      <c r="L36" s="156"/>
      <c r="M36" s="156"/>
      <c r="N36" s="150"/>
      <c r="O36" s="150"/>
      <c r="P36" s="151"/>
      <c r="Q36" s="152"/>
      <c r="R36" s="70"/>
      <c r="S36" s="50"/>
    </row>
    <row r="37" spans="1:19" s="2" customFormat="1" ht="15" customHeight="1" x14ac:dyDescent="0.2">
      <c r="A37" s="147"/>
      <c r="B37" s="153"/>
      <c r="C37" s="154"/>
      <c r="D37" s="147"/>
      <c r="E37" s="148"/>
      <c r="F37" s="148"/>
      <c r="G37" s="148"/>
      <c r="H37" s="149"/>
      <c r="I37" s="54" t="str" cm="1">
        <f t="array" ref="I37">IF(COUNTBLANK(B37)=1,"",IF(H37="Oui",MID(B37,1,1)&amp;MID(C37,1,1)&amp;"-"&amp;TEXT(D37,"aamm")&amp;"-"&amp;TEXT(ROW(A36),"0000"),IF(H37="Non",_xlfn.XLOOKUP(B37&amp;C37,B$1:B135&amp;C$1:C135,I$1:I135," "))))</f>
        <v/>
      </c>
      <c r="J37" s="155"/>
      <c r="K37" s="115"/>
      <c r="L37" s="156"/>
      <c r="M37" s="156"/>
      <c r="N37" s="150"/>
      <c r="O37" s="150"/>
      <c r="P37" s="151"/>
      <c r="Q37" s="152"/>
      <c r="R37" s="70"/>
      <c r="S37" s="50"/>
    </row>
    <row r="38" spans="1:19" s="2" customFormat="1" ht="15" customHeight="1" x14ac:dyDescent="0.2">
      <c r="A38" s="147"/>
      <c r="B38" s="153"/>
      <c r="C38" s="154"/>
      <c r="D38" s="147"/>
      <c r="E38" s="148"/>
      <c r="F38" s="148"/>
      <c r="G38" s="148"/>
      <c r="H38" s="149"/>
      <c r="I38" s="54" t="str" cm="1">
        <f t="array" ref="I38">IF(COUNTBLANK(B38)=1,"",IF(H38="Oui",MID(B38,1,1)&amp;MID(C38,1,1)&amp;"-"&amp;TEXT(D38,"aamm")&amp;"-"&amp;TEXT(ROW(A37),"0000"),IF(H38="Non",_xlfn.XLOOKUP(B38&amp;C38,B$1:B136&amp;C$1:C136,I$1:I136," "))))</f>
        <v/>
      </c>
      <c r="J38" s="155"/>
      <c r="K38" s="115"/>
      <c r="L38" s="156"/>
      <c r="M38" s="156"/>
      <c r="N38" s="150"/>
      <c r="O38" s="150"/>
      <c r="P38" s="151"/>
      <c r="Q38" s="152"/>
      <c r="R38" s="70"/>
      <c r="S38" s="50"/>
    </row>
    <row r="39" spans="1:19" s="2" customFormat="1" ht="15" customHeight="1" x14ac:dyDescent="0.2">
      <c r="A39" s="147"/>
      <c r="B39" s="153"/>
      <c r="C39" s="154"/>
      <c r="D39" s="147"/>
      <c r="E39" s="148"/>
      <c r="F39" s="148"/>
      <c r="G39" s="148"/>
      <c r="H39" s="149"/>
      <c r="I39" s="54" t="str" cm="1">
        <f t="array" ref="I39">IF(COUNTBLANK(B39)=1,"",IF(H39="Oui",MID(B39,1,1)&amp;MID(C39,1,1)&amp;"-"&amp;TEXT(D39,"aamm")&amp;"-"&amp;TEXT(ROW(A38),"0000"),IF(H39="Non",_xlfn.XLOOKUP(B39&amp;C39,B$1:B137&amp;C$1:C137,I$1:I137," "))))</f>
        <v/>
      </c>
      <c r="J39" s="155"/>
      <c r="K39" s="115"/>
      <c r="L39" s="156"/>
      <c r="M39" s="156"/>
      <c r="N39" s="150"/>
      <c r="O39" s="150"/>
      <c r="P39" s="151"/>
      <c r="Q39" s="152"/>
      <c r="R39" s="70"/>
      <c r="S39" s="50"/>
    </row>
    <row r="40" spans="1:19" s="2" customFormat="1" ht="15" customHeight="1" x14ac:dyDescent="0.2">
      <c r="A40" s="147"/>
      <c r="B40" s="153"/>
      <c r="C40" s="154"/>
      <c r="D40" s="147"/>
      <c r="E40" s="148"/>
      <c r="F40" s="148"/>
      <c r="G40" s="148"/>
      <c r="H40" s="149"/>
      <c r="I40" s="54" t="str" cm="1">
        <f t="array" ref="I40">IF(COUNTBLANK(B40)=1,"",IF(H40="Oui",MID(B40,1,1)&amp;MID(C40,1,1)&amp;"-"&amp;TEXT(D40,"aamm")&amp;"-"&amp;TEXT(ROW(A39),"0000"),IF(H40="Non",_xlfn.XLOOKUP(B40&amp;C40,B$1:B138&amp;C$1:C138,I$1:I138," "))))</f>
        <v/>
      </c>
      <c r="J40" s="155"/>
      <c r="K40" s="115"/>
      <c r="L40" s="156"/>
      <c r="M40" s="156"/>
      <c r="N40" s="150"/>
      <c r="O40" s="150"/>
      <c r="P40" s="151"/>
      <c r="Q40" s="152"/>
      <c r="R40" s="70"/>
      <c r="S40" s="50"/>
    </row>
    <row r="41" spans="1:19" s="2" customFormat="1" ht="15" customHeight="1" x14ac:dyDescent="0.2">
      <c r="A41" s="147"/>
      <c r="B41" s="153"/>
      <c r="C41" s="154"/>
      <c r="D41" s="147"/>
      <c r="E41" s="148"/>
      <c r="F41" s="148"/>
      <c r="G41" s="148"/>
      <c r="H41" s="149"/>
      <c r="I41" s="54" t="str" cm="1">
        <f t="array" ref="I41">IF(COUNTBLANK(B41)=1,"",IF(H41="Oui",MID(B41,1,1)&amp;MID(C41,1,1)&amp;"-"&amp;TEXT(D41,"aamm")&amp;"-"&amp;TEXT(ROW(A40),"0000"),IF(H41="Non",_xlfn.XLOOKUP(B41&amp;C41,B$1:B139&amp;C$1:C139,I$1:I139," "))))</f>
        <v/>
      </c>
      <c r="J41" s="155"/>
      <c r="K41" s="115"/>
      <c r="L41" s="156"/>
      <c r="M41" s="156"/>
      <c r="N41" s="150"/>
      <c r="O41" s="150"/>
      <c r="P41" s="151"/>
      <c r="Q41" s="152"/>
      <c r="R41" s="70"/>
      <c r="S41" s="50"/>
    </row>
    <row r="42" spans="1:19" s="2" customFormat="1" ht="15" customHeight="1" x14ac:dyDescent="0.2">
      <c r="A42" s="147"/>
      <c r="B42" s="153"/>
      <c r="C42" s="154"/>
      <c r="D42" s="147"/>
      <c r="E42" s="148"/>
      <c r="F42" s="148"/>
      <c r="G42" s="148"/>
      <c r="H42" s="149"/>
      <c r="I42" s="54" t="str" cm="1">
        <f t="array" ref="I42">IF(COUNTBLANK(B42)=1,"",IF(H42="Oui",MID(B42,1,1)&amp;MID(C42,1,1)&amp;"-"&amp;TEXT(D42,"aamm")&amp;"-"&amp;TEXT(ROW(A41),"0000"),IF(H42="Non",_xlfn.XLOOKUP(B42&amp;C42,B$1:B140&amp;C$1:C140,I$1:I140," "))))</f>
        <v/>
      </c>
      <c r="J42" s="155"/>
      <c r="K42" s="115"/>
      <c r="L42" s="156"/>
      <c r="M42" s="156"/>
      <c r="N42" s="150"/>
      <c r="O42" s="150"/>
      <c r="P42" s="151"/>
      <c r="Q42" s="152"/>
      <c r="R42" s="70"/>
      <c r="S42" s="50"/>
    </row>
    <row r="43" spans="1:19" s="2" customFormat="1" ht="15" customHeight="1" x14ac:dyDescent="0.2">
      <c r="A43" s="147"/>
      <c r="B43" s="153"/>
      <c r="C43" s="154"/>
      <c r="D43" s="147"/>
      <c r="E43" s="148"/>
      <c r="F43" s="148"/>
      <c r="G43" s="148"/>
      <c r="H43" s="149"/>
      <c r="I43" s="54" t="str" cm="1">
        <f t="array" ref="I43">IF(COUNTBLANK(B43)=1,"",IF(H43="Oui",MID(B43,1,1)&amp;MID(C43,1,1)&amp;"-"&amp;TEXT(D43,"aamm")&amp;"-"&amp;TEXT(ROW(A42),"0000"),IF(H43="Non",_xlfn.XLOOKUP(B43&amp;C43,B$1:B141&amp;C$1:C141,I$1:I141," "))))</f>
        <v/>
      </c>
      <c r="J43" s="155"/>
      <c r="K43" s="115"/>
      <c r="L43" s="156"/>
      <c r="M43" s="156"/>
      <c r="N43" s="150"/>
      <c r="O43" s="150"/>
      <c r="P43" s="151"/>
      <c r="Q43" s="152"/>
      <c r="R43" s="70"/>
      <c r="S43" s="50"/>
    </row>
    <row r="44" spans="1:19" s="2" customFormat="1" ht="15" customHeight="1" x14ac:dyDescent="0.2">
      <c r="A44" s="147"/>
      <c r="B44" s="153"/>
      <c r="C44" s="154"/>
      <c r="D44" s="147"/>
      <c r="E44" s="148"/>
      <c r="F44" s="148"/>
      <c r="G44" s="148"/>
      <c r="H44" s="149"/>
      <c r="I44" s="54" t="str" cm="1">
        <f t="array" ref="I44">IF(COUNTBLANK(B44)=1,"",IF(H44="Oui",MID(B44,1,1)&amp;MID(C44,1,1)&amp;"-"&amp;TEXT(D44,"aamm")&amp;"-"&amp;TEXT(ROW(A43),"0000"),IF(H44="Non",_xlfn.XLOOKUP(B44&amp;C44,B$1:B142&amp;C$1:C142,I$1:I142," "))))</f>
        <v/>
      </c>
      <c r="J44" s="155"/>
      <c r="K44" s="115"/>
      <c r="L44" s="156"/>
      <c r="M44" s="156"/>
      <c r="N44" s="150"/>
      <c r="O44" s="150"/>
      <c r="P44" s="151"/>
      <c r="Q44" s="152"/>
      <c r="R44" s="70"/>
      <c r="S44" s="50"/>
    </row>
    <row r="45" spans="1:19" s="2" customFormat="1" ht="15" customHeight="1" x14ac:dyDescent="0.2">
      <c r="A45" s="147"/>
      <c r="B45" s="153"/>
      <c r="C45" s="154"/>
      <c r="D45" s="147"/>
      <c r="E45" s="148"/>
      <c r="F45" s="148"/>
      <c r="G45" s="148"/>
      <c r="H45" s="149"/>
      <c r="I45" s="54" t="str" cm="1">
        <f t="array" ref="I45">IF(COUNTBLANK(B45)=1,"",IF(H45="Oui",MID(B45,1,1)&amp;MID(C45,1,1)&amp;"-"&amp;TEXT(D45,"aamm")&amp;"-"&amp;TEXT(ROW(A44),"0000"),IF(H45="Non",_xlfn.XLOOKUP(B45&amp;C45,B$1:B143&amp;C$1:C143,I$1:I143," "))))</f>
        <v/>
      </c>
      <c r="J45" s="155"/>
      <c r="K45" s="115"/>
      <c r="L45" s="156"/>
      <c r="M45" s="156"/>
      <c r="N45" s="150"/>
      <c r="O45" s="150"/>
      <c r="P45" s="151"/>
      <c r="Q45" s="152"/>
      <c r="R45" s="70"/>
      <c r="S45" s="50"/>
    </row>
    <row r="46" spans="1:19" s="2" customFormat="1" ht="15" customHeight="1" x14ac:dyDescent="0.2">
      <c r="A46" s="147"/>
      <c r="B46" s="153"/>
      <c r="C46" s="154"/>
      <c r="D46" s="147"/>
      <c r="E46" s="148"/>
      <c r="F46" s="148"/>
      <c r="G46" s="148"/>
      <c r="H46" s="149"/>
      <c r="I46" s="54" t="str" cm="1">
        <f t="array" ref="I46">IF(COUNTBLANK(B46)=1,"",IF(H46="Oui",MID(B46,1,1)&amp;MID(C46,1,1)&amp;"-"&amp;TEXT(D46,"aamm")&amp;"-"&amp;TEXT(ROW(A45),"0000"),IF(H46="Non",_xlfn.XLOOKUP(B46&amp;C46,B$1:B144&amp;C$1:C144,I$1:I144," "))))</f>
        <v/>
      </c>
      <c r="J46" s="155"/>
      <c r="K46" s="115"/>
      <c r="L46" s="156"/>
      <c r="M46" s="156"/>
      <c r="N46" s="150"/>
      <c r="O46" s="150"/>
      <c r="P46" s="151"/>
      <c r="Q46" s="152"/>
      <c r="R46" s="70"/>
      <c r="S46" s="50"/>
    </row>
    <row r="47" spans="1:19" s="2" customFormat="1" ht="15" customHeight="1" x14ac:dyDescent="0.2">
      <c r="A47" s="147"/>
      <c r="B47" s="153"/>
      <c r="C47" s="154"/>
      <c r="D47" s="147"/>
      <c r="E47" s="148"/>
      <c r="F47" s="148"/>
      <c r="G47" s="148"/>
      <c r="H47" s="149"/>
      <c r="I47" s="54" t="str" cm="1">
        <f t="array" ref="I47">IF(COUNTBLANK(B47)=1,"",IF(H47="Oui",MID(B47,1,1)&amp;MID(C47,1,1)&amp;"-"&amp;TEXT(D47,"aamm")&amp;"-"&amp;TEXT(ROW(A46),"0000"),IF(H47="Non",_xlfn.XLOOKUP(B47&amp;C47,B$1:B145&amp;C$1:C145,I$1:I145," "))))</f>
        <v/>
      </c>
      <c r="J47" s="155"/>
      <c r="K47" s="115"/>
      <c r="L47" s="156"/>
      <c r="M47" s="156"/>
      <c r="N47" s="150"/>
      <c r="O47" s="150"/>
      <c r="P47" s="151"/>
      <c r="Q47" s="152"/>
      <c r="R47" s="70"/>
      <c r="S47" s="50"/>
    </row>
    <row r="48" spans="1:19" s="2" customFormat="1" ht="15" customHeight="1" x14ac:dyDescent="0.2">
      <c r="A48" s="147"/>
      <c r="B48" s="153"/>
      <c r="C48" s="154"/>
      <c r="D48" s="147"/>
      <c r="E48" s="148"/>
      <c r="F48" s="148"/>
      <c r="G48" s="148"/>
      <c r="H48" s="149"/>
      <c r="I48" s="54" t="str" cm="1">
        <f t="array" ref="I48">IF(COUNTBLANK(B48)=1,"",IF(H48="Oui",MID(B48,1,1)&amp;MID(C48,1,1)&amp;"-"&amp;TEXT(D48,"aamm")&amp;"-"&amp;TEXT(ROW(A47),"0000"),IF(H48="Non",_xlfn.XLOOKUP(B48&amp;C48,B$1:B146&amp;C$1:C146,I$1:I146," "))))</f>
        <v/>
      </c>
      <c r="J48" s="155"/>
      <c r="K48" s="115"/>
      <c r="L48" s="156"/>
      <c r="M48" s="156"/>
      <c r="N48" s="150"/>
      <c r="O48" s="150"/>
      <c r="P48" s="151"/>
      <c r="Q48" s="152"/>
      <c r="R48" s="70"/>
      <c r="S48" s="50"/>
    </row>
    <row r="49" spans="1:19" s="2" customFormat="1" ht="15" customHeight="1" x14ac:dyDescent="0.2">
      <c r="A49" s="147"/>
      <c r="B49" s="153"/>
      <c r="C49" s="154"/>
      <c r="D49" s="147"/>
      <c r="E49" s="148"/>
      <c r="F49" s="148"/>
      <c r="G49" s="148"/>
      <c r="H49" s="149"/>
      <c r="I49" s="54" t="str" cm="1">
        <f t="array" ref="I49">IF(COUNTBLANK(B49)=1,"",IF(H49="Oui",MID(B49,1,1)&amp;MID(C49,1,1)&amp;"-"&amp;TEXT(D49,"aamm")&amp;"-"&amp;TEXT(ROW(A48),"0000"),IF(H49="Non",_xlfn.XLOOKUP(B49&amp;C49,B$1:B147&amp;C$1:C147,I$1:I147," "))))</f>
        <v/>
      </c>
      <c r="J49" s="155"/>
      <c r="K49" s="115"/>
      <c r="L49" s="156"/>
      <c r="M49" s="156"/>
      <c r="N49" s="150"/>
      <c r="O49" s="150"/>
      <c r="P49" s="151"/>
      <c r="Q49" s="152"/>
      <c r="R49" s="70"/>
      <c r="S49" s="50"/>
    </row>
    <row r="50" spans="1:19" s="2" customFormat="1" ht="15" customHeight="1" x14ac:dyDescent="0.2">
      <c r="A50" s="147"/>
      <c r="B50" s="153"/>
      <c r="C50" s="154"/>
      <c r="D50" s="147"/>
      <c r="E50" s="148"/>
      <c r="F50" s="148"/>
      <c r="G50" s="148"/>
      <c r="H50" s="149"/>
      <c r="I50" s="54" t="str" cm="1">
        <f t="array" ref="I50">IF(COUNTBLANK(B50)=1,"",IF(H50="Oui",MID(B50,1,1)&amp;MID(C50,1,1)&amp;"-"&amp;TEXT(D50,"aamm")&amp;"-"&amp;TEXT(ROW(A49),"0000"),IF(H50="Non",_xlfn.XLOOKUP(B50&amp;C50,B$1:B148&amp;C$1:C148,I$1:I148," "))))</f>
        <v/>
      </c>
      <c r="J50" s="155"/>
      <c r="K50" s="115"/>
      <c r="L50" s="156"/>
      <c r="M50" s="156"/>
      <c r="N50" s="150"/>
      <c r="O50" s="150"/>
      <c r="P50" s="151"/>
      <c r="Q50" s="152"/>
      <c r="R50" s="70"/>
      <c r="S50" s="50"/>
    </row>
    <row r="51" spans="1:19" s="2" customFormat="1" ht="15" customHeight="1" x14ac:dyDescent="0.2">
      <c r="A51" s="147"/>
      <c r="B51" s="153"/>
      <c r="C51" s="154"/>
      <c r="D51" s="147"/>
      <c r="E51" s="148"/>
      <c r="F51" s="148"/>
      <c r="G51" s="148"/>
      <c r="H51" s="149"/>
      <c r="I51" s="54" t="str" cm="1">
        <f t="array" ref="I51">IF(COUNTBLANK(B51)=1,"",IF(H51="Oui",MID(B51,1,1)&amp;MID(C51,1,1)&amp;"-"&amp;TEXT(D51,"aamm")&amp;"-"&amp;TEXT(ROW(A50),"0000"),IF(H51="Non",_xlfn.XLOOKUP(B51&amp;C51,B$1:B149&amp;C$1:C149,I$1:I149," "))))</f>
        <v/>
      </c>
      <c r="J51" s="155"/>
      <c r="K51" s="115"/>
      <c r="L51" s="156"/>
      <c r="M51" s="156"/>
      <c r="N51" s="150"/>
      <c r="O51" s="150"/>
      <c r="P51" s="151"/>
      <c r="Q51" s="152"/>
      <c r="R51" s="70"/>
      <c r="S51" s="50"/>
    </row>
    <row r="52" spans="1:19" s="2" customFormat="1" ht="15" customHeight="1" x14ac:dyDescent="0.2">
      <c r="A52" s="147"/>
      <c r="B52" s="153"/>
      <c r="C52" s="154"/>
      <c r="D52" s="147"/>
      <c r="E52" s="148"/>
      <c r="F52" s="148"/>
      <c r="G52" s="148"/>
      <c r="H52" s="149"/>
      <c r="I52" s="54" t="str" cm="1">
        <f t="array" ref="I52">IF(COUNTBLANK(B52)=1,"",IF(H52="Oui",MID(B52,1,1)&amp;MID(C52,1,1)&amp;"-"&amp;TEXT(D52,"aamm")&amp;"-"&amp;TEXT(ROW(A51),"0000"),IF(H52="Non",_xlfn.XLOOKUP(B52&amp;C52,B$1:B150&amp;C$1:C150,I$1:I150," "))))</f>
        <v/>
      </c>
      <c r="J52" s="155"/>
      <c r="K52" s="115"/>
      <c r="L52" s="156"/>
      <c r="M52" s="156"/>
      <c r="N52" s="150"/>
      <c r="O52" s="150"/>
      <c r="P52" s="151"/>
      <c r="Q52" s="152"/>
      <c r="R52" s="70"/>
      <c r="S52" s="50"/>
    </row>
    <row r="53" spans="1:19" s="2" customFormat="1" ht="15" customHeight="1" x14ac:dyDescent="0.2">
      <c r="A53" s="147"/>
      <c r="B53" s="153"/>
      <c r="C53" s="154"/>
      <c r="D53" s="147"/>
      <c r="E53" s="148"/>
      <c r="F53" s="148"/>
      <c r="G53" s="148"/>
      <c r="H53" s="149"/>
      <c r="I53" s="54" t="str" cm="1">
        <f t="array" ref="I53">IF(COUNTBLANK(B53)=1,"",IF(H53="Oui",MID(B53,1,1)&amp;MID(C53,1,1)&amp;"-"&amp;TEXT(D53,"aamm")&amp;"-"&amp;TEXT(ROW(A52),"0000"),IF(H53="Non",_xlfn.XLOOKUP(B53&amp;C53,B$1:B151&amp;C$1:C151,I$1:I151," "))))</f>
        <v/>
      </c>
      <c r="J53" s="155"/>
      <c r="K53" s="115"/>
      <c r="L53" s="156"/>
      <c r="M53" s="156"/>
      <c r="N53" s="150"/>
      <c r="O53" s="150"/>
      <c r="P53" s="151"/>
      <c r="Q53" s="152"/>
      <c r="R53" s="70"/>
      <c r="S53" s="50"/>
    </row>
    <row r="54" spans="1:19" s="2" customFormat="1" ht="15" customHeight="1" x14ac:dyDescent="0.2">
      <c r="A54" s="147"/>
      <c r="B54" s="153"/>
      <c r="C54" s="154"/>
      <c r="D54" s="147"/>
      <c r="E54" s="148"/>
      <c r="F54" s="148"/>
      <c r="G54" s="148"/>
      <c r="H54" s="149"/>
      <c r="I54" s="54" t="str" cm="1">
        <f t="array" ref="I54">IF(COUNTBLANK(B54)=1,"",IF(H54="Oui",MID(B54,1,1)&amp;MID(C54,1,1)&amp;"-"&amp;TEXT(D54,"aamm")&amp;"-"&amp;TEXT(ROW(A53),"0000"),IF(H54="Non",_xlfn.XLOOKUP(B54&amp;C54,B$1:B152&amp;C$1:C152,I$1:I152," "))))</f>
        <v/>
      </c>
      <c r="J54" s="155"/>
      <c r="K54" s="115"/>
      <c r="L54" s="156"/>
      <c r="M54" s="156"/>
      <c r="N54" s="150"/>
      <c r="O54" s="150"/>
      <c r="P54" s="151"/>
      <c r="Q54" s="152"/>
      <c r="R54" s="70"/>
      <c r="S54" s="50"/>
    </row>
    <row r="55" spans="1:19" s="2" customFormat="1" ht="15" customHeight="1" x14ac:dyDescent="0.2">
      <c r="A55" s="147"/>
      <c r="B55" s="153"/>
      <c r="C55" s="154"/>
      <c r="D55" s="147"/>
      <c r="E55" s="148"/>
      <c r="F55" s="148"/>
      <c r="G55" s="148"/>
      <c r="H55" s="149"/>
      <c r="I55" s="54" t="str" cm="1">
        <f t="array" ref="I55">IF(COUNTBLANK(B55)=1,"",IF(H55="Oui",MID(B55,1,1)&amp;MID(C55,1,1)&amp;"-"&amp;TEXT(D55,"aamm")&amp;"-"&amp;TEXT(ROW(A54),"0000"),IF(H55="Non",_xlfn.XLOOKUP(B55&amp;C55,B$1:B153&amp;C$1:C153,I$1:I153," "))))</f>
        <v/>
      </c>
      <c r="J55" s="155"/>
      <c r="K55" s="115"/>
      <c r="L55" s="156"/>
      <c r="M55" s="156"/>
      <c r="N55" s="150"/>
      <c r="O55" s="150"/>
      <c r="P55" s="151"/>
      <c r="Q55" s="152"/>
      <c r="R55" s="70"/>
      <c r="S55" s="50"/>
    </row>
    <row r="56" spans="1:19" s="2" customFormat="1" ht="15" customHeight="1" x14ac:dyDescent="0.2">
      <c r="A56" s="147"/>
      <c r="B56" s="153"/>
      <c r="C56" s="154"/>
      <c r="D56" s="147"/>
      <c r="E56" s="148"/>
      <c r="F56" s="148"/>
      <c r="G56" s="148"/>
      <c r="H56" s="149"/>
      <c r="I56" s="54" t="str" cm="1">
        <f t="array" ref="I56">IF(COUNTBLANK(B56)=1,"",IF(H56="Oui",MID(B56,1,1)&amp;MID(C56,1,1)&amp;"-"&amp;TEXT(D56,"aamm")&amp;"-"&amp;TEXT(ROW(A55),"0000"),IF(H56="Non",_xlfn.XLOOKUP(B56&amp;C56,B$1:B154&amp;C$1:C154,I$1:I154," "))))</f>
        <v/>
      </c>
      <c r="J56" s="155"/>
      <c r="K56" s="115"/>
      <c r="L56" s="156"/>
      <c r="M56" s="156"/>
      <c r="N56" s="150"/>
      <c r="O56" s="150"/>
      <c r="P56" s="151"/>
      <c r="Q56" s="152"/>
      <c r="R56" s="70"/>
      <c r="S56" s="50"/>
    </row>
    <row r="57" spans="1:19" s="2" customFormat="1" ht="15" customHeight="1" x14ac:dyDescent="0.2">
      <c r="A57" s="147"/>
      <c r="B57" s="153"/>
      <c r="C57" s="154"/>
      <c r="D57" s="147"/>
      <c r="E57" s="148"/>
      <c r="F57" s="148"/>
      <c r="G57" s="148"/>
      <c r="H57" s="149"/>
      <c r="I57" s="54" t="str" cm="1">
        <f t="array" ref="I57">IF(COUNTBLANK(B57)=1,"",IF(H57="Oui",MID(B57,1,1)&amp;MID(C57,1,1)&amp;"-"&amp;TEXT(D57,"aamm")&amp;"-"&amp;TEXT(ROW(A56),"0000"),IF(H57="Non",_xlfn.XLOOKUP(B57&amp;C57,B$1:B155&amp;C$1:C155,I$1:I155," "))))</f>
        <v/>
      </c>
      <c r="J57" s="155"/>
      <c r="K57" s="115"/>
      <c r="L57" s="156"/>
      <c r="M57" s="156"/>
      <c r="N57" s="150"/>
      <c r="O57" s="150"/>
      <c r="P57" s="151"/>
      <c r="Q57" s="152"/>
      <c r="R57" s="70"/>
      <c r="S57" s="50"/>
    </row>
    <row r="58" spans="1:19" s="2" customFormat="1" ht="15" customHeight="1" x14ac:dyDescent="0.2">
      <c r="A58" s="147"/>
      <c r="B58" s="153"/>
      <c r="C58" s="154"/>
      <c r="D58" s="147"/>
      <c r="E58" s="148"/>
      <c r="F58" s="148"/>
      <c r="G58" s="148"/>
      <c r="H58" s="149"/>
      <c r="I58" s="54" t="str" cm="1">
        <f t="array" ref="I58">IF(COUNTBLANK(B58)=1,"",IF(H58="Oui",MID(B58,1,1)&amp;MID(C58,1,1)&amp;"-"&amp;TEXT(D58,"aamm")&amp;"-"&amp;TEXT(ROW(A57),"0000"),IF(H58="Non",_xlfn.XLOOKUP(B58&amp;C58,B$1:B156&amp;C$1:C156,I$1:I156," "))))</f>
        <v/>
      </c>
      <c r="J58" s="155"/>
      <c r="K58" s="115"/>
      <c r="L58" s="156"/>
      <c r="M58" s="156"/>
      <c r="N58" s="150"/>
      <c r="O58" s="150"/>
      <c r="P58" s="151"/>
      <c r="Q58" s="152"/>
      <c r="R58" s="70"/>
      <c r="S58" s="50"/>
    </row>
    <row r="59" spans="1:19" s="2" customFormat="1" ht="15" customHeight="1" x14ac:dyDescent="0.2">
      <c r="A59" s="147"/>
      <c r="B59" s="153"/>
      <c r="C59" s="154"/>
      <c r="D59" s="147"/>
      <c r="E59" s="148"/>
      <c r="F59" s="148"/>
      <c r="G59" s="148"/>
      <c r="H59" s="149"/>
      <c r="I59" s="54" t="str" cm="1">
        <f t="array" ref="I59">IF(COUNTBLANK(B59)=1,"",IF(H59="Oui",MID(B59,1,1)&amp;MID(C59,1,1)&amp;"-"&amp;TEXT(D59,"aamm")&amp;"-"&amp;TEXT(ROW(A58),"0000"),IF(H59="Non",_xlfn.XLOOKUP(B59&amp;C59,B$1:B157&amp;C$1:C157,I$1:I157," "))))</f>
        <v/>
      </c>
      <c r="J59" s="155"/>
      <c r="K59" s="115"/>
      <c r="L59" s="156"/>
      <c r="M59" s="156"/>
      <c r="N59" s="150"/>
      <c r="O59" s="150"/>
      <c r="P59" s="151"/>
      <c r="Q59" s="152"/>
      <c r="R59" s="70"/>
      <c r="S59" s="50"/>
    </row>
    <row r="60" spans="1:19" s="2" customFormat="1" ht="15" customHeight="1" x14ac:dyDescent="0.2">
      <c r="A60" s="147"/>
      <c r="B60" s="153"/>
      <c r="C60" s="154"/>
      <c r="D60" s="147"/>
      <c r="E60" s="148"/>
      <c r="F60" s="148"/>
      <c r="G60" s="148"/>
      <c r="H60" s="149"/>
      <c r="I60" s="54" t="str" cm="1">
        <f t="array" ref="I60">IF(COUNTBLANK(B60)=1,"",IF(H60="Oui",MID(B60,1,1)&amp;MID(C60,1,1)&amp;"-"&amp;TEXT(D60,"aamm")&amp;"-"&amp;TEXT(ROW(A59),"0000"),IF(H60="Non",_xlfn.XLOOKUP(B60&amp;C60,B$1:B158&amp;C$1:C158,I$1:I158," "))))</f>
        <v/>
      </c>
      <c r="J60" s="155"/>
      <c r="K60" s="115"/>
      <c r="L60" s="156"/>
      <c r="M60" s="156"/>
      <c r="N60" s="150"/>
      <c r="O60" s="150"/>
      <c r="P60" s="151"/>
      <c r="Q60" s="152"/>
      <c r="R60" s="70"/>
      <c r="S60" s="50"/>
    </row>
    <row r="61" spans="1:19" s="2" customFormat="1" ht="15" customHeight="1" x14ac:dyDescent="0.2">
      <c r="A61" s="147"/>
      <c r="B61" s="153"/>
      <c r="C61" s="154"/>
      <c r="D61" s="147"/>
      <c r="E61" s="148"/>
      <c r="F61" s="148"/>
      <c r="G61" s="148"/>
      <c r="H61" s="149"/>
      <c r="I61" s="54" t="str" cm="1">
        <f t="array" ref="I61">IF(COUNTBLANK(B61)=1,"",IF(H61="Oui",MID(B61,1,1)&amp;MID(C61,1,1)&amp;"-"&amp;TEXT(D61,"aamm")&amp;"-"&amp;TEXT(ROW(A60),"0000"),IF(H61="Non",_xlfn.XLOOKUP(B61&amp;C61,B$1:B159&amp;C$1:C159,I$1:I159," "))))</f>
        <v/>
      </c>
      <c r="J61" s="155"/>
      <c r="K61" s="115"/>
      <c r="L61" s="156"/>
      <c r="M61" s="156"/>
      <c r="N61" s="150"/>
      <c r="O61" s="150"/>
      <c r="P61" s="151"/>
      <c r="Q61" s="152"/>
      <c r="R61" s="70"/>
      <c r="S61" s="50"/>
    </row>
    <row r="62" spans="1:19" s="2" customFormat="1" ht="15" customHeight="1" x14ac:dyDescent="0.2">
      <c r="A62" s="147"/>
      <c r="B62" s="153"/>
      <c r="C62" s="154"/>
      <c r="D62" s="147"/>
      <c r="E62" s="148"/>
      <c r="F62" s="148"/>
      <c r="G62" s="148"/>
      <c r="H62" s="149"/>
      <c r="I62" s="54" t="str" cm="1">
        <f t="array" ref="I62">IF(COUNTBLANK(B62)=1,"",IF(H62="Oui",MID(B62,1,1)&amp;MID(C62,1,1)&amp;"-"&amp;TEXT(D62,"aamm")&amp;"-"&amp;TEXT(ROW(A61),"0000"),IF(H62="Non",_xlfn.XLOOKUP(B62&amp;C62,B$1:B160&amp;C$1:C160,I$1:I160," "))))</f>
        <v/>
      </c>
      <c r="J62" s="155"/>
      <c r="K62" s="115"/>
      <c r="L62" s="156"/>
      <c r="M62" s="156"/>
      <c r="N62" s="150"/>
      <c r="O62" s="150"/>
      <c r="P62" s="151"/>
      <c r="Q62" s="152"/>
      <c r="R62" s="70"/>
      <c r="S62" s="50"/>
    </row>
    <row r="63" spans="1:19" s="2" customFormat="1" ht="15" customHeight="1" x14ac:dyDescent="0.2">
      <c r="A63" s="147"/>
      <c r="B63" s="153"/>
      <c r="C63" s="154"/>
      <c r="D63" s="147"/>
      <c r="E63" s="148"/>
      <c r="F63" s="148"/>
      <c r="G63" s="148"/>
      <c r="H63" s="149"/>
      <c r="I63" s="54" t="str" cm="1">
        <f t="array" ref="I63">IF(COUNTBLANK(B63)=1,"",IF(H63="Oui",MID(B63,1,1)&amp;MID(C63,1,1)&amp;"-"&amp;TEXT(D63,"aamm")&amp;"-"&amp;TEXT(ROW(A62),"0000"),IF(H63="Non",_xlfn.XLOOKUP(B63&amp;C63,B$1:B161&amp;C$1:C161,I$1:I161," "))))</f>
        <v/>
      </c>
      <c r="J63" s="155"/>
      <c r="K63" s="115"/>
      <c r="L63" s="156"/>
      <c r="M63" s="156"/>
      <c r="N63" s="150"/>
      <c r="O63" s="150"/>
      <c r="P63" s="151"/>
      <c r="Q63" s="152"/>
      <c r="R63" s="70"/>
      <c r="S63" s="50"/>
    </row>
    <row r="64" spans="1:19" s="2" customFormat="1" ht="15" customHeight="1" x14ac:dyDescent="0.2">
      <c r="A64" s="147"/>
      <c r="B64" s="153"/>
      <c r="C64" s="154"/>
      <c r="D64" s="147"/>
      <c r="E64" s="148"/>
      <c r="F64" s="148"/>
      <c r="G64" s="148"/>
      <c r="H64" s="149"/>
      <c r="I64" s="54" t="str" cm="1">
        <f t="array" ref="I64">IF(COUNTBLANK(B64)=1,"",IF(H64="Oui",MID(B64,1,1)&amp;MID(C64,1,1)&amp;"-"&amp;TEXT(D64,"aamm")&amp;"-"&amp;TEXT(ROW(A63),"0000"),IF(H64="Non",_xlfn.XLOOKUP(B64&amp;C64,B$1:B162&amp;C$1:C162,I$1:I162," "))))</f>
        <v/>
      </c>
      <c r="J64" s="155"/>
      <c r="K64" s="115"/>
      <c r="L64" s="156"/>
      <c r="M64" s="156"/>
      <c r="N64" s="150"/>
      <c r="O64" s="150"/>
      <c r="P64" s="151"/>
      <c r="Q64" s="152"/>
      <c r="R64" s="70"/>
      <c r="S64" s="50"/>
    </row>
    <row r="65" spans="1:19" s="2" customFormat="1" ht="15" customHeight="1" x14ac:dyDescent="0.2">
      <c r="A65" s="147"/>
      <c r="B65" s="153"/>
      <c r="C65" s="154"/>
      <c r="D65" s="147"/>
      <c r="E65" s="148"/>
      <c r="F65" s="148"/>
      <c r="G65" s="148"/>
      <c r="H65" s="149"/>
      <c r="I65" s="54" t="str" cm="1">
        <f t="array" ref="I65">IF(COUNTBLANK(B65)=1,"",IF(H65="Oui",MID(B65,1,1)&amp;MID(C65,1,1)&amp;"-"&amp;TEXT(D65,"aamm")&amp;"-"&amp;TEXT(ROW(A64),"0000"),IF(H65="Non",_xlfn.XLOOKUP(B65&amp;C65,B$1:B163&amp;C$1:C163,I$1:I163," "))))</f>
        <v/>
      </c>
      <c r="J65" s="155"/>
      <c r="K65" s="115"/>
      <c r="L65" s="156"/>
      <c r="M65" s="156"/>
      <c r="N65" s="150"/>
      <c r="O65" s="150"/>
      <c r="P65" s="151"/>
      <c r="Q65" s="152"/>
      <c r="R65" s="70"/>
      <c r="S65" s="50"/>
    </row>
    <row r="66" spans="1:19" s="2" customFormat="1" ht="15" customHeight="1" x14ac:dyDescent="0.2">
      <c r="A66" s="147"/>
      <c r="B66" s="153"/>
      <c r="C66" s="154"/>
      <c r="D66" s="147"/>
      <c r="E66" s="148"/>
      <c r="F66" s="148"/>
      <c r="G66" s="148"/>
      <c r="H66" s="149"/>
      <c r="I66" s="54" t="str" cm="1">
        <f t="array" ref="I66">IF(COUNTBLANK(B66)=1,"",IF(H66="Oui",MID(B66,1,1)&amp;MID(C66,1,1)&amp;"-"&amp;TEXT(D66,"aamm")&amp;"-"&amp;TEXT(ROW(A65),"0000"),IF(H66="Non",_xlfn.XLOOKUP(B66&amp;C66,B$1:B164&amp;C$1:C164,I$1:I164," "))))</f>
        <v/>
      </c>
      <c r="J66" s="155"/>
      <c r="K66" s="115"/>
      <c r="L66" s="156"/>
      <c r="M66" s="156"/>
      <c r="N66" s="150"/>
      <c r="O66" s="150"/>
      <c r="P66" s="151"/>
      <c r="Q66" s="152"/>
      <c r="R66" s="70"/>
      <c r="S66" s="50"/>
    </row>
    <row r="67" spans="1:19" s="2" customFormat="1" ht="15" customHeight="1" x14ac:dyDescent="0.2">
      <c r="A67" s="147"/>
      <c r="B67" s="153"/>
      <c r="C67" s="154"/>
      <c r="D67" s="147"/>
      <c r="E67" s="148"/>
      <c r="F67" s="148"/>
      <c r="G67" s="148"/>
      <c r="H67" s="149"/>
      <c r="I67" s="54" t="str" cm="1">
        <f t="array" ref="I67">IF(COUNTBLANK(B67)=1,"",IF(H67="Oui",MID(B67,1,1)&amp;MID(C67,1,1)&amp;"-"&amp;TEXT(D67,"aamm")&amp;"-"&amp;TEXT(ROW(A66),"0000"),IF(H67="Non",_xlfn.XLOOKUP(B67&amp;C67,B$1:B165&amp;C$1:C165,I$1:I165," "))))</f>
        <v/>
      </c>
      <c r="J67" s="155"/>
      <c r="K67" s="115"/>
      <c r="L67" s="156"/>
      <c r="M67" s="156"/>
      <c r="N67" s="150"/>
      <c r="O67" s="150"/>
      <c r="P67" s="151"/>
      <c r="Q67" s="152"/>
      <c r="R67" s="70"/>
      <c r="S67" s="50"/>
    </row>
    <row r="68" spans="1:19" s="2" customFormat="1" ht="15" customHeight="1" x14ac:dyDescent="0.2">
      <c r="A68" s="147"/>
      <c r="B68" s="153"/>
      <c r="C68" s="154"/>
      <c r="D68" s="147"/>
      <c r="E68" s="148"/>
      <c r="F68" s="148"/>
      <c r="G68" s="148"/>
      <c r="H68" s="149"/>
      <c r="I68" s="54" t="str" cm="1">
        <f t="array" ref="I68">IF(COUNTBLANK(B68)=1,"",IF(H68="Oui",MID(B68,1,1)&amp;MID(C68,1,1)&amp;"-"&amp;TEXT(D68,"aamm")&amp;"-"&amp;TEXT(ROW(A67),"0000"),IF(H68="Non",_xlfn.XLOOKUP(B68&amp;C68,B$1:B166&amp;C$1:C166,I$1:I166," "))))</f>
        <v/>
      </c>
      <c r="J68" s="155"/>
      <c r="K68" s="115"/>
      <c r="L68" s="156"/>
      <c r="M68" s="156"/>
      <c r="N68" s="150"/>
      <c r="O68" s="150"/>
      <c r="P68" s="151"/>
      <c r="Q68" s="152"/>
      <c r="R68" s="70"/>
      <c r="S68" s="50"/>
    </row>
    <row r="69" spans="1:19" s="2" customFormat="1" ht="15" customHeight="1" x14ac:dyDescent="0.2">
      <c r="A69" s="147"/>
      <c r="B69" s="153"/>
      <c r="C69" s="154"/>
      <c r="D69" s="147"/>
      <c r="E69" s="148"/>
      <c r="F69" s="148"/>
      <c r="G69" s="148"/>
      <c r="H69" s="149"/>
      <c r="I69" s="54" t="str" cm="1">
        <f t="array" ref="I69">IF(COUNTBLANK(B69)=1,"",IF(H69="Oui",MID(B69,1,1)&amp;MID(C69,1,1)&amp;"-"&amp;TEXT(D69,"aamm")&amp;"-"&amp;TEXT(ROW(A68),"0000"),IF(H69="Non",_xlfn.XLOOKUP(B69&amp;C69,B$1:B167&amp;C$1:C167,I$1:I167," "))))</f>
        <v/>
      </c>
      <c r="J69" s="155"/>
      <c r="K69" s="115"/>
      <c r="L69" s="156"/>
      <c r="M69" s="156"/>
      <c r="N69" s="150"/>
      <c r="O69" s="150"/>
      <c r="P69" s="151"/>
      <c r="Q69" s="152"/>
      <c r="R69" s="70"/>
      <c r="S69" s="50"/>
    </row>
    <row r="70" spans="1:19" s="2" customFormat="1" ht="15" customHeight="1" x14ac:dyDescent="0.2">
      <c r="A70" s="147"/>
      <c r="B70" s="153"/>
      <c r="C70" s="154"/>
      <c r="D70" s="147"/>
      <c r="E70" s="148"/>
      <c r="F70" s="148"/>
      <c r="G70" s="148"/>
      <c r="H70" s="149"/>
      <c r="I70" s="54" t="str" cm="1">
        <f t="array" ref="I70">IF(COUNTBLANK(B70)=1,"",IF(H70="Oui",MID(B70,1,1)&amp;MID(C70,1,1)&amp;"-"&amp;TEXT(D70,"aamm")&amp;"-"&amp;TEXT(ROW(A69),"0000"),IF(H70="Non",_xlfn.XLOOKUP(B70&amp;C70,B$1:B168&amp;C$1:C168,I$1:I168," "))))</f>
        <v/>
      </c>
      <c r="J70" s="155"/>
      <c r="K70" s="115"/>
      <c r="L70" s="156"/>
      <c r="M70" s="156"/>
      <c r="N70" s="150"/>
      <c r="O70" s="150"/>
      <c r="P70" s="151"/>
      <c r="Q70" s="152"/>
      <c r="R70" s="70"/>
      <c r="S70" s="50"/>
    </row>
    <row r="71" spans="1:19" s="2" customFormat="1" ht="15" customHeight="1" x14ac:dyDescent="0.2">
      <c r="A71" s="147"/>
      <c r="B71" s="153"/>
      <c r="C71" s="154"/>
      <c r="D71" s="147"/>
      <c r="E71" s="148"/>
      <c r="F71" s="148"/>
      <c r="G71" s="148"/>
      <c r="H71" s="149"/>
      <c r="I71" s="54" t="str" cm="1">
        <f t="array" ref="I71">IF(COUNTBLANK(B71)=1,"",IF(H71="Oui",MID(B71,1,1)&amp;MID(C71,1,1)&amp;"-"&amp;TEXT(D71,"aamm")&amp;"-"&amp;TEXT(ROW(A70),"0000"),IF(H71="Non",_xlfn.XLOOKUP(B71&amp;C71,B$1:B169&amp;C$1:C169,I$1:I169," "))))</f>
        <v/>
      </c>
      <c r="J71" s="155"/>
      <c r="K71" s="115"/>
      <c r="L71" s="156"/>
      <c r="M71" s="156"/>
      <c r="N71" s="150"/>
      <c r="O71" s="150"/>
      <c r="P71" s="151"/>
      <c r="Q71" s="152"/>
      <c r="R71" s="70"/>
      <c r="S71" s="50"/>
    </row>
    <row r="72" spans="1:19" s="2" customFormat="1" ht="15" customHeight="1" x14ac:dyDescent="0.2">
      <c r="A72" s="147"/>
      <c r="B72" s="153"/>
      <c r="C72" s="154"/>
      <c r="D72" s="147"/>
      <c r="E72" s="148"/>
      <c r="F72" s="148"/>
      <c r="G72" s="148"/>
      <c r="H72" s="149"/>
      <c r="I72" s="54" t="str" cm="1">
        <f t="array" ref="I72">IF(COUNTBLANK(B72)=1,"",IF(H72="Oui",MID(B72,1,1)&amp;MID(C72,1,1)&amp;"-"&amp;TEXT(D72,"aamm")&amp;"-"&amp;TEXT(ROW(A71),"0000"),IF(H72="Non",_xlfn.XLOOKUP(B72&amp;C72,B$1:B170&amp;C$1:C170,I$1:I170," "))))</f>
        <v/>
      </c>
      <c r="J72" s="155"/>
      <c r="K72" s="115"/>
      <c r="L72" s="156"/>
      <c r="M72" s="156"/>
      <c r="N72" s="150"/>
      <c r="O72" s="150"/>
      <c r="P72" s="151"/>
      <c r="Q72" s="152"/>
      <c r="R72" s="70"/>
      <c r="S72" s="50"/>
    </row>
    <row r="73" spans="1:19" s="2" customFormat="1" ht="15" customHeight="1" x14ac:dyDescent="0.2">
      <c r="A73" s="147"/>
      <c r="B73" s="153"/>
      <c r="C73" s="154"/>
      <c r="D73" s="147"/>
      <c r="E73" s="148"/>
      <c r="F73" s="148"/>
      <c r="G73" s="148"/>
      <c r="H73" s="149"/>
      <c r="I73" s="54" t="str" cm="1">
        <f t="array" ref="I73">IF(COUNTBLANK(B73)=1,"",IF(H73="Oui",MID(B73,1,1)&amp;MID(C73,1,1)&amp;"-"&amp;TEXT(D73,"aamm")&amp;"-"&amp;TEXT(ROW(A72),"0000"),IF(H73="Non",_xlfn.XLOOKUP(B73&amp;C73,B$1:B171&amp;C$1:C171,I$1:I171," "))))</f>
        <v/>
      </c>
      <c r="J73" s="155"/>
      <c r="K73" s="115"/>
      <c r="L73" s="156"/>
      <c r="M73" s="156"/>
      <c r="N73" s="150"/>
      <c r="O73" s="150"/>
      <c r="P73" s="151"/>
      <c r="Q73" s="152"/>
      <c r="R73" s="70"/>
      <c r="S73" s="50"/>
    </row>
    <row r="74" spans="1:19" s="2" customFormat="1" ht="15" customHeight="1" x14ac:dyDescent="0.2">
      <c r="A74" s="147"/>
      <c r="B74" s="153"/>
      <c r="C74" s="154"/>
      <c r="D74" s="147"/>
      <c r="E74" s="148"/>
      <c r="F74" s="148"/>
      <c r="G74" s="148"/>
      <c r="H74" s="149"/>
      <c r="I74" s="54" t="str" cm="1">
        <f t="array" ref="I74">IF(COUNTBLANK(B74)=1,"",IF(H74="Oui",MID(B74,1,1)&amp;MID(C74,1,1)&amp;"-"&amp;TEXT(D74,"aamm")&amp;"-"&amp;TEXT(ROW(A73),"0000"),IF(H74="Non",_xlfn.XLOOKUP(B74&amp;C74,B$1:B172&amp;C$1:C172,I$1:I172," "))))</f>
        <v/>
      </c>
      <c r="J74" s="155"/>
      <c r="K74" s="115"/>
      <c r="L74" s="156"/>
      <c r="M74" s="156"/>
      <c r="N74" s="150"/>
      <c r="O74" s="150"/>
      <c r="P74" s="151"/>
      <c r="Q74" s="152"/>
      <c r="R74" s="70"/>
      <c r="S74" s="50"/>
    </row>
    <row r="75" spans="1:19" s="2" customFormat="1" ht="15" customHeight="1" x14ac:dyDescent="0.2">
      <c r="A75" s="147"/>
      <c r="B75" s="153"/>
      <c r="C75" s="154"/>
      <c r="D75" s="147"/>
      <c r="E75" s="148"/>
      <c r="F75" s="148"/>
      <c r="G75" s="148"/>
      <c r="H75" s="149"/>
      <c r="I75" s="54" t="str" cm="1">
        <f t="array" ref="I75">IF(COUNTBLANK(B75)=1,"",IF(H75="Oui",MID(B75,1,1)&amp;MID(C75,1,1)&amp;"-"&amp;TEXT(D75,"aamm")&amp;"-"&amp;TEXT(ROW(A74),"0000"),IF(H75="Non",_xlfn.XLOOKUP(B75&amp;C75,B$1:B173&amp;C$1:C173,I$1:I173," "))))</f>
        <v/>
      </c>
      <c r="J75" s="155"/>
      <c r="K75" s="115"/>
      <c r="L75" s="156"/>
      <c r="M75" s="156"/>
      <c r="N75" s="150"/>
      <c r="O75" s="150"/>
      <c r="P75" s="151"/>
      <c r="Q75" s="152"/>
      <c r="R75" s="70"/>
      <c r="S75" s="50"/>
    </row>
    <row r="76" spans="1:19" s="2" customFormat="1" ht="15" customHeight="1" x14ac:dyDescent="0.2">
      <c r="A76" s="147"/>
      <c r="B76" s="153"/>
      <c r="C76" s="154"/>
      <c r="D76" s="147"/>
      <c r="E76" s="148"/>
      <c r="F76" s="148"/>
      <c r="G76" s="148"/>
      <c r="H76" s="149"/>
      <c r="I76" s="54" t="str" cm="1">
        <f t="array" ref="I76">IF(COUNTBLANK(B76)=1,"",IF(H76="Oui",MID(B76,1,1)&amp;MID(C76,1,1)&amp;"-"&amp;TEXT(D76,"aamm")&amp;"-"&amp;TEXT(ROW(A75),"0000"),IF(H76="Non",_xlfn.XLOOKUP(B76&amp;C76,B$1:B174&amp;C$1:C174,I$1:I174," "))))</f>
        <v/>
      </c>
      <c r="J76" s="155"/>
      <c r="K76" s="115"/>
      <c r="L76" s="156"/>
      <c r="M76" s="156"/>
      <c r="N76" s="150"/>
      <c r="O76" s="150"/>
      <c r="P76" s="151"/>
      <c r="Q76" s="152"/>
      <c r="R76" s="70"/>
      <c r="S76" s="50"/>
    </row>
    <row r="77" spans="1:19" s="2" customFormat="1" ht="15" customHeight="1" x14ac:dyDescent="0.2">
      <c r="A77" s="147"/>
      <c r="B77" s="153"/>
      <c r="C77" s="154"/>
      <c r="D77" s="147"/>
      <c r="E77" s="148"/>
      <c r="F77" s="148"/>
      <c r="G77" s="148"/>
      <c r="H77" s="149"/>
      <c r="I77" s="54" t="str" cm="1">
        <f t="array" ref="I77">IF(COUNTBLANK(B77)=1,"",IF(H77="Oui",MID(B77,1,1)&amp;MID(C77,1,1)&amp;"-"&amp;TEXT(D77,"aamm")&amp;"-"&amp;TEXT(ROW(A76),"0000"),IF(H77="Non",_xlfn.XLOOKUP(B77&amp;C77,B$1:B175&amp;C$1:C175,I$1:I175," "))))</f>
        <v/>
      </c>
      <c r="J77" s="155"/>
      <c r="K77" s="115"/>
      <c r="L77" s="156"/>
      <c r="M77" s="156"/>
      <c r="N77" s="150"/>
      <c r="O77" s="150"/>
      <c r="P77" s="151"/>
      <c r="Q77" s="152"/>
      <c r="R77" s="70"/>
      <c r="S77" s="50"/>
    </row>
    <row r="78" spans="1:19" s="2" customFormat="1" ht="15" customHeight="1" x14ac:dyDescent="0.2">
      <c r="A78" s="147"/>
      <c r="B78" s="153"/>
      <c r="C78" s="154"/>
      <c r="D78" s="147"/>
      <c r="E78" s="148"/>
      <c r="F78" s="148"/>
      <c r="G78" s="148"/>
      <c r="H78" s="149"/>
      <c r="I78" s="54" t="str" cm="1">
        <f t="array" ref="I78">IF(COUNTBLANK(B78)=1,"",IF(H78="Oui",MID(B78,1,1)&amp;MID(C78,1,1)&amp;"-"&amp;TEXT(D78,"aamm")&amp;"-"&amp;TEXT(ROW(A77),"0000"),IF(H78="Non",_xlfn.XLOOKUP(B78&amp;C78,B$1:B176&amp;C$1:C176,I$1:I176," "))))</f>
        <v/>
      </c>
      <c r="J78" s="155"/>
      <c r="K78" s="115"/>
      <c r="L78" s="156"/>
      <c r="M78" s="156"/>
      <c r="N78" s="150"/>
      <c r="O78" s="150"/>
      <c r="P78" s="151"/>
      <c r="Q78" s="152"/>
      <c r="R78" s="70"/>
      <c r="S78" s="50"/>
    </row>
    <row r="79" spans="1:19" s="2" customFormat="1" ht="15" customHeight="1" x14ac:dyDescent="0.2">
      <c r="A79" s="147"/>
      <c r="B79" s="153"/>
      <c r="C79" s="154"/>
      <c r="D79" s="147"/>
      <c r="E79" s="148"/>
      <c r="F79" s="148"/>
      <c r="G79" s="148"/>
      <c r="H79" s="149"/>
      <c r="I79" s="54" t="str" cm="1">
        <f t="array" ref="I79">IF(COUNTBLANK(B79)=1,"",IF(H79="Oui",MID(B79,1,1)&amp;MID(C79,1,1)&amp;"-"&amp;TEXT(D79,"aamm")&amp;"-"&amp;TEXT(ROW(A78),"0000"),IF(H79="Non",_xlfn.XLOOKUP(B79&amp;C79,B$1:B177&amp;C$1:C177,I$1:I177," "))))</f>
        <v/>
      </c>
      <c r="J79" s="155"/>
      <c r="K79" s="115"/>
      <c r="L79" s="156"/>
      <c r="M79" s="156"/>
      <c r="N79" s="150"/>
      <c r="O79" s="150"/>
      <c r="P79" s="151"/>
      <c r="Q79" s="152"/>
      <c r="R79" s="70"/>
      <c r="S79" s="50"/>
    </row>
    <row r="80" spans="1:19" s="2" customFormat="1" ht="15" customHeight="1" x14ac:dyDescent="0.2">
      <c r="A80" s="147"/>
      <c r="B80" s="153"/>
      <c r="C80" s="154"/>
      <c r="D80" s="147"/>
      <c r="E80" s="148"/>
      <c r="F80" s="148"/>
      <c r="G80" s="148"/>
      <c r="H80" s="149"/>
      <c r="I80" s="54" t="str" cm="1">
        <f t="array" ref="I80">IF(COUNTBLANK(B80)=1,"",IF(H80="Oui",MID(B80,1,1)&amp;MID(C80,1,1)&amp;"-"&amp;TEXT(D80,"aamm")&amp;"-"&amp;TEXT(ROW(A79),"0000"),IF(H80="Non",_xlfn.XLOOKUP(B80&amp;C80,B$1:B178&amp;C$1:C178,I$1:I178," "))))</f>
        <v/>
      </c>
      <c r="J80" s="155"/>
      <c r="K80" s="115"/>
      <c r="L80" s="156"/>
      <c r="M80" s="156"/>
      <c r="N80" s="150"/>
      <c r="O80" s="150"/>
      <c r="P80" s="151"/>
      <c r="Q80" s="152"/>
      <c r="R80" s="70"/>
      <c r="S80" s="50"/>
    </row>
    <row r="81" spans="1:19" s="2" customFormat="1" ht="15" customHeight="1" x14ac:dyDescent="0.2">
      <c r="A81" s="147"/>
      <c r="B81" s="153"/>
      <c r="C81" s="154"/>
      <c r="D81" s="147"/>
      <c r="E81" s="148"/>
      <c r="F81" s="148"/>
      <c r="G81" s="148"/>
      <c r="H81" s="149"/>
      <c r="I81" s="54" t="str" cm="1">
        <f t="array" ref="I81">IF(COUNTBLANK(B81)=1,"",IF(H81="Oui",MID(B81,1,1)&amp;MID(C81,1,1)&amp;"-"&amp;TEXT(D81,"aamm")&amp;"-"&amp;TEXT(ROW(A80),"0000"),IF(H81="Non",_xlfn.XLOOKUP(B81&amp;C81,B$1:B179&amp;C$1:C179,I$1:I179," "))))</f>
        <v/>
      </c>
      <c r="J81" s="155"/>
      <c r="K81" s="115"/>
      <c r="L81" s="156"/>
      <c r="M81" s="156"/>
      <c r="N81" s="150"/>
      <c r="O81" s="150"/>
      <c r="P81" s="151"/>
      <c r="Q81" s="152"/>
      <c r="R81" s="70"/>
      <c r="S81" s="50"/>
    </row>
    <row r="82" spans="1:19" s="2" customFormat="1" ht="15" customHeight="1" x14ac:dyDescent="0.2">
      <c r="A82" s="147"/>
      <c r="B82" s="153"/>
      <c r="C82" s="154"/>
      <c r="D82" s="147"/>
      <c r="E82" s="148"/>
      <c r="F82" s="148"/>
      <c r="G82" s="148"/>
      <c r="H82" s="149"/>
      <c r="I82" s="54" t="str" cm="1">
        <f t="array" ref="I82">IF(COUNTBLANK(B82)=1,"",IF(H82="Oui",MID(B82,1,1)&amp;MID(C82,1,1)&amp;"-"&amp;TEXT(D82,"aamm")&amp;"-"&amp;TEXT(ROW(A81),"0000"),IF(H82="Non",_xlfn.XLOOKUP(B82&amp;C82,B$1:B180&amp;C$1:C180,I$1:I180," "))))</f>
        <v/>
      </c>
      <c r="J82" s="155"/>
      <c r="K82" s="115"/>
      <c r="L82" s="156"/>
      <c r="M82" s="156"/>
      <c r="N82" s="150"/>
      <c r="O82" s="150"/>
      <c r="P82" s="151"/>
      <c r="Q82" s="152"/>
      <c r="R82" s="70"/>
      <c r="S82" s="50"/>
    </row>
    <row r="83" spans="1:19" s="2" customFormat="1" ht="15" customHeight="1" x14ac:dyDescent="0.2">
      <c r="A83" s="147"/>
      <c r="B83" s="153"/>
      <c r="C83" s="154"/>
      <c r="D83" s="147"/>
      <c r="E83" s="148"/>
      <c r="F83" s="148"/>
      <c r="G83" s="148"/>
      <c r="H83" s="149"/>
      <c r="I83" s="54" t="str" cm="1">
        <f t="array" ref="I83">IF(COUNTBLANK(B83)=1,"",IF(H83="Oui",MID(B83,1,1)&amp;MID(C83,1,1)&amp;"-"&amp;TEXT(D83,"aamm")&amp;"-"&amp;TEXT(ROW(A82),"0000"),IF(H83="Non",_xlfn.XLOOKUP(B83&amp;C83,B$1:B181&amp;C$1:C181,I$1:I181," "))))</f>
        <v/>
      </c>
      <c r="J83" s="155"/>
      <c r="K83" s="115"/>
      <c r="L83" s="156"/>
      <c r="M83" s="156"/>
      <c r="N83" s="150"/>
      <c r="O83" s="150"/>
      <c r="P83" s="151"/>
      <c r="Q83" s="152"/>
      <c r="R83" s="70"/>
      <c r="S83" s="50"/>
    </row>
    <row r="84" spans="1:19" s="2" customFormat="1" ht="15" customHeight="1" x14ac:dyDescent="0.2">
      <c r="A84" s="147"/>
      <c r="B84" s="153"/>
      <c r="C84" s="154"/>
      <c r="D84" s="147"/>
      <c r="E84" s="148"/>
      <c r="F84" s="148"/>
      <c r="G84" s="148"/>
      <c r="H84" s="149"/>
      <c r="I84" s="54" t="str" cm="1">
        <f t="array" ref="I84">IF(COUNTBLANK(B84)=1,"",IF(H84="Oui",MID(B84,1,1)&amp;MID(C84,1,1)&amp;"-"&amp;TEXT(D84,"aamm")&amp;"-"&amp;TEXT(ROW(A83),"0000"),IF(H84="Non",_xlfn.XLOOKUP(B84&amp;C84,B$1:B182&amp;C$1:C182,I$1:I182," "))))</f>
        <v/>
      </c>
      <c r="J84" s="155"/>
      <c r="K84" s="115"/>
      <c r="L84" s="156"/>
      <c r="M84" s="156"/>
      <c r="N84" s="150"/>
      <c r="O84" s="150"/>
      <c r="P84" s="151"/>
      <c r="Q84" s="152"/>
      <c r="R84" s="70"/>
      <c r="S84" s="50"/>
    </row>
    <row r="85" spans="1:19" s="2" customFormat="1" ht="15" customHeight="1" x14ac:dyDescent="0.2">
      <c r="A85" s="147"/>
      <c r="B85" s="153"/>
      <c r="C85" s="154"/>
      <c r="D85" s="147"/>
      <c r="E85" s="148"/>
      <c r="F85" s="148"/>
      <c r="G85" s="148"/>
      <c r="H85" s="149"/>
      <c r="I85" s="54" t="str" cm="1">
        <f t="array" ref="I85">IF(COUNTBLANK(B85)=1,"",IF(H85="Oui",MID(B85,1,1)&amp;MID(C85,1,1)&amp;"-"&amp;TEXT(D85,"aamm")&amp;"-"&amp;TEXT(ROW(A84),"0000"),IF(H85="Non",_xlfn.XLOOKUP(B85&amp;C85,B$1:B183&amp;C$1:C183,I$1:I183," "))))</f>
        <v/>
      </c>
      <c r="J85" s="155"/>
      <c r="K85" s="115"/>
      <c r="L85" s="156"/>
      <c r="M85" s="156"/>
      <c r="N85" s="150"/>
      <c r="O85" s="150"/>
      <c r="P85" s="151"/>
      <c r="Q85" s="152"/>
      <c r="R85" s="70"/>
      <c r="S85" s="50"/>
    </row>
    <row r="86" spans="1:19" s="2" customFormat="1" ht="15" customHeight="1" x14ac:dyDescent="0.2">
      <c r="A86" s="147"/>
      <c r="B86" s="153"/>
      <c r="C86" s="154"/>
      <c r="D86" s="147"/>
      <c r="E86" s="148"/>
      <c r="F86" s="148"/>
      <c r="G86" s="148"/>
      <c r="H86" s="149"/>
      <c r="I86" s="54" t="str" cm="1">
        <f t="array" ref="I86">IF(COUNTBLANK(B86)=1,"",IF(H86="Oui",MID(B86,1,1)&amp;MID(C86,1,1)&amp;"-"&amp;TEXT(D86,"aamm")&amp;"-"&amp;TEXT(ROW(A85),"0000"),IF(H86="Non",_xlfn.XLOOKUP(B86&amp;C86,B$1:B184&amp;C$1:C184,I$1:I184," "))))</f>
        <v/>
      </c>
      <c r="J86" s="155"/>
      <c r="K86" s="115"/>
      <c r="L86" s="156"/>
      <c r="M86" s="156"/>
      <c r="N86" s="150"/>
      <c r="O86" s="150"/>
      <c r="P86" s="151"/>
      <c r="Q86" s="152"/>
      <c r="R86" s="70"/>
      <c r="S86" s="50"/>
    </row>
    <row r="87" spans="1:19" s="2" customFormat="1" ht="15" customHeight="1" x14ac:dyDescent="0.2">
      <c r="A87" s="147"/>
      <c r="B87" s="153"/>
      <c r="C87" s="154"/>
      <c r="D87" s="147"/>
      <c r="E87" s="148"/>
      <c r="F87" s="148"/>
      <c r="G87" s="148"/>
      <c r="H87" s="149"/>
      <c r="I87" s="54" t="str" cm="1">
        <f t="array" ref="I87">IF(COUNTBLANK(B87)=1,"",IF(H87="Oui",MID(B87,1,1)&amp;MID(C87,1,1)&amp;"-"&amp;TEXT(D87,"aamm")&amp;"-"&amp;TEXT(ROW(A86),"0000"),IF(H87="Non",_xlfn.XLOOKUP(B87&amp;C87,B$1:B185&amp;C$1:C185,I$1:I185," "))))</f>
        <v/>
      </c>
      <c r="J87" s="155"/>
      <c r="K87" s="115"/>
      <c r="L87" s="156"/>
      <c r="M87" s="156"/>
      <c r="N87" s="150"/>
      <c r="O87" s="150"/>
      <c r="P87" s="151"/>
      <c r="Q87" s="152"/>
      <c r="R87" s="70"/>
      <c r="S87" s="50"/>
    </row>
    <row r="88" spans="1:19" s="2" customFormat="1" ht="15" customHeight="1" x14ac:dyDescent="0.2">
      <c r="A88" s="147"/>
      <c r="B88" s="153"/>
      <c r="C88" s="154"/>
      <c r="D88" s="147"/>
      <c r="E88" s="148"/>
      <c r="F88" s="148"/>
      <c r="G88" s="148"/>
      <c r="H88" s="149"/>
      <c r="I88" s="54" t="str" cm="1">
        <f t="array" ref="I88">IF(COUNTBLANK(B88)=1,"",IF(H88="Oui",MID(B88,1,1)&amp;MID(C88,1,1)&amp;"-"&amp;TEXT(D88,"aamm")&amp;"-"&amp;TEXT(ROW(A87),"0000"),IF(H88="Non",_xlfn.XLOOKUP(B88&amp;C88,B$1:B186&amp;C$1:C186,I$1:I186," "))))</f>
        <v/>
      </c>
      <c r="J88" s="155"/>
      <c r="K88" s="115"/>
      <c r="L88" s="156"/>
      <c r="M88" s="156"/>
      <c r="N88" s="150"/>
      <c r="O88" s="150"/>
      <c r="P88" s="151"/>
      <c r="Q88" s="152"/>
      <c r="R88" s="70"/>
      <c r="S88" s="50"/>
    </row>
    <row r="89" spans="1:19" s="2" customFormat="1" ht="15" customHeight="1" x14ac:dyDescent="0.2">
      <c r="A89" s="147"/>
      <c r="B89" s="153"/>
      <c r="C89" s="154"/>
      <c r="D89" s="147"/>
      <c r="E89" s="148"/>
      <c r="F89" s="148"/>
      <c r="G89" s="148"/>
      <c r="H89" s="149"/>
      <c r="I89" s="54" t="str" cm="1">
        <f t="array" ref="I89">IF(COUNTBLANK(B89)=1,"",IF(H89="Oui",MID(B89,1,1)&amp;MID(C89,1,1)&amp;"-"&amp;TEXT(D89,"aamm")&amp;"-"&amp;TEXT(ROW(A88),"0000"),IF(H89="Non",_xlfn.XLOOKUP(B89&amp;C89,B$1:B187&amp;C$1:C187,I$1:I187," "))))</f>
        <v/>
      </c>
      <c r="J89" s="155"/>
      <c r="K89" s="115"/>
      <c r="L89" s="156"/>
      <c r="M89" s="156"/>
      <c r="N89" s="150"/>
      <c r="O89" s="150"/>
      <c r="P89" s="151"/>
      <c r="Q89" s="152"/>
      <c r="R89" s="70"/>
      <c r="S89" s="50"/>
    </row>
    <row r="90" spans="1:19" s="2" customFormat="1" ht="15" customHeight="1" x14ac:dyDescent="0.2">
      <c r="A90" s="147"/>
      <c r="B90" s="153"/>
      <c r="C90" s="154"/>
      <c r="D90" s="147"/>
      <c r="E90" s="148"/>
      <c r="F90" s="148"/>
      <c r="G90" s="148"/>
      <c r="H90" s="149"/>
      <c r="I90" s="54" t="str" cm="1">
        <f t="array" ref="I90">IF(COUNTBLANK(B90)=1,"",IF(H90="Oui",MID(B90,1,1)&amp;MID(C90,1,1)&amp;"-"&amp;TEXT(D90,"aamm")&amp;"-"&amp;TEXT(ROW(A89),"0000"),IF(H90="Non",_xlfn.XLOOKUP(B90&amp;C90,B$1:B188&amp;C$1:C188,I$1:I188," "))))</f>
        <v/>
      </c>
      <c r="J90" s="155"/>
      <c r="K90" s="115"/>
      <c r="L90" s="156"/>
      <c r="M90" s="156"/>
      <c r="N90" s="150"/>
      <c r="O90" s="150"/>
      <c r="P90" s="151"/>
      <c r="Q90" s="152"/>
      <c r="R90" s="70"/>
      <c r="S90" s="50"/>
    </row>
    <row r="91" spans="1:19" s="2" customFormat="1" ht="15" customHeight="1" x14ac:dyDescent="0.2">
      <c r="A91" s="147"/>
      <c r="B91" s="153"/>
      <c r="C91" s="154"/>
      <c r="D91" s="147"/>
      <c r="E91" s="148"/>
      <c r="F91" s="148"/>
      <c r="G91" s="148"/>
      <c r="H91" s="149"/>
      <c r="I91" s="54" t="str" cm="1">
        <f t="array" ref="I91">IF(COUNTBLANK(B91)=1,"",IF(H91="Oui",MID(B91,1,1)&amp;MID(C91,1,1)&amp;"-"&amp;TEXT(D91,"aamm")&amp;"-"&amp;TEXT(ROW(A90),"0000"),IF(H91="Non",_xlfn.XLOOKUP(B91&amp;C91,B$1:B189&amp;C$1:C189,I$1:I189," "))))</f>
        <v/>
      </c>
      <c r="J91" s="155"/>
      <c r="K91" s="115"/>
      <c r="L91" s="156"/>
      <c r="M91" s="156"/>
      <c r="N91" s="150"/>
      <c r="O91" s="150"/>
      <c r="P91" s="151"/>
      <c r="Q91" s="152"/>
      <c r="R91" s="70"/>
      <c r="S91" s="50"/>
    </row>
    <row r="92" spans="1:19" s="2" customFormat="1" ht="15" customHeight="1" x14ac:dyDescent="0.2">
      <c r="A92" s="147"/>
      <c r="B92" s="153"/>
      <c r="C92" s="154"/>
      <c r="D92" s="147"/>
      <c r="E92" s="148"/>
      <c r="F92" s="148"/>
      <c r="G92" s="148"/>
      <c r="H92" s="149"/>
      <c r="I92" s="54" t="str" cm="1">
        <f t="array" ref="I92">IF(COUNTBLANK(B92)=1,"",IF(H92="Oui",MID(B92,1,1)&amp;MID(C92,1,1)&amp;"-"&amp;TEXT(D92,"aamm")&amp;"-"&amp;TEXT(ROW(A91),"0000"),IF(H92="Non",_xlfn.XLOOKUP(B92&amp;C92,B$1:B190&amp;C$1:C190,I$1:I190," "))))</f>
        <v/>
      </c>
      <c r="J92" s="155"/>
      <c r="K92" s="115"/>
      <c r="L92" s="156"/>
      <c r="M92" s="156"/>
      <c r="N92" s="150"/>
      <c r="O92" s="150"/>
      <c r="P92" s="151"/>
      <c r="Q92" s="152"/>
      <c r="R92" s="70"/>
      <c r="S92" s="50"/>
    </row>
    <row r="93" spans="1:19" s="2" customFormat="1" ht="15" customHeight="1" x14ac:dyDescent="0.2">
      <c r="A93" s="147"/>
      <c r="B93" s="153"/>
      <c r="C93" s="154"/>
      <c r="D93" s="147"/>
      <c r="E93" s="148"/>
      <c r="F93" s="148"/>
      <c r="G93" s="148"/>
      <c r="H93" s="149"/>
      <c r="I93" s="54" t="str" cm="1">
        <f t="array" ref="I93">IF(COUNTBLANK(B93)=1,"",IF(H93="Oui",MID(B93,1,1)&amp;MID(C93,1,1)&amp;"-"&amp;TEXT(D93,"aamm")&amp;"-"&amp;TEXT(ROW(A92),"0000"),IF(H93="Non",_xlfn.XLOOKUP(B93&amp;C93,B$1:B191&amp;C$1:C191,I$1:I191," "))))</f>
        <v/>
      </c>
      <c r="J93" s="155"/>
      <c r="K93" s="115"/>
      <c r="L93" s="156"/>
      <c r="M93" s="156"/>
      <c r="N93" s="150"/>
      <c r="O93" s="150"/>
      <c r="P93" s="151"/>
      <c r="Q93" s="152"/>
      <c r="R93" s="70"/>
      <c r="S93" s="50"/>
    </row>
    <row r="94" spans="1:19" s="2" customFormat="1" ht="15" customHeight="1" x14ac:dyDescent="0.2">
      <c r="A94" s="147"/>
      <c r="B94" s="153"/>
      <c r="C94" s="154"/>
      <c r="D94" s="147"/>
      <c r="E94" s="148"/>
      <c r="F94" s="148"/>
      <c r="G94" s="148"/>
      <c r="H94" s="149"/>
      <c r="I94" s="54" t="str" cm="1">
        <f t="array" ref="I94">IF(COUNTBLANK(B94)=1,"",IF(H94="Oui",MID(B94,1,1)&amp;MID(C94,1,1)&amp;"-"&amp;TEXT(D94,"aamm")&amp;"-"&amp;TEXT(ROW(A93),"0000"),IF(H94="Non",_xlfn.XLOOKUP(B94&amp;C94,B$1:B192&amp;C$1:C192,I$1:I192," "))))</f>
        <v/>
      </c>
      <c r="J94" s="155"/>
      <c r="K94" s="115"/>
      <c r="L94" s="156"/>
      <c r="M94" s="156"/>
      <c r="N94" s="150"/>
      <c r="O94" s="150"/>
      <c r="P94" s="151"/>
      <c r="Q94" s="152"/>
      <c r="R94" s="70"/>
      <c r="S94" s="50"/>
    </row>
    <row r="95" spans="1:19" s="2" customFormat="1" ht="15" customHeight="1" x14ac:dyDescent="0.2">
      <c r="A95" s="147"/>
      <c r="B95" s="153"/>
      <c r="C95" s="154"/>
      <c r="D95" s="147"/>
      <c r="E95" s="148"/>
      <c r="F95" s="148"/>
      <c r="G95" s="148"/>
      <c r="H95" s="149"/>
      <c r="I95" s="54" t="str" cm="1">
        <f t="array" ref="I95">IF(COUNTBLANK(B95)=1,"",IF(H95="Oui",MID(B95,1,1)&amp;MID(C95,1,1)&amp;"-"&amp;TEXT(D95,"aamm")&amp;"-"&amp;TEXT(ROW(A94),"0000"),IF(H95="Non",_xlfn.XLOOKUP(B95&amp;C95,B$1:B193&amp;C$1:C193,I$1:I193," "))))</f>
        <v/>
      </c>
      <c r="J95" s="155"/>
      <c r="K95" s="115"/>
      <c r="L95" s="156"/>
      <c r="M95" s="156"/>
      <c r="N95" s="150"/>
      <c r="O95" s="150"/>
      <c r="P95" s="151"/>
      <c r="Q95" s="152"/>
      <c r="R95" s="70"/>
      <c r="S95" s="50"/>
    </row>
    <row r="96" spans="1:19" s="2" customFormat="1" ht="15" customHeight="1" x14ac:dyDescent="0.2">
      <c r="A96" s="147"/>
      <c r="B96" s="153"/>
      <c r="C96" s="154"/>
      <c r="D96" s="147"/>
      <c r="E96" s="148"/>
      <c r="F96" s="148"/>
      <c r="G96" s="148"/>
      <c r="H96" s="149"/>
      <c r="I96" s="54" t="str" cm="1">
        <f t="array" ref="I96">IF(COUNTBLANK(B96)=1,"",IF(H96="Oui",MID(B96,1,1)&amp;MID(C96,1,1)&amp;"-"&amp;TEXT(D96,"aamm")&amp;"-"&amp;TEXT(ROW(A95),"0000"),IF(H96="Non",_xlfn.XLOOKUP(B96&amp;C96,B$1:B194&amp;C$1:C194,I$1:I194," "))))</f>
        <v/>
      </c>
      <c r="J96" s="155"/>
      <c r="K96" s="115"/>
      <c r="L96" s="156"/>
      <c r="M96" s="156"/>
      <c r="N96" s="150"/>
      <c r="O96" s="150"/>
      <c r="P96" s="151"/>
      <c r="Q96" s="152"/>
      <c r="R96" s="70"/>
      <c r="S96" s="50"/>
    </row>
    <row r="97" spans="1:19" s="2" customFormat="1" ht="15" customHeight="1" x14ac:dyDescent="0.2">
      <c r="A97" s="147"/>
      <c r="B97" s="153"/>
      <c r="C97" s="154"/>
      <c r="D97" s="147"/>
      <c r="E97" s="148"/>
      <c r="F97" s="148"/>
      <c r="G97" s="148"/>
      <c r="H97" s="149"/>
      <c r="I97" s="54" t="str" cm="1">
        <f t="array" ref="I97">IF(COUNTBLANK(B97)=1,"",IF(H97="Oui",MID(B97,1,1)&amp;MID(C97,1,1)&amp;"-"&amp;TEXT(D97,"aamm")&amp;"-"&amp;TEXT(ROW(A96),"0000"),IF(H97="Non",_xlfn.XLOOKUP(B97&amp;C97,B$1:B195&amp;C$1:C195,I$1:I195," "))))</f>
        <v/>
      </c>
      <c r="J97" s="155"/>
      <c r="K97" s="115"/>
      <c r="L97" s="156"/>
      <c r="M97" s="156"/>
      <c r="N97" s="150"/>
      <c r="O97" s="150"/>
      <c r="P97" s="151"/>
      <c r="Q97" s="152"/>
      <c r="R97" s="70"/>
      <c r="S97" s="50"/>
    </row>
    <row r="98" spans="1:19" s="2" customFormat="1" ht="15" customHeight="1" x14ac:dyDescent="0.2">
      <c r="A98" s="147"/>
      <c r="B98" s="153"/>
      <c r="C98" s="154"/>
      <c r="D98" s="147"/>
      <c r="E98" s="148"/>
      <c r="F98" s="148"/>
      <c r="G98" s="148"/>
      <c r="H98" s="149"/>
      <c r="I98" s="54" t="str" cm="1">
        <f t="array" ref="I98">IF(COUNTBLANK(B98)=1,"",IF(H98="Oui",MID(B98,1,1)&amp;MID(C98,1,1)&amp;"-"&amp;TEXT(D98,"aamm")&amp;"-"&amp;TEXT(ROW(A97),"0000"),IF(H98="Non",_xlfn.XLOOKUP(B98&amp;C98,B$1:B196&amp;C$1:C196,I$1:I196," "))))</f>
        <v/>
      </c>
      <c r="J98" s="155"/>
      <c r="K98" s="115"/>
      <c r="L98" s="156"/>
      <c r="M98" s="156"/>
      <c r="N98" s="150"/>
      <c r="O98" s="150"/>
      <c r="P98" s="151"/>
      <c r="Q98" s="152"/>
      <c r="R98" s="70"/>
      <c r="S98" s="50"/>
    </row>
    <row r="99" spans="1:19" s="2" customFormat="1" ht="15" customHeight="1" x14ac:dyDescent="0.2">
      <c r="A99" s="147"/>
      <c r="B99" s="153"/>
      <c r="C99" s="154"/>
      <c r="D99" s="147"/>
      <c r="E99" s="148"/>
      <c r="F99" s="148"/>
      <c r="G99" s="148"/>
      <c r="H99" s="149"/>
      <c r="I99" s="54" t="str" cm="1">
        <f t="array" ref="I99">IF(COUNTBLANK(B99)=1,"",IF(H99="Oui",MID(B99,1,1)&amp;MID(C99,1,1)&amp;"-"&amp;TEXT(D99,"aamm")&amp;"-"&amp;TEXT(ROW(A98),"0000"),IF(H99="Non",_xlfn.XLOOKUP(B99&amp;C99,B$1:B197&amp;C$1:C197,I$1:I197," "))))</f>
        <v/>
      </c>
      <c r="J99" s="155"/>
      <c r="K99" s="115"/>
      <c r="L99" s="156"/>
      <c r="M99" s="156"/>
      <c r="N99" s="150"/>
      <c r="O99" s="150"/>
      <c r="P99" s="151"/>
      <c r="Q99" s="152"/>
      <c r="R99" s="70"/>
      <c r="S99" s="50"/>
    </row>
    <row r="100" spans="1:19" s="2" customFormat="1" ht="15" customHeight="1" x14ac:dyDescent="0.2">
      <c r="A100" s="147"/>
      <c r="B100" s="153"/>
      <c r="C100" s="154"/>
      <c r="D100" s="147"/>
      <c r="E100" s="148"/>
      <c r="F100" s="148"/>
      <c r="G100" s="148"/>
      <c r="H100" s="149"/>
      <c r="I100" s="54" t="str" cm="1">
        <f t="array" ref="I100">IF(COUNTBLANK(B100)=1,"",IF(H100="Oui",MID(B100,1,1)&amp;MID(C100,1,1)&amp;"-"&amp;TEXT(D100,"aamm")&amp;"-"&amp;TEXT(ROW(A99),"0000"),IF(H100="Non",_xlfn.XLOOKUP(B100&amp;C100,B$1:B198&amp;C$1:C198,I$1:I198," "))))</f>
        <v/>
      </c>
      <c r="J100" s="155"/>
      <c r="K100" s="115"/>
      <c r="L100" s="156"/>
      <c r="M100" s="156"/>
      <c r="N100" s="150"/>
      <c r="O100" s="150"/>
      <c r="P100" s="151"/>
      <c r="Q100" s="152"/>
      <c r="R100" s="70"/>
      <c r="S100" s="50"/>
    </row>
    <row r="101" spans="1:19" s="2" customFormat="1" ht="15" customHeight="1" x14ac:dyDescent="0.2">
      <c r="A101" s="7"/>
      <c r="B101" s="80"/>
      <c r="C101" s="80"/>
      <c r="K101" s="7"/>
      <c r="L101" s="7"/>
      <c r="M101" s="7"/>
      <c r="N101" s="7"/>
      <c r="O101" s="7"/>
      <c r="P101" s="7"/>
      <c r="Q101" s="7"/>
      <c r="R101" s="7"/>
    </row>
    <row r="102" spans="1:19" s="2" customFormat="1" ht="15" customHeight="1" x14ac:dyDescent="0.2">
      <c r="A102" s="7"/>
      <c r="B102" s="80"/>
      <c r="C102" s="80"/>
      <c r="K102" s="7"/>
      <c r="L102" s="7"/>
      <c r="M102" s="7"/>
      <c r="N102" s="7"/>
      <c r="O102" s="7"/>
      <c r="P102" s="7"/>
      <c r="Q102" s="7"/>
      <c r="R102" s="7"/>
    </row>
    <row r="103" spans="1:19" s="2" customFormat="1" ht="15" customHeight="1" x14ac:dyDescent="0.2">
      <c r="A103" s="7"/>
      <c r="B103" s="80"/>
      <c r="C103" s="80"/>
      <c r="K103" s="7"/>
      <c r="L103" s="7"/>
      <c r="M103" s="7"/>
      <c r="N103" s="7"/>
      <c r="O103" s="7"/>
      <c r="P103" s="7"/>
      <c r="Q103" s="7"/>
      <c r="R103" s="7"/>
    </row>
    <row r="104" spans="1:19" s="2" customFormat="1" ht="15" customHeight="1" x14ac:dyDescent="0.2">
      <c r="A104" s="7"/>
      <c r="B104" s="80"/>
      <c r="C104" s="80"/>
      <c r="K104" s="7"/>
      <c r="L104" s="7"/>
      <c r="M104" s="7"/>
      <c r="N104" s="7"/>
      <c r="O104" s="7"/>
      <c r="P104" s="7"/>
      <c r="Q104" s="7"/>
      <c r="R104" s="7"/>
    </row>
    <row r="105" spans="1:19" s="2" customFormat="1" ht="15" customHeight="1" x14ac:dyDescent="0.2">
      <c r="A105" s="7"/>
      <c r="B105" s="80"/>
      <c r="C105" s="80"/>
      <c r="K105" s="7"/>
      <c r="L105" s="7"/>
      <c r="M105" s="7"/>
      <c r="N105" s="7"/>
      <c r="O105" s="7"/>
      <c r="P105" s="7"/>
      <c r="Q105" s="7"/>
      <c r="R105" s="7"/>
    </row>
    <row r="106" spans="1:19" s="2" customFormat="1" ht="15" customHeight="1" x14ac:dyDescent="0.2">
      <c r="A106" s="7"/>
      <c r="B106" s="80"/>
      <c r="C106" s="80"/>
      <c r="K106" s="7"/>
      <c r="L106" s="7"/>
      <c r="M106" s="7"/>
      <c r="N106" s="7"/>
      <c r="O106" s="7"/>
      <c r="P106" s="7"/>
      <c r="Q106" s="7"/>
      <c r="R106" s="7"/>
    </row>
    <row r="107" spans="1:19" s="2" customFormat="1" ht="15" customHeight="1" x14ac:dyDescent="0.2">
      <c r="A107" s="7"/>
      <c r="B107" s="80"/>
      <c r="C107" s="80"/>
      <c r="K107" s="7"/>
      <c r="L107" s="7"/>
      <c r="M107" s="7"/>
      <c r="N107" s="7"/>
      <c r="O107" s="7"/>
      <c r="P107" s="7"/>
      <c r="Q107" s="7"/>
      <c r="R107" s="7"/>
    </row>
    <row r="108" spans="1:19" s="2" customFormat="1" ht="15" customHeight="1" x14ac:dyDescent="0.2">
      <c r="A108" s="7"/>
      <c r="B108" s="80"/>
      <c r="C108" s="80"/>
      <c r="K108" s="7"/>
      <c r="L108" s="7"/>
      <c r="M108" s="7"/>
      <c r="N108" s="7"/>
      <c r="O108" s="7"/>
      <c r="P108" s="7"/>
      <c r="Q108" s="7"/>
      <c r="R108" s="7"/>
    </row>
    <row r="109" spans="1:19" s="2" customFormat="1" ht="15" customHeight="1" x14ac:dyDescent="0.2">
      <c r="A109" s="7"/>
      <c r="B109" s="80"/>
      <c r="C109" s="80"/>
      <c r="K109" s="7"/>
      <c r="L109" s="7"/>
      <c r="M109" s="7"/>
      <c r="N109" s="7"/>
      <c r="O109" s="7"/>
      <c r="P109" s="7"/>
      <c r="Q109" s="7"/>
      <c r="R109" s="7"/>
    </row>
    <row r="110" spans="1:19" s="2" customFormat="1" ht="15" customHeight="1" x14ac:dyDescent="0.2">
      <c r="A110" s="7"/>
      <c r="B110" s="80"/>
      <c r="C110" s="80"/>
      <c r="K110" s="7"/>
      <c r="L110" s="7"/>
      <c r="M110" s="7"/>
      <c r="N110" s="7"/>
      <c r="O110" s="7"/>
      <c r="P110" s="7"/>
      <c r="Q110" s="7"/>
      <c r="R110" s="7"/>
    </row>
    <row r="111" spans="1:19" s="2" customFormat="1" ht="15" customHeight="1" x14ac:dyDescent="0.2">
      <c r="A111" s="7"/>
      <c r="B111" s="80"/>
      <c r="C111" s="80"/>
      <c r="K111" s="7"/>
      <c r="L111" s="7"/>
      <c r="M111" s="7"/>
      <c r="N111" s="7"/>
      <c r="O111" s="7"/>
      <c r="P111" s="7"/>
      <c r="Q111" s="7"/>
      <c r="R111" s="7"/>
    </row>
    <row r="112" spans="1:19" s="2" customFormat="1" ht="15" customHeight="1" x14ac:dyDescent="0.2">
      <c r="A112" s="7"/>
      <c r="B112" s="80"/>
      <c r="C112" s="80"/>
      <c r="K112" s="7"/>
      <c r="L112" s="7"/>
      <c r="M112" s="7"/>
      <c r="N112" s="7"/>
      <c r="O112" s="7"/>
      <c r="P112" s="7"/>
      <c r="Q112" s="7"/>
      <c r="R112" s="7"/>
    </row>
    <row r="113" spans="1:18" s="2" customFormat="1" ht="15" customHeight="1" x14ac:dyDescent="0.2">
      <c r="A113" s="7"/>
      <c r="B113" s="80"/>
      <c r="C113" s="80"/>
      <c r="K113" s="7"/>
      <c r="L113" s="7"/>
      <c r="M113" s="7"/>
      <c r="N113" s="7"/>
      <c r="O113" s="7"/>
      <c r="P113" s="7"/>
      <c r="Q113" s="7"/>
      <c r="R113" s="7"/>
    </row>
    <row r="114" spans="1:18" s="2" customFormat="1" ht="15" customHeight="1" x14ac:dyDescent="0.2">
      <c r="A114" s="7"/>
      <c r="B114" s="80"/>
      <c r="C114" s="80"/>
      <c r="K114" s="7"/>
      <c r="L114" s="7"/>
      <c r="M114" s="7"/>
      <c r="N114" s="7"/>
      <c r="O114" s="7"/>
      <c r="P114" s="7"/>
      <c r="Q114" s="7"/>
      <c r="R114" s="7"/>
    </row>
    <row r="115" spans="1:18" s="2" customFormat="1" ht="15" customHeight="1" x14ac:dyDescent="0.2">
      <c r="A115" s="7"/>
      <c r="B115" s="80"/>
      <c r="C115" s="80"/>
      <c r="K115" s="7"/>
      <c r="L115" s="7"/>
      <c r="M115" s="7"/>
      <c r="N115" s="7"/>
      <c r="O115" s="7"/>
      <c r="P115" s="7"/>
      <c r="Q115" s="7"/>
      <c r="R115" s="7"/>
    </row>
    <row r="116" spans="1:18" s="2" customFormat="1" ht="15" customHeight="1" x14ac:dyDescent="0.2">
      <c r="A116" s="7"/>
      <c r="B116" s="80"/>
      <c r="C116" s="80"/>
      <c r="K116" s="7"/>
      <c r="L116" s="7"/>
      <c r="M116" s="7"/>
      <c r="N116" s="7"/>
      <c r="O116" s="7"/>
      <c r="P116" s="7"/>
      <c r="Q116" s="7"/>
      <c r="R116" s="7"/>
    </row>
    <row r="117" spans="1:18" s="2" customFormat="1" ht="15" customHeight="1" x14ac:dyDescent="0.2">
      <c r="A117" s="7"/>
      <c r="B117" s="80"/>
      <c r="C117" s="80"/>
      <c r="K117" s="7"/>
      <c r="L117" s="7"/>
      <c r="M117" s="7"/>
      <c r="N117" s="7"/>
      <c r="O117" s="7"/>
      <c r="P117" s="7"/>
      <c r="Q117" s="7"/>
      <c r="R117" s="7"/>
    </row>
    <row r="118" spans="1:18" s="2" customFormat="1" ht="15" customHeight="1" x14ac:dyDescent="0.2">
      <c r="A118" s="7"/>
      <c r="B118" s="80"/>
      <c r="C118" s="80"/>
      <c r="K118" s="7"/>
      <c r="L118" s="7"/>
      <c r="M118" s="7"/>
      <c r="N118" s="7"/>
      <c r="O118" s="7"/>
      <c r="P118" s="7"/>
      <c r="Q118" s="7"/>
      <c r="R118" s="7"/>
    </row>
    <row r="119" spans="1:18" s="2" customFormat="1" ht="15" customHeight="1" x14ac:dyDescent="0.2">
      <c r="A119" s="7"/>
      <c r="B119" s="80"/>
      <c r="C119" s="80"/>
      <c r="K119" s="7"/>
      <c r="L119" s="7"/>
      <c r="M119" s="7"/>
      <c r="N119" s="7"/>
      <c r="O119" s="7"/>
      <c r="P119" s="7"/>
      <c r="Q119" s="7"/>
      <c r="R119" s="7"/>
    </row>
    <row r="120" spans="1:18" s="2" customFormat="1" ht="15" customHeight="1" x14ac:dyDescent="0.2">
      <c r="A120" s="7"/>
      <c r="B120" s="80"/>
      <c r="C120" s="80"/>
      <c r="K120" s="7"/>
      <c r="L120" s="7"/>
      <c r="M120" s="7"/>
      <c r="N120" s="7"/>
      <c r="O120" s="7"/>
      <c r="P120" s="7"/>
      <c r="Q120" s="7"/>
      <c r="R120" s="7"/>
    </row>
    <row r="121" spans="1:18" s="2" customFormat="1" ht="15" customHeight="1" x14ac:dyDescent="0.2">
      <c r="A121" s="7"/>
      <c r="B121" s="80"/>
      <c r="C121" s="80"/>
      <c r="K121" s="7"/>
      <c r="L121" s="7"/>
      <c r="M121" s="7"/>
      <c r="N121" s="7"/>
      <c r="O121" s="7"/>
      <c r="P121" s="7"/>
      <c r="Q121" s="7"/>
      <c r="R121" s="7"/>
    </row>
    <row r="122" spans="1:18" s="2" customFormat="1" ht="15" customHeight="1" x14ac:dyDescent="0.2">
      <c r="A122" s="7"/>
      <c r="B122" s="80"/>
      <c r="C122" s="80"/>
      <c r="K122" s="7"/>
      <c r="L122" s="7"/>
      <c r="M122" s="7"/>
      <c r="N122" s="7"/>
      <c r="O122" s="7"/>
      <c r="P122" s="7"/>
      <c r="Q122" s="7"/>
      <c r="R122" s="7"/>
    </row>
    <row r="123" spans="1:18" s="2" customFormat="1" ht="15" customHeight="1" x14ac:dyDescent="0.2">
      <c r="A123" s="7"/>
      <c r="B123" s="80"/>
      <c r="C123" s="80"/>
      <c r="K123" s="7"/>
      <c r="L123" s="7"/>
      <c r="M123" s="7"/>
      <c r="N123" s="7"/>
      <c r="O123" s="7"/>
      <c r="P123" s="7"/>
      <c r="Q123" s="7"/>
      <c r="R123" s="7"/>
    </row>
    <row r="124" spans="1:18" s="2" customFormat="1" ht="15" customHeight="1" x14ac:dyDescent="0.2">
      <c r="A124" s="7"/>
      <c r="B124" s="80"/>
      <c r="C124" s="80"/>
      <c r="K124" s="7"/>
      <c r="L124" s="7"/>
      <c r="M124" s="7"/>
      <c r="N124" s="7"/>
      <c r="O124" s="7"/>
      <c r="P124" s="7"/>
      <c r="Q124" s="7"/>
      <c r="R124" s="7"/>
    </row>
    <row r="125" spans="1:18" s="2" customFormat="1" ht="15" customHeight="1" x14ac:dyDescent="0.2">
      <c r="A125" s="7"/>
      <c r="B125" s="80"/>
      <c r="C125" s="80"/>
      <c r="K125" s="7"/>
      <c r="L125" s="7"/>
      <c r="M125" s="7"/>
      <c r="N125" s="7"/>
      <c r="O125" s="7"/>
      <c r="P125" s="7"/>
      <c r="Q125" s="7"/>
      <c r="R125" s="7"/>
    </row>
    <row r="126" spans="1:18" s="2" customFormat="1" ht="15" customHeight="1" x14ac:dyDescent="0.2">
      <c r="A126" s="7"/>
      <c r="B126" s="80"/>
      <c r="C126" s="80"/>
      <c r="K126" s="7"/>
      <c r="L126" s="7"/>
      <c r="M126" s="7"/>
      <c r="N126" s="7"/>
      <c r="O126" s="7"/>
      <c r="P126" s="7"/>
      <c r="Q126" s="7"/>
      <c r="R126" s="7"/>
    </row>
    <row r="127" spans="1:18" s="2" customFormat="1" ht="15" customHeight="1" x14ac:dyDescent="0.2">
      <c r="A127" s="7"/>
      <c r="B127" s="80"/>
      <c r="C127" s="80"/>
      <c r="K127" s="7"/>
      <c r="L127" s="7"/>
      <c r="M127" s="7"/>
      <c r="N127" s="7"/>
      <c r="O127" s="7"/>
      <c r="P127" s="7"/>
      <c r="Q127" s="7"/>
      <c r="R127" s="7"/>
    </row>
    <row r="128" spans="1:18" s="2" customFormat="1" ht="15" customHeight="1" x14ac:dyDescent="0.2">
      <c r="A128" s="7"/>
      <c r="B128" s="80"/>
      <c r="C128" s="80"/>
      <c r="K128" s="7"/>
      <c r="L128" s="7"/>
      <c r="M128" s="7"/>
      <c r="N128" s="7"/>
      <c r="O128" s="7"/>
      <c r="P128" s="7"/>
      <c r="Q128" s="7"/>
      <c r="R128" s="7"/>
    </row>
    <row r="129" spans="1:18" s="2" customFormat="1" ht="15" customHeight="1" x14ac:dyDescent="0.2">
      <c r="A129" s="7"/>
      <c r="B129" s="80"/>
      <c r="C129" s="80"/>
      <c r="K129" s="7"/>
      <c r="L129" s="7"/>
      <c r="M129" s="7"/>
      <c r="N129" s="7"/>
      <c r="O129" s="7"/>
      <c r="P129" s="7"/>
      <c r="Q129" s="7"/>
      <c r="R129" s="7"/>
    </row>
    <row r="130" spans="1:18" s="2" customFormat="1" ht="15" customHeight="1" x14ac:dyDescent="0.2">
      <c r="A130" s="7"/>
      <c r="B130" s="80"/>
      <c r="C130" s="80"/>
      <c r="K130" s="7"/>
      <c r="L130" s="7"/>
      <c r="M130" s="7"/>
      <c r="N130" s="7"/>
      <c r="O130" s="7"/>
      <c r="P130" s="7"/>
      <c r="Q130" s="7"/>
      <c r="R130" s="7"/>
    </row>
    <row r="131" spans="1:18" s="2" customFormat="1" ht="15" customHeight="1" x14ac:dyDescent="0.2">
      <c r="A131" s="7"/>
      <c r="B131" s="80"/>
      <c r="C131" s="80"/>
      <c r="K131" s="7"/>
      <c r="L131" s="7"/>
      <c r="M131" s="7"/>
      <c r="N131" s="7"/>
      <c r="O131" s="7"/>
      <c r="P131" s="7"/>
      <c r="Q131" s="7"/>
      <c r="R131" s="7"/>
    </row>
    <row r="132" spans="1:18" s="2" customFormat="1" ht="15" customHeight="1" x14ac:dyDescent="0.2">
      <c r="A132" s="7"/>
      <c r="B132" s="80"/>
      <c r="C132" s="80"/>
      <c r="K132" s="7"/>
      <c r="L132" s="7"/>
      <c r="M132" s="7"/>
      <c r="N132" s="7"/>
      <c r="O132" s="7"/>
      <c r="P132" s="7"/>
      <c r="Q132" s="7"/>
      <c r="R132" s="7"/>
    </row>
    <row r="133" spans="1:18" s="2" customFormat="1" ht="15" customHeight="1" x14ac:dyDescent="0.2">
      <c r="A133" s="7"/>
      <c r="B133" s="80"/>
      <c r="C133" s="80"/>
      <c r="K133" s="7"/>
      <c r="L133" s="7"/>
      <c r="M133" s="7"/>
      <c r="N133" s="7"/>
      <c r="O133" s="7"/>
      <c r="P133" s="7"/>
      <c r="Q133" s="7"/>
      <c r="R133" s="7"/>
    </row>
    <row r="134" spans="1:18" s="2" customFormat="1" ht="15" customHeight="1" x14ac:dyDescent="0.2">
      <c r="A134" s="7"/>
      <c r="B134" s="80"/>
      <c r="C134" s="80"/>
      <c r="K134" s="7"/>
      <c r="L134" s="7"/>
      <c r="M134" s="7"/>
      <c r="N134" s="7"/>
      <c r="O134" s="7"/>
      <c r="P134" s="7"/>
      <c r="Q134" s="7"/>
      <c r="R134" s="7"/>
    </row>
    <row r="135" spans="1:18" s="2" customFormat="1" ht="15" customHeight="1" x14ac:dyDescent="0.2">
      <c r="A135" s="7"/>
      <c r="B135" s="80"/>
      <c r="C135" s="80"/>
      <c r="K135" s="7"/>
      <c r="L135" s="7"/>
      <c r="M135" s="7"/>
      <c r="N135" s="7"/>
      <c r="O135" s="7"/>
      <c r="P135" s="7"/>
      <c r="Q135" s="7"/>
      <c r="R135" s="7"/>
    </row>
    <row r="136" spans="1:18" s="2" customFormat="1" ht="15" customHeight="1" x14ac:dyDescent="0.2">
      <c r="A136" s="7"/>
      <c r="B136" s="80"/>
      <c r="C136" s="80"/>
      <c r="K136" s="7"/>
      <c r="L136" s="7"/>
      <c r="M136" s="7"/>
      <c r="N136" s="7"/>
      <c r="O136" s="7"/>
      <c r="P136" s="7"/>
      <c r="Q136" s="7"/>
      <c r="R136" s="7"/>
    </row>
    <row r="137" spans="1:18" s="2" customFormat="1" ht="15" customHeight="1" x14ac:dyDescent="0.2">
      <c r="A137" s="7"/>
      <c r="B137" s="80"/>
      <c r="C137" s="80"/>
      <c r="K137" s="7"/>
      <c r="L137" s="7"/>
      <c r="M137" s="7"/>
      <c r="N137" s="7"/>
      <c r="O137" s="7"/>
      <c r="P137" s="7"/>
      <c r="Q137" s="7"/>
      <c r="R137" s="7"/>
    </row>
    <row r="138" spans="1:18" s="2" customFormat="1" ht="15" customHeight="1" x14ac:dyDescent="0.2">
      <c r="A138" s="7"/>
      <c r="B138" s="80"/>
      <c r="C138" s="80"/>
      <c r="K138" s="7"/>
      <c r="L138" s="7"/>
      <c r="M138" s="7"/>
      <c r="N138" s="7"/>
      <c r="O138" s="7"/>
      <c r="P138" s="7"/>
      <c r="Q138" s="7"/>
      <c r="R138" s="7"/>
    </row>
    <row r="139" spans="1:18" s="2" customFormat="1" ht="15" customHeight="1" x14ac:dyDescent="0.2">
      <c r="A139" s="7"/>
      <c r="B139" s="80"/>
      <c r="C139" s="80"/>
      <c r="K139" s="7"/>
      <c r="L139" s="7"/>
      <c r="M139" s="7"/>
      <c r="N139" s="7"/>
      <c r="O139" s="7"/>
      <c r="P139" s="7"/>
      <c r="Q139" s="7"/>
      <c r="R139" s="7"/>
    </row>
    <row r="140" spans="1:18" s="2" customFormat="1" ht="15" customHeight="1" x14ac:dyDescent="0.2">
      <c r="A140" s="7"/>
      <c r="B140" s="80"/>
      <c r="C140" s="80"/>
      <c r="K140" s="7"/>
      <c r="L140" s="7"/>
      <c r="M140" s="7"/>
      <c r="N140" s="7"/>
      <c r="O140" s="7"/>
      <c r="P140" s="7"/>
      <c r="Q140" s="7"/>
      <c r="R140" s="7"/>
    </row>
    <row r="141" spans="1:18" s="2" customFormat="1" ht="15" customHeight="1" x14ac:dyDescent="0.2">
      <c r="A141" s="7"/>
      <c r="B141" s="80"/>
      <c r="C141" s="80"/>
      <c r="K141" s="7"/>
      <c r="L141" s="7"/>
      <c r="M141" s="7"/>
      <c r="N141" s="7"/>
      <c r="O141" s="7"/>
      <c r="P141" s="7"/>
      <c r="Q141" s="7"/>
      <c r="R141" s="7"/>
    </row>
    <row r="142" spans="1:18" s="2" customFormat="1" ht="15" customHeight="1" x14ac:dyDescent="0.2">
      <c r="A142" s="7"/>
      <c r="B142" s="80"/>
      <c r="C142" s="80"/>
      <c r="K142" s="7"/>
      <c r="L142" s="7"/>
      <c r="M142" s="7"/>
      <c r="N142" s="7"/>
      <c r="O142" s="7"/>
      <c r="P142" s="7"/>
      <c r="Q142" s="7"/>
      <c r="R142" s="7"/>
    </row>
    <row r="143" spans="1:18" s="2" customFormat="1" ht="15" customHeight="1" x14ac:dyDescent="0.2">
      <c r="A143" s="7"/>
      <c r="B143" s="80"/>
      <c r="C143" s="80"/>
      <c r="K143" s="7"/>
      <c r="L143" s="7"/>
      <c r="M143" s="7"/>
      <c r="N143" s="7"/>
      <c r="O143" s="7"/>
      <c r="P143" s="7"/>
      <c r="Q143" s="7"/>
      <c r="R143" s="7"/>
    </row>
    <row r="144" spans="1:18" s="2" customFormat="1" ht="15" customHeight="1" x14ac:dyDescent="0.2">
      <c r="A144" s="7"/>
      <c r="B144" s="80"/>
      <c r="C144" s="80"/>
      <c r="K144" s="7"/>
      <c r="L144" s="7"/>
      <c r="M144" s="7"/>
      <c r="N144" s="7"/>
      <c r="O144" s="7"/>
      <c r="P144" s="7"/>
      <c r="Q144" s="7"/>
      <c r="R144" s="7"/>
    </row>
    <row r="145" spans="1:18" s="2" customFormat="1" ht="15" customHeight="1" x14ac:dyDescent="0.2">
      <c r="A145" s="7"/>
      <c r="B145" s="80"/>
      <c r="C145" s="80"/>
      <c r="K145" s="7"/>
      <c r="L145" s="7"/>
      <c r="M145" s="7"/>
      <c r="N145" s="7"/>
      <c r="O145" s="7"/>
      <c r="P145" s="7"/>
      <c r="Q145" s="7"/>
      <c r="R145" s="7"/>
    </row>
    <row r="146" spans="1:18" s="2" customFormat="1" ht="15" customHeight="1" x14ac:dyDescent="0.2">
      <c r="A146" s="7"/>
      <c r="B146" s="80"/>
      <c r="C146" s="80"/>
      <c r="K146" s="7"/>
      <c r="L146" s="7"/>
      <c r="M146" s="7"/>
      <c r="N146" s="7"/>
      <c r="O146" s="7"/>
      <c r="P146" s="7"/>
      <c r="Q146" s="7"/>
      <c r="R146" s="7"/>
    </row>
    <row r="147" spans="1:18" s="2" customFormat="1" ht="15" customHeight="1" x14ac:dyDescent="0.2">
      <c r="A147" s="7"/>
      <c r="B147" s="80"/>
      <c r="C147" s="80"/>
      <c r="K147" s="7"/>
      <c r="L147" s="7"/>
      <c r="M147" s="7"/>
      <c r="N147" s="7"/>
      <c r="O147" s="7"/>
      <c r="P147" s="7"/>
      <c r="Q147" s="7"/>
      <c r="R147" s="7"/>
    </row>
    <row r="148" spans="1:18" s="2" customFormat="1" ht="15" customHeight="1" x14ac:dyDescent="0.2">
      <c r="A148" s="7"/>
      <c r="B148" s="80"/>
      <c r="C148" s="80"/>
      <c r="K148" s="7"/>
      <c r="L148" s="7"/>
      <c r="M148" s="7"/>
      <c r="N148" s="7"/>
      <c r="O148" s="7"/>
      <c r="P148" s="7"/>
      <c r="Q148" s="7"/>
      <c r="R148" s="7"/>
    </row>
    <row r="149" spans="1:18" s="2" customFormat="1" ht="15" customHeight="1" x14ac:dyDescent="0.2">
      <c r="A149" s="7"/>
      <c r="B149" s="80"/>
      <c r="C149" s="80"/>
      <c r="K149" s="7"/>
      <c r="L149" s="7"/>
      <c r="M149" s="7"/>
      <c r="N149" s="7"/>
      <c r="O149" s="7"/>
      <c r="P149" s="7"/>
      <c r="Q149" s="7"/>
      <c r="R149" s="7"/>
    </row>
    <row r="150" spans="1:18" s="2" customFormat="1" ht="15" customHeight="1" x14ac:dyDescent="0.2">
      <c r="A150" s="7"/>
      <c r="B150" s="80"/>
      <c r="C150" s="80"/>
      <c r="K150" s="7"/>
      <c r="L150" s="7"/>
      <c r="M150" s="7"/>
      <c r="N150" s="7"/>
      <c r="O150" s="7"/>
      <c r="P150" s="7"/>
      <c r="Q150" s="7"/>
      <c r="R150" s="7"/>
    </row>
    <row r="151" spans="1:18" s="2" customFormat="1" ht="15" customHeight="1" x14ac:dyDescent="0.2">
      <c r="A151" s="7"/>
      <c r="B151" s="80"/>
      <c r="C151" s="80"/>
      <c r="K151" s="7"/>
      <c r="L151" s="7"/>
      <c r="M151" s="7"/>
      <c r="N151" s="7"/>
      <c r="O151" s="7"/>
      <c r="P151" s="7"/>
      <c r="Q151" s="7"/>
      <c r="R151" s="7"/>
    </row>
    <row r="152" spans="1:18" s="2" customFormat="1" ht="15" customHeight="1" x14ac:dyDescent="0.2">
      <c r="A152" s="7"/>
      <c r="B152" s="80"/>
      <c r="C152" s="80"/>
      <c r="K152" s="7"/>
      <c r="L152" s="7"/>
      <c r="M152" s="7"/>
      <c r="N152" s="7"/>
      <c r="O152" s="7"/>
      <c r="P152" s="7"/>
      <c r="Q152" s="7"/>
      <c r="R152" s="7"/>
    </row>
    <row r="153" spans="1:18" s="2" customFormat="1" ht="15" customHeight="1" x14ac:dyDescent="0.2">
      <c r="A153" s="7"/>
      <c r="B153" s="80"/>
      <c r="C153" s="80"/>
      <c r="K153" s="7"/>
      <c r="L153" s="7"/>
      <c r="M153" s="7"/>
      <c r="N153" s="7"/>
      <c r="O153" s="7"/>
      <c r="P153" s="7"/>
      <c r="Q153" s="7"/>
      <c r="R153" s="7"/>
    </row>
    <row r="154" spans="1:18" s="2" customFormat="1" ht="15" customHeight="1" x14ac:dyDescent="0.2">
      <c r="A154" s="7"/>
      <c r="B154" s="80"/>
      <c r="C154" s="80"/>
      <c r="K154" s="7"/>
      <c r="L154" s="7"/>
      <c r="M154" s="7"/>
      <c r="N154" s="7"/>
      <c r="O154" s="7"/>
      <c r="P154" s="7"/>
      <c r="Q154" s="7"/>
      <c r="R154" s="7"/>
    </row>
    <row r="155" spans="1:18" s="2" customFormat="1" ht="15" customHeight="1" x14ac:dyDescent="0.2">
      <c r="A155" s="7"/>
      <c r="B155" s="80"/>
      <c r="C155" s="80"/>
      <c r="K155" s="7"/>
      <c r="L155" s="7"/>
      <c r="M155" s="7"/>
      <c r="N155" s="7"/>
      <c r="O155" s="7"/>
      <c r="P155" s="7"/>
      <c r="Q155" s="7"/>
      <c r="R155" s="7"/>
    </row>
    <row r="156" spans="1:18" s="2" customFormat="1" ht="15" customHeight="1" x14ac:dyDescent="0.2">
      <c r="A156" s="7"/>
      <c r="B156" s="80"/>
      <c r="C156" s="80"/>
      <c r="K156" s="7"/>
      <c r="L156" s="7"/>
      <c r="M156" s="7"/>
      <c r="N156" s="7"/>
      <c r="O156" s="7"/>
      <c r="P156" s="7"/>
      <c r="Q156" s="7"/>
      <c r="R156" s="7"/>
    </row>
    <row r="157" spans="1:18" s="2" customFormat="1" ht="15" customHeight="1" x14ac:dyDescent="0.2">
      <c r="A157" s="7"/>
      <c r="B157" s="80"/>
      <c r="C157" s="80"/>
      <c r="K157" s="7"/>
      <c r="L157" s="7"/>
      <c r="M157" s="7"/>
      <c r="N157" s="7"/>
      <c r="O157" s="7"/>
      <c r="P157" s="7"/>
      <c r="Q157" s="7"/>
      <c r="R157" s="7"/>
    </row>
    <row r="158" spans="1:18" s="2" customFormat="1" ht="15" customHeight="1" x14ac:dyDescent="0.2">
      <c r="A158" s="7"/>
      <c r="B158" s="80"/>
      <c r="C158" s="80"/>
      <c r="K158" s="7"/>
      <c r="L158" s="7"/>
      <c r="M158" s="7"/>
      <c r="N158" s="7"/>
      <c r="O158" s="7"/>
      <c r="P158" s="7"/>
      <c r="Q158" s="7"/>
      <c r="R158" s="7"/>
    </row>
    <row r="159" spans="1:18" s="2" customFormat="1" ht="15" customHeight="1" x14ac:dyDescent="0.2">
      <c r="A159" s="7"/>
      <c r="B159" s="80"/>
      <c r="C159" s="80"/>
      <c r="K159" s="7"/>
      <c r="L159" s="7"/>
      <c r="M159" s="7"/>
      <c r="N159" s="7"/>
      <c r="O159" s="7"/>
      <c r="P159" s="7"/>
      <c r="Q159" s="7"/>
      <c r="R159" s="7"/>
    </row>
    <row r="160" spans="1:18" s="2" customFormat="1" ht="15" customHeight="1" x14ac:dyDescent="0.2">
      <c r="A160" s="7"/>
      <c r="B160" s="80"/>
      <c r="C160" s="80"/>
      <c r="K160" s="7"/>
      <c r="L160" s="7"/>
      <c r="M160" s="7"/>
      <c r="N160" s="7"/>
      <c r="O160" s="7"/>
      <c r="P160" s="7"/>
      <c r="Q160" s="7"/>
      <c r="R160" s="7"/>
    </row>
    <row r="161" spans="1:18" s="2" customFormat="1" ht="15" customHeight="1" x14ac:dyDescent="0.2">
      <c r="A161" s="7"/>
      <c r="B161" s="80"/>
      <c r="C161" s="80"/>
      <c r="K161" s="7"/>
      <c r="L161" s="7"/>
      <c r="M161" s="7"/>
      <c r="N161" s="7"/>
      <c r="O161" s="7"/>
      <c r="P161" s="7"/>
      <c r="Q161" s="7"/>
      <c r="R161" s="7"/>
    </row>
    <row r="162" spans="1:18" s="2" customFormat="1" ht="15" customHeight="1" x14ac:dyDescent="0.2">
      <c r="A162" s="7"/>
      <c r="B162" s="80"/>
      <c r="C162" s="80"/>
      <c r="K162" s="7"/>
      <c r="L162" s="7"/>
      <c r="M162" s="7"/>
      <c r="N162" s="7"/>
      <c r="O162" s="7"/>
      <c r="P162" s="7"/>
      <c r="Q162" s="7"/>
      <c r="R162" s="7"/>
    </row>
    <row r="163" spans="1:18" s="2" customFormat="1" ht="15" customHeight="1" x14ac:dyDescent="0.2">
      <c r="A163" s="7"/>
      <c r="B163" s="80"/>
      <c r="C163" s="80"/>
      <c r="K163" s="7"/>
      <c r="L163" s="7"/>
      <c r="M163" s="7"/>
      <c r="N163" s="7"/>
      <c r="O163" s="7"/>
      <c r="P163" s="7"/>
      <c r="Q163" s="7"/>
      <c r="R163" s="7"/>
    </row>
    <row r="164" spans="1:18" s="2" customFormat="1" ht="15" customHeight="1" x14ac:dyDescent="0.2">
      <c r="A164" s="7"/>
      <c r="B164" s="80"/>
      <c r="C164" s="80"/>
      <c r="K164" s="7"/>
      <c r="L164" s="7"/>
      <c r="M164" s="7"/>
      <c r="N164" s="7"/>
      <c r="O164" s="7"/>
      <c r="P164" s="7"/>
      <c r="Q164" s="7"/>
      <c r="R164" s="7"/>
    </row>
    <row r="165" spans="1:18" s="2" customFormat="1" ht="15" customHeight="1" x14ac:dyDescent="0.2">
      <c r="A165" s="7"/>
      <c r="B165" s="80"/>
      <c r="C165" s="80"/>
      <c r="K165" s="7"/>
      <c r="L165" s="7"/>
      <c r="M165" s="7"/>
      <c r="N165" s="7"/>
      <c r="O165" s="7"/>
      <c r="P165" s="7"/>
      <c r="Q165" s="7"/>
      <c r="R165" s="7"/>
    </row>
    <row r="166" spans="1:18" s="2" customFormat="1" ht="15" customHeight="1" x14ac:dyDescent="0.2">
      <c r="A166" s="7"/>
      <c r="B166" s="80"/>
      <c r="C166" s="80"/>
      <c r="K166" s="7"/>
      <c r="L166" s="7"/>
      <c r="M166" s="7"/>
      <c r="N166" s="7"/>
      <c r="O166" s="7"/>
      <c r="P166" s="7"/>
      <c r="Q166" s="7"/>
      <c r="R166" s="7"/>
    </row>
    <row r="167" spans="1:18" s="2" customFormat="1" ht="15" customHeight="1" x14ac:dyDescent="0.2">
      <c r="A167" s="7"/>
      <c r="B167" s="80"/>
      <c r="C167" s="80"/>
      <c r="K167" s="7"/>
      <c r="L167" s="7"/>
      <c r="M167" s="7"/>
      <c r="N167" s="7"/>
      <c r="O167" s="7"/>
      <c r="P167" s="7"/>
      <c r="Q167" s="7"/>
      <c r="R167" s="7"/>
    </row>
    <row r="168" spans="1:18" s="2" customFormat="1" ht="15" customHeight="1" x14ac:dyDescent="0.2">
      <c r="A168" s="7"/>
      <c r="B168" s="80"/>
      <c r="C168" s="80"/>
      <c r="K168" s="7"/>
      <c r="L168" s="7"/>
      <c r="M168" s="7"/>
      <c r="N168" s="7"/>
      <c r="O168" s="7"/>
      <c r="P168" s="7"/>
      <c r="Q168" s="7"/>
      <c r="R168" s="7"/>
    </row>
    <row r="169" spans="1:18" s="2" customFormat="1" ht="15" customHeight="1" x14ac:dyDescent="0.2">
      <c r="A169" s="7"/>
      <c r="B169" s="80"/>
      <c r="C169" s="80"/>
      <c r="K169" s="7"/>
      <c r="L169" s="7"/>
      <c r="M169" s="7"/>
      <c r="N169" s="7"/>
      <c r="O169" s="7"/>
      <c r="P169" s="7"/>
      <c r="Q169" s="7"/>
      <c r="R169" s="7"/>
    </row>
    <row r="170" spans="1:18" s="2" customFormat="1" ht="15" customHeight="1" x14ac:dyDescent="0.2">
      <c r="A170" s="7"/>
      <c r="B170" s="80"/>
      <c r="C170" s="80"/>
      <c r="K170" s="7"/>
      <c r="L170" s="7"/>
      <c r="M170" s="7"/>
      <c r="N170" s="7"/>
      <c r="O170" s="7"/>
      <c r="P170" s="7"/>
      <c r="Q170" s="7"/>
      <c r="R170" s="7"/>
    </row>
    <row r="171" spans="1:18" s="2" customFormat="1" ht="15" customHeight="1" x14ac:dyDescent="0.2">
      <c r="A171" s="7"/>
      <c r="B171" s="80"/>
      <c r="C171" s="80"/>
      <c r="K171" s="7"/>
      <c r="L171" s="7"/>
      <c r="M171" s="7"/>
      <c r="N171" s="7"/>
      <c r="O171" s="7"/>
      <c r="P171" s="7"/>
      <c r="Q171" s="7"/>
      <c r="R171" s="7"/>
    </row>
    <row r="172" spans="1:18" s="2" customFormat="1" ht="15" customHeight="1" x14ac:dyDescent="0.2">
      <c r="A172" s="7"/>
      <c r="B172" s="80"/>
      <c r="C172" s="80"/>
      <c r="K172" s="7"/>
      <c r="L172" s="7"/>
      <c r="M172" s="7"/>
      <c r="N172" s="7"/>
      <c r="O172" s="7"/>
      <c r="P172" s="7"/>
      <c r="Q172" s="7"/>
      <c r="R172" s="7"/>
    </row>
    <row r="173" spans="1:18" s="2" customFormat="1" ht="15" customHeight="1" x14ac:dyDescent="0.2">
      <c r="A173" s="7"/>
      <c r="B173" s="80"/>
      <c r="C173" s="80"/>
      <c r="K173" s="7"/>
      <c r="L173" s="7"/>
      <c r="M173" s="7"/>
      <c r="N173" s="7"/>
      <c r="O173" s="7"/>
      <c r="P173" s="7"/>
      <c r="Q173" s="7"/>
      <c r="R173" s="7"/>
    </row>
    <row r="174" spans="1:18" s="2" customFormat="1" ht="15" customHeight="1" x14ac:dyDescent="0.2">
      <c r="A174" s="7"/>
      <c r="B174" s="80"/>
      <c r="C174" s="80"/>
      <c r="K174" s="7"/>
      <c r="L174" s="7"/>
      <c r="M174" s="7"/>
      <c r="N174" s="7"/>
      <c r="O174" s="7"/>
      <c r="P174" s="7"/>
      <c r="Q174" s="7"/>
      <c r="R174" s="7"/>
    </row>
    <row r="175" spans="1:18" s="2" customFormat="1" ht="15" customHeight="1" x14ac:dyDescent="0.2">
      <c r="A175" s="7"/>
      <c r="B175" s="80"/>
      <c r="C175" s="80"/>
      <c r="K175" s="7"/>
      <c r="L175" s="7"/>
      <c r="M175" s="7"/>
      <c r="N175" s="7"/>
      <c r="O175" s="7"/>
      <c r="P175" s="7"/>
      <c r="Q175" s="7"/>
      <c r="R175" s="7"/>
    </row>
    <row r="176" spans="1:18" s="2" customFormat="1" ht="15" customHeight="1" x14ac:dyDescent="0.2">
      <c r="A176" s="7"/>
      <c r="B176" s="80"/>
      <c r="C176" s="80"/>
      <c r="K176" s="7"/>
      <c r="L176" s="7"/>
      <c r="M176" s="7"/>
      <c r="N176" s="7"/>
      <c r="O176" s="7"/>
      <c r="P176" s="7"/>
      <c r="Q176" s="7"/>
      <c r="R176" s="7"/>
    </row>
    <row r="177" spans="1:18" s="2" customFormat="1" ht="15" customHeight="1" x14ac:dyDescent="0.2">
      <c r="A177" s="7"/>
      <c r="B177" s="80"/>
      <c r="C177" s="80"/>
      <c r="K177" s="7"/>
      <c r="L177" s="7"/>
      <c r="M177" s="7"/>
      <c r="N177" s="7"/>
      <c r="O177" s="7"/>
      <c r="P177" s="7"/>
      <c r="Q177" s="7"/>
      <c r="R177" s="7"/>
    </row>
    <row r="178" spans="1:18" s="2" customFormat="1" ht="15" customHeight="1" x14ac:dyDescent="0.2">
      <c r="A178" s="7"/>
      <c r="B178" s="80"/>
      <c r="C178" s="80"/>
      <c r="K178" s="7"/>
      <c r="L178" s="7"/>
      <c r="M178" s="7"/>
      <c r="N178" s="7"/>
      <c r="O178" s="7"/>
      <c r="P178" s="7"/>
      <c r="Q178" s="7"/>
      <c r="R178" s="7"/>
    </row>
    <row r="179" spans="1:18" s="2" customFormat="1" ht="15" customHeight="1" x14ac:dyDescent="0.2">
      <c r="A179" s="7"/>
      <c r="B179" s="80"/>
      <c r="C179" s="80"/>
      <c r="K179" s="7"/>
      <c r="L179" s="7"/>
      <c r="M179" s="7"/>
      <c r="N179" s="7"/>
      <c r="O179" s="7"/>
      <c r="P179" s="7"/>
      <c r="Q179" s="7"/>
      <c r="R179" s="7"/>
    </row>
    <row r="180" spans="1:18" s="2" customFormat="1" ht="15" customHeight="1" x14ac:dyDescent="0.2">
      <c r="A180" s="7"/>
      <c r="B180" s="80"/>
      <c r="C180" s="80"/>
      <c r="K180" s="7"/>
      <c r="L180" s="7"/>
      <c r="M180" s="7"/>
      <c r="N180" s="7"/>
      <c r="O180" s="7"/>
      <c r="P180" s="7"/>
      <c r="Q180" s="7"/>
      <c r="R180" s="7"/>
    </row>
    <row r="181" spans="1:18" s="2" customFormat="1" ht="15" customHeight="1" x14ac:dyDescent="0.2">
      <c r="A181" s="7"/>
      <c r="B181" s="80"/>
      <c r="C181" s="80"/>
      <c r="K181" s="7"/>
      <c r="L181" s="7"/>
      <c r="M181" s="7"/>
      <c r="N181" s="7"/>
      <c r="O181" s="7"/>
      <c r="P181" s="7"/>
      <c r="Q181" s="7"/>
      <c r="R181" s="7"/>
    </row>
    <row r="182" spans="1:18" s="2" customFormat="1" ht="15" customHeight="1" x14ac:dyDescent="0.2">
      <c r="A182" s="7"/>
      <c r="B182" s="80"/>
      <c r="C182" s="80"/>
      <c r="K182" s="7"/>
      <c r="L182" s="7"/>
      <c r="M182" s="7"/>
      <c r="N182" s="7"/>
      <c r="O182" s="7"/>
      <c r="P182" s="7"/>
      <c r="Q182" s="7"/>
      <c r="R182" s="7"/>
    </row>
    <row r="183" spans="1:18" s="2" customFormat="1" ht="15" customHeight="1" x14ac:dyDescent="0.2">
      <c r="A183" s="7"/>
      <c r="B183" s="80"/>
      <c r="C183" s="80"/>
      <c r="K183" s="7"/>
      <c r="L183" s="7"/>
      <c r="M183" s="7"/>
      <c r="N183" s="7"/>
      <c r="O183" s="7"/>
      <c r="P183" s="7"/>
      <c r="Q183" s="7"/>
      <c r="R183" s="7"/>
    </row>
    <row r="184" spans="1:18" s="2" customFormat="1" ht="15" customHeight="1" x14ac:dyDescent="0.2">
      <c r="A184" s="7"/>
      <c r="B184" s="80"/>
      <c r="C184" s="80"/>
      <c r="K184" s="7"/>
      <c r="L184" s="7"/>
      <c r="M184" s="7"/>
      <c r="N184" s="7"/>
      <c r="O184" s="7"/>
      <c r="P184" s="7"/>
      <c r="Q184" s="7"/>
      <c r="R184" s="7"/>
    </row>
    <row r="185" spans="1:18" s="2" customFormat="1" ht="15" customHeight="1" x14ac:dyDescent="0.2">
      <c r="A185" s="7"/>
      <c r="B185" s="80"/>
      <c r="C185" s="80"/>
      <c r="K185" s="7"/>
      <c r="L185" s="7"/>
      <c r="M185" s="7"/>
      <c r="N185" s="7"/>
      <c r="O185" s="7"/>
      <c r="P185" s="7"/>
      <c r="Q185" s="7"/>
      <c r="R185" s="7"/>
    </row>
    <row r="186" spans="1:18" s="2" customFormat="1" ht="15" customHeight="1" x14ac:dyDescent="0.2">
      <c r="A186" s="7"/>
      <c r="B186" s="80"/>
      <c r="C186" s="80"/>
      <c r="K186" s="7"/>
      <c r="L186" s="7"/>
      <c r="M186" s="7"/>
      <c r="N186" s="7"/>
      <c r="O186" s="7"/>
      <c r="P186" s="7"/>
      <c r="Q186" s="7"/>
      <c r="R186" s="7"/>
    </row>
    <row r="187" spans="1:18" s="2" customFormat="1" ht="15" customHeight="1" x14ac:dyDescent="0.2">
      <c r="A187" s="7"/>
      <c r="B187" s="80"/>
      <c r="C187" s="80"/>
      <c r="K187" s="7"/>
      <c r="L187" s="7"/>
      <c r="M187" s="7"/>
      <c r="N187" s="7"/>
      <c r="O187" s="7"/>
      <c r="P187" s="7"/>
      <c r="Q187" s="7"/>
      <c r="R187" s="7"/>
    </row>
    <row r="188" spans="1:18" s="2" customFormat="1" ht="15" customHeight="1" x14ac:dyDescent="0.2">
      <c r="A188" s="7"/>
      <c r="B188" s="80"/>
      <c r="C188" s="80"/>
      <c r="K188" s="7"/>
      <c r="L188" s="7"/>
      <c r="M188" s="7"/>
      <c r="N188" s="7"/>
      <c r="O188" s="7"/>
      <c r="P188" s="7"/>
      <c r="Q188" s="7"/>
      <c r="R188" s="7"/>
    </row>
    <row r="189" spans="1:18" s="2" customFormat="1" ht="15" customHeight="1" x14ac:dyDescent="0.2">
      <c r="A189" s="7"/>
      <c r="B189" s="80"/>
      <c r="C189" s="80"/>
      <c r="K189" s="7"/>
      <c r="L189" s="7"/>
      <c r="M189" s="7"/>
      <c r="N189" s="7"/>
      <c r="O189" s="7"/>
      <c r="P189" s="7"/>
      <c r="Q189" s="7"/>
      <c r="R189" s="7"/>
    </row>
    <row r="190" spans="1:18" s="2" customFormat="1" ht="15" customHeight="1" x14ac:dyDescent="0.2">
      <c r="A190" s="7"/>
      <c r="B190" s="80"/>
      <c r="C190" s="80"/>
      <c r="K190" s="7"/>
      <c r="L190" s="7"/>
      <c r="M190" s="7"/>
      <c r="N190" s="7"/>
      <c r="O190" s="7"/>
      <c r="P190" s="7"/>
      <c r="Q190" s="7"/>
      <c r="R190" s="7"/>
    </row>
    <row r="191" spans="1:18" s="2" customFormat="1" ht="15" customHeight="1" x14ac:dyDescent="0.2">
      <c r="A191" s="7"/>
      <c r="B191" s="80"/>
      <c r="C191" s="80"/>
      <c r="K191" s="7"/>
      <c r="L191" s="7"/>
      <c r="M191" s="7"/>
      <c r="N191" s="7"/>
      <c r="O191" s="7"/>
      <c r="P191" s="7"/>
      <c r="Q191" s="7"/>
      <c r="R191" s="7"/>
    </row>
    <row r="192" spans="1:18" s="2" customFormat="1" ht="15" customHeight="1" x14ac:dyDescent="0.2">
      <c r="A192" s="7"/>
      <c r="B192" s="80"/>
      <c r="C192" s="80"/>
      <c r="K192" s="7"/>
      <c r="L192" s="7"/>
      <c r="M192" s="7"/>
      <c r="N192" s="7"/>
      <c r="O192" s="7"/>
      <c r="P192" s="7"/>
      <c r="Q192" s="7"/>
      <c r="R192" s="7"/>
    </row>
    <row r="193" spans="1:18" s="2" customFormat="1" ht="15" customHeight="1" x14ac:dyDescent="0.2">
      <c r="A193" s="7"/>
      <c r="B193" s="80"/>
      <c r="C193" s="80"/>
      <c r="K193" s="7"/>
      <c r="L193" s="7"/>
      <c r="M193" s="7"/>
      <c r="N193" s="7"/>
      <c r="O193" s="7"/>
      <c r="P193" s="7"/>
      <c r="Q193" s="7"/>
      <c r="R193" s="7"/>
    </row>
    <row r="194" spans="1:18" s="2" customFormat="1" ht="15" customHeight="1" x14ac:dyDescent="0.2">
      <c r="A194" s="7"/>
      <c r="B194" s="80"/>
      <c r="C194" s="80"/>
      <c r="K194" s="7"/>
      <c r="L194" s="7"/>
      <c r="M194" s="7"/>
      <c r="N194" s="7"/>
      <c r="O194" s="7"/>
      <c r="P194" s="7"/>
      <c r="Q194" s="7"/>
      <c r="R194" s="7"/>
    </row>
    <row r="195" spans="1:18" s="2" customFormat="1" ht="15" customHeight="1" x14ac:dyDescent="0.2">
      <c r="A195" s="7"/>
      <c r="B195" s="80"/>
      <c r="C195" s="80"/>
      <c r="K195" s="7"/>
      <c r="L195" s="7"/>
      <c r="M195" s="7"/>
      <c r="N195" s="7"/>
      <c r="O195" s="7"/>
      <c r="P195" s="7"/>
      <c r="Q195" s="7"/>
      <c r="R195" s="7"/>
    </row>
    <row r="196" spans="1:18" s="2" customFormat="1" ht="15" customHeight="1" x14ac:dyDescent="0.2">
      <c r="A196" s="7"/>
      <c r="B196" s="80"/>
      <c r="C196" s="80"/>
      <c r="K196" s="7"/>
      <c r="L196" s="7"/>
      <c r="M196" s="7"/>
      <c r="N196" s="7"/>
      <c r="O196" s="7"/>
      <c r="P196" s="7"/>
      <c r="Q196" s="7"/>
      <c r="R196" s="7"/>
    </row>
    <row r="197" spans="1:18" s="2" customFormat="1" ht="15" customHeight="1" x14ac:dyDescent="0.2">
      <c r="A197" s="7"/>
      <c r="B197" s="80"/>
      <c r="C197" s="80"/>
      <c r="K197" s="7"/>
      <c r="L197" s="7"/>
      <c r="M197" s="7"/>
      <c r="N197" s="7"/>
      <c r="O197" s="7"/>
      <c r="P197" s="7"/>
      <c r="Q197" s="7"/>
      <c r="R197" s="7"/>
    </row>
    <row r="198" spans="1:18" s="2" customFormat="1" ht="15" customHeight="1" x14ac:dyDescent="0.2">
      <c r="A198" s="7"/>
      <c r="B198" s="80"/>
      <c r="C198" s="80"/>
      <c r="K198" s="7"/>
      <c r="L198" s="7"/>
      <c r="M198" s="7"/>
      <c r="N198" s="7"/>
      <c r="O198" s="7"/>
      <c r="P198" s="7"/>
      <c r="Q198" s="7"/>
      <c r="R198" s="7"/>
    </row>
    <row r="199" spans="1:18" s="2" customFormat="1" ht="12.75" x14ac:dyDescent="0.2">
      <c r="A199" s="7"/>
      <c r="B199" s="80"/>
      <c r="C199" s="80"/>
      <c r="K199" s="7"/>
      <c r="L199" s="7"/>
      <c r="M199" s="7"/>
      <c r="N199" s="7"/>
      <c r="O199" s="7"/>
      <c r="P199" s="7"/>
      <c r="Q199" s="7"/>
      <c r="R199" s="7"/>
    </row>
    <row r="200" spans="1:18" s="2" customFormat="1" ht="12.75" x14ac:dyDescent="0.2">
      <c r="A200" s="7"/>
      <c r="B200" s="80"/>
      <c r="C200" s="80"/>
      <c r="K200" s="7"/>
      <c r="L200" s="7"/>
      <c r="M200" s="7"/>
      <c r="N200" s="7"/>
      <c r="O200" s="7"/>
      <c r="P200" s="7"/>
      <c r="Q200" s="7"/>
      <c r="R200" s="7"/>
    </row>
    <row r="201" spans="1:18" s="2" customFormat="1" ht="12.75" x14ac:dyDescent="0.2">
      <c r="A201" s="7"/>
      <c r="B201" s="80"/>
      <c r="C201" s="80"/>
      <c r="K201" s="7"/>
      <c r="L201" s="7"/>
      <c r="M201" s="7"/>
      <c r="N201" s="7"/>
      <c r="O201" s="7"/>
      <c r="P201" s="7"/>
      <c r="Q201" s="7"/>
      <c r="R201" s="7"/>
    </row>
    <row r="202" spans="1:18" s="2" customFormat="1" ht="12.75" x14ac:dyDescent="0.2">
      <c r="A202" s="7"/>
      <c r="B202" s="80"/>
      <c r="C202" s="80"/>
      <c r="K202" s="7"/>
      <c r="L202" s="7"/>
      <c r="M202" s="7"/>
      <c r="N202" s="7"/>
      <c r="O202" s="7"/>
      <c r="P202" s="7"/>
      <c r="Q202" s="7"/>
      <c r="R202" s="7"/>
    </row>
    <row r="203" spans="1:18" s="2" customFormat="1" ht="12.75" x14ac:dyDescent="0.2">
      <c r="A203" s="7"/>
      <c r="B203" s="80"/>
      <c r="C203" s="80"/>
      <c r="K203" s="7"/>
      <c r="L203" s="7"/>
      <c r="M203" s="7"/>
      <c r="N203" s="7"/>
      <c r="O203" s="7"/>
      <c r="P203" s="7"/>
      <c r="Q203" s="7"/>
      <c r="R203" s="7"/>
    </row>
    <row r="204" spans="1:18" s="2" customFormat="1" ht="12.75" x14ac:dyDescent="0.2">
      <c r="A204" s="7"/>
      <c r="B204" s="80"/>
      <c r="C204" s="80"/>
      <c r="K204" s="7"/>
      <c r="L204" s="7"/>
      <c r="M204" s="7"/>
      <c r="N204" s="7"/>
      <c r="O204" s="7"/>
      <c r="P204" s="7"/>
      <c r="Q204" s="7"/>
      <c r="R204" s="7"/>
    </row>
    <row r="205" spans="1:18" s="2" customFormat="1" ht="12.75" x14ac:dyDescent="0.2">
      <c r="A205" s="7"/>
      <c r="B205" s="80"/>
      <c r="C205" s="80"/>
      <c r="K205" s="7"/>
      <c r="L205" s="7"/>
      <c r="M205" s="7"/>
      <c r="N205" s="7"/>
      <c r="O205" s="7"/>
      <c r="P205" s="7"/>
      <c r="Q205" s="7"/>
      <c r="R205" s="7"/>
    </row>
    <row r="206" spans="1:18" s="2" customFormat="1" ht="12.75" x14ac:dyDescent="0.2">
      <c r="A206" s="7"/>
      <c r="B206" s="80"/>
      <c r="C206" s="80"/>
      <c r="K206" s="7"/>
      <c r="L206" s="7"/>
      <c r="M206" s="7"/>
      <c r="N206" s="7"/>
      <c r="O206" s="7"/>
      <c r="P206" s="7"/>
      <c r="Q206" s="7"/>
      <c r="R206" s="7"/>
    </row>
    <row r="207" spans="1:18" s="2" customFormat="1" ht="12.75" x14ac:dyDescent="0.2">
      <c r="A207" s="7"/>
      <c r="B207" s="80"/>
      <c r="C207" s="80"/>
      <c r="K207" s="7"/>
      <c r="L207" s="7"/>
      <c r="M207" s="7"/>
      <c r="N207" s="7"/>
      <c r="O207" s="7"/>
      <c r="P207" s="7"/>
      <c r="Q207" s="7"/>
      <c r="R207" s="7"/>
    </row>
    <row r="208" spans="1:18" s="2" customFormat="1" ht="12.75" x14ac:dyDescent="0.2">
      <c r="A208" s="7"/>
      <c r="B208" s="80"/>
      <c r="C208" s="80"/>
      <c r="K208" s="7"/>
      <c r="L208" s="7"/>
      <c r="M208" s="7"/>
      <c r="N208" s="7"/>
      <c r="O208" s="7"/>
      <c r="P208" s="7"/>
      <c r="Q208" s="7"/>
      <c r="R208" s="7"/>
    </row>
    <row r="209" spans="1:18" s="2" customFormat="1" ht="12.75" x14ac:dyDescent="0.2">
      <c r="A209" s="7"/>
      <c r="B209" s="80"/>
      <c r="C209" s="80"/>
      <c r="K209" s="7"/>
      <c r="L209" s="7"/>
      <c r="M209" s="7"/>
      <c r="N209" s="7"/>
      <c r="O209" s="7"/>
      <c r="P209" s="7"/>
      <c r="Q209" s="7"/>
      <c r="R209" s="7"/>
    </row>
    <row r="210" spans="1:18" s="2" customFormat="1" ht="12.75" x14ac:dyDescent="0.2">
      <c r="A210" s="7"/>
      <c r="B210" s="80"/>
      <c r="C210" s="80"/>
      <c r="K210" s="7"/>
      <c r="L210" s="7"/>
      <c r="M210" s="7"/>
      <c r="N210" s="7"/>
      <c r="O210" s="7"/>
      <c r="P210" s="7"/>
      <c r="Q210" s="7"/>
      <c r="R210" s="7"/>
    </row>
    <row r="211" spans="1:18" s="2" customFormat="1" ht="12.75" x14ac:dyDescent="0.2">
      <c r="A211" s="7"/>
      <c r="B211" s="80"/>
      <c r="C211" s="80"/>
      <c r="K211" s="7"/>
      <c r="L211" s="7"/>
      <c r="M211" s="7"/>
      <c r="N211" s="7"/>
      <c r="O211" s="7"/>
      <c r="P211" s="7"/>
      <c r="Q211" s="7"/>
      <c r="R211" s="7"/>
    </row>
    <row r="212" spans="1:18" s="2" customFormat="1" ht="12.75" x14ac:dyDescent="0.2">
      <c r="A212" s="7"/>
      <c r="B212" s="80"/>
      <c r="C212" s="80"/>
      <c r="K212" s="7"/>
      <c r="L212" s="7"/>
      <c r="M212" s="7"/>
      <c r="N212" s="7"/>
      <c r="O212" s="7"/>
      <c r="P212" s="7"/>
      <c r="Q212" s="7"/>
      <c r="R212" s="7"/>
    </row>
    <row r="213" spans="1:18" s="2" customFormat="1" ht="12.75" x14ac:dyDescent="0.2">
      <c r="A213" s="7"/>
      <c r="B213" s="80"/>
      <c r="C213" s="80"/>
      <c r="K213" s="7"/>
      <c r="L213" s="7"/>
      <c r="M213" s="7"/>
      <c r="N213" s="7"/>
      <c r="O213" s="7"/>
      <c r="P213" s="7"/>
      <c r="Q213" s="7"/>
      <c r="R213" s="7"/>
    </row>
    <row r="214" spans="1:18" s="2" customFormat="1" ht="12.75" x14ac:dyDescent="0.2">
      <c r="A214" s="7"/>
      <c r="B214" s="80"/>
      <c r="C214" s="80"/>
      <c r="K214" s="7"/>
      <c r="L214" s="7"/>
      <c r="M214" s="7"/>
      <c r="N214" s="7"/>
      <c r="O214" s="7"/>
      <c r="P214" s="7"/>
      <c r="Q214" s="7"/>
      <c r="R214" s="7"/>
    </row>
    <row r="215" spans="1:18" s="2" customFormat="1" ht="12.75" x14ac:dyDescent="0.2">
      <c r="A215" s="7"/>
      <c r="B215" s="80"/>
      <c r="C215" s="80"/>
      <c r="K215" s="7"/>
      <c r="L215" s="7"/>
      <c r="M215" s="7"/>
      <c r="N215" s="7"/>
      <c r="O215" s="7"/>
      <c r="P215" s="7"/>
      <c r="Q215" s="7"/>
      <c r="R215" s="7"/>
    </row>
    <row r="216" spans="1:18" s="2" customFormat="1" ht="12.75" x14ac:dyDescent="0.2">
      <c r="A216" s="7"/>
      <c r="B216" s="80"/>
      <c r="C216" s="80"/>
      <c r="K216" s="7"/>
      <c r="L216" s="7"/>
      <c r="M216" s="7"/>
      <c r="N216" s="7"/>
      <c r="O216" s="7"/>
      <c r="P216" s="7"/>
      <c r="Q216" s="7"/>
      <c r="R216" s="7"/>
    </row>
    <row r="217" spans="1:18" s="2" customFormat="1" ht="12.75" x14ac:dyDescent="0.2">
      <c r="A217" s="7"/>
      <c r="B217" s="80"/>
      <c r="C217" s="80"/>
      <c r="K217" s="7"/>
      <c r="L217" s="7"/>
      <c r="M217" s="7"/>
      <c r="N217" s="7"/>
      <c r="O217" s="7"/>
      <c r="P217" s="7"/>
      <c r="Q217" s="7"/>
      <c r="R217" s="7"/>
    </row>
    <row r="218" spans="1:18" s="2" customFormat="1" ht="12.75" x14ac:dyDescent="0.2">
      <c r="A218" s="7"/>
      <c r="B218" s="80"/>
      <c r="C218" s="80"/>
      <c r="K218" s="7"/>
      <c r="L218" s="7"/>
      <c r="M218" s="7"/>
      <c r="N218" s="7"/>
      <c r="O218" s="7"/>
      <c r="P218" s="7"/>
      <c r="Q218" s="7"/>
      <c r="R218" s="7"/>
    </row>
    <row r="219" spans="1:18" s="2" customFormat="1" ht="12.75" x14ac:dyDescent="0.2">
      <c r="A219" s="7"/>
      <c r="B219" s="80"/>
      <c r="C219" s="80"/>
      <c r="K219" s="7"/>
      <c r="L219" s="7"/>
      <c r="M219" s="7"/>
      <c r="N219" s="7"/>
      <c r="O219" s="7"/>
      <c r="P219" s="7"/>
      <c r="Q219" s="7"/>
      <c r="R219" s="7"/>
    </row>
    <row r="220" spans="1:18" s="2" customFormat="1" ht="12.75" x14ac:dyDescent="0.2">
      <c r="A220" s="7"/>
      <c r="B220" s="80"/>
      <c r="C220" s="80"/>
      <c r="K220" s="7"/>
      <c r="L220" s="7"/>
      <c r="M220" s="7"/>
      <c r="N220" s="7"/>
      <c r="O220" s="7"/>
      <c r="P220" s="7"/>
      <c r="Q220" s="7"/>
      <c r="R220" s="7"/>
    </row>
    <row r="221" spans="1:18" s="2" customFormat="1" ht="12.75" x14ac:dyDescent="0.2">
      <c r="A221" s="7"/>
      <c r="B221" s="80"/>
      <c r="C221" s="80"/>
      <c r="K221" s="7"/>
      <c r="L221" s="7"/>
      <c r="M221" s="7"/>
      <c r="N221" s="7"/>
      <c r="O221" s="7"/>
      <c r="P221" s="7"/>
      <c r="Q221" s="7"/>
      <c r="R221" s="7"/>
    </row>
    <row r="222" spans="1:18" s="2" customFormat="1" ht="12.75" x14ac:dyDescent="0.2">
      <c r="A222" s="7"/>
      <c r="B222" s="80"/>
      <c r="C222" s="80"/>
      <c r="K222" s="7"/>
      <c r="L222" s="7"/>
      <c r="M222" s="7"/>
      <c r="N222" s="7"/>
      <c r="O222" s="7"/>
      <c r="P222" s="7"/>
      <c r="Q222" s="7"/>
      <c r="R222" s="7"/>
    </row>
    <row r="223" spans="1:18" s="2" customFormat="1" ht="12.75" x14ac:dyDescent="0.2">
      <c r="A223" s="7"/>
      <c r="B223" s="80"/>
      <c r="C223" s="80"/>
      <c r="K223" s="7"/>
      <c r="L223" s="7"/>
      <c r="M223" s="7"/>
      <c r="N223" s="7"/>
      <c r="O223" s="7"/>
      <c r="P223" s="7"/>
      <c r="Q223" s="7"/>
      <c r="R223" s="7"/>
    </row>
    <row r="224" spans="1:18" s="2" customFormat="1" ht="12.75" x14ac:dyDescent="0.2">
      <c r="A224" s="7"/>
      <c r="B224" s="80"/>
      <c r="C224" s="80"/>
      <c r="K224" s="7"/>
      <c r="L224" s="7"/>
      <c r="M224" s="7"/>
      <c r="N224" s="7"/>
      <c r="O224" s="7"/>
      <c r="P224" s="7"/>
      <c r="Q224" s="7"/>
      <c r="R224" s="7"/>
    </row>
    <row r="225" spans="1:19" ht="12.75" x14ac:dyDescent="0.2">
      <c r="A225" s="7"/>
      <c r="K225" s="7"/>
      <c r="L225" s="7"/>
      <c r="M225" s="7"/>
      <c r="N225" s="7"/>
      <c r="O225" s="7"/>
      <c r="P225" s="7"/>
      <c r="Q225" s="7"/>
      <c r="R225" s="7"/>
      <c r="S225" s="2"/>
    </row>
    <row r="226" spans="1:19" ht="12.75" x14ac:dyDescent="0.2">
      <c r="A226" s="7"/>
      <c r="K226" s="7"/>
      <c r="L226" s="7"/>
      <c r="M226" s="7"/>
      <c r="N226" s="7"/>
      <c r="O226" s="7"/>
      <c r="P226" s="7"/>
      <c r="Q226" s="7"/>
      <c r="R226" s="7"/>
      <c r="S226" s="2"/>
    </row>
    <row r="227" spans="1:19" ht="12.75" x14ac:dyDescent="0.2">
      <c r="A227" s="7"/>
      <c r="K227" s="7"/>
      <c r="L227" s="7"/>
      <c r="M227" s="7"/>
      <c r="N227" s="7"/>
      <c r="O227" s="7"/>
      <c r="P227" s="7"/>
      <c r="Q227" s="7"/>
      <c r="R227" s="7"/>
      <c r="S227" s="2"/>
    </row>
    <row r="228" spans="1:19" ht="12.75" x14ac:dyDescent="0.2">
      <c r="A228" s="7"/>
      <c r="K228" s="7"/>
      <c r="L228" s="7"/>
      <c r="M228" s="7"/>
      <c r="N228" s="7"/>
      <c r="O228" s="7"/>
      <c r="P228" s="7"/>
      <c r="Q228" s="7"/>
      <c r="R228" s="7"/>
      <c r="S228" s="2"/>
    </row>
    <row r="229" spans="1:19" ht="12.75" x14ac:dyDescent="0.2">
      <c r="A229" s="7"/>
      <c r="K229" s="7"/>
      <c r="L229" s="7"/>
      <c r="M229" s="7"/>
      <c r="N229" s="7"/>
      <c r="O229" s="7"/>
      <c r="P229" s="7"/>
      <c r="Q229" s="7"/>
      <c r="R229" s="7"/>
      <c r="S229" s="2"/>
    </row>
    <row r="230" spans="1:19" ht="12.75" x14ac:dyDescent="0.2">
      <c r="A230" s="7"/>
      <c r="K230" s="7"/>
      <c r="L230" s="7"/>
      <c r="M230" s="7"/>
      <c r="N230" s="7"/>
      <c r="O230" s="7"/>
      <c r="P230" s="7"/>
      <c r="Q230" s="7"/>
      <c r="R230" s="7"/>
      <c r="S230" s="2"/>
    </row>
    <row r="231" spans="1:19" ht="12.75" x14ac:dyDescent="0.2">
      <c r="A231" s="7"/>
      <c r="K231" s="7"/>
      <c r="L231" s="7"/>
      <c r="M231" s="7"/>
      <c r="N231" s="7"/>
      <c r="O231" s="7"/>
      <c r="P231" s="7"/>
      <c r="Q231" s="7"/>
      <c r="R231" s="7"/>
      <c r="S231" s="2"/>
    </row>
    <row r="232" spans="1:19" ht="12.75" x14ac:dyDescent="0.2">
      <c r="A232" s="7"/>
      <c r="K232" s="7"/>
      <c r="L232" s="7"/>
      <c r="M232" s="7"/>
      <c r="N232" s="7"/>
      <c r="O232" s="7"/>
      <c r="P232" s="7"/>
      <c r="Q232" s="7"/>
      <c r="R232" s="7"/>
      <c r="S232" s="2"/>
    </row>
    <row r="233" spans="1:19" ht="12.75" x14ac:dyDescent="0.2">
      <c r="A233" s="7"/>
      <c r="K233" s="7"/>
      <c r="L233" s="7"/>
      <c r="M233" s="7"/>
      <c r="N233" s="7"/>
      <c r="O233" s="7"/>
      <c r="P233" s="7"/>
      <c r="Q233" s="7"/>
      <c r="R233" s="7"/>
      <c r="S233" s="2"/>
    </row>
    <row r="234" spans="1:19" ht="12.75" x14ac:dyDescent="0.2">
      <c r="A234" s="7"/>
      <c r="K234" s="7"/>
      <c r="L234" s="7"/>
      <c r="M234" s="7"/>
      <c r="N234" s="7"/>
      <c r="O234" s="7"/>
      <c r="P234" s="7"/>
      <c r="Q234" s="7"/>
      <c r="R234" s="7"/>
      <c r="S234" s="2"/>
    </row>
    <row r="235" spans="1:19" ht="12.75" x14ac:dyDescent="0.2">
      <c r="A235" s="7"/>
      <c r="K235" s="7"/>
      <c r="L235" s="7"/>
      <c r="M235" s="7"/>
      <c r="N235" s="7"/>
      <c r="O235" s="7"/>
      <c r="P235" s="7"/>
      <c r="Q235" s="7"/>
      <c r="R235" s="7"/>
      <c r="S235" s="2"/>
    </row>
    <row r="236" spans="1:19" ht="12.75" x14ac:dyDescent="0.2">
      <c r="A236" s="7"/>
      <c r="K236" s="7"/>
      <c r="L236" s="7"/>
      <c r="M236" s="7"/>
      <c r="N236" s="7"/>
      <c r="O236" s="7"/>
      <c r="P236" s="7"/>
      <c r="Q236" s="7"/>
      <c r="R236" s="7"/>
      <c r="S236" s="2"/>
    </row>
    <row r="237" spans="1:19" ht="12.75" x14ac:dyDescent="0.2">
      <c r="A237" s="7"/>
      <c r="K237" s="7"/>
      <c r="L237" s="7"/>
      <c r="M237" s="7"/>
      <c r="N237" s="7"/>
      <c r="O237" s="7"/>
      <c r="P237" s="7"/>
      <c r="Q237" s="7"/>
      <c r="R237" s="7"/>
      <c r="S237" s="2"/>
    </row>
    <row r="238" spans="1:19" ht="12.75" x14ac:dyDescent="0.2">
      <c r="A238" s="7"/>
      <c r="K238" s="7"/>
      <c r="L238" s="7"/>
      <c r="M238" s="7"/>
      <c r="N238" s="7"/>
      <c r="O238" s="7"/>
      <c r="P238" s="7"/>
      <c r="Q238" s="7"/>
      <c r="R238" s="7"/>
      <c r="S238" s="2"/>
    </row>
    <row r="239" spans="1:19" ht="12.75" x14ac:dyDescent="0.2">
      <c r="A239" s="7"/>
      <c r="K239" s="7"/>
      <c r="L239" s="7"/>
      <c r="M239" s="7"/>
      <c r="N239" s="7"/>
      <c r="O239" s="7"/>
      <c r="P239" s="7"/>
      <c r="Q239" s="7"/>
      <c r="R239" s="7"/>
      <c r="S239" s="2"/>
    </row>
    <row r="240" spans="1:19" ht="12.75" x14ac:dyDescent="0.2">
      <c r="A240" s="7"/>
      <c r="K240" s="7"/>
      <c r="L240" s="7"/>
      <c r="M240" s="7"/>
      <c r="N240" s="7"/>
      <c r="O240" s="7"/>
      <c r="P240" s="7"/>
      <c r="Q240" s="7"/>
      <c r="R240" s="7"/>
      <c r="S240" s="2"/>
    </row>
    <row r="241" spans="1:19" ht="12.75" x14ac:dyDescent="0.2">
      <c r="A241" s="7"/>
      <c r="K241" s="7"/>
      <c r="L241" s="7"/>
      <c r="M241" s="7"/>
      <c r="N241" s="7"/>
      <c r="O241" s="7"/>
      <c r="P241" s="7"/>
      <c r="Q241" s="7"/>
      <c r="R241" s="7"/>
      <c r="S241" s="2"/>
    </row>
    <row r="242" spans="1:19" ht="12.75" x14ac:dyDescent="0.2">
      <c r="A242" s="7"/>
      <c r="K242" s="7"/>
      <c r="L242" s="7"/>
      <c r="M242" s="7"/>
      <c r="N242" s="7"/>
      <c r="O242" s="7"/>
      <c r="P242" s="7"/>
      <c r="Q242" s="7"/>
      <c r="R242" s="7"/>
      <c r="S242" s="2"/>
    </row>
    <row r="243" spans="1:19" ht="38.25" customHeight="1" x14ac:dyDescent="0.2">
      <c r="A243" s="7"/>
      <c r="K243" s="7"/>
      <c r="L243" s="7"/>
      <c r="M243" s="7"/>
      <c r="N243" s="7"/>
      <c r="O243" s="7"/>
      <c r="P243" s="7"/>
      <c r="Q243" s="7"/>
      <c r="R243" s="7"/>
      <c r="S243" s="2"/>
    </row>
    <row r="244" spans="1:19" ht="38.25" customHeight="1" x14ac:dyDescent="0.2">
      <c r="A244" s="7"/>
      <c r="K244" s="7"/>
      <c r="L244" s="7"/>
      <c r="M244" s="7"/>
      <c r="N244" s="7"/>
      <c r="O244" s="7"/>
      <c r="P244" s="7"/>
      <c r="Q244" s="7"/>
      <c r="R244" s="7"/>
      <c r="S244" s="2"/>
    </row>
    <row r="245" spans="1:19" ht="38.25" customHeight="1" x14ac:dyDescent="0.2">
      <c r="A245" s="7"/>
      <c r="K245" s="7"/>
      <c r="L245" s="7"/>
      <c r="M245" s="7"/>
      <c r="N245" s="7"/>
      <c r="O245" s="7"/>
      <c r="P245" s="7"/>
      <c r="Q245" s="7"/>
      <c r="R245" s="7"/>
      <c r="S245" s="2"/>
    </row>
    <row r="246" spans="1:19" ht="38.25" customHeight="1" x14ac:dyDescent="0.2">
      <c r="A246" s="7"/>
      <c r="K246" s="7"/>
      <c r="L246" s="7"/>
      <c r="M246" s="7"/>
      <c r="N246" s="7"/>
      <c r="O246" s="7"/>
      <c r="P246" s="7"/>
      <c r="Q246" s="7"/>
      <c r="R246" s="7"/>
      <c r="S246" s="2"/>
    </row>
    <row r="247" spans="1:19" ht="38.25" customHeight="1" x14ac:dyDescent="0.2">
      <c r="A247" s="7"/>
      <c r="K247" s="7"/>
      <c r="L247" s="7"/>
      <c r="M247" s="7"/>
      <c r="N247" s="7"/>
      <c r="O247" s="7"/>
      <c r="P247" s="7"/>
      <c r="Q247" s="7"/>
      <c r="R247" s="7"/>
      <c r="S247" s="2"/>
    </row>
    <row r="248" spans="1:19" ht="38.25" customHeight="1" x14ac:dyDescent="0.2">
      <c r="A248" s="7"/>
      <c r="K248" s="7"/>
      <c r="L248" s="7"/>
      <c r="M248" s="7"/>
      <c r="N248" s="7"/>
      <c r="O248" s="7"/>
      <c r="P248" s="7"/>
      <c r="Q248" s="7"/>
      <c r="R248" s="7"/>
      <c r="S248" s="2"/>
    </row>
    <row r="249" spans="1:19" ht="38.25" customHeight="1" x14ac:dyDescent="0.2">
      <c r="A249" s="7"/>
      <c r="K249" s="7"/>
      <c r="L249" s="7"/>
      <c r="M249" s="7"/>
      <c r="N249" s="7"/>
      <c r="O249" s="7"/>
      <c r="P249" s="7"/>
      <c r="Q249" s="7"/>
      <c r="R249" s="7"/>
      <c r="S249" s="2"/>
    </row>
    <row r="250" spans="1:19" ht="38.25" customHeight="1" x14ac:dyDescent="0.2">
      <c r="A250" s="7"/>
      <c r="K250" s="7"/>
      <c r="L250" s="7"/>
      <c r="M250" s="7"/>
      <c r="N250" s="7"/>
      <c r="O250" s="7"/>
      <c r="P250" s="7"/>
      <c r="Q250" s="7"/>
      <c r="R250" s="7"/>
      <c r="S250" s="2"/>
    </row>
    <row r="251" spans="1:19" ht="38.25" customHeight="1" x14ac:dyDescent="0.2">
      <c r="A251" s="7"/>
      <c r="K251" s="7"/>
      <c r="L251" s="7"/>
      <c r="M251" s="7"/>
      <c r="N251" s="7"/>
      <c r="O251" s="7"/>
      <c r="P251" s="7"/>
      <c r="Q251" s="7"/>
      <c r="R251" s="7"/>
      <c r="S251" s="2"/>
    </row>
    <row r="252" spans="1:19" ht="38.25" customHeight="1" x14ac:dyDescent="0.2">
      <c r="A252" s="7"/>
      <c r="K252" s="7"/>
      <c r="L252" s="7"/>
      <c r="M252" s="7"/>
      <c r="N252" s="7"/>
      <c r="O252" s="7"/>
      <c r="P252" s="7"/>
      <c r="Q252" s="7"/>
      <c r="R252" s="7"/>
      <c r="S252" s="2"/>
    </row>
    <row r="253" spans="1:19" ht="38.25" customHeight="1" x14ac:dyDescent="0.2">
      <c r="A253" s="7"/>
      <c r="K253" s="7"/>
      <c r="L253" s="7"/>
      <c r="M253" s="7"/>
      <c r="N253" s="7"/>
      <c r="O253" s="7"/>
      <c r="P253" s="7"/>
      <c r="Q253" s="7"/>
      <c r="R253" s="7"/>
      <c r="S253" s="2"/>
    </row>
    <row r="254" spans="1:19" ht="38.25" customHeight="1" x14ac:dyDescent="0.2">
      <c r="A254" s="7"/>
      <c r="K254" s="7"/>
      <c r="L254" s="7"/>
      <c r="M254" s="7"/>
      <c r="N254" s="7"/>
      <c r="O254" s="7"/>
      <c r="P254" s="7"/>
      <c r="Q254" s="7"/>
      <c r="R254" s="7"/>
      <c r="S254" s="2"/>
    </row>
    <row r="255" spans="1:19" ht="38.25" customHeight="1" x14ac:dyDescent="0.2">
      <c r="A255" s="7"/>
      <c r="K255" s="7"/>
      <c r="L255" s="7"/>
      <c r="M255" s="7"/>
      <c r="N255" s="7"/>
      <c r="O255" s="7"/>
      <c r="P255" s="7"/>
      <c r="Q255" s="7"/>
      <c r="R255" s="7"/>
      <c r="S255" s="2"/>
    </row>
    <row r="256" spans="1:19" ht="38.25" customHeight="1" x14ac:dyDescent="0.2">
      <c r="A256" s="7"/>
      <c r="K256" s="7"/>
      <c r="L256" s="7"/>
      <c r="M256" s="7"/>
      <c r="N256" s="7"/>
      <c r="O256" s="7"/>
      <c r="P256" s="7"/>
      <c r="Q256" s="7"/>
      <c r="R256" s="7"/>
      <c r="S256" s="2"/>
    </row>
    <row r="257" spans="1:19" ht="38.25" customHeight="1" x14ac:dyDescent="0.2">
      <c r="A257" s="7"/>
      <c r="K257" s="7"/>
      <c r="L257" s="7"/>
      <c r="M257" s="7"/>
      <c r="N257" s="7"/>
      <c r="O257" s="7"/>
      <c r="P257" s="7"/>
      <c r="Q257" s="7"/>
      <c r="R257" s="7"/>
      <c r="S257" s="2"/>
    </row>
    <row r="258" spans="1:19" ht="38.25" customHeight="1" x14ac:dyDescent="0.2">
      <c r="A258" s="7"/>
      <c r="K258" s="7"/>
      <c r="L258" s="7"/>
      <c r="M258" s="7"/>
      <c r="N258" s="7"/>
      <c r="O258" s="7"/>
      <c r="P258" s="7"/>
      <c r="Q258" s="7"/>
      <c r="R258" s="7"/>
      <c r="S258" s="2"/>
    </row>
    <row r="259" spans="1:19" ht="38.25" customHeight="1" x14ac:dyDescent="0.2">
      <c r="A259" s="7"/>
      <c r="K259" s="7"/>
      <c r="L259" s="7"/>
      <c r="M259" s="7"/>
      <c r="N259" s="7"/>
      <c r="O259" s="7"/>
      <c r="P259" s="7"/>
      <c r="Q259" s="7"/>
      <c r="R259" s="7"/>
      <c r="S259" s="2"/>
    </row>
    <row r="260" spans="1:19" ht="38.25" customHeight="1" x14ac:dyDescent="0.2">
      <c r="A260" s="7"/>
      <c r="K260" s="7"/>
      <c r="L260" s="7"/>
      <c r="M260" s="7"/>
      <c r="N260" s="7"/>
      <c r="O260" s="7"/>
      <c r="P260" s="7"/>
      <c r="Q260" s="7"/>
      <c r="R260" s="7"/>
      <c r="S260" s="2"/>
    </row>
    <row r="261" spans="1:19" ht="38.25" customHeight="1" x14ac:dyDescent="0.2">
      <c r="A261" s="7"/>
      <c r="K261" s="7"/>
      <c r="L261" s="7"/>
      <c r="M261" s="7"/>
      <c r="N261" s="7"/>
      <c r="O261" s="7"/>
      <c r="P261" s="7"/>
      <c r="Q261" s="7"/>
      <c r="R261" s="7"/>
      <c r="S261" s="2"/>
    </row>
    <row r="262" spans="1:19" ht="38.25" customHeight="1" x14ac:dyDescent="0.2">
      <c r="A262" s="7"/>
      <c r="K262" s="7"/>
      <c r="L262" s="7"/>
      <c r="M262" s="7"/>
      <c r="N262" s="7"/>
      <c r="O262" s="7"/>
      <c r="P262" s="7"/>
      <c r="Q262" s="7"/>
      <c r="R262" s="7"/>
      <c r="S262" s="2"/>
    </row>
    <row r="263" spans="1:19" ht="38.25" customHeight="1" x14ac:dyDescent="0.2">
      <c r="A263" s="7"/>
      <c r="K263" s="7"/>
      <c r="L263" s="7"/>
      <c r="M263" s="7"/>
      <c r="N263" s="7"/>
      <c r="O263" s="7"/>
      <c r="P263" s="7"/>
      <c r="Q263" s="7"/>
      <c r="R263" s="7"/>
      <c r="S263" s="2"/>
    </row>
    <row r="264" spans="1:19" ht="38.25" customHeight="1" x14ac:dyDescent="0.2">
      <c r="A264" s="7"/>
      <c r="K264" s="7"/>
      <c r="L264" s="7"/>
      <c r="M264" s="7"/>
      <c r="N264" s="7"/>
      <c r="O264" s="7"/>
      <c r="P264" s="7"/>
      <c r="Q264" s="7"/>
      <c r="R264" s="7"/>
      <c r="S264" s="2"/>
    </row>
    <row r="265" spans="1:19" ht="38.25" customHeight="1" x14ac:dyDescent="0.2">
      <c r="A265" s="7"/>
      <c r="K265" s="7"/>
      <c r="L265" s="7"/>
      <c r="M265" s="7"/>
      <c r="N265" s="7"/>
      <c r="O265" s="7"/>
      <c r="P265" s="7"/>
      <c r="Q265" s="7"/>
      <c r="R265" s="7"/>
      <c r="S265" s="2"/>
    </row>
    <row r="266" spans="1:19" ht="38.25" customHeight="1" x14ac:dyDescent="0.2">
      <c r="A266" s="7"/>
      <c r="K266" s="7"/>
      <c r="L266" s="7"/>
      <c r="M266" s="7"/>
      <c r="N266" s="7"/>
      <c r="O266" s="7"/>
      <c r="P266" s="7"/>
      <c r="Q266" s="7"/>
      <c r="R266" s="7"/>
      <c r="S266" s="2"/>
    </row>
    <row r="267" spans="1:19" ht="38.25" customHeight="1" x14ac:dyDescent="0.2">
      <c r="A267" s="7"/>
      <c r="K267" s="7"/>
      <c r="L267" s="7"/>
      <c r="M267" s="7"/>
      <c r="N267" s="7"/>
      <c r="O267" s="7"/>
      <c r="P267" s="7"/>
      <c r="Q267" s="7"/>
      <c r="R267" s="7"/>
      <c r="S267" s="2"/>
    </row>
    <row r="268" spans="1:19" ht="38.25" customHeight="1" x14ac:dyDescent="0.2">
      <c r="A268" s="7"/>
      <c r="K268" s="7"/>
      <c r="L268" s="7"/>
      <c r="M268" s="7"/>
      <c r="N268" s="7"/>
      <c r="O268" s="7"/>
      <c r="P268" s="7"/>
      <c r="Q268" s="7"/>
      <c r="R268" s="7"/>
      <c r="S268" s="2"/>
    </row>
    <row r="269" spans="1:19" ht="38.25" customHeight="1" x14ac:dyDescent="0.2">
      <c r="A269" s="7"/>
      <c r="K269" s="7"/>
      <c r="L269" s="7"/>
      <c r="M269" s="7"/>
      <c r="N269" s="7"/>
      <c r="O269" s="7"/>
      <c r="P269" s="7"/>
      <c r="Q269" s="7"/>
      <c r="R269" s="7"/>
      <c r="S269" s="2"/>
    </row>
    <row r="270" spans="1:19" ht="38.25" customHeight="1" x14ac:dyDescent="0.2">
      <c r="A270" s="7"/>
      <c r="K270" s="7"/>
      <c r="L270" s="7"/>
      <c r="M270" s="7"/>
      <c r="N270" s="7"/>
      <c r="O270" s="7"/>
      <c r="P270" s="7"/>
      <c r="Q270" s="7"/>
      <c r="R270" s="7"/>
      <c r="S270" s="2"/>
    </row>
    <row r="271" spans="1:19" ht="38.25" customHeight="1" x14ac:dyDescent="0.2">
      <c r="A271" s="7"/>
      <c r="K271" s="7"/>
      <c r="L271" s="7"/>
      <c r="M271" s="7"/>
      <c r="N271" s="7"/>
      <c r="O271" s="7"/>
      <c r="P271" s="7"/>
      <c r="Q271" s="7"/>
      <c r="R271" s="7"/>
      <c r="S271" s="2"/>
    </row>
    <row r="272" spans="1:19" ht="38.25" customHeight="1" x14ac:dyDescent="0.2">
      <c r="A272" s="7"/>
      <c r="K272" s="7"/>
      <c r="L272" s="7"/>
      <c r="M272" s="7"/>
      <c r="N272" s="7"/>
      <c r="O272" s="7"/>
      <c r="P272" s="7"/>
      <c r="Q272" s="7"/>
      <c r="R272" s="7"/>
      <c r="S272" s="2"/>
    </row>
    <row r="273" spans="1:19" ht="38.25" customHeight="1" x14ac:dyDescent="0.2">
      <c r="A273" s="7"/>
      <c r="K273" s="7"/>
      <c r="L273" s="7"/>
      <c r="M273" s="7"/>
      <c r="N273" s="7"/>
      <c r="O273" s="7"/>
      <c r="P273" s="7"/>
      <c r="Q273" s="7"/>
      <c r="R273" s="7"/>
      <c r="S273" s="2"/>
    </row>
    <row r="274" spans="1:19" ht="38.25" customHeight="1" x14ac:dyDescent="0.2">
      <c r="A274" s="7"/>
      <c r="K274" s="7"/>
      <c r="L274" s="7"/>
      <c r="M274" s="7"/>
      <c r="N274" s="7"/>
      <c r="O274" s="7"/>
      <c r="P274" s="7"/>
      <c r="Q274" s="7"/>
      <c r="R274" s="7"/>
      <c r="S274" s="2"/>
    </row>
    <row r="275" spans="1:19" ht="38.25" customHeight="1" x14ac:dyDescent="0.2">
      <c r="A275" s="7"/>
      <c r="K275" s="7"/>
      <c r="L275" s="7"/>
      <c r="M275" s="7"/>
      <c r="N275" s="7"/>
      <c r="O275" s="7"/>
      <c r="P275" s="7"/>
      <c r="Q275" s="7"/>
      <c r="R275" s="7"/>
      <c r="S275" s="2"/>
    </row>
    <row r="276" spans="1:19" ht="38.25" customHeight="1" x14ac:dyDescent="0.2">
      <c r="A276" s="7"/>
      <c r="K276" s="7"/>
      <c r="L276" s="7"/>
      <c r="M276" s="7"/>
      <c r="N276" s="7"/>
      <c r="O276" s="7"/>
      <c r="P276" s="7"/>
      <c r="Q276" s="7"/>
      <c r="R276" s="7"/>
      <c r="S276" s="2"/>
    </row>
    <row r="277" spans="1:19" ht="38.25" customHeight="1" x14ac:dyDescent="0.2">
      <c r="A277" s="7"/>
      <c r="K277" s="7"/>
      <c r="L277" s="7"/>
      <c r="M277" s="7"/>
      <c r="N277" s="7"/>
      <c r="O277" s="7"/>
      <c r="P277" s="7"/>
      <c r="Q277" s="7"/>
      <c r="R277" s="7"/>
      <c r="S277" s="2"/>
    </row>
    <row r="278" spans="1:19" ht="38.25" customHeight="1" x14ac:dyDescent="0.2">
      <c r="A278" s="7"/>
      <c r="K278" s="7"/>
      <c r="L278" s="7"/>
      <c r="M278" s="7"/>
      <c r="N278" s="7"/>
      <c r="O278" s="7"/>
      <c r="P278" s="7"/>
      <c r="Q278" s="7"/>
      <c r="R278" s="7"/>
      <c r="S278" s="2"/>
    </row>
    <row r="279" spans="1:19" ht="38.25" customHeight="1" x14ac:dyDescent="0.2">
      <c r="A279" s="7"/>
      <c r="K279" s="7"/>
      <c r="L279" s="7"/>
      <c r="M279" s="7"/>
      <c r="N279" s="7"/>
      <c r="O279" s="7"/>
      <c r="P279" s="7"/>
      <c r="Q279" s="7"/>
      <c r="R279" s="7"/>
      <c r="S279" s="2"/>
    </row>
    <row r="280" spans="1:19" ht="38.25" customHeight="1" x14ac:dyDescent="0.2">
      <c r="A280" s="7"/>
      <c r="K280" s="7"/>
      <c r="L280" s="7"/>
      <c r="M280" s="7"/>
      <c r="N280" s="7"/>
      <c r="O280" s="7"/>
      <c r="P280" s="7"/>
      <c r="Q280" s="7"/>
      <c r="R280" s="7"/>
      <c r="S280" s="2"/>
    </row>
    <row r="281" spans="1:19" ht="38.25" customHeight="1" x14ac:dyDescent="0.2">
      <c r="A281" s="7"/>
      <c r="K281" s="7"/>
      <c r="L281" s="7"/>
      <c r="M281" s="7"/>
      <c r="N281" s="7"/>
      <c r="O281" s="7"/>
      <c r="P281" s="7"/>
      <c r="Q281" s="7"/>
      <c r="R281" s="7"/>
      <c r="S281" s="2"/>
    </row>
    <row r="282" spans="1:19" ht="38.25" customHeight="1" x14ac:dyDescent="0.2">
      <c r="A282" s="7"/>
      <c r="K282" s="7"/>
      <c r="L282" s="7"/>
      <c r="M282" s="7"/>
      <c r="N282" s="7"/>
      <c r="O282" s="7"/>
      <c r="P282" s="7"/>
      <c r="Q282" s="7"/>
      <c r="R282" s="7"/>
      <c r="S282" s="2"/>
    </row>
    <row r="283" spans="1:19" ht="38.25" customHeight="1" x14ac:dyDescent="0.2">
      <c r="A283" s="7"/>
      <c r="K283" s="7"/>
      <c r="L283" s="7"/>
      <c r="M283" s="7"/>
      <c r="N283" s="7"/>
      <c r="O283" s="7"/>
      <c r="P283" s="7"/>
      <c r="Q283" s="7"/>
      <c r="R283" s="7"/>
      <c r="S283" s="2"/>
    </row>
    <row r="284" spans="1:19" ht="38.25" customHeight="1" x14ac:dyDescent="0.2">
      <c r="A284" s="7"/>
      <c r="K284" s="7"/>
      <c r="L284" s="7"/>
      <c r="M284" s="7"/>
      <c r="N284" s="7"/>
      <c r="O284" s="7"/>
      <c r="P284" s="7"/>
      <c r="Q284" s="7"/>
      <c r="R284" s="7"/>
      <c r="S284" s="2"/>
    </row>
    <row r="285" spans="1:19" ht="38.25" customHeight="1" x14ac:dyDescent="0.2">
      <c r="A285" s="7"/>
      <c r="K285" s="7"/>
      <c r="L285" s="7"/>
      <c r="M285" s="7"/>
      <c r="N285" s="7"/>
      <c r="O285" s="7"/>
      <c r="P285" s="7"/>
      <c r="Q285" s="7"/>
      <c r="R285" s="7"/>
      <c r="S285" s="2"/>
    </row>
    <row r="286" spans="1:19" ht="38.25" customHeight="1" x14ac:dyDescent="0.2">
      <c r="A286" s="7"/>
      <c r="K286" s="7"/>
      <c r="L286" s="7"/>
      <c r="M286" s="7"/>
      <c r="N286" s="7"/>
      <c r="O286" s="7"/>
      <c r="P286" s="7"/>
      <c r="Q286" s="7"/>
      <c r="R286" s="7"/>
      <c r="S286" s="2"/>
    </row>
    <row r="287" spans="1:19" ht="38.25" customHeight="1" x14ac:dyDescent="0.2">
      <c r="A287" s="7"/>
      <c r="K287" s="7"/>
      <c r="L287" s="7"/>
      <c r="M287" s="7"/>
      <c r="N287" s="7"/>
      <c r="O287" s="7"/>
      <c r="P287" s="7"/>
      <c r="Q287" s="7"/>
      <c r="R287" s="7"/>
      <c r="S287" s="2"/>
    </row>
    <row r="288" spans="1:19" ht="38.25" customHeight="1" x14ac:dyDescent="0.2">
      <c r="A288" s="7"/>
      <c r="K288" s="7"/>
      <c r="L288" s="7"/>
      <c r="M288" s="7"/>
      <c r="N288" s="7"/>
      <c r="O288" s="7"/>
      <c r="P288" s="7"/>
      <c r="Q288" s="7"/>
      <c r="R288" s="7"/>
      <c r="S288" s="2"/>
    </row>
    <row r="289" spans="1:19" ht="38.25" customHeight="1" x14ac:dyDescent="0.2">
      <c r="A289" s="7"/>
      <c r="K289" s="7"/>
      <c r="L289" s="7"/>
      <c r="M289" s="7"/>
      <c r="N289" s="7"/>
      <c r="O289" s="7"/>
      <c r="P289" s="7"/>
      <c r="Q289" s="7"/>
      <c r="R289" s="7"/>
      <c r="S289" s="2"/>
    </row>
    <row r="290" spans="1:19" ht="38.25" customHeight="1" x14ac:dyDescent="0.2">
      <c r="A290" s="7"/>
      <c r="K290" s="7"/>
      <c r="L290" s="7"/>
      <c r="M290" s="7"/>
      <c r="N290" s="7"/>
      <c r="O290" s="7"/>
      <c r="P290" s="7"/>
      <c r="Q290" s="7"/>
      <c r="R290" s="7"/>
      <c r="S290" s="2"/>
    </row>
    <row r="291" spans="1:19" ht="38.25" customHeight="1" x14ac:dyDescent="0.2">
      <c r="A291" s="7"/>
      <c r="K291" s="7"/>
      <c r="L291" s="7"/>
      <c r="M291" s="7"/>
      <c r="N291" s="7"/>
      <c r="O291" s="7"/>
      <c r="P291" s="7"/>
      <c r="Q291" s="7"/>
      <c r="R291" s="7"/>
      <c r="S291" s="2"/>
    </row>
    <row r="292" spans="1:19" ht="38.25" customHeight="1" x14ac:dyDescent="0.2">
      <c r="A292" s="7"/>
      <c r="K292" s="7"/>
      <c r="L292" s="7"/>
      <c r="M292" s="7"/>
      <c r="N292" s="7"/>
      <c r="O292" s="7"/>
      <c r="P292" s="7"/>
      <c r="Q292" s="7"/>
      <c r="R292" s="7"/>
      <c r="S292" s="2"/>
    </row>
    <row r="293" spans="1:19" ht="38.25" customHeight="1" x14ac:dyDescent="0.2">
      <c r="A293" s="7"/>
      <c r="K293" s="7"/>
      <c r="L293" s="7"/>
      <c r="M293" s="7"/>
      <c r="N293" s="7"/>
      <c r="O293" s="7"/>
      <c r="P293" s="7"/>
      <c r="Q293" s="7"/>
      <c r="R293" s="7"/>
      <c r="S293" s="2"/>
    </row>
    <row r="294" spans="1:19" ht="38.25" customHeight="1" x14ac:dyDescent="0.2">
      <c r="A294" s="7"/>
      <c r="K294" s="7"/>
      <c r="L294" s="7"/>
      <c r="M294" s="7"/>
      <c r="N294" s="7"/>
      <c r="O294" s="7"/>
      <c r="P294" s="7"/>
      <c r="Q294" s="7"/>
      <c r="R294" s="7"/>
      <c r="S294" s="2"/>
    </row>
    <row r="295" spans="1:19" ht="38.25" customHeight="1" x14ac:dyDescent="0.2">
      <c r="A295" s="7"/>
      <c r="K295" s="7"/>
      <c r="L295" s="7"/>
      <c r="M295" s="7"/>
      <c r="N295" s="7"/>
      <c r="O295" s="7"/>
      <c r="P295" s="7"/>
      <c r="Q295" s="7"/>
      <c r="R295" s="7"/>
      <c r="S295" s="2"/>
    </row>
    <row r="296" spans="1:19" ht="38.25" customHeight="1" x14ac:dyDescent="0.2">
      <c r="A296" s="7"/>
      <c r="K296" s="7"/>
      <c r="L296" s="7"/>
      <c r="M296" s="7"/>
      <c r="N296" s="7"/>
      <c r="O296" s="7"/>
      <c r="P296" s="7"/>
      <c r="Q296" s="7"/>
      <c r="R296" s="7"/>
      <c r="S296" s="2"/>
    </row>
    <row r="297" spans="1:19" ht="38.25" customHeight="1" x14ac:dyDescent="0.2">
      <c r="A297" s="7"/>
      <c r="K297" s="7"/>
      <c r="L297" s="7"/>
      <c r="M297" s="7"/>
      <c r="N297" s="7"/>
      <c r="O297" s="7"/>
      <c r="P297" s="7"/>
      <c r="Q297" s="7"/>
      <c r="R297" s="7"/>
      <c r="S297" s="2"/>
    </row>
    <row r="298" spans="1:19" ht="38.25" customHeight="1" x14ac:dyDescent="0.2">
      <c r="A298" s="7"/>
      <c r="K298" s="7"/>
      <c r="L298" s="7"/>
      <c r="M298" s="7"/>
      <c r="N298" s="7"/>
      <c r="O298" s="7"/>
      <c r="P298" s="7"/>
      <c r="Q298" s="7"/>
      <c r="R298" s="7"/>
      <c r="S298" s="2"/>
    </row>
    <row r="299" spans="1:19" ht="38.25" customHeight="1" x14ac:dyDescent="0.2">
      <c r="A299" s="7"/>
      <c r="K299" s="7"/>
      <c r="L299" s="7"/>
      <c r="M299" s="7"/>
      <c r="N299" s="7"/>
      <c r="O299" s="7"/>
      <c r="P299" s="7"/>
      <c r="Q299" s="7"/>
      <c r="R299" s="7"/>
      <c r="S299" s="2"/>
    </row>
    <row r="300" spans="1:19" ht="38.25" customHeight="1" x14ac:dyDescent="0.2">
      <c r="A300" s="7"/>
      <c r="K300" s="7"/>
      <c r="L300" s="7"/>
      <c r="M300" s="7"/>
      <c r="N300" s="7"/>
      <c r="O300" s="7"/>
      <c r="P300" s="7"/>
      <c r="Q300" s="7"/>
      <c r="R300" s="7"/>
      <c r="S300" s="2"/>
    </row>
    <row r="301" spans="1:19" ht="38.25" customHeight="1" x14ac:dyDescent="0.2">
      <c r="A301" s="7"/>
      <c r="K301" s="7"/>
      <c r="L301" s="7"/>
      <c r="M301" s="7"/>
      <c r="N301" s="7"/>
      <c r="O301" s="7"/>
      <c r="P301" s="7"/>
      <c r="Q301" s="7"/>
      <c r="R301" s="7"/>
      <c r="S301" s="2"/>
    </row>
    <row r="302" spans="1:19" ht="38.25" customHeight="1" x14ac:dyDescent="0.2">
      <c r="A302" s="7"/>
      <c r="K302" s="7"/>
      <c r="L302" s="7"/>
      <c r="M302" s="7"/>
      <c r="N302" s="7"/>
      <c r="O302" s="7"/>
      <c r="P302" s="7"/>
      <c r="Q302" s="7"/>
      <c r="R302" s="7"/>
      <c r="S302" s="2"/>
    </row>
    <row r="303" spans="1:19" ht="38.25" customHeight="1" x14ac:dyDescent="0.2">
      <c r="A303" s="7"/>
      <c r="K303" s="7"/>
      <c r="L303" s="7"/>
      <c r="M303" s="7"/>
      <c r="N303" s="7"/>
      <c r="O303" s="7"/>
      <c r="P303" s="7"/>
      <c r="Q303" s="7"/>
      <c r="R303" s="7"/>
      <c r="S303" s="2"/>
    </row>
    <row r="304" spans="1:19" ht="38.25" customHeight="1" x14ac:dyDescent="0.2">
      <c r="A304" s="7"/>
      <c r="K304" s="7"/>
      <c r="L304" s="7"/>
      <c r="M304" s="7"/>
      <c r="N304" s="7"/>
      <c r="O304" s="7"/>
      <c r="P304" s="7"/>
      <c r="Q304" s="7"/>
      <c r="R304" s="7"/>
      <c r="S304" s="2"/>
    </row>
    <row r="305" spans="1:19" ht="38.25" customHeight="1" x14ac:dyDescent="0.2">
      <c r="A305" s="7"/>
      <c r="K305" s="7"/>
      <c r="L305" s="7"/>
      <c r="M305" s="7"/>
      <c r="N305" s="7"/>
      <c r="O305" s="7"/>
      <c r="P305" s="7"/>
      <c r="Q305" s="7"/>
      <c r="R305" s="7"/>
      <c r="S305" s="2"/>
    </row>
    <row r="306" spans="1:19" ht="38.25" customHeight="1" x14ac:dyDescent="0.2">
      <c r="A306" s="7"/>
      <c r="K306" s="7"/>
      <c r="L306" s="7"/>
      <c r="M306" s="7"/>
      <c r="N306" s="7"/>
      <c r="O306" s="7"/>
      <c r="P306" s="7"/>
      <c r="Q306" s="7"/>
      <c r="R306" s="7"/>
      <c r="S306" s="2"/>
    </row>
    <row r="307" spans="1:19" ht="38.25" customHeight="1" x14ac:dyDescent="0.2">
      <c r="A307" s="7"/>
      <c r="K307" s="7"/>
      <c r="L307" s="7"/>
      <c r="M307" s="7"/>
      <c r="N307" s="7"/>
      <c r="O307" s="7"/>
      <c r="P307" s="7"/>
      <c r="Q307" s="7"/>
      <c r="R307" s="7"/>
      <c r="S307" s="2"/>
    </row>
    <row r="308" spans="1:19" ht="38.25" customHeight="1" x14ac:dyDescent="0.2">
      <c r="A308" s="7"/>
      <c r="K308" s="7"/>
      <c r="L308" s="7"/>
      <c r="M308" s="7"/>
      <c r="N308" s="7"/>
      <c r="O308" s="7"/>
      <c r="P308" s="7"/>
      <c r="Q308" s="7"/>
      <c r="R308" s="7"/>
      <c r="S308" s="2"/>
    </row>
    <row r="309" spans="1:19" ht="38.25" customHeight="1" x14ac:dyDescent="0.2">
      <c r="A309" s="7"/>
      <c r="K309" s="7"/>
      <c r="L309" s="7"/>
      <c r="M309" s="7"/>
      <c r="N309" s="7"/>
      <c r="O309" s="7"/>
      <c r="P309" s="7"/>
      <c r="Q309" s="7"/>
      <c r="R309" s="7"/>
      <c r="S309" s="2"/>
    </row>
    <row r="310" spans="1:19" ht="38.25" customHeight="1" x14ac:dyDescent="0.2">
      <c r="A310" s="7"/>
      <c r="K310" s="7"/>
      <c r="L310" s="7"/>
      <c r="M310" s="7"/>
      <c r="N310" s="7"/>
      <c r="O310" s="7"/>
      <c r="P310" s="7"/>
      <c r="Q310" s="7"/>
      <c r="R310" s="7"/>
      <c r="S310" s="2"/>
    </row>
    <row r="311" spans="1:19" ht="38.25" customHeight="1" x14ac:dyDescent="0.2">
      <c r="A311" s="7"/>
      <c r="K311" s="7"/>
      <c r="L311" s="7"/>
      <c r="M311" s="7"/>
      <c r="N311" s="7"/>
      <c r="O311" s="7"/>
      <c r="P311" s="7"/>
      <c r="Q311" s="7"/>
      <c r="R311" s="7"/>
      <c r="S311" s="2"/>
    </row>
    <row r="312" spans="1:19" ht="38.25" customHeight="1" x14ac:dyDescent="0.2">
      <c r="A312" s="7"/>
      <c r="K312" s="7"/>
      <c r="L312" s="7"/>
      <c r="M312" s="7"/>
      <c r="N312" s="7"/>
      <c r="O312" s="7"/>
      <c r="P312" s="7"/>
      <c r="Q312" s="7"/>
      <c r="R312" s="7"/>
      <c r="S312" s="2"/>
    </row>
    <row r="313" spans="1:19" ht="38.25" customHeight="1" x14ac:dyDescent="0.2">
      <c r="A313" s="7"/>
      <c r="K313" s="7"/>
      <c r="L313" s="7"/>
      <c r="M313" s="7"/>
      <c r="N313" s="7"/>
      <c r="O313" s="7"/>
      <c r="P313" s="7"/>
      <c r="Q313" s="7"/>
      <c r="R313" s="7"/>
      <c r="S313" s="2"/>
    </row>
    <row r="314" spans="1:19" ht="38.25" customHeight="1" x14ac:dyDescent="0.2">
      <c r="A314" s="7"/>
      <c r="K314" s="7"/>
      <c r="L314" s="7"/>
      <c r="M314" s="7"/>
      <c r="N314" s="7"/>
      <c r="O314" s="7"/>
      <c r="P314" s="7"/>
      <c r="Q314" s="7"/>
      <c r="R314" s="7"/>
      <c r="S314" s="2"/>
    </row>
    <row r="315" spans="1:19" ht="38.25" customHeight="1" x14ac:dyDescent="0.2">
      <c r="A315" s="7"/>
      <c r="K315" s="7"/>
      <c r="L315" s="7"/>
      <c r="M315" s="7"/>
      <c r="N315" s="7"/>
      <c r="O315" s="7"/>
      <c r="P315" s="7"/>
      <c r="Q315" s="7"/>
      <c r="R315" s="7"/>
      <c r="S315" s="2"/>
    </row>
    <row r="316" spans="1:19" ht="38.25" customHeight="1" x14ac:dyDescent="0.2">
      <c r="A316" s="7"/>
      <c r="K316" s="7"/>
      <c r="L316" s="7"/>
      <c r="M316" s="7"/>
      <c r="N316" s="7"/>
      <c r="O316" s="7"/>
      <c r="P316" s="7"/>
      <c r="Q316" s="7"/>
      <c r="R316" s="7"/>
      <c r="S316" s="2"/>
    </row>
    <row r="317" spans="1:19" ht="38.25" customHeight="1" x14ac:dyDescent="0.2">
      <c r="A317" s="7"/>
      <c r="K317" s="7"/>
      <c r="L317" s="7"/>
      <c r="M317" s="7"/>
      <c r="N317" s="7"/>
      <c r="O317" s="7"/>
      <c r="P317" s="7"/>
      <c r="Q317" s="7"/>
      <c r="R317" s="7"/>
      <c r="S317" s="2"/>
    </row>
    <row r="318" spans="1:19" ht="38.25" customHeight="1" x14ac:dyDescent="0.2">
      <c r="A318" s="7"/>
      <c r="K318" s="7"/>
      <c r="L318" s="7"/>
      <c r="M318" s="7"/>
      <c r="N318" s="7"/>
      <c r="O318" s="7"/>
      <c r="P318" s="7"/>
      <c r="Q318" s="7"/>
      <c r="R318" s="7"/>
      <c r="S318" s="2"/>
    </row>
    <row r="319" spans="1:19" ht="38.25" customHeight="1" x14ac:dyDescent="0.2">
      <c r="A319" s="7"/>
      <c r="K319" s="7"/>
      <c r="L319" s="7"/>
      <c r="M319" s="7"/>
      <c r="N319" s="7"/>
      <c r="O319" s="7"/>
      <c r="P319" s="7"/>
      <c r="Q319" s="7"/>
      <c r="R319" s="7"/>
      <c r="S319" s="2"/>
    </row>
    <row r="320" spans="1:19" ht="38.25" customHeight="1" x14ac:dyDescent="0.2">
      <c r="A320" s="7"/>
      <c r="K320" s="7"/>
      <c r="L320" s="7"/>
      <c r="M320" s="7"/>
      <c r="N320" s="7"/>
      <c r="O320" s="7"/>
      <c r="P320" s="7"/>
      <c r="Q320" s="7"/>
      <c r="R320" s="7"/>
      <c r="S320" s="2"/>
    </row>
    <row r="321" spans="1:19" ht="38.25" customHeight="1" x14ac:dyDescent="0.2">
      <c r="A321" s="7"/>
      <c r="K321" s="7"/>
      <c r="L321" s="7"/>
      <c r="M321" s="7"/>
      <c r="N321" s="7"/>
      <c r="O321" s="7"/>
      <c r="P321" s="7"/>
      <c r="Q321" s="7"/>
      <c r="R321" s="7"/>
      <c r="S321" s="2"/>
    </row>
    <row r="322" spans="1:19" ht="38.25" customHeight="1" x14ac:dyDescent="0.2">
      <c r="A322" s="7"/>
      <c r="K322" s="7"/>
      <c r="L322" s="7"/>
      <c r="M322" s="7"/>
      <c r="N322" s="7"/>
      <c r="O322" s="7"/>
      <c r="P322" s="7"/>
      <c r="Q322" s="7"/>
      <c r="R322" s="7"/>
      <c r="S322" s="2"/>
    </row>
    <row r="323" spans="1:19" ht="38.25" customHeight="1" x14ac:dyDescent="0.2">
      <c r="A323" s="7"/>
      <c r="K323" s="7"/>
      <c r="L323" s="7"/>
      <c r="M323" s="7"/>
      <c r="N323" s="7"/>
      <c r="O323" s="7"/>
      <c r="P323" s="7"/>
      <c r="Q323" s="7"/>
      <c r="R323" s="7"/>
    </row>
    <row r="324" spans="1:19" ht="38.25" customHeight="1" x14ac:dyDescent="0.2">
      <c r="A324" s="7"/>
      <c r="K324" s="7"/>
      <c r="L324" s="7"/>
      <c r="M324" s="7"/>
      <c r="N324" s="7"/>
      <c r="O324" s="7"/>
      <c r="P324" s="7"/>
      <c r="Q324" s="7"/>
      <c r="R324" s="7"/>
    </row>
    <row r="325" spans="1:19" ht="38.25" customHeight="1" x14ac:dyDescent="0.2">
      <c r="A325" s="7"/>
      <c r="K325" s="7"/>
      <c r="L325" s="7"/>
      <c r="M325" s="7"/>
      <c r="N325" s="7"/>
      <c r="O325" s="7"/>
      <c r="P325" s="7"/>
      <c r="Q325" s="7"/>
      <c r="R325" s="7"/>
    </row>
    <row r="326" spans="1:19" ht="38.25" customHeight="1" x14ac:dyDescent="0.2">
      <c r="A326" s="7"/>
      <c r="K326" s="7"/>
      <c r="L326" s="7"/>
      <c r="M326" s="7"/>
      <c r="N326" s="7"/>
      <c r="O326" s="7"/>
      <c r="P326" s="7"/>
      <c r="Q326" s="7"/>
      <c r="R326" s="7"/>
    </row>
    <row r="327" spans="1:19" ht="38.25" customHeight="1" x14ac:dyDescent="0.2">
      <c r="A327" s="7"/>
      <c r="K327" s="7"/>
      <c r="L327" s="7"/>
      <c r="M327" s="7"/>
      <c r="N327" s="7"/>
      <c r="O327" s="7"/>
      <c r="P327" s="7"/>
      <c r="Q327" s="7"/>
      <c r="R327" s="7"/>
    </row>
    <row r="328" spans="1:19" ht="38.25" customHeight="1" x14ac:dyDescent="0.2">
      <c r="A328" s="7"/>
      <c r="K328" s="7"/>
      <c r="L328" s="7"/>
      <c r="M328" s="7"/>
      <c r="N328" s="7"/>
      <c r="O328" s="7"/>
      <c r="P328" s="7"/>
      <c r="Q328" s="7"/>
      <c r="R328" s="7"/>
    </row>
    <row r="329" spans="1:19" ht="38.25" customHeight="1" x14ac:dyDescent="0.2">
      <c r="A329" s="7"/>
      <c r="K329" s="7"/>
      <c r="L329" s="7"/>
      <c r="M329" s="7"/>
      <c r="N329" s="7"/>
      <c r="O329" s="7"/>
      <c r="P329" s="7"/>
      <c r="Q329" s="7"/>
      <c r="R329" s="7"/>
    </row>
    <row r="330" spans="1:19" ht="38.25" customHeight="1" x14ac:dyDescent="0.2">
      <c r="A330" s="7"/>
      <c r="K330" s="7"/>
      <c r="L330" s="7"/>
      <c r="M330" s="7"/>
      <c r="N330" s="7"/>
      <c r="O330" s="7"/>
      <c r="P330" s="7"/>
      <c r="Q330" s="7"/>
      <c r="R330" s="7"/>
    </row>
    <row r="331" spans="1:19" ht="38.25" customHeight="1" x14ac:dyDescent="0.2">
      <c r="A331" s="7"/>
      <c r="K331" s="7"/>
      <c r="L331" s="7"/>
      <c r="M331" s="7"/>
      <c r="N331" s="7"/>
      <c r="O331" s="7"/>
      <c r="P331" s="7"/>
      <c r="Q331" s="7"/>
      <c r="R331" s="7"/>
    </row>
    <row r="332" spans="1:19" ht="38.25" customHeight="1" x14ac:dyDescent="0.2">
      <c r="A332" s="7"/>
      <c r="K332" s="7"/>
      <c r="L332" s="7"/>
      <c r="M332" s="7"/>
      <c r="N332" s="7"/>
      <c r="O332" s="7"/>
      <c r="P332" s="7"/>
      <c r="Q332" s="7"/>
      <c r="R332" s="7"/>
    </row>
    <row r="333" spans="1:19" ht="38.25" customHeight="1" x14ac:dyDescent="0.2">
      <c r="A333" s="7"/>
      <c r="K333" s="7"/>
      <c r="L333" s="7"/>
      <c r="M333" s="7"/>
      <c r="N333" s="7"/>
      <c r="O333" s="7"/>
      <c r="P333" s="7"/>
      <c r="Q333" s="7"/>
      <c r="R333" s="7"/>
    </row>
    <row r="334" spans="1:19" ht="38.25" customHeight="1" x14ac:dyDescent="0.2">
      <c r="A334" s="7"/>
      <c r="K334" s="7"/>
      <c r="L334" s="7"/>
      <c r="M334" s="7"/>
      <c r="N334" s="7"/>
      <c r="O334" s="7"/>
      <c r="P334" s="7"/>
      <c r="Q334" s="7"/>
      <c r="R334" s="7"/>
    </row>
    <row r="335" spans="1:19" ht="38.25" customHeight="1" x14ac:dyDescent="0.2">
      <c r="A335" s="7"/>
      <c r="K335" s="7"/>
      <c r="L335" s="7"/>
      <c r="M335" s="7"/>
      <c r="N335" s="7"/>
      <c r="O335" s="7"/>
      <c r="P335" s="7"/>
      <c r="Q335" s="7"/>
      <c r="R335" s="7"/>
    </row>
    <row r="336" spans="1:19" ht="38.25" customHeight="1" x14ac:dyDescent="0.2">
      <c r="A336" s="7"/>
      <c r="K336" s="7"/>
      <c r="L336" s="7"/>
      <c r="M336" s="7"/>
      <c r="N336" s="7"/>
      <c r="O336" s="7"/>
      <c r="P336" s="7"/>
      <c r="Q336" s="7"/>
      <c r="R336" s="7"/>
    </row>
    <row r="337" spans="1:18" ht="38.25" customHeight="1" x14ac:dyDescent="0.2">
      <c r="A337" s="7"/>
      <c r="K337" s="7"/>
      <c r="L337" s="7"/>
      <c r="M337" s="7"/>
      <c r="N337" s="7"/>
      <c r="O337" s="7"/>
      <c r="P337" s="7"/>
      <c r="Q337" s="7"/>
      <c r="R337" s="7"/>
    </row>
    <row r="338" spans="1:18" ht="38.25" customHeight="1" x14ac:dyDescent="0.2">
      <c r="A338" s="7"/>
      <c r="K338" s="7"/>
      <c r="L338" s="7"/>
      <c r="M338" s="7"/>
      <c r="N338" s="7"/>
      <c r="O338" s="7"/>
      <c r="P338" s="7"/>
      <c r="Q338" s="7"/>
      <c r="R338" s="7"/>
    </row>
    <row r="339" spans="1:18" ht="38.25" customHeight="1" x14ac:dyDescent="0.2">
      <c r="A339" s="7"/>
      <c r="K339" s="7"/>
      <c r="L339" s="7"/>
      <c r="M339" s="7"/>
      <c r="N339" s="7"/>
      <c r="O339" s="7"/>
      <c r="P339" s="7"/>
      <c r="Q339" s="7"/>
      <c r="R339" s="7"/>
    </row>
    <row r="340" spans="1:18" ht="38.25" customHeight="1" x14ac:dyDescent="0.2">
      <c r="A340" s="7"/>
      <c r="K340" s="7"/>
      <c r="L340" s="7"/>
      <c r="M340" s="7"/>
      <c r="N340" s="7"/>
      <c r="O340" s="7"/>
      <c r="P340" s="7"/>
      <c r="Q340" s="7"/>
      <c r="R340" s="7"/>
    </row>
    <row r="341" spans="1:18" ht="38.25" customHeight="1" x14ac:dyDescent="0.2">
      <c r="A341" s="7"/>
      <c r="K341" s="7"/>
      <c r="L341" s="7"/>
      <c r="M341" s="7"/>
      <c r="N341" s="7"/>
      <c r="O341" s="7"/>
      <c r="P341" s="7"/>
      <c r="Q341" s="7"/>
      <c r="R341" s="7"/>
    </row>
    <row r="342" spans="1:18" ht="38.25" customHeight="1" x14ac:dyDescent="0.2">
      <c r="A342" s="7"/>
      <c r="K342" s="7"/>
      <c r="L342" s="7"/>
      <c r="M342" s="7"/>
      <c r="N342" s="7"/>
      <c r="O342" s="7"/>
      <c r="P342" s="7"/>
      <c r="Q342" s="7"/>
      <c r="R342" s="7"/>
    </row>
    <row r="343" spans="1:18" ht="38.25" customHeight="1" x14ac:dyDescent="0.2">
      <c r="A343" s="7"/>
      <c r="K343" s="7"/>
      <c r="L343" s="7"/>
      <c r="M343" s="7"/>
      <c r="N343" s="7"/>
      <c r="O343" s="7"/>
      <c r="P343" s="7"/>
      <c r="Q343" s="7"/>
      <c r="R343" s="7"/>
    </row>
    <row r="344" spans="1:18" ht="38.25" customHeight="1" x14ac:dyDescent="0.2">
      <c r="A344" s="7"/>
      <c r="K344" s="7"/>
      <c r="L344" s="7"/>
      <c r="M344" s="7"/>
      <c r="N344" s="7"/>
      <c r="O344" s="7"/>
      <c r="P344" s="7"/>
      <c r="Q344" s="7"/>
      <c r="R344" s="7"/>
    </row>
    <row r="345" spans="1:18" ht="38.25" customHeight="1" x14ac:dyDescent="0.2">
      <c r="A345" s="7"/>
      <c r="K345" s="7"/>
      <c r="L345" s="7"/>
      <c r="M345" s="7"/>
      <c r="N345" s="7"/>
      <c r="O345" s="7"/>
      <c r="P345" s="7"/>
      <c r="Q345" s="7"/>
      <c r="R345" s="7"/>
    </row>
    <row r="346" spans="1:18" ht="38.25" customHeight="1" x14ac:dyDescent="0.2">
      <c r="A346" s="7"/>
      <c r="K346" s="7"/>
      <c r="L346" s="7"/>
      <c r="M346" s="7"/>
      <c r="N346" s="7"/>
      <c r="O346" s="7"/>
      <c r="P346" s="7"/>
      <c r="Q346" s="7"/>
      <c r="R346" s="7"/>
    </row>
    <row r="347" spans="1:18" ht="38.25" customHeight="1" x14ac:dyDescent="0.2">
      <c r="A347" s="7"/>
      <c r="K347" s="7"/>
      <c r="L347" s="7"/>
      <c r="M347" s="7"/>
      <c r="N347" s="7"/>
      <c r="O347" s="7"/>
      <c r="P347" s="7"/>
      <c r="Q347" s="7"/>
      <c r="R347" s="7"/>
    </row>
    <row r="348" spans="1:18" ht="38.25" customHeight="1" x14ac:dyDescent="0.2">
      <c r="A348" s="7"/>
      <c r="K348" s="7"/>
      <c r="L348" s="7"/>
      <c r="M348" s="7"/>
      <c r="N348" s="7"/>
      <c r="O348" s="7"/>
      <c r="P348" s="7"/>
      <c r="Q348" s="7"/>
      <c r="R348" s="7"/>
    </row>
    <row r="349" spans="1:18" ht="38.25" customHeight="1" x14ac:dyDescent="0.2">
      <c r="A349" s="7"/>
      <c r="K349" s="7"/>
      <c r="L349" s="7"/>
      <c r="M349" s="7"/>
      <c r="N349" s="7"/>
      <c r="O349" s="7"/>
      <c r="P349" s="7"/>
      <c r="Q349" s="7"/>
      <c r="R349" s="7"/>
    </row>
    <row r="350" spans="1:18" ht="38.25" customHeight="1" x14ac:dyDescent="0.2">
      <c r="A350" s="7"/>
      <c r="K350" s="7"/>
      <c r="L350" s="7"/>
      <c r="M350" s="7"/>
      <c r="N350" s="7"/>
      <c r="O350" s="7"/>
      <c r="P350" s="7"/>
      <c r="Q350" s="7"/>
      <c r="R350" s="7"/>
    </row>
    <row r="351" spans="1:18" ht="38.25" customHeight="1" x14ac:dyDescent="0.2">
      <c r="A351" s="7"/>
      <c r="K351" s="7"/>
      <c r="L351" s="7"/>
      <c r="M351" s="7"/>
      <c r="N351" s="7"/>
      <c r="O351" s="7"/>
      <c r="P351" s="7"/>
      <c r="Q351" s="7"/>
      <c r="R351" s="7"/>
    </row>
    <row r="352" spans="1:18" ht="38.25" customHeight="1" x14ac:dyDescent="0.2">
      <c r="A352" s="7"/>
      <c r="K352" s="7"/>
      <c r="L352" s="7"/>
      <c r="M352" s="7"/>
      <c r="N352" s="7"/>
      <c r="O352" s="7"/>
      <c r="P352" s="7"/>
      <c r="Q352" s="7"/>
      <c r="R352" s="7"/>
    </row>
    <row r="353" spans="1:18" ht="38.25" customHeight="1" x14ac:dyDescent="0.2">
      <c r="A353" s="7"/>
      <c r="K353" s="7"/>
      <c r="L353" s="7"/>
      <c r="M353" s="7"/>
      <c r="N353" s="7"/>
      <c r="O353" s="7"/>
      <c r="P353" s="7"/>
      <c r="Q353" s="7"/>
      <c r="R353" s="7"/>
    </row>
    <row r="354" spans="1:18" ht="38.25" customHeight="1" x14ac:dyDescent="0.2">
      <c r="A354" s="7"/>
      <c r="K354" s="7"/>
      <c r="L354" s="7"/>
      <c r="M354" s="7"/>
      <c r="N354" s="7"/>
      <c r="O354" s="7"/>
      <c r="P354" s="7"/>
      <c r="Q354" s="7"/>
      <c r="R354" s="7"/>
    </row>
    <row r="355" spans="1:18" ht="38.25" customHeight="1" x14ac:dyDescent="0.2">
      <c r="A355" s="7"/>
      <c r="K355" s="7"/>
      <c r="L355" s="7"/>
      <c r="M355" s="7"/>
      <c r="N355" s="7"/>
      <c r="O355" s="7"/>
      <c r="P355" s="7"/>
      <c r="Q355" s="7"/>
      <c r="R355" s="7"/>
    </row>
    <row r="356" spans="1:18" ht="38.25" customHeight="1" x14ac:dyDescent="0.2">
      <c r="A356" s="7"/>
      <c r="K356" s="7"/>
      <c r="L356" s="7"/>
      <c r="M356" s="7"/>
      <c r="N356" s="7"/>
      <c r="O356" s="7"/>
      <c r="P356" s="7"/>
      <c r="Q356" s="7"/>
      <c r="R356" s="7"/>
    </row>
    <row r="357" spans="1:18" ht="38.25" customHeight="1" x14ac:dyDescent="0.2">
      <c r="A357" s="7"/>
      <c r="K357" s="7"/>
      <c r="L357" s="7"/>
      <c r="M357" s="7"/>
      <c r="N357" s="7"/>
      <c r="O357" s="7"/>
      <c r="P357" s="7"/>
      <c r="Q357" s="7"/>
      <c r="R357" s="7"/>
    </row>
    <row r="358" spans="1:18" ht="38.25" customHeight="1" x14ac:dyDescent="0.2">
      <c r="A358" s="7"/>
      <c r="K358" s="7"/>
      <c r="L358" s="7"/>
      <c r="M358" s="7"/>
      <c r="N358" s="7"/>
      <c r="O358" s="7"/>
      <c r="P358" s="7"/>
      <c r="Q358" s="7"/>
      <c r="R358" s="7"/>
    </row>
    <row r="359" spans="1:18" ht="38.25" customHeight="1" x14ac:dyDescent="0.2">
      <c r="A359" s="7"/>
      <c r="K359" s="7"/>
      <c r="L359" s="7"/>
      <c r="M359" s="7"/>
      <c r="N359" s="7"/>
      <c r="O359" s="7"/>
      <c r="P359" s="7"/>
      <c r="Q359" s="7"/>
      <c r="R359" s="7"/>
    </row>
    <row r="360" spans="1:18" ht="38.25" customHeight="1" x14ac:dyDescent="0.2">
      <c r="A360" s="7"/>
      <c r="K360" s="7"/>
      <c r="L360" s="7"/>
      <c r="M360" s="7"/>
      <c r="N360" s="7"/>
      <c r="O360" s="7"/>
      <c r="P360" s="7"/>
      <c r="Q360" s="7"/>
      <c r="R360" s="7"/>
    </row>
    <row r="361" spans="1:18" ht="38.25" customHeight="1" x14ac:dyDescent="0.2">
      <c r="A361" s="7"/>
      <c r="K361" s="7"/>
      <c r="L361" s="7"/>
      <c r="M361" s="7"/>
      <c r="N361" s="7"/>
      <c r="O361" s="7"/>
      <c r="P361" s="7"/>
      <c r="Q361" s="7"/>
      <c r="R361" s="7"/>
    </row>
    <row r="362" spans="1:18" ht="38.25" customHeight="1" x14ac:dyDescent="0.2">
      <c r="A362" s="7"/>
      <c r="K362" s="7"/>
      <c r="L362" s="7"/>
      <c r="M362" s="7"/>
      <c r="N362" s="7"/>
      <c r="O362" s="7"/>
      <c r="P362" s="7"/>
      <c r="Q362" s="7"/>
      <c r="R362" s="7"/>
    </row>
    <row r="363" spans="1:18" ht="38.25" customHeight="1" x14ac:dyDescent="0.2">
      <c r="A363" s="7"/>
      <c r="K363" s="7"/>
      <c r="L363" s="7"/>
      <c r="M363" s="7"/>
      <c r="N363" s="7"/>
      <c r="O363" s="7"/>
      <c r="P363" s="7"/>
      <c r="Q363" s="7"/>
      <c r="R363" s="7"/>
    </row>
    <row r="364" spans="1:18" ht="38.25" customHeight="1" x14ac:dyDescent="0.2">
      <c r="A364" s="7"/>
      <c r="K364" s="7"/>
      <c r="L364" s="7"/>
      <c r="M364" s="7"/>
      <c r="N364" s="7"/>
      <c r="O364" s="7"/>
      <c r="P364" s="7"/>
      <c r="Q364" s="7"/>
      <c r="R364" s="7"/>
    </row>
    <row r="365" spans="1:18" ht="38.25" customHeight="1" x14ac:dyDescent="0.2">
      <c r="A365" s="7"/>
      <c r="K365" s="7"/>
      <c r="L365" s="7"/>
      <c r="M365" s="7"/>
      <c r="N365" s="7"/>
      <c r="O365" s="7"/>
      <c r="P365" s="7"/>
      <c r="Q365" s="7"/>
      <c r="R365" s="7"/>
    </row>
    <row r="366" spans="1:18" ht="38.25" customHeight="1" x14ac:dyDescent="0.2">
      <c r="A366" s="7"/>
      <c r="K366" s="7"/>
      <c r="L366" s="7"/>
      <c r="M366" s="7"/>
      <c r="N366" s="7"/>
      <c r="O366" s="7"/>
      <c r="P366" s="7"/>
      <c r="Q366" s="7"/>
      <c r="R366" s="7"/>
    </row>
    <row r="367" spans="1:18" ht="38.25" customHeight="1" x14ac:dyDescent="0.2">
      <c r="A367" s="7"/>
      <c r="K367" s="7"/>
      <c r="L367" s="7"/>
      <c r="M367" s="7"/>
      <c r="N367" s="7"/>
      <c r="O367" s="7"/>
      <c r="P367" s="7"/>
      <c r="Q367" s="7"/>
      <c r="R367" s="7"/>
    </row>
    <row r="368" spans="1:18" ht="38.25" customHeight="1" x14ac:dyDescent="0.2">
      <c r="A368" s="7"/>
      <c r="K368" s="7"/>
      <c r="L368" s="7"/>
      <c r="M368" s="7"/>
      <c r="N368" s="7"/>
      <c r="O368" s="7"/>
      <c r="P368" s="7"/>
      <c r="Q368" s="7"/>
      <c r="R368" s="7"/>
    </row>
    <row r="369" spans="1:18" ht="38.25" customHeight="1" x14ac:dyDescent="0.2">
      <c r="A369" s="7"/>
      <c r="K369" s="7"/>
      <c r="L369" s="7"/>
      <c r="M369" s="7"/>
      <c r="N369" s="7"/>
      <c r="O369" s="7"/>
      <c r="P369" s="7"/>
      <c r="Q369" s="7"/>
      <c r="R369" s="7"/>
    </row>
    <row r="370" spans="1:18" ht="38.25" customHeight="1" x14ac:dyDescent="0.2">
      <c r="A370" s="7"/>
      <c r="K370" s="7"/>
      <c r="L370" s="7"/>
      <c r="M370" s="7"/>
      <c r="N370" s="7"/>
      <c r="O370" s="7"/>
      <c r="P370" s="7"/>
      <c r="Q370" s="7"/>
      <c r="R370" s="7"/>
    </row>
    <row r="371" spans="1:18" ht="38.25" customHeight="1" x14ac:dyDescent="0.2">
      <c r="A371" s="7"/>
      <c r="K371" s="7"/>
      <c r="L371" s="7"/>
      <c r="M371" s="7"/>
      <c r="N371" s="7"/>
      <c r="O371" s="7"/>
      <c r="P371" s="7"/>
      <c r="Q371" s="7"/>
      <c r="R371" s="7"/>
    </row>
    <row r="372" spans="1:18" ht="38.25" customHeight="1" x14ac:dyDescent="0.2">
      <c r="A372" s="7"/>
      <c r="K372" s="7"/>
      <c r="L372" s="7"/>
      <c r="M372" s="7"/>
      <c r="N372" s="7"/>
      <c r="O372" s="7"/>
      <c r="P372" s="7"/>
      <c r="Q372" s="7"/>
      <c r="R372" s="7"/>
    </row>
    <row r="373" spans="1:18" ht="38.25" customHeight="1" x14ac:dyDescent="0.2">
      <c r="A373" s="7"/>
      <c r="K373" s="7"/>
      <c r="L373" s="7"/>
      <c r="M373" s="7"/>
      <c r="N373" s="7"/>
      <c r="O373" s="7"/>
      <c r="P373" s="7"/>
      <c r="Q373" s="7"/>
      <c r="R373" s="7"/>
    </row>
    <row r="374" spans="1:18" ht="38.25" customHeight="1" x14ac:dyDescent="0.2">
      <c r="A374" s="7"/>
      <c r="K374" s="7"/>
      <c r="L374" s="7"/>
      <c r="M374" s="7"/>
      <c r="N374" s="7"/>
      <c r="O374" s="7"/>
      <c r="P374" s="7"/>
      <c r="Q374" s="7"/>
      <c r="R374" s="7"/>
    </row>
    <row r="375" spans="1:18" ht="38.25" customHeight="1" x14ac:dyDescent="0.2">
      <c r="A375" s="7"/>
      <c r="K375" s="7"/>
      <c r="L375" s="7"/>
      <c r="M375" s="7"/>
      <c r="N375" s="7"/>
      <c r="O375" s="7"/>
      <c r="P375" s="7"/>
      <c r="Q375" s="7"/>
      <c r="R375" s="7"/>
    </row>
    <row r="376" spans="1:18" ht="38.25" customHeight="1" x14ac:dyDescent="0.2">
      <c r="A376" s="7"/>
      <c r="K376" s="7"/>
      <c r="L376" s="7"/>
      <c r="M376" s="7"/>
      <c r="N376" s="7"/>
      <c r="O376" s="7"/>
      <c r="P376" s="7"/>
      <c r="Q376" s="7"/>
      <c r="R376" s="7"/>
    </row>
    <row r="377" spans="1:18" ht="38.25" customHeight="1" x14ac:dyDescent="0.2">
      <c r="A377" s="7"/>
      <c r="K377" s="7"/>
      <c r="L377" s="7"/>
      <c r="M377" s="7"/>
      <c r="N377" s="7"/>
      <c r="O377" s="7"/>
      <c r="P377" s="7"/>
      <c r="Q377" s="7"/>
      <c r="R377" s="7"/>
    </row>
    <row r="378" spans="1:18" ht="38.25" customHeight="1" x14ac:dyDescent="0.2">
      <c r="A378" s="7"/>
      <c r="K378" s="7"/>
      <c r="L378" s="7"/>
      <c r="M378" s="7"/>
      <c r="N378" s="7"/>
      <c r="O378" s="7"/>
      <c r="P378" s="7"/>
      <c r="Q378" s="7"/>
      <c r="R378" s="7"/>
    </row>
    <row r="379" spans="1:18" ht="38.25" customHeight="1" x14ac:dyDescent="0.2">
      <c r="A379" s="7"/>
      <c r="K379" s="7"/>
      <c r="L379" s="7"/>
      <c r="M379" s="7"/>
      <c r="N379" s="7"/>
      <c r="O379" s="7"/>
      <c r="P379" s="7"/>
      <c r="Q379" s="7"/>
      <c r="R379" s="7"/>
    </row>
    <row r="380" spans="1:18" ht="38.25" customHeight="1" x14ac:dyDescent="0.2">
      <c r="A380" s="7"/>
      <c r="K380" s="7"/>
      <c r="L380" s="7"/>
      <c r="M380" s="7"/>
      <c r="N380" s="7"/>
      <c r="O380" s="7"/>
      <c r="P380" s="7"/>
      <c r="Q380" s="7"/>
      <c r="R380" s="7"/>
    </row>
    <row r="381" spans="1:18" ht="38.25" customHeight="1" x14ac:dyDescent="0.2">
      <c r="A381" s="7"/>
      <c r="K381" s="7"/>
      <c r="L381" s="7"/>
      <c r="M381" s="7"/>
      <c r="N381" s="7"/>
      <c r="O381" s="7"/>
      <c r="P381" s="7"/>
      <c r="Q381" s="7"/>
      <c r="R381" s="7"/>
    </row>
    <row r="382" spans="1:18" ht="38.25" customHeight="1" x14ac:dyDescent="0.2">
      <c r="A382" s="7"/>
      <c r="K382" s="7"/>
      <c r="L382" s="7"/>
      <c r="M382" s="7"/>
      <c r="N382" s="7"/>
      <c r="O382" s="7"/>
      <c r="P382" s="7"/>
      <c r="Q382" s="7"/>
      <c r="R382" s="7"/>
    </row>
    <row r="383" spans="1:18" ht="38.25" customHeight="1" x14ac:dyDescent="0.2">
      <c r="A383" s="7"/>
      <c r="K383" s="7"/>
      <c r="L383" s="7"/>
      <c r="M383" s="7"/>
      <c r="N383" s="7"/>
      <c r="O383" s="7"/>
      <c r="P383" s="7"/>
      <c r="Q383" s="7"/>
      <c r="R383" s="7"/>
    </row>
    <row r="384" spans="1:18" ht="38.25" customHeight="1" x14ac:dyDescent="0.2">
      <c r="A384" s="7"/>
      <c r="K384" s="7"/>
      <c r="L384" s="7"/>
      <c r="M384" s="7"/>
      <c r="N384" s="7"/>
      <c r="O384" s="7"/>
      <c r="P384" s="7"/>
      <c r="Q384" s="7"/>
      <c r="R384" s="7"/>
    </row>
    <row r="385" spans="1:18" ht="38.25" customHeight="1" x14ac:dyDescent="0.2">
      <c r="A385" s="7"/>
      <c r="K385" s="7"/>
      <c r="L385" s="7"/>
      <c r="M385" s="7"/>
      <c r="N385" s="7"/>
      <c r="O385" s="7"/>
      <c r="P385" s="7"/>
      <c r="Q385" s="7"/>
      <c r="R385" s="7"/>
    </row>
    <row r="386" spans="1:18" ht="38.25" customHeight="1" x14ac:dyDescent="0.2">
      <c r="A386" s="7"/>
      <c r="K386" s="7"/>
      <c r="L386" s="7"/>
      <c r="M386" s="7"/>
      <c r="N386" s="7"/>
      <c r="O386" s="7"/>
      <c r="P386" s="7"/>
      <c r="Q386" s="7"/>
      <c r="R386" s="7"/>
    </row>
    <row r="387" spans="1:18" ht="38.25" customHeight="1" x14ac:dyDescent="0.2">
      <c r="A387" s="7"/>
      <c r="K387" s="7"/>
      <c r="L387" s="7"/>
      <c r="M387" s="7"/>
      <c r="N387" s="7"/>
      <c r="O387" s="7"/>
      <c r="P387" s="7"/>
      <c r="Q387" s="7"/>
      <c r="R387" s="7"/>
    </row>
    <row r="388" spans="1:18" ht="38.25" customHeight="1" x14ac:dyDescent="0.2">
      <c r="A388" s="7"/>
      <c r="K388" s="7"/>
      <c r="L388" s="7"/>
      <c r="M388" s="7"/>
      <c r="N388" s="7"/>
      <c r="O388" s="7"/>
      <c r="P388" s="7"/>
      <c r="Q388" s="7"/>
      <c r="R388" s="7"/>
    </row>
    <row r="389" spans="1:18" ht="38.25" customHeight="1" x14ac:dyDescent="0.2">
      <c r="A389" s="7"/>
      <c r="K389" s="7"/>
      <c r="L389" s="7"/>
      <c r="M389" s="7"/>
      <c r="N389" s="7"/>
      <c r="O389" s="7"/>
      <c r="P389" s="7"/>
      <c r="Q389" s="7"/>
      <c r="R389" s="7"/>
    </row>
    <row r="390" spans="1:18" ht="38.25" customHeight="1" x14ac:dyDescent="0.2">
      <c r="A390" s="7"/>
      <c r="K390" s="7"/>
      <c r="L390" s="7"/>
      <c r="M390" s="7"/>
      <c r="N390" s="7"/>
      <c r="O390" s="7"/>
      <c r="P390" s="7"/>
      <c r="Q390" s="7"/>
      <c r="R390" s="7"/>
    </row>
    <row r="391" spans="1:18" ht="38.25" customHeight="1" x14ac:dyDescent="0.2">
      <c r="A391" s="7"/>
      <c r="K391" s="7"/>
      <c r="L391" s="7"/>
      <c r="M391" s="7"/>
      <c r="N391" s="7"/>
      <c r="O391" s="7"/>
      <c r="P391" s="7"/>
      <c r="Q391" s="7"/>
      <c r="R391" s="7"/>
    </row>
    <row r="392" spans="1:18" ht="38.25" customHeight="1" x14ac:dyDescent="0.2">
      <c r="A392" s="7"/>
      <c r="K392" s="7"/>
      <c r="L392" s="7"/>
      <c r="M392" s="7"/>
      <c r="N392" s="7"/>
      <c r="O392" s="7"/>
      <c r="P392" s="7"/>
      <c r="Q392" s="7"/>
      <c r="R392" s="7"/>
    </row>
    <row r="393" spans="1:18" ht="38.25" customHeight="1" x14ac:dyDescent="0.2">
      <c r="A393" s="7"/>
      <c r="K393" s="7"/>
      <c r="L393" s="7"/>
      <c r="M393" s="7"/>
      <c r="N393" s="7"/>
      <c r="O393" s="7"/>
      <c r="P393" s="7"/>
      <c r="Q393" s="7"/>
      <c r="R393" s="7"/>
    </row>
    <row r="394" spans="1:18" ht="38.25" customHeight="1" x14ac:dyDescent="0.2">
      <c r="A394" s="7"/>
      <c r="K394" s="7"/>
      <c r="L394" s="7"/>
      <c r="M394" s="7"/>
      <c r="N394" s="7"/>
      <c r="O394" s="7"/>
      <c r="P394" s="7"/>
      <c r="Q394" s="7"/>
      <c r="R394" s="7"/>
    </row>
    <row r="395" spans="1:18" ht="38.25" customHeight="1" x14ac:dyDescent="0.2">
      <c r="A395" s="7"/>
      <c r="K395" s="7"/>
      <c r="L395" s="7"/>
      <c r="M395" s="7"/>
      <c r="N395" s="7"/>
      <c r="O395" s="7"/>
      <c r="P395" s="7"/>
      <c r="Q395" s="7"/>
      <c r="R395" s="7"/>
    </row>
    <row r="396" spans="1:18" ht="38.25" customHeight="1" x14ac:dyDescent="0.2">
      <c r="A396" s="7"/>
      <c r="K396" s="7"/>
      <c r="L396" s="7"/>
      <c r="M396" s="7"/>
      <c r="N396" s="7"/>
      <c r="O396" s="7"/>
      <c r="P396" s="7"/>
      <c r="Q396" s="7"/>
      <c r="R396" s="7"/>
    </row>
    <row r="397" spans="1:18" ht="38.25" customHeight="1" x14ac:dyDescent="0.2">
      <c r="A397" s="7"/>
      <c r="K397" s="7"/>
      <c r="L397" s="7"/>
      <c r="M397" s="7"/>
      <c r="N397" s="7"/>
      <c r="O397" s="7"/>
      <c r="P397" s="7"/>
      <c r="Q397" s="7"/>
      <c r="R397" s="7"/>
    </row>
    <row r="398" spans="1:18" ht="38.25" customHeight="1" x14ac:dyDescent="0.2">
      <c r="A398" s="7"/>
      <c r="K398" s="7"/>
      <c r="L398" s="7"/>
      <c r="M398" s="7"/>
      <c r="N398" s="7"/>
      <c r="O398" s="7"/>
      <c r="P398" s="7"/>
      <c r="Q398" s="7"/>
      <c r="R398" s="7"/>
    </row>
  </sheetData>
  <sheetProtection insertRows="0" deleteRows="0" selectLockedCells="1" sort="0" autoFilter="0"/>
  <phoneticPr fontId="10" type="noConversion"/>
  <conditionalFormatting sqref="A2:S9999">
    <cfRule type="expression" dxfId="171" priority="1">
      <formula>IF($R2="Oui",TRUE)</formula>
    </cfRule>
  </conditionalFormatting>
  <dataValidations count="2">
    <dataValidation type="list" allowBlank="1" showInputMessage="1" showErrorMessage="1" sqref="H2:H100" xr:uid="{39430CE8-706B-421A-9EB0-70B0E05E9F69}">
      <formula1>"Oui,Non"</formula1>
    </dataValidation>
    <dataValidation type="list" allowBlank="1" showInputMessage="1" showErrorMessage="1" sqref="S2:S100" xr:uid="{DC332165-C604-4468-B1D1-86EC63B5095C}">
      <formula1>"Anaïs,Christian,Matthieu"</formula1>
    </dataValidation>
  </dataValidations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A51A443-6FAA-40CD-9B64-36BCE1849DC0}">
          <x14:formula1>
            <xm:f>'Ne pas toucher'!$C$1:$C$3</xm:f>
          </x14:formula1>
          <xm:sqref>E2:E100</xm:sqref>
        </x14:dataValidation>
        <x14:dataValidation type="list" allowBlank="1" showInputMessage="1" showErrorMessage="1" xr:uid="{92837FF6-8D17-409C-BB4A-5BD83F4BDF2F}">
          <x14:formula1>
            <xm:f>'Ne pas toucher'!$G$1:$G$3</xm:f>
          </x14:formula1>
          <xm:sqref>J2:R100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44CDC-AB6F-495C-BD4C-4BBEEE70979A}">
  <sheetPr codeName="Feuil9">
    <tabColor rgb="FF00B0F0"/>
  </sheetPr>
  <dimension ref="A1:N307"/>
  <sheetViews>
    <sheetView zoomScaleNormal="100" zoomScaleSheetLayoutView="100" workbookViewId="0">
      <pane ySplit="1" topLeftCell="A2" activePane="bottomLeft" state="frozenSplit"/>
      <selection pane="bottomLeft" activeCell="N2" sqref="N2"/>
    </sheetView>
  </sheetViews>
  <sheetFormatPr baseColWidth="10" defaultColWidth="10" defaultRowHeight="38.25" customHeight="1" x14ac:dyDescent="0.2"/>
  <cols>
    <col min="1" max="1" width="12.5703125" style="6" customWidth="1"/>
    <col min="2" max="2" width="19" style="1" customWidth="1"/>
    <col min="3" max="3" width="17.85546875" style="1" customWidth="1"/>
    <col min="4" max="4" width="17" style="2" customWidth="1"/>
    <col min="5" max="5" width="18.42578125" style="2" customWidth="1"/>
    <col min="6" max="7" width="11" style="6" customWidth="1"/>
    <col min="8" max="8" width="7.5703125" style="6" hidden="1" customWidth="1"/>
    <col min="9" max="9" width="8.7109375" style="6" customWidth="1"/>
    <col min="10" max="10" width="8.28515625" style="6" customWidth="1"/>
    <col min="11" max="11" width="70.85546875" style="6" customWidth="1"/>
    <col min="12" max="12" width="11.42578125" style="1" customWidth="1"/>
    <col min="13" max="13" width="9.140625" style="1" customWidth="1"/>
    <col min="14" max="14" width="11.42578125" style="1" customWidth="1"/>
    <col min="15" max="16384" width="10" style="1"/>
  </cols>
  <sheetData>
    <row r="1" spans="1:14" s="4" customFormat="1" ht="161.25" customHeight="1" x14ac:dyDescent="0.2">
      <c r="A1" s="57" t="s">
        <v>16</v>
      </c>
      <c r="B1" s="56" t="s">
        <v>153</v>
      </c>
      <c r="C1" s="40" t="s">
        <v>15</v>
      </c>
      <c r="D1" s="30" t="s">
        <v>165</v>
      </c>
      <c r="E1" s="27" t="s">
        <v>225</v>
      </c>
      <c r="F1" s="92" t="s">
        <v>187</v>
      </c>
      <c r="G1" s="44" t="s">
        <v>169</v>
      </c>
      <c r="H1" s="69" t="s">
        <v>210</v>
      </c>
      <c r="I1" s="117" t="s">
        <v>162</v>
      </c>
      <c r="J1" s="117" t="s">
        <v>211</v>
      </c>
      <c r="K1" s="73" t="s">
        <v>195</v>
      </c>
      <c r="L1" s="43" t="s">
        <v>1</v>
      </c>
      <c r="M1" s="41" t="s">
        <v>213</v>
      </c>
      <c r="N1" s="60" t="s">
        <v>212</v>
      </c>
    </row>
    <row r="2" spans="1:14" s="3" customFormat="1" ht="15" customHeight="1" x14ac:dyDescent="0.2">
      <c r="A2" s="33">
        <f>IF('Données clients'!J2="Oui",'Données clients'!A2," ")</f>
        <v>45570</v>
      </c>
      <c r="B2" s="52" t="str">
        <f>IF('Données clients'!J2="Oui",'Données clients'!B2," ")</f>
        <v>DUPONT</v>
      </c>
      <c r="C2" s="145" t="str">
        <f>IF('Données clients'!J2="Oui",'Données clients'!C2," ")</f>
        <v>Jean</v>
      </c>
      <c r="D2" s="23" t="str" cm="1">
        <f t="array" ref="D2">IF('Données clients'!J2="Oui",_xlfn.XLOOKUP(B2&amp;C2,'Données clients'!B$1:B2&amp;'Données clients'!C$1:C2,'Données clients'!I$1:I2)," ")</f>
        <v>DJ-0001-0001</v>
      </c>
      <c r="E2" s="159" t="str">
        <f>IF('Données clients'!J2="Oui",(YEAR(A2)&amp;"-"&amp;MONTH(A2)&amp;"-"&amp;"CS"&amp;TEXT(ROW(A1),"000"))," ")</f>
        <v>2024-10-CS001</v>
      </c>
      <c r="F2" s="93" t="s">
        <v>188</v>
      </c>
      <c r="G2" s="24" t="str">
        <f t="shared" ref="G2:G100" si="0">IF(COUNTBLANK(F2)=1," ","30,00€")</f>
        <v>30,00€</v>
      </c>
      <c r="H2" s="24">
        <v>0</v>
      </c>
      <c r="I2" s="118"/>
      <c r="J2" s="119">
        <f t="shared" ref="J2:J7" si="1">IF(ISERROR(H2+IF(COUNTBLANK(I2)=1,G2,G2-G2*I2))," ",H2+IF(COUNTBLANK(I2)=1,G2,G2-G2*I2))</f>
        <v>30</v>
      </c>
      <c r="K2" s="28"/>
      <c r="L2" s="8" t="s">
        <v>149</v>
      </c>
      <c r="M2" s="125" t="s">
        <v>214</v>
      </c>
      <c r="N2" s="86" t="str">
        <f t="shared" ref="N2:N7" si="2">IF(COUNTBLANK(F2)=1," ","Oui")</f>
        <v>Oui</v>
      </c>
    </row>
    <row r="3" spans="1:14" s="3" customFormat="1" ht="15" customHeight="1" x14ac:dyDescent="0.2">
      <c r="A3" s="33" t="str">
        <f>IF('Données clients'!J3="Oui",'Données clients'!A3," ")</f>
        <v xml:space="preserve"> </v>
      </c>
      <c r="B3" s="52" t="str">
        <f>IF('Données clients'!J3="Oui",'Données clients'!B3," ")</f>
        <v xml:space="preserve"> </v>
      </c>
      <c r="C3" s="145" t="str">
        <f>IF('Données clients'!J3="Oui",'Données clients'!C3," ")</f>
        <v xml:space="preserve"> </v>
      </c>
      <c r="D3" s="23" t="str" cm="1">
        <f t="array" ref="D3">IF('Données clients'!J3="Oui",_xlfn.XLOOKUP(B3&amp;C3,'Données clients'!B$1:B3&amp;'Données clients'!C$1:C3,'Données clients'!I$1:I3)&amp;"-"&amp;YEAR(A3)&amp;"-"&amp;MONTH(A3)&amp;"-"&amp;"CS"&amp;TEXT(ROW(A2),"000")," ")</f>
        <v xml:space="preserve"> </v>
      </c>
      <c r="E3" s="159" t="str">
        <f>IF('Données clients'!J3="Oui",(D3&amp;"-"&amp;YEAR(A3)&amp;"-"&amp;MONTH(A3)&amp;"-"&amp;"CS"&amp;TEXT(ROW(A2),"000"))," ")</f>
        <v xml:space="preserve"> </v>
      </c>
      <c r="F3" s="93"/>
      <c r="G3" s="24" t="str">
        <f t="shared" si="0"/>
        <v xml:space="preserve"> </v>
      </c>
      <c r="H3" s="24">
        <v>0</v>
      </c>
      <c r="I3" s="118"/>
      <c r="J3" s="93" t="str">
        <f t="shared" si="1"/>
        <v xml:space="preserve"> </v>
      </c>
      <c r="K3" s="28"/>
      <c r="L3" s="8"/>
      <c r="M3" s="125"/>
      <c r="N3" s="86" t="str">
        <f t="shared" si="2"/>
        <v xml:space="preserve"> </v>
      </c>
    </row>
    <row r="4" spans="1:14" s="3" customFormat="1" ht="15" customHeight="1" x14ac:dyDescent="0.2">
      <c r="A4" s="33" t="str">
        <f>IF('Données clients'!J4="Oui",'Données clients'!A4," ")</f>
        <v xml:space="preserve"> </v>
      </c>
      <c r="B4" s="52" t="str">
        <f>IF('Données clients'!J4="Oui",'Données clients'!B4," ")</f>
        <v xml:space="preserve"> </v>
      </c>
      <c r="C4" s="145" t="str">
        <f>IF('Données clients'!J4="Oui",'Données clients'!C4," ")</f>
        <v xml:space="preserve"> </v>
      </c>
      <c r="D4" s="23" t="str" cm="1">
        <f t="array" ref="D4">IF('Données clients'!J4="Oui",_xlfn.XLOOKUP(B4&amp;C4,'Données clients'!B$1:B4&amp;'Données clients'!C$1:C4,'Données clients'!I$1:I4)&amp;"-"&amp;YEAR(A4)&amp;"-"&amp;MONTH(A4)&amp;"-"&amp;"CS"&amp;TEXT(ROW(A3),"000")," ")</f>
        <v xml:space="preserve"> </v>
      </c>
      <c r="E4" s="159" t="str">
        <f>IF('Données clients'!J4="Oui",(D4&amp;"-"&amp;YEAR(A4)&amp;"-"&amp;MONTH(A4)&amp;"-"&amp;"CS"&amp;TEXT(ROW(A3),"000"))," ")</f>
        <v xml:space="preserve"> </v>
      </c>
      <c r="F4" s="93"/>
      <c r="G4" s="24" t="str">
        <f t="shared" si="0"/>
        <v xml:space="preserve"> </v>
      </c>
      <c r="H4" s="24">
        <v>0</v>
      </c>
      <c r="I4" s="118"/>
      <c r="J4" s="93" t="str">
        <f t="shared" si="1"/>
        <v xml:space="preserve"> </v>
      </c>
      <c r="K4" s="28"/>
      <c r="L4" s="12"/>
      <c r="M4" s="125"/>
      <c r="N4" s="120" t="str">
        <f t="shared" si="2"/>
        <v xml:space="preserve"> </v>
      </c>
    </row>
    <row r="5" spans="1:14" s="3" customFormat="1" ht="15" customHeight="1" x14ac:dyDescent="0.2">
      <c r="A5" s="33" t="str">
        <f>IF('Données clients'!J101="Oui",'Données clients'!A101," ")</f>
        <v xml:space="preserve"> </v>
      </c>
      <c r="B5" s="52" t="str">
        <f>IF('Données clients'!J101="Oui",'Données clients'!B101," ")</f>
        <v xml:space="preserve"> </v>
      </c>
      <c r="C5" s="145" t="str">
        <f>IF('Données clients'!J101="Oui",'Données clients'!C101," ")</f>
        <v xml:space="preserve"> </v>
      </c>
      <c r="D5" s="23" t="str" cm="1">
        <f t="array" ref="D5">IF('Données clients'!J101="Oui",_xlfn.XLOOKUP(B5&amp;C5,'Données clients'!B$1:B101&amp;'Données clients'!C$1:C101,'Données clients'!I$1:I101)&amp;"-"&amp;YEAR(A5)&amp;"-"&amp;MONTH(A5)&amp;"-"&amp;"CS"&amp;TEXT(ROW(A4),"000")," ")</f>
        <v xml:space="preserve"> </v>
      </c>
      <c r="E5" s="159" t="str">
        <f>IF('Données clients'!J5="Oui",(D5&amp;"-"&amp;YEAR(A5)&amp;"-"&amp;MONTH(A5)&amp;"-"&amp;"CS"&amp;TEXT(ROW(A4),"000"))," ")</f>
        <v xml:space="preserve"> </v>
      </c>
      <c r="F5" s="93"/>
      <c r="G5" s="24" t="str">
        <f t="shared" si="0"/>
        <v xml:space="preserve"> </v>
      </c>
      <c r="H5" s="24">
        <v>0</v>
      </c>
      <c r="I5" s="118"/>
      <c r="J5" s="93" t="str">
        <f t="shared" si="1"/>
        <v xml:space="preserve"> </v>
      </c>
      <c r="K5" s="28"/>
      <c r="L5" s="12"/>
      <c r="M5" s="125"/>
      <c r="N5" s="120" t="str">
        <f t="shared" si="2"/>
        <v xml:space="preserve"> </v>
      </c>
    </row>
    <row r="6" spans="1:14" s="3" customFormat="1" ht="15" customHeight="1" x14ac:dyDescent="0.2">
      <c r="A6" s="33" t="str">
        <f>IF('Données clients'!J102="Oui",'Données clients'!A102," ")</f>
        <v xml:space="preserve"> </v>
      </c>
      <c r="B6" s="52" t="str">
        <f>IF('Données clients'!J102="Oui",'Données clients'!B102," ")</f>
        <v xml:space="preserve"> </v>
      </c>
      <c r="C6" s="145" t="str">
        <f>IF('Données clients'!J102="Oui",'Données clients'!C102," ")</f>
        <v xml:space="preserve"> </v>
      </c>
      <c r="D6" s="23" t="str" cm="1">
        <f t="array" ref="D6">IF('Données clients'!J102="Oui",_xlfn.XLOOKUP(B6&amp;C6,'Données clients'!B$1:B102&amp;'Données clients'!C$1:C102,'Données clients'!I$1:I102)&amp;"-"&amp;YEAR(A6)&amp;"-"&amp;MONTH(A6)&amp;"-"&amp;"CS"&amp;TEXT(ROW(A5),"000")," ")</f>
        <v xml:space="preserve"> </v>
      </c>
      <c r="E6" s="159" t="str">
        <f>IF('Données clients'!J6="Oui",(D6&amp;"-"&amp;YEAR(A6)&amp;"-"&amp;MONTH(A6)&amp;"-"&amp;"CS"&amp;TEXT(ROW(A5),"000"))," ")</f>
        <v xml:space="preserve"> </v>
      </c>
      <c r="F6" s="93"/>
      <c r="G6" s="24" t="str">
        <f t="shared" si="0"/>
        <v xml:space="preserve"> </v>
      </c>
      <c r="H6" s="24">
        <v>0</v>
      </c>
      <c r="I6" s="118"/>
      <c r="J6" s="93" t="str">
        <f t="shared" si="1"/>
        <v xml:space="preserve"> </v>
      </c>
      <c r="K6" s="28"/>
      <c r="L6" s="8"/>
      <c r="M6" s="125"/>
      <c r="N6" s="86" t="str">
        <f t="shared" si="2"/>
        <v xml:space="preserve"> </v>
      </c>
    </row>
    <row r="7" spans="1:14" s="2" customFormat="1" ht="15" customHeight="1" x14ac:dyDescent="0.2">
      <c r="A7" s="33" t="str">
        <f>IF('Données clients'!J103="Oui",'Données clients'!A103," ")</f>
        <v xml:space="preserve"> </v>
      </c>
      <c r="B7" s="52" t="str">
        <f>IF('Données clients'!J103="Oui",'Données clients'!B103," ")</f>
        <v xml:space="preserve"> </v>
      </c>
      <c r="C7" s="145" t="str">
        <f>IF('Données clients'!J103="Oui",'Données clients'!C103," ")</f>
        <v xml:space="preserve"> </v>
      </c>
      <c r="D7" s="23" t="str" cm="1">
        <f t="array" ref="D7">IF('Données clients'!J103="Oui",_xlfn.XLOOKUP(B7&amp;C7,'Données clients'!B$1:B103&amp;'Données clients'!C$1:C103,'Données clients'!I$1:I103)&amp;"-"&amp;YEAR(A7)&amp;"-"&amp;MONTH(A7)&amp;"-"&amp;"CS"&amp;TEXT(ROW(A6),"000")," ")</f>
        <v xml:space="preserve"> </v>
      </c>
      <c r="E7" s="159" t="str">
        <f>IF('Données clients'!J7="Oui",(D7&amp;"-"&amp;YEAR(A7)&amp;"-"&amp;MONTH(A7)&amp;"-"&amp;"CS"&amp;TEXT(ROW(A6),"000"))," ")</f>
        <v xml:space="preserve"> </v>
      </c>
      <c r="F7" s="93"/>
      <c r="G7" s="24" t="str">
        <f t="shared" si="0"/>
        <v xml:space="preserve"> </v>
      </c>
      <c r="H7" s="24">
        <v>0</v>
      </c>
      <c r="I7" s="118"/>
      <c r="J7" s="93" t="str">
        <f t="shared" si="1"/>
        <v xml:space="preserve"> </v>
      </c>
      <c r="K7" s="49"/>
      <c r="L7" s="50"/>
      <c r="M7" s="125"/>
      <c r="N7" s="120" t="str">
        <f t="shared" si="2"/>
        <v xml:space="preserve"> </v>
      </c>
    </row>
    <row r="8" spans="1:14" s="2" customFormat="1" ht="15" customHeight="1" x14ac:dyDescent="0.2">
      <c r="A8" s="33" t="str">
        <f>IF('Données clients'!J104="Oui",'Données clients'!A104," ")</f>
        <v xml:space="preserve"> </v>
      </c>
      <c r="B8" s="52" t="str">
        <f>IF('Données clients'!J104="Oui",'Données clients'!B104," ")</f>
        <v xml:space="preserve"> </v>
      </c>
      <c r="C8" s="145" t="str">
        <f>IF('Données clients'!J104="Oui",'Données clients'!C104," ")</f>
        <v xml:space="preserve"> </v>
      </c>
      <c r="D8" s="23" t="str" cm="1">
        <f t="array" ref="D8">IF('Données clients'!J104="Oui",_xlfn.XLOOKUP(B8&amp;C8,'Données clients'!B$1:B104&amp;'Données clients'!C$1:C104,'Données clients'!I$1:I104)&amp;"-"&amp;YEAR(A8)&amp;"-"&amp;MONTH(A8)&amp;"-"&amp;"CS"&amp;TEXT(ROW(A7),"000")," ")</f>
        <v xml:space="preserve"> </v>
      </c>
      <c r="E8" s="159" t="str">
        <f>IF('Données clients'!J8="Oui",(D8&amp;"-"&amp;YEAR(A8)&amp;"-"&amp;MONTH(A8)&amp;"-"&amp;"CS"&amp;TEXT(ROW(A7),"000"))," ")</f>
        <v xml:space="preserve"> </v>
      </c>
      <c r="F8" s="93"/>
      <c r="G8" s="24" t="str">
        <f t="shared" si="0"/>
        <v xml:space="preserve"> </v>
      </c>
      <c r="H8" s="24">
        <v>0</v>
      </c>
      <c r="I8" s="118"/>
      <c r="J8" s="93" t="str">
        <f t="shared" ref="J8:J71" si="3">IF(ISERROR(H8+IF(COUNTBLANK(I8)=1,G8,G8-G8*I8))," ",H8+IF(COUNTBLANK(I8)=1,G8,G8-G8*I8))</f>
        <v xml:space="preserve"> </v>
      </c>
      <c r="K8" s="49"/>
      <c r="L8" s="50"/>
      <c r="M8" s="125"/>
      <c r="N8" s="120" t="str">
        <f t="shared" ref="N8:N71" si="4">IF(COUNTBLANK(F8)=1," ","Oui")</f>
        <v xml:space="preserve"> </v>
      </c>
    </row>
    <row r="9" spans="1:14" s="2" customFormat="1" ht="15" customHeight="1" x14ac:dyDescent="0.2">
      <c r="A9" s="33" t="str">
        <f>IF('Données clients'!J105="Oui",'Données clients'!A105," ")</f>
        <v xml:space="preserve"> </v>
      </c>
      <c r="B9" s="52" t="str">
        <f>IF('Données clients'!J105="Oui",'Données clients'!B105," ")</f>
        <v xml:space="preserve"> </v>
      </c>
      <c r="C9" s="145" t="str">
        <f>IF('Données clients'!J105="Oui",'Données clients'!C105," ")</f>
        <v xml:space="preserve"> </v>
      </c>
      <c r="D9" s="23" t="str" cm="1">
        <f t="array" ref="D9">IF('Données clients'!J105="Oui",_xlfn.XLOOKUP(B9&amp;C9,'Données clients'!B$1:B105&amp;'Données clients'!C$1:C105,'Données clients'!I$1:I105)&amp;"-"&amp;YEAR(A9)&amp;"-"&amp;MONTH(A9)&amp;"-"&amp;"CS"&amp;TEXT(ROW(A8),"000")," ")</f>
        <v xml:space="preserve"> </v>
      </c>
      <c r="E9" s="159" t="str">
        <f>IF('Données clients'!J8="Oui",(D9&amp;"-"&amp;YEAR(A9)&amp;"-"&amp;MONTH(A9)&amp;"-"&amp;"CS"&amp;TEXT(ROW(A8),"000"))," ")</f>
        <v xml:space="preserve"> </v>
      </c>
      <c r="F9" s="93"/>
      <c r="G9" s="24" t="str">
        <f t="shared" si="0"/>
        <v xml:space="preserve"> </v>
      </c>
      <c r="H9" s="24">
        <v>0</v>
      </c>
      <c r="I9" s="118"/>
      <c r="J9" s="93" t="str">
        <f t="shared" si="3"/>
        <v xml:space="preserve"> </v>
      </c>
      <c r="K9" s="49"/>
      <c r="L9" s="50"/>
      <c r="M9" s="125"/>
      <c r="N9" s="120" t="str">
        <f t="shared" si="4"/>
        <v xml:space="preserve"> </v>
      </c>
    </row>
    <row r="10" spans="1:14" s="2" customFormat="1" ht="15" customHeight="1" x14ac:dyDescent="0.2">
      <c r="A10" s="33" t="str">
        <f>IF('Données clients'!J106="Oui",'Données clients'!A106," ")</f>
        <v xml:space="preserve"> </v>
      </c>
      <c r="B10" s="52" t="str">
        <f>IF('Données clients'!J106="Oui",'Données clients'!B106," ")</f>
        <v xml:space="preserve"> </v>
      </c>
      <c r="C10" s="145" t="str">
        <f>IF('Données clients'!J106="Oui",'Données clients'!C106," ")</f>
        <v xml:space="preserve"> </v>
      </c>
      <c r="D10" s="23" t="str" cm="1">
        <f t="array" ref="D10">IF('Données clients'!J106="Oui",_xlfn.XLOOKUP(B10&amp;C10,'Données clients'!B$1:B106&amp;'Données clients'!C$1:C106,'Données clients'!I$1:I106)&amp;"-"&amp;YEAR(A10)&amp;"-"&amp;MONTH(A10)&amp;"-"&amp;"CS"&amp;TEXT(ROW(A9),"000")," ")</f>
        <v xml:space="preserve"> </v>
      </c>
      <c r="E10" s="159" t="str">
        <f>IF('Données clients'!J9="Oui",(D10&amp;"-"&amp;YEAR(A10)&amp;"-"&amp;MONTH(A10)&amp;"-"&amp;"CS"&amp;TEXT(ROW(A9),"000"))," ")</f>
        <v xml:space="preserve"> </v>
      </c>
      <c r="F10" s="93"/>
      <c r="G10" s="24" t="str">
        <f t="shared" si="0"/>
        <v xml:space="preserve"> </v>
      </c>
      <c r="H10" s="24">
        <v>0</v>
      </c>
      <c r="I10" s="118"/>
      <c r="J10" s="93" t="str">
        <f t="shared" si="3"/>
        <v xml:space="preserve"> </v>
      </c>
      <c r="K10" s="49"/>
      <c r="L10" s="50"/>
      <c r="M10" s="125"/>
      <c r="N10" s="120" t="str">
        <f t="shared" si="4"/>
        <v xml:space="preserve"> </v>
      </c>
    </row>
    <row r="11" spans="1:14" s="2" customFormat="1" ht="15" customHeight="1" x14ac:dyDescent="0.2">
      <c r="A11" s="33" t="str">
        <f>IF('Données clients'!J107="Oui",'Données clients'!A107," ")</f>
        <v xml:space="preserve"> </v>
      </c>
      <c r="B11" s="52" t="str">
        <f>IF('Données clients'!J107="Oui",'Données clients'!B107," ")</f>
        <v xml:space="preserve"> </v>
      </c>
      <c r="C11" s="146" t="str">
        <f>IF('Données clients'!J102="Oui",'Données clients'!C102," ")</f>
        <v xml:space="preserve"> </v>
      </c>
      <c r="D11" s="23" t="str" cm="1">
        <f t="array" ref="D11">IF('Données clients'!J102="Oui",_xlfn.XLOOKUP(B11&amp;C11,'Données clients'!B$1:B102&amp;'Données clients'!C$1:C102,'Données clients'!I$1:I102)&amp;"-"&amp;YEAR(A11)&amp;"-"&amp;MONTH(A11)&amp;"-"&amp;"CS"&amp;TEXT(ROW(A10),"000")," ")</f>
        <v xml:space="preserve"> </v>
      </c>
      <c r="E11" s="159" t="str">
        <f>IF('Données clients'!J10="Oui",(D11&amp;"-"&amp;YEAR(A11)&amp;"-"&amp;MONTH(A11)&amp;"-"&amp;"CS"&amp;TEXT(ROW(A10),"000"))," ")</f>
        <v xml:space="preserve"> </v>
      </c>
      <c r="F11" s="93"/>
      <c r="G11" s="24" t="str">
        <f t="shared" si="0"/>
        <v xml:space="preserve"> </v>
      </c>
      <c r="H11" s="24">
        <v>0</v>
      </c>
      <c r="I11" s="118"/>
      <c r="J11" s="93" t="str">
        <f t="shared" si="3"/>
        <v xml:space="preserve"> </v>
      </c>
      <c r="K11" s="49"/>
      <c r="L11" s="50"/>
      <c r="M11" s="125"/>
      <c r="N11" s="120" t="str">
        <f t="shared" si="4"/>
        <v xml:space="preserve"> </v>
      </c>
    </row>
    <row r="12" spans="1:14" s="2" customFormat="1" ht="15" customHeight="1" x14ac:dyDescent="0.2">
      <c r="A12" s="33" t="str">
        <f>IF('Données clients'!J103="Oui",'Données clients'!A103," ")</f>
        <v xml:space="preserve"> </v>
      </c>
      <c r="B12" s="52" t="str">
        <f>IF('Données clients'!J103="Oui",'Données clients'!B103," ")</f>
        <v xml:space="preserve"> </v>
      </c>
      <c r="C12" s="146" t="str">
        <f>IF('Données clients'!J103="Oui",'Données clients'!C103," ")</f>
        <v xml:space="preserve"> </v>
      </c>
      <c r="D12" s="23" t="str" cm="1">
        <f t="array" ref="D12">IF('Données clients'!J103="Oui",_xlfn.XLOOKUP(B12&amp;C12,'Données clients'!B$1:B103&amp;'Données clients'!C$1:C103,'Données clients'!I$1:I103)&amp;"-"&amp;YEAR(A12)&amp;"-"&amp;MONTH(A12)&amp;"-"&amp;"CS"&amp;TEXT(ROW(A11),"000")," ")</f>
        <v xml:space="preserve"> </v>
      </c>
      <c r="E12" s="159" t="str">
        <f>IF('Données clients'!J11="Oui",(D12&amp;"-"&amp;YEAR(A12)&amp;"-"&amp;MONTH(A12)&amp;"-"&amp;"CS"&amp;TEXT(ROW(A11),"000"))," ")</f>
        <v xml:space="preserve"> </v>
      </c>
      <c r="F12" s="93"/>
      <c r="G12" s="24" t="str">
        <f t="shared" si="0"/>
        <v xml:space="preserve"> </v>
      </c>
      <c r="H12" s="24">
        <v>0</v>
      </c>
      <c r="I12" s="118"/>
      <c r="J12" s="93" t="str">
        <f t="shared" si="3"/>
        <v xml:space="preserve"> </v>
      </c>
      <c r="K12" s="49"/>
      <c r="L12" s="50"/>
      <c r="M12" s="125"/>
      <c r="N12" s="120" t="str">
        <f t="shared" si="4"/>
        <v xml:space="preserve"> </v>
      </c>
    </row>
    <row r="13" spans="1:14" s="2" customFormat="1" ht="15" customHeight="1" x14ac:dyDescent="0.2">
      <c r="A13" s="33" t="str">
        <f>IF('Données clients'!J104="Oui",'Données clients'!A104," ")</f>
        <v xml:space="preserve"> </v>
      </c>
      <c r="B13" s="52" t="str">
        <f>IF('Données clients'!J104="Oui",'Données clients'!B104," ")</f>
        <v xml:space="preserve"> </v>
      </c>
      <c r="C13" s="146" t="str">
        <f>IF('Données clients'!J104="Oui",'Données clients'!C104," ")</f>
        <v xml:space="preserve"> </v>
      </c>
      <c r="D13" s="23" t="str" cm="1">
        <f t="array" ref="D13">IF('Données clients'!J104="Oui",_xlfn.XLOOKUP(B13&amp;C13,'Données clients'!B$1:B104&amp;'Données clients'!C$1:C104,'Données clients'!I$1:I104)&amp;"-"&amp;YEAR(A13)&amp;"-"&amp;MONTH(A13)&amp;"-"&amp;"CS"&amp;TEXT(ROW(A12),"000")," ")</f>
        <v xml:space="preserve"> </v>
      </c>
      <c r="E13" s="159" t="str">
        <f>IF('Données clients'!J12="Oui",(D13&amp;"-"&amp;YEAR(A13)&amp;"-"&amp;MONTH(A13)&amp;"-"&amp;"CS"&amp;TEXT(ROW(A12),"000"))," ")</f>
        <v xml:space="preserve"> </v>
      </c>
      <c r="F13" s="93"/>
      <c r="G13" s="24" t="str">
        <f t="shared" si="0"/>
        <v xml:space="preserve"> </v>
      </c>
      <c r="H13" s="24">
        <v>0</v>
      </c>
      <c r="I13" s="118"/>
      <c r="J13" s="93" t="str">
        <f t="shared" si="3"/>
        <v xml:space="preserve"> </v>
      </c>
      <c r="K13" s="49"/>
      <c r="L13" s="50"/>
      <c r="M13" s="125"/>
      <c r="N13" s="120" t="str">
        <f t="shared" si="4"/>
        <v xml:space="preserve"> </v>
      </c>
    </row>
    <row r="14" spans="1:14" s="2" customFormat="1" ht="15" customHeight="1" x14ac:dyDescent="0.2">
      <c r="A14" s="33" t="str">
        <f>IF('Données clients'!J105="Oui",'Données clients'!A105," ")</f>
        <v xml:space="preserve"> </v>
      </c>
      <c r="B14" s="52" t="str">
        <f>IF('Données clients'!J105="Oui",'Données clients'!B105," ")</f>
        <v xml:space="preserve"> </v>
      </c>
      <c r="C14" s="146" t="str">
        <f>IF('Données clients'!J105="Oui",'Données clients'!C105," ")</f>
        <v xml:space="preserve"> </v>
      </c>
      <c r="D14" s="23" t="str" cm="1">
        <f t="array" ref="D14">IF('Données clients'!J105="Oui",_xlfn.XLOOKUP(B14&amp;C14,'Données clients'!B$1:B105&amp;'Données clients'!C$1:C105,'Données clients'!I$1:I105)&amp;"-"&amp;YEAR(A14)&amp;"-"&amp;MONTH(A14)&amp;"-"&amp;"CS"&amp;TEXT(ROW(A13),"000")," ")</f>
        <v xml:space="preserve"> </v>
      </c>
      <c r="E14" s="159" t="str">
        <f>IF('Données clients'!J13="Oui",(D14&amp;"-"&amp;YEAR(A14)&amp;"-"&amp;MONTH(A14)&amp;"-"&amp;"CS"&amp;TEXT(ROW(A13),"000"))," ")</f>
        <v xml:space="preserve"> </v>
      </c>
      <c r="F14" s="93"/>
      <c r="G14" s="24" t="str">
        <f t="shared" si="0"/>
        <v xml:space="preserve"> </v>
      </c>
      <c r="H14" s="24">
        <v>0</v>
      </c>
      <c r="I14" s="118"/>
      <c r="J14" s="93" t="str">
        <f t="shared" si="3"/>
        <v xml:space="preserve"> </v>
      </c>
      <c r="K14" s="49"/>
      <c r="L14" s="50"/>
      <c r="M14" s="125"/>
      <c r="N14" s="120" t="str">
        <f t="shared" si="4"/>
        <v xml:space="preserve"> </v>
      </c>
    </row>
    <row r="15" spans="1:14" s="2" customFormat="1" ht="15" customHeight="1" x14ac:dyDescent="0.2">
      <c r="A15" s="33" t="str">
        <f>IF('Données clients'!J106="Oui",'Données clients'!A106," ")</f>
        <v xml:space="preserve"> </v>
      </c>
      <c r="B15" s="52" t="str">
        <f>IF('Données clients'!J106="Oui",'Données clients'!B106," ")</f>
        <v xml:space="preserve"> </v>
      </c>
      <c r="C15" s="146" t="str">
        <f>IF('Données clients'!J106="Oui",'Données clients'!C106," ")</f>
        <v xml:space="preserve"> </v>
      </c>
      <c r="D15" s="23" t="str" cm="1">
        <f t="array" ref="D15">IF('Données clients'!J106="Oui",_xlfn.XLOOKUP(B15&amp;C15,'Données clients'!B$1:B106&amp;'Données clients'!C$1:C106,'Données clients'!I$1:I106)&amp;"-"&amp;YEAR(A15)&amp;"-"&amp;MONTH(A15)&amp;"-"&amp;"CS"&amp;TEXT(ROW(A14),"000")," ")</f>
        <v xml:space="preserve"> </v>
      </c>
      <c r="E15" s="159" t="str">
        <f>IF('Données clients'!J14="Oui",(D15&amp;"-"&amp;YEAR(A15)&amp;"-"&amp;MONTH(A15)&amp;"-"&amp;"CS"&amp;TEXT(ROW(A14),"000"))," ")</f>
        <v xml:space="preserve"> </v>
      </c>
      <c r="F15" s="93"/>
      <c r="G15" s="24" t="str">
        <f t="shared" si="0"/>
        <v xml:space="preserve"> </v>
      </c>
      <c r="H15" s="24">
        <v>0</v>
      </c>
      <c r="I15" s="118"/>
      <c r="J15" s="93" t="str">
        <f t="shared" si="3"/>
        <v xml:space="preserve"> </v>
      </c>
      <c r="K15" s="49"/>
      <c r="L15" s="50"/>
      <c r="M15" s="125"/>
      <c r="N15" s="120" t="str">
        <f t="shared" si="4"/>
        <v xml:space="preserve"> </v>
      </c>
    </row>
    <row r="16" spans="1:14" s="2" customFormat="1" ht="15" customHeight="1" x14ac:dyDescent="0.2">
      <c r="A16" s="33" t="str">
        <f>IF('Données clients'!J107="Oui",'Données clients'!A107," ")</f>
        <v xml:space="preserve"> </v>
      </c>
      <c r="B16" s="52" t="str">
        <f>IF('Données clients'!J107="Oui",'Données clients'!B107," ")</f>
        <v xml:space="preserve"> </v>
      </c>
      <c r="C16" s="146" t="str">
        <f>IF('Données clients'!J107="Oui",'Données clients'!C107," ")</f>
        <v xml:space="preserve"> </v>
      </c>
      <c r="D16" s="23" t="str" cm="1">
        <f t="array" ref="D16">IF('Données clients'!J107="Oui",_xlfn.XLOOKUP(B16&amp;C16,'Données clients'!B$1:B107&amp;'Données clients'!C$1:C107,'Données clients'!I$1:I107)&amp;"-"&amp;YEAR(A16)&amp;"-"&amp;MONTH(A16)&amp;"-"&amp;"CS"&amp;TEXT(ROW(A15),"000")," ")</f>
        <v xml:space="preserve"> </v>
      </c>
      <c r="E16" s="159" t="str">
        <f>IF('Données clients'!J15="Oui",(D16&amp;"-"&amp;YEAR(A16)&amp;"-"&amp;MONTH(A16)&amp;"-"&amp;"CS"&amp;TEXT(ROW(A15),"000"))," ")</f>
        <v xml:space="preserve"> </v>
      </c>
      <c r="F16" s="93"/>
      <c r="G16" s="24" t="str">
        <f t="shared" si="0"/>
        <v xml:space="preserve"> </v>
      </c>
      <c r="H16" s="24">
        <v>0</v>
      </c>
      <c r="I16" s="118"/>
      <c r="J16" s="93" t="str">
        <f t="shared" si="3"/>
        <v xml:space="preserve"> </v>
      </c>
      <c r="K16" s="49"/>
      <c r="L16" s="50"/>
      <c r="M16" s="125"/>
      <c r="N16" s="120" t="str">
        <f t="shared" si="4"/>
        <v xml:space="preserve"> </v>
      </c>
    </row>
    <row r="17" spans="1:14" s="2" customFormat="1" ht="15" customHeight="1" x14ac:dyDescent="0.2">
      <c r="A17" s="33" t="str">
        <f>IF('Données clients'!J108="Oui",'Données clients'!A108," ")</f>
        <v xml:space="preserve"> </v>
      </c>
      <c r="B17" s="52" t="str">
        <f>IF('Données clients'!J108="Oui",'Données clients'!B108," ")</f>
        <v xml:space="preserve"> </v>
      </c>
      <c r="C17" s="146" t="str">
        <f>IF('Données clients'!J108="Oui",'Données clients'!C108," ")</f>
        <v xml:space="preserve"> </v>
      </c>
      <c r="D17" s="23" t="str" cm="1">
        <f t="array" ref="D17">IF('Données clients'!J108="Oui",_xlfn.XLOOKUP(B17&amp;C17,'Données clients'!B$1:B108&amp;'Données clients'!C$1:C108,'Données clients'!I$1:I108)&amp;"-"&amp;YEAR(A17)&amp;"-"&amp;MONTH(A17)&amp;"-"&amp;"CS"&amp;TEXT(ROW(A16),"000")," ")</f>
        <v xml:space="preserve"> </v>
      </c>
      <c r="E17" s="159" t="str">
        <f>IF('Données clients'!J16="Oui",(D17&amp;"-"&amp;YEAR(A17)&amp;"-"&amp;MONTH(A17)&amp;"-"&amp;"CS"&amp;TEXT(ROW(A16),"000"))," ")</f>
        <v xml:space="preserve"> </v>
      </c>
      <c r="F17" s="93"/>
      <c r="G17" s="24" t="str">
        <f t="shared" si="0"/>
        <v xml:space="preserve"> </v>
      </c>
      <c r="H17" s="24">
        <v>0</v>
      </c>
      <c r="I17" s="118"/>
      <c r="J17" s="93" t="str">
        <f t="shared" si="3"/>
        <v xml:space="preserve"> </v>
      </c>
      <c r="K17" s="49"/>
      <c r="L17" s="50"/>
      <c r="M17" s="125"/>
      <c r="N17" s="120" t="str">
        <f t="shared" si="4"/>
        <v xml:space="preserve"> </v>
      </c>
    </row>
    <row r="18" spans="1:14" s="2" customFormat="1" ht="15" customHeight="1" x14ac:dyDescent="0.2">
      <c r="A18" s="33" t="str">
        <f>IF('Données clients'!J109="Oui",'Données clients'!A109," ")</f>
        <v xml:space="preserve"> </v>
      </c>
      <c r="B18" s="52" t="str">
        <f>IF('Données clients'!J109="Oui",'Données clients'!B109," ")</f>
        <v xml:space="preserve"> </v>
      </c>
      <c r="C18" s="146" t="str">
        <f>IF('Données clients'!J109="Oui",'Données clients'!C109," ")</f>
        <v xml:space="preserve"> </v>
      </c>
      <c r="D18" s="23" t="str" cm="1">
        <f t="array" ref="D18">IF('Données clients'!J109="Oui",_xlfn.XLOOKUP(B18&amp;C18,'Données clients'!B$1:B109&amp;'Données clients'!C$1:C109,'Données clients'!I$1:I109)&amp;"-"&amp;YEAR(A18)&amp;"-"&amp;MONTH(A18)&amp;"-"&amp;"CS"&amp;TEXT(ROW(A17),"000")," ")</f>
        <v xml:space="preserve"> </v>
      </c>
      <c r="E18" s="159" t="str">
        <f>IF('Données clients'!J17="Oui",(D18&amp;"-"&amp;YEAR(A18)&amp;"-"&amp;MONTH(A18)&amp;"-"&amp;"CS"&amp;TEXT(ROW(A17),"000"))," ")</f>
        <v xml:space="preserve"> </v>
      </c>
      <c r="F18" s="93"/>
      <c r="G18" s="24" t="str">
        <f t="shared" si="0"/>
        <v xml:space="preserve"> </v>
      </c>
      <c r="H18" s="24">
        <v>0</v>
      </c>
      <c r="I18" s="118"/>
      <c r="J18" s="93" t="str">
        <f t="shared" si="3"/>
        <v xml:space="preserve"> </v>
      </c>
      <c r="K18" s="49"/>
      <c r="L18" s="50"/>
      <c r="M18" s="125"/>
      <c r="N18" s="120" t="str">
        <f t="shared" si="4"/>
        <v xml:space="preserve"> </v>
      </c>
    </row>
    <row r="19" spans="1:14" s="2" customFormat="1" ht="15" customHeight="1" x14ac:dyDescent="0.2">
      <c r="A19" s="33" t="str">
        <f>IF('Données clients'!J110="Oui",'Données clients'!A110," ")</f>
        <v xml:space="preserve"> </v>
      </c>
      <c r="B19" s="52" t="str">
        <f>IF('Données clients'!J110="Oui",'Données clients'!B110," ")</f>
        <v xml:space="preserve"> </v>
      </c>
      <c r="C19" s="146" t="str">
        <f>IF('Données clients'!J110="Oui",'Données clients'!C110," ")</f>
        <v xml:space="preserve"> </v>
      </c>
      <c r="D19" s="23" t="str" cm="1">
        <f t="array" ref="D19">IF('Données clients'!J110="Oui",_xlfn.XLOOKUP(B19&amp;C19,'Données clients'!B$1:B110&amp;'Données clients'!C$1:C110,'Données clients'!I$1:I110)&amp;"-"&amp;YEAR(A19)&amp;"-"&amp;MONTH(A19)&amp;"-"&amp;"CS"&amp;TEXT(ROW(A18),"000")," ")</f>
        <v xml:space="preserve"> </v>
      </c>
      <c r="E19" s="159" t="str">
        <f>IF('Données clients'!J18="Oui",(D19&amp;"-"&amp;YEAR(A19)&amp;"-"&amp;MONTH(A19)&amp;"-"&amp;"CS"&amp;TEXT(ROW(A18),"000"))," ")</f>
        <v xml:space="preserve"> </v>
      </c>
      <c r="F19" s="93"/>
      <c r="G19" s="24" t="str">
        <f t="shared" si="0"/>
        <v xml:space="preserve"> </v>
      </c>
      <c r="H19" s="24">
        <v>0</v>
      </c>
      <c r="I19" s="118"/>
      <c r="J19" s="93" t="str">
        <f t="shared" si="3"/>
        <v xml:space="preserve"> </v>
      </c>
      <c r="K19" s="49"/>
      <c r="L19" s="50"/>
      <c r="M19" s="125"/>
      <c r="N19" s="120" t="str">
        <f t="shared" si="4"/>
        <v xml:space="preserve"> </v>
      </c>
    </row>
    <row r="20" spans="1:14" s="2" customFormat="1" ht="15" customHeight="1" x14ac:dyDescent="0.2">
      <c r="A20" s="33" t="str">
        <f>IF('Données clients'!J111="Oui",'Données clients'!A111," ")</f>
        <v xml:space="preserve"> </v>
      </c>
      <c r="B20" s="52" t="str">
        <f>IF('Données clients'!J111="Oui",'Données clients'!B111," ")</f>
        <v xml:space="preserve"> </v>
      </c>
      <c r="C20" s="146" t="str">
        <f>IF('Données clients'!J111="Oui",'Données clients'!C111," ")</f>
        <v xml:space="preserve"> </v>
      </c>
      <c r="D20" s="23" t="str" cm="1">
        <f t="array" ref="D20">IF('Données clients'!J111="Oui",_xlfn.XLOOKUP(B20&amp;C20,'Données clients'!B$1:B111&amp;'Données clients'!C$1:C111,'Données clients'!I$1:I111)&amp;"-"&amp;YEAR(A20)&amp;"-"&amp;MONTH(A20)&amp;"-"&amp;"CS"&amp;TEXT(ROW(A19),"000")," ")</f>
        <v xml:space="preserve"> </v>
      </c>
      <c r="E20" s="159" t="str">
        <f>IF('Données clients'!J19="Oui",(D20&amp;"-"&amp;YEAR(A20)&amp;"-"&amp;MONTH(A20)&amp;"-"&amp;"CS"&amp;TEXT(ROW(A19),"000"))," ")</f>
        <v xml:space="preserve"> </v>
      </c>
      <c r="F20" s="93"/>
      <c r="G20" s="24" t="str">
        <f t="shared" si="0"/>
        <v xml:space="preserve"> </v>
      </c>
      <c r="H20" s="24">
        <v>0</v>
      </c>
      <c r="I20" s="118"/>
      <c r="J20" s="93" t="str">
        <f t="shared" si="3"/>
        <v xml:space="preserve"> </v>
      </c>
      <c r="K20" s="49"/>
      <c r="L20" s="50"/>
      <c r="M20" s="125"/>
      <c r="N20" s="120" t="str">
        <f t="shared" si="4"/>
        <v xml:space="preserve"> </v>
      </c>
    </row>
    <row r="21" spans="1:14" s="2" customFormat="1" ht="15" customHeight="1" x14ac:dyDescent="0.2">
      <c r="A21" s="33" t="str">
        <f>IF('Données clients'!J112="Oui",'Données clients'!A112," ")</f>
        <v xml:space="preserve"> </v>
      </c>
      <c r="B21" s="52" t="str">
        <f>IF('Données clients'!J112="Oui",'Données clients'!B112," ")</f>
        <v xml:space="preserve"> </v>
      </c>
      <c r="C21" s="146" t="str">
        <f>IF('Données clients'!J112="Oui",'Données clients'!C112," ")</f>
        <v xml:space="preserve"> </v>
      </c>
      <c r="D21" s="23" t="str" cm="1">
        <f t="array" ref="D21">IF('Données clients'!J112="Oui",_xlfn.XLOOKUP(B21&amp;C21,'Données clients'!B$1:B112&amp;'Données clients'!C$1:C112,'Données clients'!I$1:I112)&amp;"-"&amp;YEAR(A21)&amp;"-"&amp;MONTH(A21)&amp;"-"&amp;"CS"&amp;TEXT(ROW(A20),"000")," ")</f>
        <v xml:space="preserve"> </v>
      </c>
      <c r="E21" s="159" t="str">
        <f>IF('Données clients'!J20="Oui",(D21&amp;"-"&amp;YEAR(A21)&amp;"-"&amp;MONTH(A21)&amp;"-"&amp;"CS"&amp;TEXT(ROW(A20),"000"))," ")</f>
        <v xml:space="preserve"> </v>
      </c>
      <c r="F21" s="93"/>
      <c r="G21" s="24" t="str">
        <f t="shared" si="0"/>
        <v xml:space="preserve"> </v>
      </c>
      <c r="H21" s="24">
        <v>0</v>
      </c>
      <c r="I21" s="118"/>
      <c r="J21" s="93" t="str">
        <f t="shared" si="3"/>
        <v xml:space="preserve"> </v>
      </c>
      <c r="K21" s="49"/>
      <c r="L21" s="50"/>
      <c r="M21" s="125"/>
      <c r="N21" s="120" t="str">
        <f t="shared" si="4"/>
        <v xml:space="preserve"> </v>
      </c>
    </row>
    <row r="22" spans="1:14" s="2" customFormat="1" ht="15" customHeight="1" x14ac:dyDescent="0.2">
      <c r="A22" s="33" t="str">
        <f>IF('Données clients'!J113="Oui",'Données clients'!A113," ")</f>
        <v xml:space="preserve"> </v>
      </c>
      <c r="B22" s="52" t="str">
        <f>IF('Données clients'!J113="Oui",'Données clients'!B113," ")</f>
        <v xml:space="preserve"> </v>
      </c>
      <c r="C22" s="146" t="str">
        <f>IF('Données clients'!J113="Oui",'Données clients'!C113," ")</f>
        <v xml:space="preserve"> </v>
      </c>
      <c r="D22" s="23" t="str" cm="1">
        <f t="array" ref="D22">IF('Données clients'!J113="Oui",_xlfn.XLOOKUP(B22&amp;C22,'Données clients'!B$1:B113&amp;'Données clients'!C$1:C113,'Données clients'!I$1:I113)&amp;"-"&amp;YEAR(A22)&amp;"-"&amp;MONTH(A22)&amp;"-"&amp;"CS"&amp;TEXT(ROW(A21),"000")," ")</f>
        <v xml:space="preserve"> </v>
      </c>
      <c r="E22" s="159" t="str">
        <f>IF('Données clients'!J21="Oui",(D22&amp;"-"&amp;YEAR(A22)&amp;"-"&amp;MONTH(A22)&amp;"-"&amp;"CS"&amp;TEXT(ROW(A21),"000"))," ")</f>
        <v xml:space="preserve"> </v>
      </c>
      <c r="F22" s="93"/>
      <c r="G22" s="24" t="str">
        <f t="shared" si="0"/>
        <v xml:space="preserve"> </v>
      </c>
      <c r="H22" s="24">
        <v>0</v>
      </c>
      <c r="I22" s="118"/>
      <c r="J22" s="93" t="str">
        <f t="shared" si="3"/>
        <v xml:space="preserve"> </v>
      </c>
      <c r="K22" s="49"/>
      <c r="L22" s="50"/>
      <c r="M22" s="125"/>
      <c r="N22" s="120" t="str">
        <f t="shared" si="4"/>
        <v xml:space="preserve"> </v>
      </c>
    </row>
    <row r="23" spans="1:14" s="2" customFormat="1" ht="15" customHeight="1" x14ac:dyDescent="0.2">
      <c r="A23" s="33" t="str">
        <f>IF('Données clients'!J114="Oui",'Données clients'!A114," ")</f>
        <v xml:space="preserve"> </v>
      </c>
      <c r="B23" s="52" t="str">
        <f>IF('Données clients'!J114="Oui",'Données clients'!B114," ")</f>
        <v xml:space="preserve"> </v>
      </c>
      <c r="C23" s="146" t="str">
        <f>IF('Données clients'!J114="Oui",'Données clients'!C114," ")</f>
        <v xml:space="preserve"> </v>
      </c>
      <c r="D23" s="23" t="str" cm="1">
        <f t="array" ref="D23">IF('Données clients'!J114="Oui",_xlfn.XLOOKUP(B23&amp;C23,'Données clients'!B$1:B114&amp;'Données clients'!C$1:C114,'Données clients'!I$1:I114)&amp;"-"&amp;YEAR(A23)&amp;"-"&amp;MONTH(A23)&amp;"-"&amp;"CS"&amp;TEXT(ROW(A22),"000")," ")</f>
        <v xml:space="preserve"> </v>
      </c>
      <c r="E23" s="159" t="str">
        <f>IF('Données clients'!J22="Oui",(D23&amp;"-"&amp;YEAR(A23)&amp;"-"&amp;MONTH(A23)&amp;"-"&amp;"CS"&amp;TEXT(ROW(A22),"000"))," ")</f>
        <v xml:space="preserve"> </v>
      </c>
      <c r="F23" s="93"/>
      <c r="G23" s="24" t="str">
        <f t="shared" si="0"/>
        <v xml:space="preserve"> </v>
      </c>
      <c r="H23" s="24">
        <v>0</v>
      </c>
      <c r="I23" s="118"/>
      <c r="J23" s="93" t="str">
        <f t="shared" si="3"/>
        <v xml:space="preserve"> </v>
      </c>
      <c r="K23" s="49"/>
      <c r="L23" s="50"/>
      <c r="M23" s="125"/>
      <c r="N23" s="120" t="str">
        <f t="shared" si="4"/>
        <v xml:space="preserve"> </v>
      </c>
    </row>
    <row r="24" spans="1:14" s="2" customFormat="1" ht="15" customHeight="1" x14ac:dyDescent="0.2">
      <c r="A24" s="33" t="str">
        <f>IF('Données clients'!J115="Oui",'Données clients'!A115," ")</f>
        <v xml:space="preserve"> </v>
      </c>
      <c r="B24" s="52" t="str">
        <f>IF('Données clients'!J115="Oui",'Données clients'!B115," ")</f>
        <v xml:space="preserve"> </v>
      </c>
      <c r="C24" s="146" t="str">
        <f>IF('Données clients'!J115="Oui",'Données clients'!C115," ")</f>
        <v xml:space="preserve"> </v>
      </c>
      <c r="D24" s="23" t="str" cm="1">
        <f t="array" ref="D24">IF('Données clients'!J115="Oui",_xlfn.XLOOKUP(B24&amp;C24,'Données clients'!B$1:B115&amp;'Données clients'!C$1:C115,'Données clients'!I$1:I115)&amp;"-"&amp;YEAR(A24)&amp;"-"&amp;MONTH(A24)&amp;"-"&amp;"CS"&amp;TEXT(ROW(A23),"000")," ")</f>
        <v xml:space="preserve"> </v>
      </c>
      <c r="E24" s="159" t="str">
        <f>IF('Données clients'!J23="Oui",(D24&amp;"-"&amp;YEAR(A24)&amp;"-"&amp;MONTH(A24)&amp;"-"&amp;"CS"&amp;TEXT(ROW(A23),"000"))," ")</f>
        <v xml:space="preserve"> </v>
      </c>
      <c r="F24" s="93"/>
      <c r="G24" s="24" t="str">
        <f t="shared" si="0"/>
        <v xml:space="preserve"> </v>
      </c>
      <c r="H24" s="24">
        <v>0</v>
      </c>
      <c r="I24" s="118"/>
      <c r="J24" s="93" t="str">
        <f t="shared" si="3"/>
        <v xml:space="preserve"> </v>
      </c>
      <c r="K24" s="49"/>
      <c r="L24" s="50"/>
      <c r="M24" s="125"/>
      <c r="N24" s="120" t="str">
        <f t="shared" si="4"/>
        <v xml:space="preserve"> </v>
      </c>
    </row>
    <row r="25" spans="1:14" s="2" customFormat="1" ht="15" customHeight="1" x14ac:dyDescent="0.2">
      <c r="A25" s="33" t="str">
        <f>IF('Données clients'!J116="Oui",'Données clients'!A116," ")</f>
        <v xml:space="preserve"> </v>
      </c>
      <c r="B25" s="52" t="str">
        <f>IF('Données clients'!J116="Oui",'Données clients'!B116," ")</f>
        <v xml:space="preserve"> </v>
      </c>
      <c r="C25" s="146" t="str">
        <f>IF('Données clients'!J116="Oui",'Données clients'!C116," ")</f>
        <v xml:space="preserve"> </v>
      </c>
      <c r="D25" s="23" t="str" cm="1">
        <f t="array" ref="D25">IF('Données clients'!J116="Oui",_xlfn.XLOOKUP(B25&amp;C25,'Données clients'!B$1:B116&amp;'Données clients'!C$1:C116,'Données clients'!I$1:I116)&amp;"-"&amp;YEAR(A25)&amp;"-"&amp;MONTH(A25)&amp;"-"&amp;"CS"&amp;TEXT(ROW(A24),"000")," ")</f>
        <v xml:space="preserve"> </v>
      </c>
      <c r="E25" s="159" t="str">
        <f>IF('Données clients'!J24="Oui",(D25&amp;"-"&amp;YEAR(A25)&amp;"-"&amp;MONTH(A25)&amp;"-"&amp;"CS"&amp;TEXT(ROW(A24),"000"))," ")</f>
        <v xml:space="preserve"> </v>
      </c>
      <c r="F25" s="93"/>
      <c r="G25" s="24" t="str">
        <f t="shared" si="0"/>
        <v xml:space="preserve"> </v>
      </c>
      <c r="H25" s="24">
        <v>0</v>
      </c>
      <c r="I25" s="118"/>
      <c r="J25" s="93" t="str">
        <f t="shared" si="3"/>
        <v xml:space="preserve"> </v>
      </c>
      <c r="K25" s="49"/>
      <c r="L25" s="50"/>
      <c r="M25" s="125"/>
      <c r="N25" s="120" t="str">
        <f t="shared" si="4"/>
        <v xml:space="preserve"> </v>
      </c>
    </row>
    <row r="26" spans="1:14" s="2" customFormat="1" ht="15" customHeight="1" x14ac:dyDescent="0.2">
      <c r="A26" s="33" t="str">
        <f>IF('Données clients'!J117="Oui",'Données clients'!A117," ")</f>
        <v xml:space="preserve"> </v>
      </c>
      <c r="B26" s="52" t="str">
        <f>IF('Données clients'!J117="Oui",'Données clients'!B117," ")</f>
        <v xml:space="preserve"> </v>
      </c>
      <c r="C26" s="146" t="str">
        <f>IF('Données clients'!J117="Oui",'Données clients'!C117," ")</f>
        <v xml:space="preserve"> </v>
      </c>
      <c r="D26" s="23" t="str" cm="1">
        <f t="array" ref="D26">IF('Données clients'!J117="Oui",_xlfn.XLOOKUP(B26&amp;C26,'Données clients'!B$1:B117&amp;'Données clients'!C$1:C117,'Données clients'!I$1:I117)&amp;"-"&amp;YEAR(A26)&amp;"-"&amp;MONTH(A26)&amp;"-"&amp;"CS"&amp;TEXT(ROW(A25),"000")," ")</f>
        <v xml:space="preserve"> </v>
      </c>
      <c r="E26" s="159" t="str">
        <f>IF('Données clients'!J25="Oui",(D26&amp;"-"&amp;YEAR(A26)&amp;"-"&amp;MONTH(A26)&amp;"-"&amp;"CS"&amp;TEXT(ROW(A25),"000"))," ")</f>
        <v xml:space="preserve"> </v>
      </c>
      <c r="F26" s="93"/>
      <c r="G26" s="24" t="str">
        <f t="shared" si="0"/>
        <v xml:space="preserve"> </v>
      </c>
      <c r="H26" s="24">
        <v>0</v>
      </c>
      <c r="I26" s="118"/>
      <c r="J26" s="93" t="str">
        <f t="shared" si="3"/>
        <v xml:space="preserve"> </v>
      </c>
      <c r="K26" s="49"/>
      <c r="L26" s="50"/>
      <c r="M26" s="125"/>
      <c r="N26" s="120" t="str">
        <f t="shared" si="4"/>
        <v xml:space="preserve"> </v>
      </c>
    </row>
    <row r="27" spans="1:14" s="2" customFormat="1" ht="15" customHeight="1" x14ac:dyDescent="0.2">
      <c r="A27" s="33" t="str">
        <f>IF('Données clients'!J118="Oui",'Données clients'!A118," ")</f>
        <v xml:space="preserve"> </v>
      </c>
      <c r="B27" s="52" t="str">
        <f>IF('Données clients'!J118="Oui",'Données clients'!B118," ")</f>
        <v xml:space="preserve"> </v>
      </c>
      <c r="C27" s="146" t="str">
        <f>IF('Données clients'!J118="Oui",'Données clients'!C118," ")</f>
        <v xml:space="preserve"> </v>
      </c>
      <c r="D27" s="23" t="str" cm="1">
        <f t="array" ref="D27">IF('Données clients'!J118="Oui",_xlfn.XLOOKUP(B27&amp;C27,'Données clients'!B$1:B118&amp;'Données clients'!C$1:C118,'Données clients'!I$1:I118)&amp;"-"&amp;YEAR(A27)&amp;"-"&amp;MONTH(A27)&amp;"-"&amp;"CS"&amp;TEXT(ROW(A26),"000")," ")</f>
        <v xml:space="preserve"> </v>
      </c>
      <c r="E27" s="159" t="str">
        <f>IF('Données clients'!J26="Oui",(D27&amp;"-"&amp;YEAR(A27)&amp;"-"&amp;MONTH(A27)&amp;"-"&amp;"CS"&amp;TEXT(ROW(A26),"000"))," ")</f>
        <v xml:space="preserve"> </v>
      </c>
      <c r="F27" s="93"/>
      <c r="G27" s="24" t="str">
        <f t="shared" si="0"/>
        <v xml:space="preserve"> </v>
      </c>
      <c r="H27" s="24">
        <v>0</v>
      </c>
      <c r="I27" s="118"/>
      <c r="J27" s="93" t="str">
        <f t="shared" si="3"/>
        <v xml:space="preserve"> </v>
      </c>
      <c r="K27" s="49"/>
      <c r="L27" s="50"/>
      <c r="M27" s="125"/>
      <c r="N27" s="120" t="str">
        <f t="shared" si="4"/>
        <v xml:space="preserve"> </v>
      </c>
    </row>
    <row r="28" spans="1:14" s="2" customFormat="1" ht="15" customHeight="1" x14ac:dyDescent="0.2">
      <c r="A28" s="33" t="str">
        <f>IF('Données clients'!J119="Oui",'Données clients'!A119," ")</f>
        <v xml:space="preserve"> </v>
      </c>
      <c r="B28" s="52" t="str">
        <f>IF('Données clients'!J119="Oui",'Données clients'!B119," ")</f>
        <v xml:space="preserve"> </v>
      </c>
      <c r="C28" s="146" t="str">
        <f>IF('Données clients'!J119="Oui",'Données clients'!C119," ")</f>
        <v xml:space="preserve"> </v>
      </c>
      <c r="D28" s="23" t="str" cm="1">
        <f t="array" ref="D28">IF('Données clients'!J119="Oui",_xlfn.XLOOKUP(B28&amp;C28,'Données clients'!B$1:B119&amp;'Données clients'!C$1:C119,'Données clients'!I$1:I119)&amp;"-"&amp;YEAR(A28)&amp;"-"&amp;MONTH(A28)&amp;"-"&amp;"CS"&amp;TEXT(ROW(A27),"000")," ")</f>
        <v xml:space="preserve"> </v>
      </c>
      <c r="E28" s="159" t="str">
        <f>IF('Données clients'!J27="Oui",(D28&amp;"-"&amp;YEAR(A28)&amp;"-"&amp;MONTH(A28)&amp;"-"&amp;"CS"&amp;TEXT(ROW(A27),"000"))," ")</f>
        <v xml:space="preserve"> </v>
      </c>
      <c r="F28" s="93"/>
      <c r="G28" s="24" t="str">
        <f t="shared" si="0"/>
        <v xml:space="preserve"> </v>
      </c>
      <c r="H28" s="24">
        <v>0</v>
      </c>
      <c r="I28" s="118"/>
      <c r="J28" s="93" t="str">
        <f t="shared" si="3"/>
        <v xml:space="preserve"> </v>
      </c>
      <c r="K28" s="49"/>
      <c r="L28" s="50"/>
      <c r="M28" s="125"/>
      <c r="N28" s="120" t="str">
        <f t="shared" si="4"/>
        <v xml:space="preserve"> </v>
      </c>
    </row>
    <row r="29" spans="1:14" s="2" customFormat="1" ht="15" customHeight="1" x14ac:dyDescent="0.2">
      <c r="A29" s="33" t="str">
        <f>IF('Données clients'!J120="Oui",'Données clients'!A120," ")</f>
        <v xml:space="preserve"> </v>
      </c>
      <c r="B29" s="52" t="str">
        <f>IF('Données clients'!J120="Oui",'Données clients'!B120," ")</f>
        <v xml:space="preserve"> </v>
      </c>
      <c r="C29" s="146" t="str">
        <f>IF('Données clients'!J120="Oui",'Données clients'!C120," ")</f>
        <v xml:space="preserve"> </v>
      </c>
      <c r="D29" s="23" t="str" cm="1">
        <f t="array" ref="D29">IF('Données clients'!J120="Oui",_xlfn.XLOOKUP(B29&amp;C29,'Données clients'!B$1:B120&amp;'Données clients'!C$1:C120,'Données clients'!I$1:I120)&amp;"-"&amp;YEAR(A29)&amp;"-"&amp;MONTH(A29)&amp;"-"&amp;"CS"&amp;TEXT(ROW(A28),"000")," ")</f>
        <v xml:space="preserve"> </v>
      </c>
      <c r="E29" s="159" t="str">
        <f>IF('Données clients'!J28="Oui",(D29&amp;"-"&amp;YEAR(A29)&amp;"-"&amp;MONTH(A29)&amp;"-"&amp;"CS"&amp;TEXT(ROW(A28),"000"))," ")</f>
        <v xml:space="preserve"> </v>
      </c>
      <c r="F29" s="93"/>
      <c r="G29" s="24" t="str">
        <f t="shared" si="0"/>
        <v xml:space="preserve"> </v>
      </c>
      <c r="H29" s="24">
        <v>0</v>
      </c>
      <c r="I29" s="118"/>
      <c r="J29" s="93" t="str">
        <f t="shared" si="3"/>
        <v xml:space="preserve"> </v>
      </c>
      <c r="K29" s="49"/>
      <c r="L29" s="50"/>
      <c r="M29" s="125"/>
      <c r="N29" s="120" t="str">
        <f t="shared" si="4"/>
        <v xml:space="preserve"> </v>
      </c>
    </row>
    <row r="30" spans="1:14" s="2" customFormat="1" ht="15" customHeight="1" x14ac:dyDescent="0.2">
      <c r="A30" s="33" t="str">
        <f>IF('Données clients'!J121="Oui",'Données clients'!A121," ")</f>
        <v xml:space="preserve"> </v>
      </c>
      <c r="B30" s="52" t="str">
        <f>IF('Données clients'!J121="Oui",'Données clients'!B121," ")</f>
        <v xml:space="preserve"> </v>
      </c>
      <c r="C30" s="146" t="str">
        <f>IF('Données clients'!J121="Oui",'Données clients'!C121," ")</f>
        <v xml:space="preserve"> </v>
      </c>
      <c r="D30" s="23" t="str" cm="1">
        <f t="array" ref="D30">IF('Données clients'!J121="Oui",_xlfn.XLOOKUP(B30&amp;C30,'Données clients'!B$1:B121&amp;'Données clients'!C$1:C121,'Données clients'!I$1:I121)&amp;"-"&amp;YEAR(A30)&amp;"-"&amp;MONTH(A30)&amp;"-"&amp;"CS"&amp;TEXT(ROW(A29),"000")," ")</f>
        <v xml:space="preserve"> </v>
      </c>
      <c r="E30" s="159" t="str">
        <f>IF('Données clients'!J29="Oui",(D30&amp;"-"&amp;YEAR(A30)&amp;"-"&amp;MONTH(A30)&amp;"-"&amp;"CS"&amp;TEXT(ROW(A29),"000"))," ")</f>
        <v xml:space="preserve"> </v>
      </c>
      <c r="F30" s="93"/>
      <c r="G30" s="24" t="str">
        <f t="shared" si="0"/>
        <v xml:space="preserve"> </v>
      </c>
      <c r="H30" s="24">
        <v>0</v>
      </c>
      <c r="I30" s="118"/>
      <c r="J30" s="93" t="str">
        <f t="shared" si="3"/>
        <v xml:space="preserve"> </v>
      </c>
      <c r="K30" s="49"/>
      <c r="L30" s="50"/>
      <c r="M30" s="125"/>
      <c r="N30" s="120" t="str">
        <f t="shared" si="4"/>
        <v xml:space="preserve"> </v>
      </c>
    </row>
    <row r="31" spans="1:14" s="2" customFormat="1" ht="15" customHeight="1" x14ac:dyDescent="0.2">
      <c r="A31" s="33" t="str">
        <f>IF('Données clients'!J122="Oui",'Données clients'!A122," ")</f>
        <v xml:space="preserve"> </v>
      </c>
      <c r="B31" s="52" t="str">
        <f>IF('Données clients'!J122="Oui",'Données clients'!B122," ")</f>
        <v xml:space="preserve"> </v>
      </c>
      <c r="C31" s="146" t="str">
        <f>IF('Données clients'!J122="Oui",'Données clients'!C122," ")</f>
        <v xml:space="preserve"> </v>
      </c>
      <c r="D31" s="23" t="str" cm="1">
        <f t="array" ref="D31">IF('Données clients'!J122="Oui",_xlfn.XLOOKUP(B31&amp;C31,'Données clients'!B$1:B122&amp;'Données clients'!C$1:C122,'Données clients'!I$1:I122)&amp;"-"&amp;YEAR(A31)&amp;"-"&amp;MONTH(A31)&amp;"-"&amp;"CS"&amp;TEXT(ROW(A30),"000")," ")</f>
        <v xml:space="preserve"> </v>
      </c>
      <c r="E31" s="159" t="str">
        <f>IF('Données clients'!J30="Oui",(D31&amp;"-"&amp;YEAR(A31)&amp;"-"&amp;MONTH(A31)&amp;"-"&amp;"CS"&amp;TEXT(ROW(A30),"000"))," ")</f>
        <v xml:space="preserve"> </v>
      </c>
      <c r="F31" s="93"/>
      <c r="G31" s="24" t="str">
        <f t="shared" si="0"/>
        <v xml:space="preserve"> </v>
      </c>
      <c r="H31" s="24">
        <v>0</v>
      </c>
      <c r="I31" s="118"/>
      <c r="J31" s="93" t="str">
        <f t="shared" si="3"/>
        <v xml:space="preserve"> </v>
      </c>
      <c r="K31" s="49"/>
      <c r="L31" s="50"/>
      <c r="M31" s="125"/>
      <c r="N31" s="120" t="str">
        <f t="shared" si="4"/>
        <v xml:space="preserve"> </v>
      </c>
    </row>
    <row r="32" spans="1:14" s="2" customFormat="1" ht="15" customHeight="1" x14ac:dyDescent="0.2">
      <c r="A32" s="33" t="str">
        <f>IF('Données clients'!J123="Oui",'Données clients'!A123," ")</f>
        <v xml:space="preserve"> </v>
      </c>
      <c r="B32" s="52" t="str">
        <f>IF('Données clients'!J123="Oui",'Données clients'!B123," ")</f>
        <v xml:space="preserve"> </v>
      </c>
      <c r="C32" s="146" t="str">
        <f>IF('Données clients'!J123="Oui",'Données clients'!C123," ")</f>
        <v xml:space="preserve"> </v>
      </c>
      <c r="D32" s="23" t="str" cm="1">
        <f t="array" ref="D32">IF('Données clients'!J123="Oui",_xlfn.XLOOKUP(B32&amp;C32,'Données clients'!B$1:B123&amp;'Données clients'!C$1:C123,'Données clients'!I$1:I123)&amp;"-"&amp;YEAR(A32)&amp;"-"&amp;MONTH(A32)&amp;"-"&amp;"CS"&amp;TEXT(ROW(A31),"000")," ")</f>
        <v xml:space="preserve"> </v>
      </c>
      <c r="E32" s="159" t="str">
        <f>IF('Données clients'!J31="Oui",(D32&amp;"-"&amp;YEAR(A32)&amp;"-"&amp;MONTH(A32)&amp;"-"&amp;"CS"&amp;TEXT(ROW(A31),"000"))," ")</f>
        <v xml:space="preserve"> </v>
      </c>
      <c r="F32" s="93"/>
      <c r="G32" s="24" t="str">
        <f t="shared" si="0"/>
        <v xml:space="preserve"> </v>
      </c>
      <c r="H32" s="24">
        <v>0</v>
      </c>
      <c r="I32" s="118"/>
      <c r="J32" s="93" t="str">
        <f t="shared" si="3"/>
        <v xml:space="preserve"> </v>
      </c>
      <c r="K32" s="49"/>
      <c r="L32" s="50"/>
      <c r="M32" s="125"/>
      <c r="N32" s="120" t="str">
        <f t="shared" si="4"/>
        <v xml:space="preserve"> </v>
      </c>
    </row>
    <row r="33" spans="1:14" s="2" customFormat="1" ht="15" customHeight="1" x14ac:dyDescent="0.2">
      <c r="A33" s="33" t="str">
        <f>IF('Données clients'!J124="Oui",'Données clients'!A124," ")</f>
        <v xml:space="preserve"> </v>
      </c>
      <c r="B33" s="52" t="str">
        <f>IF('Données clients'!J124="Oui",'Données clients'!B124," ")</f>
        <v xml:space="preserve"> </v>
      </c>
      <c r="C33" s="146" t="str">
        <f>IF('Données clients'!J124="Oui",'Données clients'!C124," ")</f>
        <v xml:space="preserve"> </v>
      </c>
      <c r="D33" s="23" t="str" cm="1">
        <f t="array" ref="D33">IF('Données clients'!J124="Oui",_xlfn.XLOOKUP(B33&amp;C33,'Données clients'!B$1:B124&amp;'Données clients'!C$1:C124,'Données clients'!I$1:I124)&amp;"-"&amp;YEAR(A33)&amp;"-"&amp;MONTH(A33)&amp;"-"&amp;"CS"&amp;TEXT(ROW(A32),"000")," ")</f>
        <v xml:space="preserve"> </v>
      </c>
      <c r="E33" s="159" t="str">
        <f>IF('Données clients'!J32="Oui",(D33&amp;"-"&amp;YEAR(A33)&amp;"-"&amp;MONTH(A33)&amp;"-"&amp;"CS"&amp;TEXT(ROW(A32),"000"))," ")</f>
        <v xml:space="preserve"> </v>
      </c>
      <c r="F33" s="93"/>
      <c r="G33" s="24" t="str">
        <f t="shared" si="0"/>
        <v xml:space="preserve"> </v>
      </c>
      <c r="H33" s="24">
        <v>0</v>
      </c>
      <c r="I33" s="118"/>
      <c r="J33" s="93" t="str">
        <f t="shared" si="3"/>
        <v xml:space="preserve"> </v>
      </c>
      <c r="K33" s="49"/>
      <c r="L33" s="50"/>
      <c r="M33" s="125"/>
      <c r="N33" s="120" t="str">
        <f t="shared" si="4"/>
        <v xml:space="preserve"> </v>
      </c>
    </row>
    <row r="34" spans="1:14" s="2" customFormat="1" ht="15" customHeight="1" x14ac:dyDescent="0.2">
      <c r="A34" s="33" t="str">
        <f>IF('Données clients'!J125="Oui",'Données clients'!A125," ")</f>
        <v xml:space="preserve"> </v>
      </c>
      <c r="B34" s="52" t="str">
        <f>IF('Données clients'!J125="Oui",'Données clients'!B125," ")</f>
        <v xml:space="preserve"> </v>
      </c>
      <c r="C34" s="146" t="str">
        <f>IF('Données clients'!J125="Oui",'Données clients'!C125," ")</f>
        <v xml:space="preserve"> </v>
      </c>
      <c r="D34" s="23" t="str" cm="1">
        <f t="array" ref="D34">IF('Données clients'!J125="Oui",_xlfn.XLOOKUP(B34&amp;C34,'Données clients'!B$1:B125&amp;'Données clients'!C$1:C125,'Données clients'!I$1:I125)&amp;"-"&amp;YEAR(A34)&amp;"-"&amp;MONTH(A34)&amp;"-"&amp;"CS"&amp;TEXT(ROW(A33),"000")," ")</f>
        <v xml:space="preserve"> </v>
      </c>
      <c r="E34" s="159" t="str">
        <f>IF('Données clients'!J33="Oui",(D34&amp;"-"&amp;YEAR(A34)&amp;"-"&amp;MONTH(A34)&amp;"-"&amp;"CS"&amp;TEXT(ROW(A33),"000"))," ")</f>
        <v xml:space="preserve"> </v>
      </c>
      <c r="F34" s="93"/>
      <c r="G34" s="24" t="str">
        <f t="shared" si="0"/>
        <v xml:space="preserve"> </v>
      </c>
      <c r="H34" s="24">
        <v>0</v>
      </c>
      <c r="I34" s="118"/>
      <c r="J34" s="93" t="str">
        <f t="shared" si="3"/>
        <v xml:space="preserve"> </v>
      </c>
      <c r="K34" s="49"/>
      <c r="L34" s="50"/>
      <c r="M34" s="125"/>
      <c r="N34" s="120" t="str">
        <f t="shared" si="4"/>
        <v xml:space="preserve"> </v>
      </c>
    </row>
    <row r="35" spans="1:14" s="2" customFormat="1" ht="15" customHeight="1" x14ac:dyDescent="0.2">
      <c r="A35" s="33" t="str">
        <f>IF('Données clients'!J126="Oui",'Données clients'!A126," ")</f>
        <v xml:space="preserve"> </v>
      </c>
      <c r="B35" s="52" t="str">
        <f>IF('Données clients'!J126="Oui",'Données clients'!B126," ")</f>
        <v xml:space="preserve"> </v>
      </c>
      <c r="C35" s="146" t="str">
        <f>IF('Données clients'!J126="Oui",'Données clients'!C126," ")</f>
        <v xml:space="preserve"> </v>
      </c>
      <c r="D35" s="23" t="str" cm="1">
        <f t="array" ref="D35">IF('Données clients'!J126="Oui",_xlfn.XLOOKUP(B35&amp;C35,'Données clients'!B$1:B126&amp;'Données clients'!C$1:C126,'Données clients'!I$1:I126)&amp;"-"&amp;YEAR(A35)&amp;"-"&amp;MONTH(A35)&amp;"-"&amp;"CS"&amp;TEXT(ROW(A34),"000")," ")</f>
        <v xml:space="preserve"> </v>
      </c>
      <c r="E35" s="159" t="str">
        <f>IF('Données clients'!J34="Oui",(D35&amp;"-"&amp;YEAR(A35)&amp;"-"&amp;MONTH(A35)&amp;"-"&amp;"CS"&amp;TEXT(ROW(A34),"000"))," ")</f>
        <v xml:space="preserve"> </v>
      </c>
      <c r="F35" s="93"/>
      <c r="G35" s="24" t="str">
        <f t="shared" si="0"/>
        <v xml:space="preserve"> </v>
      </c>
      <c r="H35" s="24">
        <v>0</v>
      </c>
      <c r="I35" s="118"/>
      <c r="J35" s="93" t="str">
        <f t="shared" si="3"/>
        <v xml:space="preserve"> </v>
      </c>
      <c r="K35" s="49"/>
      <c r="L35" s="50"/>
      <c r="M35" s="125"/>
      <c r="N35" s="120" t="str">
        <f t="shared" si="4"/>
        <v xml:space="preserve"> </v>
      </c>
    </row>
    <row r="36" spans="1:14" s="2" customFormat="1" ht="15" customHeight="1" x14ac:dyDescent="0.2">
      <c r="A36" s="33" t="str">
        <f>IF('Données clients'!J127="Oui",'Données clients'!A127," ")</f>
        <v xml:space="preserve"> </v>
      </c>
      <c r="B36" s="52" t="str">
        <f>IF('Données clients'!J127="Oui",'Données clients'!B127," ")</f>
        <v xml:space="preserve"> </v>
      </c>
      <c r="C36" s="146" t="str">
        <f>IF('Données clients'!J127="Oui",'Données clients'!C127," ")</f>
        <v xml:space="preserve"> </v>
      </c>
      <c r="D36" s="23" t="str" cm="1">
        <f t="array" ref="D36">IF('Données clients'!J127="Oui",_xlfn.XLOOKUP(B36&amp;C36,'Données clients'!B$1:B127&amp;'Données clients'!C$1:C127,'Données clients'!I$1:I127)&amp;"-"&amp;YEAR(A36)&amp;"-"&amp;MONTH(A36)&amp;"-"&amp;"CS"&amp;TEXT(ROW(A35),"000")," ")</f>
        <v xml:space="preserve"> </v>
      </c>
      <c r="E36" s="159" t="str">
        <f>IF('Données clients'!J35="Oui",(D36&amp;"-"&amp;YEAR(A36)&amp;"-"&amp;MONTH(A36)&amp;"-"&amp;"CS"&amp;TEXT(ROW(A35),"000"))," ")</f>
        <v xml:space="preserve"> </v>
      </c>
      <c r="F36" s="93"/>
      <c r="G36" s="24" t="str">
        <f t="shared" si="0"/>
        <v xml:space="preserve"> </v>
      </c>
      <c r="H36" s="24">
        <v>0</v>
      </c>
      <c r="I36" s="118"/>
      <c r="J36" s="93" t="str">
        <f t="shared" si="3"/>
        <v xml:space="preserve"> </v>
      </c>
      <c r="K36" s="49"/>
      <c r="L36" s="50"/>
      <c r="M36" s="125"/>
      <c r="N36" s="120" t="str">
        <f t="shared" si="4"/>
        <v xml:space="preserve"> </v>
      </c>
    </row>
    <row r="37" spans="1:14" s="2" customFormat="1" ht="15" customHeight="1" x14ac:dyDescent="0.2">
      <c r="A37" s="33" t="str">
        <f>IF('Données clients'!J128="Oui",'Données clients'!A128," ")</f>
        <v xml:space="preserve"> </v>
      </c>
      <c r="B37" s="52" t="str">
        <f>IF('Données clients'!J128="Oui",'Données clients'!B128," ")</f>
        <v xml:space="preserve"> </v>
      </c>
      <c r="C37" s="146" t="str">
        <f>IF('Données clients'!J128="Oui",'Données clients'!C128," ")</f>
        <v xml:space="preserve"> </v>
      </c>
      <c r="D37" s="23" t="str" cm="1">
        <f t="array" ref="D37">IF('Données clients'!J128="Oui",_xlfn.XLOOKUP(B37&amp;C37,'Données clients'!B$1:B128&amp;'Données clients'!C$1:C128,'Données clients'!I$1:I128)&amp;"-"&amp;YEAR(A37)&amp;"-"&amp;MONTH(A37)&amp;"-"&amp;"CS"&amp;TEXT(ROW(A36),"000")," ")</f>
        <v xml:space="preserve"> </v>
      </c>
      <c r="E37" s="159" t="str">
        <f>IF('Données clients'!J36="Oui",(D37&amp;"-"&amp;YEAR(A37)&amp;"-"&amp;MONTH(A37)&amp;"-"&amp;"CS"&amp;TEXT(ROW(A36),"000"))," ")</f>
        <v xml:space="preserve"> </v>
      </c>
      <c r="F37" s="93"/>
      <c r="G37" s="24" t="str">
        <f t="shared" si="0"/>
        <v xml:space="preserve"> </v>
      </c>
      <c r="H37" s="24">
        <v>0</v>
      </c>
      <c r="I37" s="118"/>
      <c r="J37" s="93" t="str">
        <f t="shared" si="3"/>
        <v xml:space="preserve"> </v>
      </c>
      <c r="K37" s="49"/>
      <c r="L37" s="50"/>
      <c r="M37" s="125"/>
      <c r="N37" s="120" t="str">
        <f t="shared" si="4"/>
        <v xml:space="preserve"> </v>
      </c>
    </row>
    <row r="38" spans="1:14" s="2" customFormat="1" ht="15" customHeight="1" x14ac:dyDescent="0.2">
      <c r="A38" s="33" t="str">
        <f>IF('Données clients'!J129="Oui",'Données clients'!A129," ")</f>
        <v xml:space="preserve"> </v>
      </c>
      <c r="B38" s="52" t="str">
        <f>IF('Données clients'!J129="Oui",'Données clients'!B129," ")</f>
        <v xml:space="preserve"> </v>
      </c>
      <c r="C38" s="146" t="str">
        <f>IF('Données clients'!J129="Oui",'Données clients'!C129," ")</f>
        <v xml:space="preserve"> </v>
      </c>
      <c r="D38" s="23" t="str" cm="1">
        <f t="array" ref="D38">IF('Données clients'!J129="Oui",_xlfn.XLOOKUP(B38&amp;C38,'Données clients'!B$1:B129&amp;'Données clients'!C$1:C129,'Données clients'!I$1:I129)&amp;"-"&amp;YEAR(A38)&amp;"-"&amp;MONTH(A38)&amp;"-"&amp;"CS"&amp;TEXT(ROW(A37),"000")," ")</f>
        <v xml:space="preserve"> </v>
      </c>
      <c r="E38" s="159" t="str">
        <f>IF('Données clients'!J37="Oui",(D38&amp;"-"&amp;YEAR(A38)&amp;"-"&amp;MONTH(A38)&amp;"-"&amp;"CS"&amp;TEXT(ROW(A37),"000"))," ")</f>
        <v xml:space="preserve"> </v>
      </c>
      <c r="F38" s="93"/>
      <c r="G38" s="24" t="str">
        <f t="shared" si="0"/>
        <v xml:space="preserve"> </v>
      </c>
      <c r="H38" s="24">
        <v>0</v>
      </c>
      <c r="I38" s="118"/>
      <c r="J38" s="93" t="str">
        <f t="shared" si="3"/>
        <v xml:space="preserve"> </v>
      </c>
      <c r="K38" s="49"/>
      <c r="L38" s="50"/>
      <c r="M38" s="125"/>
      <c r="N38" s="120" t="str">
        <f t="shared" si="4"/>
        <v xml:space="preserve"> </v>
      </c>
    </row>
    <row r="39" spans="1:14" s="2" customFormat="1" ht="15" customHeight="1" x14ac:dyDescent="0.2">
      <c r="A39" s="33" t="str">
        <f>IF('Données clients'!J130="Oui",'Données clients'!A130," ")</f>
        <v xml:space="preserve"> </v>
      </c>
      <c r="B39" s="52" t="str">
        <f>IF('Données clients'!J130="Oui",'Données clients'!B130," ")</f>
        <v xml:space="preserve"> </v>
      </c>
      <c r="C39" s="146" t="str">
        <f>IF('Données clients'!J130="Oui",'Données clients'!C130," ")</f>
        <v xml:space="preserve"> </v>
      </c>
      <c r="D39" s="23" t="str" cm="1">
        <f t="array" ref="D39">IF('Données clients'!J130="Oui",_xlfn.XLOOKUP(B39&amp;C39,'Données clients'!B$1:B130&amp;'Données clients'!C$1:C130,'Données clients'!I$1:I130)&amp;"-"&amp;YEAR(A39)&amp;"-"&amp;MONTH(A39)&amp;"-"&amp;"CS"&amp;TEXT(ROW(A38),"000")," ")</f>
        <v xml:space="preserve"> </v>
      </c>
      <c r="E39" s="159" t="str">
        <f>IF('Données clients'!J38="Oui",(D39&amp;"-"&amp;YEAR(A39)&amp;"-"&amp;MONTH(A39)&amp;"-"&amp;"CS"&amp;TEXT(ROW(A38),"000"))," ")</f>
        <v xml:space="preserve"> </v>
      </c>
      <c r="F39" s="93"/>
      <c r="G39" s="24" t="str">
        <f t="shared" si="0"/>
        <v xml:space="preserve"> </v>
      </c>
      <c r="H39" s="24">
        <v>0</v>
      </c>
      <c r="I39" s="118"/>
      <c r="J39" s="93" t="str">
        <f t="shared" si="3"/>
        <v xml:space="preserve"> </v>
      </c>
      <c r="K39" s="49"/>
      <c r="L39" s="50"/>
      <c r="M39" s="125"/>
      <c r="N39" s="120" t="str">
        <f t="shared" si="4"/>
        <v xml:space="preserve"> </v>
      </c>
    </row>
    <row r="40" spans="1:14" s="2" customFormat="1" ht="15" customHeight="1" x14ac:dyDescent="0.2">
      <c r="A40" s="33" t="str">
        <f>IF('Données clients'!J131="Oui",'Données clients'!A131," ")</f>
        <v xml:space="preserve"> </v>
      </c>
      <c r="B40" s="52" t="str">
        <f>IF('Données clients'!J131="Oui",'Données clients'!B131," ")</f>
        <v xml:space="preserve"> </v>
      </c>
      <c r="C40" s="146" t="str">
        <f>IF('Données clients'!J131="Oui",'Données clients'!C131," ")</f>
        <v xml:space="preserve"> </v>
      </c>
      <c r="D40" s="23" t="str" cm="1">
        <f t="array" ref="D40">IF('Données clients'!J131="Oui",_xlfn.XLOOKUP(B40&amp;C40,'Données clients'!B$1:B131&amp;'Données clients'!C$1:C131,'Données clients'!I$1:I131)&amp;"-"&amp;YEAR(A40)&amp;"-"&amp;MONTH(A40)&amp;"-"&amp;"CS"&amp;TEXT(ROW(A39),"000")," ")</f>
        <v xml:space="preserve"> </v>
      </c>
      <c r="E40" s="159" t="str">
        <f>IF('Données clients'!J39="Oui",(D40&amp;"-"&amp;YEAR(A40)&amp;"-"&amp;MONTH(A40)&amp;"-"&amp;"CS"&amp;TEXT(ROW(A39),"000"))," ")</f>
        <v xml:space="preserve"> </v>
      </c>
      <c r="F40" s="93"/>
      <c r="G40" s="24" t="str">
        <f t="shared" si="0"/>
        <v xml:space="preserve"> </v>
      </c>
      <c r="H40" s="24">
        <v>0</v>
      </c>
      <c r="I40" s="118"/>
      <c r="J40" s="93" t="str">
        <f t="shared" si="3"/>
        <v xml:space="preserve"> </v>
      </c>
      <c r="K40" s="49"/>
      <c r="L40" s="50"/>
      <c r="M40" s="125"/>
      <c r="N40" s="120" t="str">
        <f t="shared" si="4"/>
        <v xml:space="preserve"> </v>
      </c>
    </row>
    <row r="41" spans="1:14" s="2" customFormat="1" ht="15" customHeight="1" x14ac:dyDescent="0.2">
      <c r="A41" s="33" t="str">
        <f>IF('Données clients'!J132="Oui",'Données clients'!A132," ")</f>
        <v xml:space="preserve"> </v>
      </c>
      <c r="B41" s="52" t="str">
        <f>IF('Données clients'!J132="Oui",'Données clients'!B132," ")</f>
        <v xml:space="preserve"> </v>
      </c>
      <c r="C41" s="146" t="str">
        <f>IF('Données clients'!J132="Oui",'Données clients'!C132," ")</f>
        <v xml:space="preserve"> </v>
      </c>
      <c r="D41" s="23" t="str" cm="1">
        <f t="array" ref="D41">IF('Données clients'!J132="Oui",_xlfn.XLOOKUP(B41&amp;C41,'Données clients'!B$1:B132&amp;'Données clients'!C$1:C132,'Données clients'!I$1:I132)&amp;"-"&amp;YEAR(A41)&amp;"-"&amp;MONTH(A41)&amp;"-"&amp;"CS"&amp;TEXT(ROW(A40),"000")," ")</f>
        <v xml:space="preserve"> </v>
      </c>
      <c r="E41" s="159" t="str">
        <f>IF('Données clients'!J40="Oui",(D41&amp;"-"&amp;YEAR(A41)&amp;"-"&amp;MONTH(A41)&amp;"-"&amp;"CS"&amp;TEXT(ROW(A40),"000"))," ")</f>
        <v xml:space="preserve"> </v>
      </c>
      <c r="F41" s="93"/>
      <c r="G41" s="24" t="str">
        <f t="shared" si="0"/>
        <v xml:space="preserve"> </v>
      </c>
      <c r="H41" s="24">
        <v>0</v>
      </c>
      <c r="I41" s="118"/>
      <c r="J41" s="93" t="str">
        <f t="shared" si="3"/>
        <v xml:space="preserve"> </v>
      </c>
      <c r="K41" s="49"/>
      <c r="L41" s="50"/>
      <c r="M41" s="125"/>
      <c r="N41" s="120" t="str">
        <f t="shared" si="4"/>
        <v xml:space="preserve"> </v>
      </c>
    </row>
    <row r="42" spans="1:14" s="2" customFormat="1" ht="15" customHeight="1" x14ac:dyDescent="0.2">
      <c r="A42" s="33" t="str">
        <f>IF('Données clients'!J133="Oui",'Données clients'!A133," ")</f>
        <v xml:space="preserve"> </v>
      </c>
      <c r="B42" s="52" t="str">
        <f>IF('Données clients'!J133="Oui",'Données clients'!B133," ")</f>
        <v xml:space="preserve"> </v>
      </c>
      <c r="C42" s="146" t="str">
        <f>IF('Données clients'!J133="Oui",'Données clients'!C133," ")</f>
        <v xml:space="preserve"> </v>
      </c>
      <c r="D42" s="23" t="str" cm="1">
        <f t="array" ref="D42">IF('Données clients'!J133="Oui",_xlfn.XLOOKUP(B42&amp;C42,'Données clients'!B$1:B133&amp;'Données clients'!C$1:C133,'Données clients'!I$1:I133)&amp;"-"&amp;YEAR(A42)&amp;"-"&amp;MONTH(A42)&amp;"-"&amp;"CS"&amp;TEXT(ROW(A41),"000")," ")</f>
        <v xml:space="preserve"> </v>
      </c>
      <c r="E42" s="159" t="str">
        <f>IF('Données clients'!J41="Oui",(D42&amp;"-"&amp;YEAR(A42)&amp;"-"&amp;MONTH(A42)&amp;"-"&amp;"CS"&amp;TEXT(ROW(A41),"000"))," ")</f>
        <v xml:space="preserve"> </v>
      </c>
      <c r="F42" s="93"/>
      <c r="G42" s="24" t="str">
        <f t="shared" si="0"/>
        <v xml:space="preserve"> </v>
      </c>
      <c r="H42" s="24">
        <v>0</v>
      </c>
      <c r="I42" s="118"/>
      <c r="J42" s="93" t="str">
        <f t="shared" si="3"/>
        <v xml:space="preserve"> </v>
      </c>
      <c r="K42" s="49"/>
      <c r="L42" s="50"/>
      <c r="M42" s="125"/>
      <c r="N42" s="120" t="str">
        <f t="shared" si="4"/>
        <v xml:space="preserve"> </v>
      </c>
    </row>
    <row r="43" spans="1:14" s="2" customFormat="1" ht="15" customHeight="1" x14ac:dyDescent="0.2">
      <c r="A43" s="33" t="str">
        <f>IF('Données clients'!J134="Oui",'Données clients'!A134," ")</f>
        <v xml:space="preserve"> </v>
      </c>
      <c r="B43" s="52" t="str">
        <f>IF('Données clients'!J134="Oui",'Données clients'!B134," ")</f>
        <v xml:space="preserve"> </v>
      </c>
      <c r="C43" s="146" t="str">
        <f>IF('Données clients'!J134="Oui",'Données clients'!C134," ")</f>
        <v xml:space="preserve"> </v>
      </c>
      <c r="D43" s="23" t="str" cm="1">
        <f t="array" ref="D43">IF('Données clients'!J134="Oui",_xlfn.XLOOKUP(B43&amp;C43,'Données clients'!B$1:B134&amp;'Données clients'!C$1:C134,'Données clients'!I$1:I134)&amp;"-"&amp;YEAR(A43)&amp;"-"&amp;MONTH(A43)&amp;"-"&amp;"CS"&amp;TEXT(ROW(A42),"000")," ")</f>
        <v xml:space="preserve"> </v>
      </c>
      <c r="E43" s="159" t="str">
        <f>IF('Données clients'!J42="Oui",(D43&amp;"-"&amp;YEAR(A43)&amp;"-"&amp;MONTH(A43)&amp;"-"&amp;"CS"&amp;TEXT(ROW(A42),"000"))," ")</f>
        <v xml:space="preserve"> </v>
      </c>
      <c r="F43" s="93"/>
      <c r="G43" s="24" t="str">
        <f t="shared" si="0"/>
        <v xml:space="preserve"> </v>
      </c>
      <c r="H43" s="24">
        <v>0</v>
      </c>
      <c r="I43" s="118"/>
      <c r="J43" s="93" t="str">
        <f t="shared" si="3"/>
        <v xml:space="preserve"> </v>
      </c>
      <c r="K43" s="49"/>
      <c r="L43" s="50"/>
      <c r="M43" s="125"/>
      <c r="N43" s="120" t="str">
        <f t="shared" si="4"/>
        <v xml:space="preserve"> </v>
      </c>
    </row>
    <row r="44" spans="1:14" s="2" customFormat="1" ht="15" customHeight="1" x14ac:dyDescent="0.2">
      <c r="A44" s="33" t="str">
        <f>IF('Données clients'!J135="Oui",'Données clients'!A135," ")</f>
        <v xml:space="preserve"> </v>
      </c>
      <c r="B44" s="52" t="str">
        <f>IF('Données clients'!J135="Oui",'Données clients'!B135," ")</f>
        <v xml:space="preserve"> </v>
      </c>
      <c r="C44" s="146" t="str">
        <f>IF('Données clients'!J135="Oui",'Données clients'!C135," ")</f>
        <v xml:space="preserve"> </v>
      </c>
      <c r="D44" s="23" t="str" cm="1">
        <f t="array" ref="D44">IF('Données clients'!J135="Oui",_xlfn.XLOOKUP(B44&amp;C44,'Données clients'!B$1:B135&amp;'Données clients'!C$1:C135,'Données clients'!I$1:I135)&amp;"-"&amp;YEAR(A44)&amp;"-"&amp;MONTH(A44)&amp;"-"&amp;"CS"&amp;TEXT(ROW(A43),"000")," ")</f>
        <v xml:space="preserve"> </v>
      </c>
      <c r="E44" s="159" t="str">
        <f>IF('Données clients'!J43="Oui",(D44&amp;"-"&amp;YEAR(A44)&amp;"-"&amp;MONTH(A44)&amp;"-"&amp;"CS"&amp;TEXT(ROW(A43),"000"))," ")</f>
        <v xml:space="preserve"> </v>
      </c>
      <c r="F44" s="93"/>
      <c r="G44" s="24" t="str">
        <f t="shared" si="0"/>
        <v xml:space="preserve"> </v>
      </c>
      <c r="H44" s="24">
        <v>0</v>
      </c>
      <c r="I44" s="118"/>
      <c r="J44" s="93" t="str">
        <f t="shared" si="3"/>
        <v xml:space="preserve"> </v>
      </c>
      <c r="K44" s="49"/>
      <c r="L44" s="50"/>
      <c r="M44" s="125"/>
      <c r="N44" s="120" t="str">
        <f t="shared" si="4"/>
        <v xml:space="preserve"> </v>
      </c>
    </row>
    <row r="45" spans="1:14" s="2" customFormat="1" ht="15" customHeight="1" x14ac:dyDescent="0.2">
      <c r="A45" s="33" t="str">
        <f>IF('Données clients'!J136="Oui",'Données clients'!A136," ")</f>
        <v xml:space="preserve"> </v>
      </c>
      <c r="B45" s="52" t="str">
        <f>IF('Données clients'!J136="Oui",'Données clients'!B136," ")</f>
        <v xml:space="preserve"> </v>
      </c>
      <c r="C45" s="146" t="str">
        <f>IF('Données clients'!J136="Oui",'Données clients'!C136," ")</f>
        <v xml:space="preserve"> </v>
      </c>
      <c r="D45" s="23" t="str" cm="1">
        <f t="array" ref="D45">IF('Données clients'!J136="Oui",_xlfn.XLOOKUP(B45&amp;C45,'Données clients'!B$1:B136&amp;'Données clients'!C$1:C136,'Données clients'!I$1:I136)&amp;"-"&amp;YEAR(A45)&amp;"-"&amp;MONTH(A45)&amp;"-"&amp;"CS"&amp;TEXT(ROW(A44),"000")," ")</f>
        <v xml:space="preserve"> </v>
      </c>
      <c r="E45" s="159" t="str">
        <f>IF('Données clients'!J44="Oui",(D45&amp;"-"&amp;YEAR(A45)&amp;"-"&amp;MONTH(A45)&amp;"-"&amp;"CS"&amp;TEXT(ROW(A44),"000"))," ")</f>
        <v xml:space="preserve"> </v>
      </c>
      <c r="F45" s="93"/>
      <c r="G45" s="24" t="str">
        <f t="shared" si="0"/>
        <v xml:space="preserve"> </v>
      </c>
      <c r="H45" s="24">
        <v>0</v>
      </c>
      <c r="I45" s="118"/>
      <c r="J45" s="93" t="str">
        <f t="shared" si="3"/>
        <v xml:space="preserve"> </v>
      </c>
      <c r="K45" s="49"/>
      <c r="L45" s="50"/>
      <c r="M45" s="125"/>
      <c r="N45" s="120" t="str">
        <f t="shared" si="4"/>
        <v xml:space="preserve"> </v>
      </c>
    </row>
    <row r="46" spans="1:14" s="2" customFormat="1" ht="15" customHeight="1" x14ac:dyDescent="0.2">
      <c r="A46" s="33" t="str">
        <f>IF('Données clients'!J137="Oui",'Données clients'!A137," ")</f>
        <v xml:space="preserve"> </v>
      </c>
      <c r="B46" s="52" t="str">
        <f>IF('Données clients'!J137="Oui",'Données clients'!B137," ")</f>
        <v xml:space="preserve"> </v>
      </c>
      <c r="C46" s="146" t="str">
        <f>IF('Données clients'!J137="Oui",'Données clients'!C137," ")</f>
        <v xml:space="preserve"> </v>
      </c>
      <c r="D46" s="23" t="str" cm="1">
        <f t="array" ref="D46">IF('Données clients'!J137="Oui",_xlfn.XLOOKUP(B46&amp;C46,'Données clients'!B$1:B137&amp;'Données clients'!C$1:C137,'Données clients'!I$1:I137)&amp;"-"&amp;YEAR(A46)&amp;"-"&amp;MONTH(A46)&amp;"-"&amp;"CS"&amp;TEXT(ROW(A45),"000")," ")</f>
        <v xml:space="preserve"> </v>
      </c>
      <c r="E46" s="159" t="str">
        <f>IF('Données clients'!J45="Oui",(D46&amp;"-"&amp;YEAR(A46)&amp;"-"&amp;MONTH(A46)&amp;"-"&amp;"CS"&amp;TEXT(ROW(A45),"000"))," ")</f>
        <v xml:space="preserve"> </v>
      </c>
      <c r="F46" s="93"/>
      <c r="G46" s="24" t="str">
        <f t="shared" si="0"/>
        <v xml:space="preserve"> </v>
      </c>
      <c r="H46" s="24">
        <v>0</v>
      </c>
      <c r="I46" s="118"/>
      <c r="J46" s="93" t="str">
        <f t="shared" si="3"/>
        <v xml:space="preserve"> </v>
      </c>
      <c r="K46" s="49"/>
      <c r="L46" s="50"/>
      <c r="M46" s="125"/>
      <c r="N46" s="120" t="str">
        <f t="shared" si="4"/>
        <v xml:space="preserve"> </v>
      </c>
    </row>
    <row r="47" spans="1:14" s="2" customFormat="1" ht="15" customHeight="1" x14ac:dyDescent="0.2">
      <c r="A47" s="33" t="str">
        <f>IF('Données clients'!J138="Oui",'Données clients'!A138," ")</f>
        <v xml:space="preserve"> </v>
      </c>
      <c r="B47" s="52" t="str">
        <f>IF('Données clients'!J138="Oui",'Données clients'!B138," ")</f>
        <v xml:space="preserve"> </v>
      </c>
      <c r="C47" s="146" t="str">
        <f>IF('Données clients'!J138="Oui",'Données clients'!C138," ")</f>
        <v xml:space="preserve"> </v>
      </c>
      <c r="D47" s="23" t="str" cm="1">
        <f t="array" ref="D47">IF('Données clients'!J138="Oui",_xlfn.XLOOKUP(B47&amp;C47,'Données clients'!B$1:B138&amp;'Données clients'!C$1:C138,'Données clients'!I$1:I138)&amp;"-"&amp;YEAR(A47)&amp;"-"&amp;MONTH(A47)&amp;"-"&amp;"CS"&amp;TEXT(ROW(A46),"000")," ")</f>
        <v xml:space="preserve"> </v>
      </c>
      <c r="E47" s="159" t="str">
        <f>IF('Données clients'!J46="Oui",(D47&amp;"-"&amp;YEAR(A47)&amp;"-"&amp;MONTH(A47)&amp;"-"&amp;"CS"&amp;TEXT(ROW(A46),"000"))," ")</f>
        <v xml:space="preserve"> </v>
      </c>
      <c r="F47" s="93"/>
      <c r="G47" s="24" t="str">
        <f t="shared" si="0"/>
        <v xml:space="preserve"> </v>
      </c>
      <c r="H47" s="24">
        <v>0</v>
      </c>
      <c r="I47" s="118"/>
      <c r="J47" s="93" t="str">
        <f t="shared" si="3"/>
        <v xml:space="preserve"> </v>
      </c>
      <c r="K47" s="49"/>
      <c r="L47" s="50"/>
      <c r="M47" s="125"/>
      <c r="N47" s="120" t="str">
        <f t="shared" si="4"/>
        <v xml:space="preserve"> </v>
      </c>
    </row>
    <row r="48" spans="1:14" s="2" customFormat="1" ht="15" customHeight="1" x14ac:dyDescent="0.2">
      <c r="A48" s="33" t="str">
        <f>IF('Données clients'!J139="Oui",'Données clients'!A139," ")</f>
        <v xml:space="preserve"> </v>
      </c>
      <c r="B48" s="52" t="str">
        <f>IF('Données clients'!J139="Oui",'Données clients'!B139," ")</f>
        <v xml:space="preserve"> </v>
      </c>
      <c r="C48" s="146" t="str">
        <f>IF('Données clients'!J139="Oui",'Données clients'!C139," ")</f>
        <v xml:space="preserve"> </v>
      </c>
      <c r="D48" s="23" t="str" cm="1">
        <f t="array" ref="D48">IF('Données clients'!J139="Oui",_xlfn.XLOOKUP(B48&amp;C48,'Données clients'!B$1:B139&amp;'Données clients'!C$1:C139,'Données clients'!I$1:I139)&amp;"-"&amp;YEAR(A48)&amp;"-"&amp;MONTH(A48)&amp;"-"&amp;"CS"&amp;TEXT(ROW(A47),"000")," ")</f>
        <v xml:space="preserve"> </v>
      </c>
      <c r="E48" s="159" t="str">
        <f>IF('Données clients'!J47="Oui",(D48&amp;"-"&amp;YEAR(A48)&amp;"-"&amp;MONTH(A48)&amp;"-"&amp;"CS"&amp;TEXT(ROW(A47),"000"))," ")</f>
        <v xml:space="preserve"> </v>
      </c>
      <c r="F48" s="93"/>
      <c r="G48" s="24" t="str">
        <f t="shared" si="0"/>
        <v xml:space="preserve"> </v>
      </c>
      <c r="H48" s="24">
        <v>0</v>
      </c>
      <c r="I48" s="118"/>
      <c r="J48" s="93" t="str">
        <f t="shared" si="3"/>
        <v xml:space="preserve"> </v>
      </c>
      <c r="K48" s="49"/>
      <c r="L48" s="50"/>
      <c r="M48" s="125"/>
      <c r="N48" s="120" t="str">
        <f t="shared" si="4"/>
        <v xml:space="preserve"> </v>
      </c>
    </row>
    <row r="49" spans="1:14" s="2" customFormat="1" ht="15" customHeight="1" x14ac:dyDescent="0.2">
      <c r="A49" s="33" t="str">
        <f>IF('Données clients'!J140="Oui",'Données clients'!A140," ")</f>
        <v xml:space="preserve"> </v>
      </c>
      <c r="B49" s="52" t="str">
        <f>IF('Données clients'!J140="Oui",'Données clients'!B140," ")</f>
        <v xml:space="preserve"> </v>
      </c>
      <c r="C49" s="146" t="str">
        <f>IF('Données clients'!J140="Oui",'Données clients'!C140," ")</f>
        <v xml:space="preserve"> </v>
      </c>
      <c r="D49" s="23" t="str" cm="1">
        <f t="array" ref="D49">IF('Données clients'!J140="Oui",_xlfn.XLOOKUP(B49&amp;C49,'Données clients'!B$1:B140&amp;'Données clients'!C$1:C140,'Données clients'!I$1:I140)&amp;"-"&amp;YEAR(A49)&amp;"-"&amp;MONTH(A49)&amp;"-"&amp;"CS"&amp;TEXT(ROW(A48),"000")," ")</f>
        <v xml:space="preserve"> </v>
      </c>
      <c r="E49" s="159" t="str">
        <f>IF('Données clients'!J48="Oui",(D49&amp;"-"&amp;YEAR(A49)&amp;"-"&amp;MONTH(A49)&amp;"-"&amp;"CS"&amp;TEXT(ROW(A48),"000"))," ")</f>
        <v xml:space="preserve"> </v>
      </c>
      <c r="F49" s="93"/>
      <c r="G49" s="24" t="str">
        <f t="shared" si="0"/>
        <v xml:space="preserve"> </v>
      </c>
      <c r="H49" s="24">
        <v>0</v>
      </c>
      <c r="I49" s="118"/>
      <c r="J49" s="93" t="str">
        <f t="shared" si="3"/>
        <v xml:space="preserve"> </v>
      </c>
      <c r="K49" s="49"/>
      <c r="L49" s="50"/>
      <c r="M49" s="125"/>
      <c r="N49" s="120" t="str">
        <f t="shared" si="4"/>
        <v xml:space="preserve"> </v>
      </c>
    </row>
    <row r="50" spans="1:14" s="2" customFormat="1" ht="15" customHeight="1" x14ac:dyDescent="0.2">
      <c r="A50" s="33" t="str">
        <f>IF('Données clients'!J141="Oui",'Données clients'!A141," ")</f>
        <v xml:space="preserve"> </v>
      </c>
      <c r="B50" s="52" t="str">
        <f>IF('Données clients'!J141="Oui",'Données clients'!B141," ")</f>
        <v xml:space="preserve"> </v>
      </c>
      <c r="C50" s="146" t="str">
        <f>IF('Données clients'!J141="Oui",'Données clients'!C141," ")</f>
        <v xml:space="preserve"> </v>
      </c>
      <c r="D50" s="23" t="str" cm="1">
        <f t="array" ref="D50">IF('Données clients'!J141="Oui",_xlfn.XLOOKUP(B50&amp;C50,'Données clients'!B$1:B141&amp;'Données clients'!C$1:C141,'Données clients'!I$1:I141)&amp;"-"&amp;YEAR(A50)&amp;"-"&amp;MONTH(A50)&amp;"-"&amp;"CS"&amp;TEXT(ROW(A49),"000")," ")</f>
        <v xml:space="preserve"> </v>
      </c>
      <c r="E50" s="159" t="str">
        <f>IF('Données clients'!J49="Oui",(D50&amp;"-"&amp;YEAR(A50)&amp;"-"&amp;MONTH(A50)&amp;"-"&amp;"CS"&amp;TEXT(ROW(A49),"000"))," ")</f>
        <v xml:space="preserve"> </v>
      </c>
      <c r="F50" s="93"/>
      <c r="G50" s="24" t="str">
        <f t="shared" si="0"/>
        <v xml:space="preserve"> </v>
      </c>
      <c r="H50" s="24">
        <v>0</v>
      </c>
      <c r="I50" s="118"/>
      <c r="J50" s="93" t="str">
        <f t="shared" si="3"/>
        <v xml:space="preserve"> </v>
      </c>
      <c r="K50" s="49"/>
      <c r="L50" s="50"/>
      <c r="M50" s="125"/>
      <c r="N50" s="120" t="str">
        <f t="shared" si="4"/>
        <v xml:space="preserve"> </v>
      </c>
    </row>
    <row r="51" spans="1:14" s="2" customFormat="1" ht="15" customHeight="1" x14ac:dyDescent="0.2">
      <c r="A51" s="33" t="str">
        <f>IF('Données clients'!J142="Oui",'Données clients'!A142," ")</f>
        <v xml:space="preserve"> </v>
      </c>
      <c r="B51" s="52" t="str">
        <f>IF('Données clients'!J142="Oui",'Données clients'!B142," ")</f>
        <v xml:space="preserve"> </v>
      </c>
      <c r="C51" s="146" t="str">
        <f>IF('Données clients'!J142="Oui",'Données clients'!C142," ")</f>
        <v xml:space="preserve"> </v>
      </c>
      <c r="D51" s="23" t="str" cm="1">
        <f t="array" ref="D51">IF('Données clients'!J142="Oui",_xlfn.XLOOKUP(B51&amp;C51,'Données clients'!B$1:B142&amp;'Données clients'!C$1:C142,'Données clients'!I$1:I142)&amp;"-"&amp;YEAR(A51)&amp;"-"&amp;MONTH(A51)&amp;"-"&amp;"CS"&amp;TEXT(ROW(A50),"000")," ")</f>
        <v xml:space="preserve"> </v>
      </c>
      <c r="E51" s="159" t="str">
        <f>IF('Données clients'!J50="Oui",(D51&amp;"-"&amp;YEAR(A51)&amp;"-"&amp;MONTH(A51)&amp;"-"&amp;"CS"&amp;TEXT(ROW(A50),"000"))," ")</f>
        <v xml:space="preserve"> </v>
      </c>
      <c r="F51" s="93"/>
      <c r="G51" s="24" t="str">
        <f t="shared" si="0"/>
        <v xml:space="preserve"> </v>
      </c>
      <c r="H51" s="24">
        <v>0</v>
      </c>
      <c r="I51" s="118"/>
      <c r="J51" s="93" t="str">
        <f t="shared" si="3"/>
        <v xml:space="preserve"> </v>
      </c>
      <c r="K51" s="49"/>
      <c r="L51" s="50"/>
      <c r="M51" s="125"/>
      <c r="N51" s="120" t="str">
        <f t="shared" si="4"/>
        <v xml:space="preserve"> </v>
      </c>
    </row>
    <row r="52" spans="1:14" s="2" customFormat="1" ht="15" customHeight="1" x14ac:dyDescent="0.2">
      <c r="A52" s="33" t="str">
        <f>IF('Données clients'!J143="Oui",'Données clients'!A143," ")</f>
        <v xml:space="preserve"> </v>
      </c>
      <c r="B52" s="52" t="str">
        <f>IF('Données clients'!J143="Oui",'Données clients'!B143," ")</f>
        <v xml:space="preserve"> </v>
      </c>
      <c r="C52" s="146" t="str">
        <f>IF('Données clients'!J143="Oui",'Données clients'!C143," ")</f>
        <v xml:space="preserve"> </v>
      </c>
      <c r="D52" s="23" t="str" cm="1">
        <f t="array" ref="D52">IF('Données clients'!J143="Oui",_xlfn.XLOOKUP(B52&amp;C52,'Données clients'!B$1:B143&amp;'Données clients'!C$1:C143,'Données clients'!I$1:I143)&amp;"-"&amp;YEAR(A52)&amp;"-"&amp;MONTH(A52)&amp;"-"&amp;"CS"&amp;TEXT(ROW(A51),"000")," ")</f>
        <v xml:space="preserve"> </v>
      </c>
      <c r="E52" s="159" t="str">
        <f>IF('Données clients'!J51="Oui",(D52&amp;"-"&amp;YEAR(A52)&amp;"-"&amp;MONTH(A52)&amp;"-"&amp;"CS"&amp;TEXT(ROW(A51),"000"))," ")</f>
        <v xml:space="preserve"> </v>
      </c>
      <c r="F52" s="93"/>
      <c r="G52" s="24" t="str">
        <f t="shared" si="0"/>
        <v xml:space="preserve"> </v>
      </c>
      <c r="H52" s="24">
        <v>0</v>
      </c>
      <c r="I52" s="118"/>
      <c r="J52" s="93" t="str">
        <f t="shared" si="3"/>
        <v xml:space="preserve"> </v>
      </c>
      <c r="K52" s="49"/>
      <c r="L52" s="50"/>
      <c r="M52" s="125"/>
      <c r="N52" s="120" t="str">
        <f t="shared" si="4"/>
        <v xml:space="preserve"> </v>
      </c>
    </row>
    <row r="53" spans="1:14" s="2" customFormat="1" ht="15" customHeight="1" x14ac:dyDescent="0.2">
      <c r="A53" s="33" t="str">
        <f>IF('Données clients'!J144="Oui",'Données clients'!A144," ")</f>
        <v xml:space="preserve"> </v>
      </c>
      <c r="B53" s="52" t="str">
        <f>IF('Données clients'!J144="Oui",'Données clients'!B144," ")</f>
        <v xml:space="preserve"> </v>
      </c>
      <c r="C53" s="146" t="str">
        <f>IF('Données clients'!J144="Oui",'Données clients'!C144," ")</f>
        <v xml:space="preserve"> </v>
      </c>
      <c r="D53" s="23" t="str" cm="1">
        <f t="array" ref="D53">IF('Données clients'!J144="Oui",_xlfn.XLOOKUP(B53&amp;C53,'Données clients'!B$1:B144&amp;'Données clients'!C$1:C144,'Données clients'!I$1:I144)&amp;"-"&amp;YEAR(A53)&amp;"-"&amp;MONTH(A53)&amp;"-"&amp;"CS"&amp;TEXT(ROW(A52),"000")," ")</f>
        <v xml:space="preserve"> </v>
      </c>
      <c r="E53" s="159" t="str">
        <f>IF('Données clients'!J52="Oui",(D53&amp;"-"&amp;YEAR(A53)&amp;"-"&amp;MONTH(A53)&amp;"-"&amp;"CS"&amp;TEXT(ROW(A52),"000"))," ")</f>
        <v xml:space="preserve"> </v>
      </c>
      <c r="F53" s="93"/>
      <c r="G53" s="24" t="str">
        <f t="shared" si="0"/>
        <v xml:space="preserve"> </v>
      </c>
      <c r="H53" s="24">
        <v>0</v>
      </c>
      <c r="I53" s="118"/>
      <c r="J53" s="93" t="str">
        <f t="shared" si="3"/>
        <v xml:space="preserve"> </v>
      </c>
      <c r="K53" s="49"/>
      <c r="L53" s="50"/>
      <c r="M53" s="125"/>
      <c r="N53" s="120" t="str">
        <f t="shared" si="4"/>
        <v xml:space="preserve"> </v>
      </c>
    </row>
    <row r="54" spans="1:14" s="2" customFormat="1" ht="15" customHeight="1" x14ac:dyDescent="0.2">
      <c r="A54" s="33" t="str">
        <f>IF('Données clients'!J145="Oui",'Données clients'!A145," ")</f>
        <v xml:space="preserve"> </v>
      </c>
      <c r="B54" s="52" t="str">
        <f>IF('Données clients'!J145="Oui",'Données clients'!B145," ")</f>
        <v xml:space="preserve"> </v>
      </c>
      <c r="C54" s="146" t="str">
        <f>IF('Données clients'!J145="Oui",'Données clients'!C145," ")</f>
        <v xml:space="preserve"> </v>
      </c>
      <c r="D54" s="23" t="str" cm="1">
        <f t="array" ref="D54">IF('Données clients'!J145="Oui",_xlfn.XLOOKUP(B54&amp;C54,'Données clients'!B$1:B145&amp;'Données clients'!C$1:C145,'Données clients'!I$1:I145)&amp;"-"&amp;YEAR(A54)&amp;"-"&amp;MONTH(A54)&amp;"-"&amp;"CS"&amp;TEXT(ROW(A53),"000")," ")</f>
        <v xml:space="preserve"> </v>
      </c>
      <c r="E54" s="159" t="str">
        <f>IF('Données clients'!J53="Oui",(D54&amp;"-"&amp;YEAR(A54)&amp;"-"&amp;MONTH(A54)&amp;"-"&amp;"CS"&amp;TEXT(ROW(A53),"000"))," ")</f>
        <v xml:space="preserve"> </v>
      </c>
      <c r="F54" s="93"/>
      <c r="G54" s="24" t="str">
        <f t="shared" si="0"/>
        <v xml:space="preserve"> </v>
      </c>
      <c r="H54" s="24">
        <v>0</v>
      </c>
      <c r="I54" s="118"/>
      <c r="J54" s="93" t="str">
        <f t="shared" si="3"/>
        <v xml:space="preserve"> </v>
      </c>
      <c r="K54" s="49"/>
      <c r="L54" s="50"/>
      <c r="M54" s="125"/>
      <c r="N54" s="120" t="str">
        <f t="shared" si="4"/>
        <v xml:space="preserve"> </v>
      </c>
    </row>
    <row r="55" spans="1:14" s="2" customFormat="1" ht="15" customHeight="1" x14ac:dyDescent="0.2">
      <c r="A55" s="33" t="str">
        <f>IF('Données clients'!J146="Oui",'Données clients'!A146," ")</f>
        <v xml:space="preserve"> </v>
      </c>
      <c r="B55" s="52" t="str">
        <f>IF('Données clients'!J146="Oui",'Données clients'!B146," ")</f>
        <v xml:space="preserve"> </v>
      </c>
      <c r="C55" s="146" t="str">
        <f>IF('Données clients'!J146="Oui",'Données clients'!C146," ")</f>
        <v xml:space="preserve"> </v>
      </c>
      <c r="D55" s="23" t="str" cm="1">
        <f t="array" ref="D55">IF('Données clients'!J146="Oui",_xlfn.XLOOKUP(B55&amp;C55,'Données clients'!B$1:B146&amp;'Données clients'!C$1:C146,'Données clients'!I$1:I146)&amp;"-"&amp;YEAR(A55)&amp;"-"&amp;MONTH(A55)&amp;"-"&amp;"CS"&amp;TEXT(ROW(A54),"000")," ")</f>
        <v xml:space="preserve"> </v>
      </c>
      <c r="E55" s="159" t="str">
        <f>IF('Données clients'!J54="Oui",(D55&amp;"-"&amp;YEAR(A55)&amp;"-"&amp;MONTH(A55)&amp;"-"&amp;"CS"&amp;TEXT(ROW(A54),"000"))," ")</f>
        <v xml:space="preserve"> </v>
      </c>
      <c r="F55" s="93"/>
      <c r="G55" s="24" t="str">
        <f t="shared" si="0"/>
        <v xml:space="preserve"> </v>
      </c>
      <c r="H55" s="24">
        <v>0</v>
      </c>
      <c r="I55" s="118"/>
      <c r="J55" s="93" t="str">
        <f t="shared" si="3"/>
        <v xml:space="preserve"> </v>
      </c>
      <c r="K55" s="49"/>
      <c r="L55" s="50"/>
      <c r="M55" s="125"/>
      <c r="N55" s="120" t="str">
        <f t="shared" si="4"/>
        <v xml:space="preserve"> </v>
      </c>
    </row>
    <row r="56" spans="1:14" s="2" customFormat="1" ht="15" customHeight="1" x14ac:dyDescent="0.2">
      <c r="A56" s="33" t="str">
        <f>IF('Données clients'!J147="Oui",'Données clients'!A147," ")</f>
        <v xml:space="preserve"> </v>
      </c>
      <c r="B56" s="52" t="str">
        <f>IF('Données clients'!J147="Oui",'Données clients'!B147," ")</f>
        <v xml:space="preserve"> </v>
      </c>
      <c r="C56" s="146" t="str">
        <f>IF('Données clients'!J147="Oui",'Données clients'!C147," ")</f>
        <v xml:space="preserve"> </v>
      </c>
      <c r="D56" s="23" t="str" cm="1">
        <f t="array" ref="D56">IF('Données clients'!J147="Oui",_xlfn.XLOOKUP(B56&amp;C56,'Données clients'!B$1:B147&amp;'Données clients'!C$1:C147,'Données clients'!I$1:I147)&amp;"-"&amp;YEAR(A56)&amp;"-"&amp;MONTH(A56)&amp;"-"&amp;"CS"&amp;TEXT(ROW(A55),"000")," ")</f>
        <v xml:space="preserve"> </v>
      </c>
      <c r="E56" s="159" t="str">
        <f>IF('Données clients'!J55="Oui",(D56&amp;"-"&amp;YEAR(A56)&amp;"-"&amp;MONTH(A56)&amp;"-"&amp;"CS"&amp;TEXT(ROW(A55),"000"))," ")</f>
        <v xml:space="preserve"> </v>
      </c>
      <c r="F56" s="93"/>
      <c r="G56" s="24" t="str">
        <f t="shared" si="0"/>
        <v xml:space="preserve"> </v>
      </c>
      <c r="H56" s="24">
        <v>0</v>
      </c>
      <c r="I56" s="118"/>
      <c r="J56" s="93" t="str">
        <f t="shared" si="3"/>
        <v xml:space="preserve"> </v>
      </c>
      <c r="K56" s="49"/>
      <c r="L56" s="50"/>
      <c r="M56" s="125"/>
      <c r="N56" s="120" t="str">
        <f t="shared" si="4"/>
        <v xml:space="preserve"> </v>
      </c>
    </row>
    <row r="57" spans="1:14" s="2" customFormat="1" ht="15" customHeight="1" x14ac:dyDescent="0.2">
      <c r="A57" s="33" t="str">
        <f>IF('Données clients'!J148="Oui",'Données clients'!A148," ")</f>
        <v xml:space="preserve"> </v>
      </c>
      <c r="B57" s="52" t="str">
        <f>IF('Données clients'!J148="Oui",'Données clients'!B148," ")</f>
        <v xml:space="preserve"> </v>
      </c>
      <c r="C57" s="146" t="str">
        <f>IF('Données clients'!J148="Oui",'Données clients'!C148," ")</f>
        <v xml:space="preserve"> </v>
      </c>
      <c r="D57" s="23" t="str" cm="1">
        <f t="array" ref="D57">IF('Données clients'!J148="Oui",_xlfn.XLOOKUP(B57&amp;C57,'Données clients'!B$1:B148&amp;'Données clients'!C$1:C148,'Données clients'!I$1:I148)&amp;"-"&amp;YEAR(A57)&amp;"-"&amp;MONTH(A57)&amp;"-"&amp;"CS"&amp;TEXT(ROW(A56),"000")," ")</f>
        <v xml:space="preserve"> </v>
      </c>
      <c r="E57" s="159" t="str">
        <f>IF('Données clients'!J56="Oui",(D57&amp;"-"&amp;YEAR(A57)&amp;"-"&amp;MONTH(A57)&amp;"-"&amp;"CS"&amp;TEXT(ROW(A56),"000"))," ")</f>
        <v xml:space="preserve"> </v>
      </c>
      <c r="F57" s="93"/>
      <c r="G57" s="24" t="str">
        <f t="shared" si="0"/>
        <v xml:space="preserve"> </v>
      </c>
      <c r="H57" s="24">
        <v>0</v>
      </c>
      <c r="I57" s="118"/>
      <c r="J57" s="93" t="str">
        <f t="shared" si="3"/>
        <v xml:space="preserve"> </v>
      </c>
      <c r="K57" s="49"/>
      <c r="L57" s="50"/>
      <c r="M57" s="125"/>
      <c r="N57" s="120" t="str">
        <f t="shared" si="4"/>
        <v xml:space="preserve"> </v>
      </c>
    </row>
    <row r="58" spans="1:14" s="2" customFormat="1" ht="15" customHeight="1" x14ac:dyDescent="0.2">
      <c r="A58" s="33" t="str">
        <f>IF('Données clients'!J149="Oui",'Données clients'!A149," ")</f>
        <v xml:space="preserve"> </v>
      </c>
      <c r="B58" s="52" t="str">
        <f>IF('Données clients'!J149="Oui",'Données clients'!B149," ")</f>
        <v xml:space="preserve"> </v>
      </c>
      <c r="C58" s="146" t="str">
        <f>IF('Données clients'!J149="Oui",'Données clients'!C149," ")</f>
        <v xml:space="preserve"> </v>
      </c>
      <c r="D58" s="23" t="str" cm="1">
        <f t="array" ref="D58">IF('Données clients'!J149="Oui",_xlfn.XLOOKUP(B58&amp;C58,'Données clients'!B$1:B149&amp;'Données clients'!C$1:C149,'Données clients'!I$1:I149)&amp;"-"&amp;YEAR(A58)&amp;"-"&amp;MONTH(A58)&amp;"-"&amp;"CS"&amp;TEXT(ROW(A57),"000")," ")</f>
        <v xml:space="preserve"> </v>
      </c>
      <c r="E58" s="159" t="str">
        <f>IF('Données clients'!J57="Oui",(D58&amp;"-"&amp;YEAR(A58)&amp;"-"&amp;MONTH(A58)&amp;"-"&amp;"CS"&amp;TEXT(ROW(A57),"000"))," ")</f>
        <v xml:space="preserve"> </v>
      </c>
      <c r="F58" s="93"/>
      <c r="G58" s="24" t="str">
        <f t="shared" si="0"/>
        <v xml:space="preserve"> </v>
      </c>
      <c r="H58" s="24">
        <v>0</v>
      </c>
      <c r="I58" s="118"/>
      <c r="J58" s="93" t="str">
        <f t="shared" si="3"/>
        <v xml:space="preserve"> </v>
      </c>
      <c r="K58" s="49"/>
      <c r="L58" s="50"/>
      <c r="M58" s="125"/>
      <c r="N58" s="120" t="str">
        <f t="shared" si="4"/>
        <v xml:space="preserve"> </v>
      </c>
    </row>
    <row r="59" spans="1:14" s="2" customFormat="1" ht="15" customHeight="1" x14ac:dyDescent="0.2">
      <c r="A59" s="33" t="str">
        <f>IF('Données clients'!J150="Oui",'Données clients'!A150," ")</f>
        <v xml:space="preserve"> </v>
      </c>
      <c r="B59" s="52" t="str">
        <f>IF('Données clients'!J150="Oui",'Données clients'!B150," ")</f>
        <v xml:space="preserve"> </v>
      </c>
      <c r="C59" s="146" t="str">
        <f>IF('Données clients'!J150="Oui",'Données clients'!C150," ")</f>
        <v xml:space="preserve"> </v>
      </c>
      <c r="D59" s="23" t="str" cm="1">
        <f t="array" ref="D59">IF('Données clients'!J150="Oui",_xlfn.XLOOKUP(B59&amp;C59,'Données clients'!B$1:B150&amp;'Données clients'!C$1:C150,'Données clients'!I$1:I150)&amp;"-"&amp;YEAR(A59)&amp;"-"&amp;MONTH(A59)&amp;"-"&amp;"CS"&amp;TEXT(ROW(A58),"000")," ")</f>
        <v xml:space="preserve"> </v>
      </c>
      <c r="E59" s="159" t="str">
        <f>IF('Données clients'!J58="Oui",(D59&amp;"-"&amp;YEAR(A59)&amp;"-"&amp;MONTH(A59)&amp;"-"&amp;"CS"&amp;TEXT(ROW(A58),"000"))," ")</f>
        <v xml:space="preserve"> </v>
      </c>
      <c r="F59" s="93"/>
      <c r="G59" s="24" t="str">
        <f t="shared" si="0"/>
        <v xml:space="preserve"> </v>
      </c>
      <c r="H59" s="24">
        <v>0</v>
      </c>
      <c r="I59" s="118"/>
      <c r="J59" s="93" t="str">
        <f t="shared" si="3"/>
        <v xml:space="preserve"> </v>
      </c>
      <c r="K59" s="49"/>
      <c r="L59" s="50"/>
      <c r="M59" s="125"/>
      <c r="N59" s="120" t="str">
        <f t="shared" si="4"/>
        <v xml:space="preserve"> </v>
      </c>
    </row>
    <row r="60" spans="1:14" s="2" customFormat="1" ht="15" customHeight="1" x14ac:dyDescent="0.2">
      <c r="A60" s="33" t="str">
        <f>IF('Données clients'!J151="Oui",'Données clients'!A151," ")</f>
        <v xml:space="preserve"> </v>
      </c>
      <c r="B60" s="52" t="str">
        <f>IF('Données clients'!J151="Oui",'Données clients'!B151," ")</f>
        <v xml:space="preserve"> </v>
      </c>
      <c r="C60" s="146" t="str">
        <f>IF('Données clients'!J151="Oui",'Données clients'!C151," ")</f>
        <v xml:space="preserve"> </v>
      </c>
      <c r="D60" s="23" t="str" cm="1">
        <f t="array" ref="D60">IF('Données clients'!J151="Oui",_xlfn.XLOOKUP(B60&amp;C60,'Données clients'!B$1:B151&amp;'Données clients'!C$1:C151,'Données clients'!I$1:I151)&amp;"-"&amp;YEAR(A60)&amp;"-"&amp;MONTH(A60)&amp;"-"&amp;"CS"&amp;TEXT(ROW(A59),"000")," ")</f>
        <v xml:space="preserve"> </v>
      </c>
      <c r="E60" s="159" t="str">
        <f>IF('Données clients'!J59="Oui",(D60&amp;"-"&amp;YEAR(A60)&amp;"-"&amp;MONTH(A60)&amp;"-"&amp;"CS"&amp;TEXT(ROW(A59),"000"))," ")</f>
        <v xml:space="preserve"> </v>
      </c>
      <c r="F60" s="93"/>
      <c r="G60" s="24" t="str">
        <f t="shared" si="0"/>
        <v xml:space="preserve"> </v>
      </c>
      <c r="H60" s="24">
        <v>0</v>
      </c>
      <c r="I60" s="118"/>
      <c r="J60" s="93" t="str">
        <f t="shared" si="3"/>
        <v xml:space="preserve"> </v>
      </c>
      <c r="K60" s="49"/>
      <c r="L60" s="50"/>
      <c r="M60" s="125"/>
      <c r="N60" s="120" t="str">
        <f t="shared" si="4"/>
        <v xml:space="preserve"> </v>
      </c>
    </row>
    <row r="61" spans="1:14" s="2" customFormat="1" ht="15" customHeight="1" x14ac:dyDescent="0.2">
      <c r="A61" s="33" t="str">
        <f>IF('Données clients'!J152="Oui",'Données clients'!A152," ")</f>
        <v xml:space="preserve"> </v>
      </c>
      <c r="B61" s="52" t="str">
        <f>IF('Données clients'!J152="Oui",'Données clients'!B152," ")</f>
        <v xml:space="preserve"> </v>
      </c>
      <c r="C61" s="146" t="str">
        <f>IF('Données clients'!J152="Oui",'Données clients'!C152," ")</f>
        <v xml:space="preserve"> </v>
      </c>
      <c r="D61" s="23" t="str" cm="1">
        <f t="array" ref="D61">IF('Données clients'!J152="Oui",_xlfn.XLOOKUP(B61&amp;C61,'Données clients'!B$1:B152&amp;'Données clients'!C$1:C152,'Données clients'!I$1:I152)&amp;"-"&amp;YEAR(A61)&amp;"-"&amp;MONTH(A61)&amp;"-"&amp;"CS"&amp;TEXT(ROW(A60),"000")," ")</f>
        <v xml:space="preserve"> </v>
      </c>
      <c r="E61" s="159" t="str">
        <f>IF('Données clients'!J60="Oui",(D61&amp;"-"&amp;YEAR(A61)&amp;"-"&amp;MONTH(A61)&amp;"-"&amp;"CS"&amp;TEXT(ROW(A60),"000"))," ")</f>
        <v xml:space="preserve"> </v>
      </c>
      <c r="F61" s="93"/>
      <c r="G61" s="24" t="str">
        <f t="shared" si="0"/>
        <v xml:space="preserve"> </v>
      </c>
      <c r="H61" s="24">
        <v>0</v>
      </c>
      <c r="I61" s="118"/>
      <c r="J61" s="93" t="str">
        <f t="shared" si="3"/>
        <v xml:space="preserve"> </v>
      </c>
      <c r="K61" s="49"/>
      <c r="L61" s="50"/>
      <c r="M61" s="125"/>
      <c r="N61" s="120" t="str">
        <f t="shared" si="4"/>
        <v xml:space="preserve"> </v>
      </c>
    </row>
    <row r="62" spans="1:14" s="2" customFormat="1" ht="15" customHeight="1" x14ac:dyDescent="0.2">
      <c r="A62" s="33" t="str">
        <f>IF('Données clients'!J153="Oui",'Données clients'!A153," ")</f>
        <v xml:space="preserve"> </v>
      </c>
      <c r="B62" s="52" t="str">
        <f>IF('Données clients'!J153="Oui",'Données clients'!B153," ")</f>
        <v xml:space="preserve"> </v>
      </c>
      <c r="C62" s="146" t="str">
        <f>IF('Données clients'!J153="Oui",'Données clients'!C153," ")</f>
        <v xml:space="preserve"> </v>
      </c>
      <c r="D62" s="23" t="str" cm="1">
        <f t="array" ref="D62">IF('Données clients'!J153="Oui",_xlfn.XLOOKUP(B62&amp;C62,'Données clients'!B$1:B153&amp;'Données clients'!C$1:C153,'Données clients'!I$1:I153)&amp;"-"&amp;YEAR(A62)&amp;"-"&amp;MONTH(A62)&amp;"-"&amp;"CS"&amp;TEXT(ROW(A61),"000")," ")</f>
        <v xml:space="preserve"> </v>
      </c>
      <c r="E62" s="159" t="str">
        <f>IF('Données clients'!J61="Oui",(D62&amp;"-"&amp;YEAR(A62)&amp;"-"&amp;MONTH(A62)&amp;"-"&amp;"CS"&amp;TEXT(ROW(A61),"000"))," ")</f>
        <v xml:space="preserve"> </v>
      </c>
      <c r="F62" s="93"/>
      <c r="G62" s="24" t="str">
        <f t="shared" si="0"/>
        <v xml:space="preserve"> </v>
      </c>
      <c r="H62" s="24">
        <v>0</v>
      </c>
      <c r="I62" s="118"/>
      <c r="J62" s="93" t="str">
        <f t="shared" si="3"/>
        <v xml:space="preserve"> </v>
      </c>
      <c r="K62" s="49"/>
      <c r="L62" s="50"/>
      <c r="M62" s="125"/>
      <c r="N62" s="120" t="str">
        <f t="shared" si="4"/>
        <v xml:space="preserve"> </v>
      </c>
    </row>
    <row r="63" spans="1:14" s="2" customFormat="1" ht="15" customHeight="1" x14ac:dyDescent="0.2">
      <c r="A63" s="33" t="str">
        <f>IF('Données clients'!J154="Oui",'Données clients'!A154," ")</f>
        <v xml:space="preserve"> </v>
      </c>
      <c r="B63" s="52" t="str">
        <f>IF('Données clients'!J154="Oui",'Données clients'!B154," ")</f>
        <v xml:space="preserve"> </v>
      </c>
      <c r="C63" s="146" t="str">
        <f>IF('Données clients'!J154="Oui",'Données clients'!C154," ")</f>
        <v xml:space="preserve"> </v>
      </c>
      <c r="D63" s="23" t="str" cm="1">
        <f t="array" ref="D63">IF('Données clients'!J154="Oui",_xlfn.XLOOKUP(B63&amp;C63,'Données clients'!B$1:B154&amp;'Données clients'!C$1:C154,'Données clients'!I$1:I154)&amp;"-"&amp;YEAR(A63)&amp;"-"&amp;MONTH(A63)&amp;"-"&amp;"CS"&amp;TEXT(ROW(A62),"000")," ")</f>
        <v xml:space="preserve"> </v>
      </c>
      <c r="E63" s="159" t="str">
        <f>IF('Données clients'!J62="Oui",(D63&amp;"-"&amp;YEAR(A63)&amp;"-"&amp;MONTH(A63)&amp;"-"&amp;"CS"&amp;TEXT(ROW(A62),"000"))," ")</f>
        <v xml:space="preserve"> </v>
      </c>
      <c r="F63" s="93"/>
      <c r="G63" s="24" t="str">
        <f t="shared" si="0"/>
        <v xml:space="preserve"> </v>
      </c>
      <c r="H63" s="24">
        <v>0</v>
      </c>
      <c r="I63" s="118"/>
      <c r="J63" s="93" t="str">
        <f t="shared" si="3"/>
        <v xml:space="preserve"> </v>
      </c>
      <c r="K63" s="49"/>
      <c r="L63" s="50"/>
      <c r="M63" s="125"/>
      <c r="N63" s="120" t="str">
        <f t="shared" si="4"/>
        <v xml:space="preserve"> </v>
      </c>
    </row>
    <row r="64" spans="1:14" s="2" customFormat="1" ht="15" customHeight="1" x14ac:dyDescent="0.2">
      <c r="A64" s="33" t="str">
        <f>IF('Données clients'!J155="Oui",'Données clients'!A155," ")</f>
        <v xml:space="preserve"> </v>
      </c>
      <c r="B64" s="52" t="str">
        <f>IF('Données clients'!J155="Oui",'Données clients'!B155," ")</f>
        <v xml:space="preserve"> </v>
      </c>
      <c r="C64" s="146" t="str">
        <f>IF('Données clients'!J155="Oui",'Données clients'!C155," ")</f>
        <v xml:space="preserve"> </v>
      </c>
      <c r="D64" s="23" t="str" cm="1">
        <f t="array" ref="D64">IF('Données clients'!J155="Oui",_xlfn.XLOOKUP(B64&amp;C64,'Données clients'!B$1:B155&amp;'Données clients'!C$1:C155,'Données clients'!I$1:I155)&amp;"-"&amp;YEAR(A64)&amp;"-"&amp;MONTH(A64)&amp;"-"&amp;"CS"&amp;TEXT(ROW(A63),"000")," ")</f>
        <v xml:space="preserve"> </v>
      </c>
      <c r="E64" s="159" t="str">
        <f>IF('Données clients'!J63="Oui",(D64&amp;"-"&amp;YEAR(A64)&amp;"-"&amp;MONTH(A64)&amp;"-"&amp;"CS"&amp;TEXT(ROW(A63),"000"))," ")</f>
        <v xml:space="preserve"> </v>
      </c>
      <c r="F64" s="93"/>
      <c r="G64" s="24" t="str">
        <f t="shared" si="0"/>
        <v xml:space="preserve"> </v>
      </c>
      <c r="H64" s="24">
        <v>0</v>
      </c>
      <c r="I64" s="118"/>
      <c r="J64" s="93" t="str">
        <f t="shared" si="3"/>
        <v xml:space="preserve"> </v>
      </c>
      <c r="K64" s="49"/>
      <c r="L64" s="50"/>
      <c r="M64" s="125"/>
      <c r="N64" s="120" t="str">
        <f t="shared" si="4"/>
        <v xml:space="preserve"> </v>
      </c>
    </row>
    <row r="65" spans="1:14" s="2" customFormat="1" ht="15" customHeight="1" x14ac:dyDescent="0.2">
      <c r="A65" s="33" t="str">
        <f>IF('Données clients'!J156="Oui",'Données clients'!A156," ")</f>
        <v xml:space="preserve"> </v>
      </c>
      <c r="B65" s="52" t="str">
        <f>IF('Données clients'!J156="Oui",'Données clients'!B156," ")</f>
        <v xml:space="preserve"> </v>
      </c>
      <c r="C65" s="146" t="str">
        <f>IF('Données clients'!J156="Oui",'Données clients'!C156," ")</f>
        <v xml:space="preserve"> </v>
      </c>
      <c r="D65" s="23" t="str" cm="1">
        <f t="array" ref="D65">IF('Données clients'!J156="Oui",_xlfn.XLOOKUP(B65&amp;C65,'Données clients'!B$1:B156&amp;'Données clients'!C$1:C156,'Données clients'!I$1:I156)&amp;"-"&amp;YEAR(A65)&amp;"-"&amp;MONTH(A65)&amp;"-"&amp;"CS"&amp;TEXT(ROW(A64),"000")," ")</f>
        <v xml:space="preserve"> </v>
      </c>
      <c r="E65" s="159" t="str">
        <f>IF('Données clients'!J64="Oui",(D65&amp;"-"&amp;YEAR(A65)&amp;"-"&amp;MONTH(A65)&amp;"-"&amp;"CS"&amp;TEXT(ROW(A64),"000"))," ")</f>
        <v xml:space="preserve"> </v>
      </c>
      <c r="F65" s="93"/>
      <c r="G65" s="24" t="str">
        <f t="shared" si="0"/>
        <v xml:space="preserve"> </v>
      </c>
      <c r="H65" s="24">
        <v>0</v>
      </c>
      <c r="I65" s="118"/>
      <c r="J65" s="93" t="str">
        <f t="shared" si="3"/>
        <v xml:space="preserve"> </v>
      </c>
      <c r="K65" s="49"/>
      <c r="L65" s="50"/>
      <c r="M65" s="125"/>
      <c r="N65" s="120" t="str">
        <f t="shared" si="4"/>
        <v xml:space="preserve"> </v>
      </c>
    </row>
    <row r="66" spans="1:14" s="2" customFormat="1" ht="15" customHeight="1" x14ac:dyDescent="0.2">
      <c r="A66" s="33" t="str">
        <f>IF('Données clients'!J157="Oui",'Données clients'!A157," ")</f>
        <v xml:space="preserve"> </v>
      </c>
      <c r="B66" s="52" t="str">
        <f>IF('Données clients'!J157="Oui",'Données clients'!B157," ")</f>
        <v xml:space="preserve"> </v>
      </c>
      <c r="C66" s="146" t="str">
        <f>IF('Données clients'!J157="Oui",'Données clients'!C157," ")</f>
        <v xml:space="preserve"> </v>
      </c>
      <c r="D66" s="23" t="str" cm="1">
        <f t="array" ref="D66">IF('Données clients'!J157="Oui",_xlfn.XLOOKUP(B66&amp;C66,'Données clients'!B$1:B157&amp;'Données clients'!C$1:C157,'Données clients'!I$1:I157)&amp;"-"&amp;YEAR(A66)&amp;"-"&amp;MONTH(A66)&amp;"-"&amp;"CS"&amp;TEXT(ROW(A65),"000")," ")</f>
        <v xml:space="preserve"> </v>
      </c>
      <c r="E66" s="159" t="str">
        <f>IF('Données clients'!J65="Oui",(D66&amp;"-"&amp;YEAR(A66)&amp;"-"&amp;MONTH(A66)&amp;"-"&amp;"CS"&amp;TEXT(ROW(A65),"000"))," ")</f>
        <v xml:space="preserve"> </v>
      </c>
      <c r="F66" s="93"/>
      <c r="G66" s="24" t="str">
        <f t="shared" si="0"/>
        <v xml:space="preserve"> </v>
      </c>
      <c r="H66" s="24">
        <v>0</v>
      </c>
      <c r="I66" s="118"/>
      <c r="J66" s="93" t="str">
        <f t="shared" si="3"/>
        <v xml:space="preserve"> </v>
      </c>
      <c r="K66" s="49"/>
      <c r="L66" s="50"/>
      <c r="M66" s="125"/>
      <c r="N66" s="120" t="str">
        <f t="shared" si="4"/>
        <v xml:space="preserve"> </v>
      </c>
    </row>
    <row r="67" spans="1:14" s="2" customFormat="1" ht="15" customHeight="1" x14ac:dyDescent="0.2">
      <c r="A67" s="33" t="str">
        <f>IF('Données clients'!J158="Oui",'Données clients'!A158," ")</f>
        <v xml:space="preserve"> </v>
      </c>
      <c r="B67" s="52" t="str">
        <f>IF('Données clients'!J158="Oui",'Données clients'!B158," ")</f>
        <v xml:space="preserve"> </v>
      </c>
      <c r="C67" s="146" t="str">
        <f>IF('Données clients'!J158="Oui",'Données clients'!C158," ")</f>
        <v xml:space="preserve"> </v>
      </c>
      <c r="D67" s="23" t="str" cm="1">
        <f t="array" ref="D67">IF('Données clients'!J158="Oui",_xlfn.XLOOKUP(B67&amp;C67,'Données clients'!B$1:B158&amp;'Données clients'!C$1:C158,'Données clients'!I$1:I158)&amp;"-"&amp;YEAR(A67)&amp;"-"&amp;MONTH(A67)&amp;"-"&amp;"CS"&amp;TEXT(ROW(A66),"000")," ")</f>
        <v xml:space="preserve"> </v>
      </c>
      <c r="E67" s="159" t="str">
        <f>IF('Données clients'!J66="Oui",(D67&amp;"-"&amp;YEAR(A67)&amp;"-"&amp;MONTH(A67)&amp;"-"&amp;"CS"&amp;TEXT(ROW(A66),"000"))," ")</f>
        <v xml:space="preserve"> </v>
      </c>
      <c r="F67" s="93"/>
      <c r="G67" s="24" t="str">
        <f t="shared" si="0"/>
        <v xml:space="preserve"> </v>
      </c>
      <c r="H67" s="24">
        <v>0</v>
      </c>
      <c r="I67" s="118"/>
      <c r="J67" s="93" t="str">
        <f t="shared" si="3"/>
        <v xml:space="preserve"> </v>
      </c>
      <c r="K67" s="49"/>
      <c r="L67" s="50"/>
      <c r="M67" s="125"/>
      <c r="N67" s="120" t="str">
        <f t="shared" si="4"/>
        <v xml:space="preserve"> </v>
      </c>
    </row>
    <row r="68" spans="1:14" s="2" customFormat="1" ht="15" customHeight="1" x14ac:dyDescent="0.2">
      <c r="A68" s="33" t="str">
        <f>IF('Données clients'!J159="Oui",'Données clients'!A159," ")</f>
        <v xml:space="preserve"> </v>
      </c>
      <c r="B68" s="52" t="str">
        <f>IF('Données clients'!J159="Oui",'Données clients'!B159," ")</f>
        <v xml:space="preserve"> </v>
      </c>
      <c r="C68" s="146" t="str">
        <f>IF('Données clients'!J159="Oui",'Données clients'!C159," ")</f>
        <v xml:space="preserve"> </v>
      </c>
      <c r="D68" s="23" t="str" cm="1">
        <f t="array" ref="D68">IF('Données clients'!J159="Oui",_xlfn.XLOOKUP(B68&amp;C68,'Données clients'!B$1:B159&amp;'Données clients'!C$1:C159,'Données clients'!I$1:I159)&amp;"-"&amp;YEAR(A68)&amp;"-"&amp;MONTH(A68)&amp;"-"&amp;"CS"&amp;TEXT(ROW(A67),"000")," ")</f>
        <v xml:space="preserve"> </v>
      </c>
      <c r="E68" s="159" t="str">
        <f>IF('Données clients'!J67="Oui",(D68&amp;"-"&amp;YEAR(A68)&amp;"-"&amp;MONTH(A68)&amp;"-"&amp;"CS"&amp;TEXT(ROW(A67),"000"))," ")</f>
        <v xml:space="preserve"> </v>
      </c>
      <c r="F68" s="93"/>
      <c r="G68" s="24" t="str">
        <f t="shared" si="0"/>
        <v xml:space="preserve"> </v>
      </c>
      <c r="H68" s="24">
        <v>0</v>
      </c>
      <c r="I68" s="118"/>
      <c r="J68" s="93" t="str">
        <f t="shared" si="3"/>
        <v xml:space="preserve"> </v>
      </c>
      <c r="K68" s="49"/>
      <c r="L68" s="50"/>
      <c r="M68" s="125"/>
      <c r="N68" s="120" t="str">
        <f t="shared" si="4"/>
        <v xml:space="preserve"> </v>
      </c>
    </row>
    <row r="69" spans="1:14" s="2" customFormat="1" ht="15" customHeight="1" x14ac:dyDescent="0.2">
      <c r="A69" s="33" t="str">
        <f>IF('Données clients'!J160="Oui",'Données clients'!A160," ")</f>
        <v xml:space="preserve"> </v>
      </c>
      <c r="B69" s="52" t="str">
        <f>IF('Données clients'!J160="Oui",'Données clients'!B160," ")</f>
        <v xml:space="preserve"> </v>
      </c>
      <c r="C69" s="146" t="str">
        <f>IF('Données clients'!J160="Oui",'Données clients'!C160," ")</f>
        <v xml:space="preserve"> </v>
      </c>
      <c r="D69" s="23" t="str" cm="1">
        <f t="array" ref="D69">IF('Données clients'!J160="Oui",_xlfn.XLOOKUP(B69&amp;C69,'Données clients'!B$1:B160&amp;'Données clients'!C$1:C160,'Données clients'!I$1:I160)&amp;"-"&amp;YEAR(A69)&amp;"-"&amp;MONTH(A69)&amp;"-"&amp;"CS"&amp;TEXT(ROW(A68),"000")," ")</f>
        <v xml:space="preserve"> </v>
      </c>
      <c r="E69" s="159" t="str">
        <f>IF('Données clients'!J68="Oui",(D69&amp;"-"&amp;YEAR(A69)&amp;"-"&amp;MONTH(A69)&amp;"-"&amp;"CS"&amp;TEXT(ROW(A68),"000"))," ")</f>
        <v xml:space="preserve"> </v>
      </c>
      <c r="F69" s="93"/>
      <c r="G69" s="24" t="str">
        <f t="shared" si="0"/>
        <v xml:space="preserve"> </v>
      </c>
      <c r="H69" s="24">
        <v>0</v>
      </c>
      <c r="I69" s="118"/>
      <c r="J69" s="93" t="str">
        <f t="shared" si="3"/>
        <v xml:space="preserve"> </v>
      </c>
      <c r="K69" s="49"/>
      <c r="L69" s="50"/>
      <c r="M69" s="125"/>
      <c r="N69" s="120" t="str">
        <f t="shared" si="4"/>
        <v xml:space="preserve"> </v>
      </c>
    </row>
    <row r="70" spans="1:14" s="2" customFormat="1" ht="15" customHeight="1" x14ac:dyDescent="0.2">
      <c r="A70" s="33" t="str">
        <f>IF('Données clients'!J161="Oui",'Données clients'!A161," ")</f>
        <v xml:space="preserve"> </v>
      </c>
      <c r="B70" s="52" t="str">
        <f>IF('Données clients'!J161="Oui",'Données clients'!B161," ")</f>
        <v xml:space="preserve"> </v>
      </c>
      <c r="C70" s="146" t="str">
        <f>IF('Données clients'!J161="Oui",'Données clients'!C161," ")</f>
        <v xml:space="preserve"> </v>
      </c>
      <c r="D70" s="23" t="str" cm="1">
        <f t="array" ref="D70">IF('Données clients'!J161="Oui",_xlfn.XLOOKUP(B70&amp;C70,'Données clients'!B$1:B161&amp;'Données clients'!C$1:C161,'Données clients'!I$1:I161)&amp;"-"&amp;YEAR(A70)&amp;"-"&amp;MONTH(A70)&amp;"-"&amp;"CS"&amp;TEXT(ROW(A69),"000")," ")</f>
        <v xml:space="preserve"> </v>
      </c>
      <c r="E70" s="159" t="str">
        <f>IF('Données clients'!J69="Oui",(D70&amp;"-"&amp;YEAR(A70)&amp;"-"&amp;MONTH(A70)&amp;"-"&amp;"CS"&amp;TEXT(ROW(A69),"000"))," ")</f>
        <v xml:space="preserve"> </v>
      </c>
      <c r="F70" s="93"/>
      <c r="G70" s="24" t="str">
        <f t="shared" si="0"/>
        <v xml:space="preserve"> </v>
      </c>
      <c r="H70" s="24">
        <v>0</v>
      </c>
      <c r="I70" s="118"/>
      <c r="J70" s="93" t="str">
        <f t="shared" si="3"/>
        <v xml:space="preserve"> </v>
      </c>
      <c r="K70" s="49"/>
      <c r="L70" s="50"/>
      <c r="M70" s="125"/>
      <c r="N70" s="120" t="str">
        <f t="shared" si="4"/>
        <v xml:space="preserve"> </v>
      </c>
    </row>
    <row r="71" spans="1:14" s="2" customFormat="1" ht="15" customHeight="1" x14ac:dyDescent="0.2">
      <c r="A71" s="33" t="str">
        <f>IF('Données clients'!J162="Oui",'Données clients'!A162," ")</f>
        <v xml:space="preserve"> </v>
      </c>
      <c r="B71" s="52" t="str">
        <f>IF('Données clients'!J162="Oui",'Données clients'!B162," ")</f>
        <v xml:space="preserve"> </v>
      </c>
      <c r="C71" s="146" t="str">
        <f>IF('Données clients'!J162="Oui",'Données clients'!C162," ")</f>
        <v xml:space="preserve"> </v>
      </c>
      <c r="D71" s="23" t="str" cm="1">
        <f t="array" ref="D71">IF('Données clients'!J162="Oui",_xlfn.XLOOKUP(B71&amp;C71,'Données clients'!B$1:B162&amp;'Données clients'!C$1:C162,'Données clients'!I$1:I162)&amp;"-"&amp;YEAR(A71)&amp;"-"&amp;MONTH(A71)&amp;"-"&amp;"CS"&amp;TEXT(ROW(A70),"000")," ")</f>
        <v xml:space="preserve"> </v>
      </c>
      <c r="E71" s="159" t="str">
        <f>IF('Données clients'!J70="Oui",(D71&amp;"-"&amp;YEAR(A71)&amp;"-"&amp;MONTH(A71)&amp;"-"&amp;"CS"&amp;TEXT(ROW(A70),"000"))," ")</f>
        <v xml:space="preserve"> </v>
      </c>
      <c r="F71" s="93"/>
      <c r="G71" s="24" t="str">
        <f t="shared" si="0"/>
        <v xml:space="preserve"> </v>
      </c>
      <c r="H71" s="24">
        <v>0</v>
      </c>
      <c r="I71" s="118"/>
      <c r="J71" s="93" t="str">
        <f t="shared" si="3"/>
        <v xml:space="preserve"> </v>
      </c>
      <c r="K71" s="49"/>
      <c r="L71" s="50"/>
      <c r="M71" s="125"/>
      <c r="N71" s="120" t="str">
        <f t="shared" si="4"/>
        <v xml:space="preserve"> </v>
      </c>
    </row>
    <row r="72" spans="1:14" s="2" customFormat="1" ht="15" customHeight="1" x14ac:dyDescent="0.2">
      <c r="A72" s="33" t="str">
        <f>IF('Données clients'!J163="Oui",'Données clients'!A163," ")</f>
        <v xml:space="preserve"> </v>
      </c>
      <c r="B72" s="52" t="str">
        <f>IF('Données clients'!J163="Oui",'Données clients'!B163," ")</f>
        <v xml:space="preserve"> </v>
      </c>
      <c r="C72" s="146" t="str">
        <f>IF('Données clients'!J163="Oui",'Données clients'!C163," ")</f>
        <v xml:space="preserve"> </v>
      </c>
      <c r="D72" s="23" t="str" cm="1">
        <f t="array" ref="D72">IF('Données clients'!J163="Oui",_xlfn.XLOOKUP(B72&amp;C72,'Données clients'!B$1:B163&amp;'Données clients'!C$1:C163,'Données clients'!I$1:I163)&amp;"-"&amp;YEAR(A72)&amp;"-"&amp;MONTH(A72)&amp;"-"&amp;"CS"&amp;TEXT(ROW(A71),"000")," ")</f>
        <v xml:space="preserve"> </v>
      </c>
      <c r="E72" s="159" t="str">
        <f>IF('Données clients'!J71="Oui",(D72&amp;"-"&amp;YEAR(A72)&amp;"-"&amp;MONTH(A72)&amp;"-"&amp;"CS"&amp;TEXT(ROW(A71),"000"))," ")</f>
        <v xml:space="preserve"> </v>
      </c>
      <c r="F72" s="93"/>
      <c r="G72" s="24" t="str">
        <f t="shared" si="0"/>
        <v xml:space="preserve"> </v>
      </c>
      <c r="H72" s="24">
        <v>0</v>
      </c>
      <c r="I72" s="118"/>
      <c r="J72" s="93" t="str">
        <f t="shared" ref="J72:J100" si="5">IF(ISERROR(H72+IF(COUNTBLANK(I72)=1,G72,G72-G72*I72))," ",H72+IF(COUNTBLANK(I72)=1,G72,G72-G72*I72))</f>
        <v xml:space="preserve"> </v>
      </c>
      <c r="K72" s="49"/>
      <c r="L72" s="50"/>
      <c r="M72" s="125"/>
      <c r="N72" s="120" t="str">
        <f t="shared" ref="N72:N100" si="6">IF(COUNTBLANK(F72)=1," ","Oui")</f>
        <v xml:space="preserve"> </v>
      </c>
    </row>
    <row r="73" spans="1:14" s="2" customFormat="1" ht="15" customHeight="1" x14ac:dyDescent="0.2">
      <c r="A73" s="33" t="str">
        <f>IF('Données clients'!J164="Oui",'Données clients'!A164," ")</f>
        <v xml:space="preserve"> </v>
      </c>
      <c r="B73" s="52" t="str">
        <f>IF('Données clients'!J164="Oui",'Données clients'!B164," ")</f>
        <v xml:space="preserve"> </v>
      </c>
      <c r="C73" s="146" t="str">
        <f>IF('Données clients'!J164="Oui",'Données clients'!C164," ")</f>
        <v xml:space="preserve"> </v>
      </c>
      <c r="D73" s="23" t="str" cm="1">
        <f t="array" ref="D73">IF('Données clients'!J164="Oui",_xlfn.XLOOKUP(B73&amp;C73,'Données clients'!B$1:B164&amp;'Données clients'!C$1:C164,'Données clients'!I$1:I164)&amp;"-"&amp;YEAR(A73)&amp;"-"&amp;MONTH(A73)&amp;"-"&amp;"CS"&amp;TEXT(ROW(A72),"000")," ")</f>
        <v xml:space="preserve"> </v>
      </c>
      <c r="E73" s="159" t="str">
        <f>IF('Données clients'!J72="Oui",(D73&amp;"-"&amp;YEAR(A73)&amp;"-"&amp;MONTH(A73)&amp;"-"&amp;"CS"&amp;TEXT(ROW(A72),"000"))," ")</f>
        <v xml:space="preserve"> </v>
      </c>
      <c r="F73" s="93"/>
      <c r="G73" s="24" t="str">
        <f t="shared" si="0"/>
        <v xml:space="preserve"> </v>
      </c>
      <c r="H73" s="24">
        <v>0</v>
      </c>
      <c r="I73" s="118"/>
      <c r="J73" s="93" t="str">
        <f t="shared" si="5"/>
        <v xml:space="preserve"> </v>
      </c>
      <c r="K73" s="49"/>
      <c r="L73" s="50"/>
      <c r="M73" s="125"/>
      <c r="N73" s="120" t="str">
        <f t="shared" si="6"/>
        <v xml:space="preserve"> </v>
      </c>
    </row>
    <row r="74" spans="1:14" s="2" customFormat="1" ht="15" customHeight="1" x14ac:dyDescent="0.2">
      <c r="A74" s="33" t="str">
        <f>IF('Données clients'!J165="Oui",'Données clients'!A165," ")</f>
        <v xml:space="preserve"> </v>
      </c>
      <c r="B74" s="52" t="str">
        <f>IF('Données clients'!J165="Oui",'Données clients'!B165," ")</f>
        <v xml:space="preserve"> </v>
      </c>
      <c r="C74" s="146" t="str">
        <f>IF('Données clients'!J165="Oui",'Données clients'!C165," ")</f>
        <v xml:space="preserve"> </v>
      </c>
      <c r="D74" s="23" t="str" cm="1">
        <f t="array" ref="D74">IF('Données clients'!J165="Oui",_xlfn.XLOOKUP(B74&amp;C74,'Données clients'!B$1:B165&amp;'Données clients'!C$1:C165,'Données clients'!I$1:I165)&amp;"-"&amp;YEAR(A74)&amp;"-"&amp;MONTH(A74)&amp;"-"&amp;"CS"&amp;TEXT(ROW(A73),"000")," ")</f>
        <v xml:space="preserve"> </v>
      </c>
      <c r="E74" s="159" t="str">
        <f>IF('Données clients'!J73="Oui",(D74&amp;"-"&amp;YEAR(A74)&amp;"-"&amp;MONTH(A74)&amp;"-"&amp;"CS"&amp;TEXT(ROW(A73),"000"))," ")</f>
        <v xml:space="preserve"> </v>
      </c>
      <c r="F74" s="93"/>
      <c r="G74" s="24" t="str">
        <f t="shared" si="0"/>
        <v xml:space="preserve"> </v>
      </c>
      <c r="H74" s="24">
        <v>0</v>
      </c>
      <c r="I74" s="118"/>
      <c r="J74" s="93" t="str">
        <f t="shared" si="5"/>
        <v xml:space="preserve"> </v>
      </c>
      <c r="K74" s="49"/>
      <c r="L74" s="50"/>
      <c r="M74" s="125"/>
      <c r="N74" s="120" t="str">
        <f t="shared" si="6"/>
        <v xml:space="preserve"> </v>
      </c>
    </row>
    <row r="75" spans="1:14" s="2" customFormat="1" ht="15" customHeight="1" x14ac:dyDescent="0.2">
      <c r="A75" s="33" t="str">
        <f>IF('Données clients'!J166="Oui",'Données clients'!A166," ")</f>
        <v xml:space="preserve"> </v>
      </c>
      <c r="B75" s="52" t="str">
        <f>IF('Données clients'!J166="Oui",'Données clients'!B166," ")</f>
        <v xml:space="preserve"> </v>
      </c>
      <c r="C75" s="146" t="str">
        <f>IF('Données clients'!J166="Oui",'Données clients'!C166," ")</f>
        <v xml:space="preserve"> </v>
      </c>
      <c r="D75" s="23" t="str" cm="1">
        <f t="array" ref="D75">IF('Données clients'!J166="Oui",_xlfn.XLOOKUP(B75&amp;C75,'Données clients'!B$1:B166&amp;'Données clients'!C$1:C166,'Données clients'!I$1:I166)&amp;"-"&amp;YEAR(A75)&amp;"-"&amp;MONTH(A75)&amp;"-"&amp;"CS"&amp;TEXT(ROW(A74),"000")," ")</f>
        <v xml:space="preserve"> </v>
      </c>
      <c r="E75" s="159" t="str">
        <f>IF('Données clients'!J74="Oui",(D75&amp;"-"&amp;YEAR(A75)&amp;"-"&amp;MONTH(A75)&amp;"-"&amp;"CS"&amp;TEXT(ROW(A74),"000"))," ")</f>
        <v xml:space="preserve"> </v>
      </c>
      <c r="F75" s="93"/>
      <c r="G75" s="24" t="str">
        <f t="shared" si="0"/>
        <v xml:space="preserve"> </v>
      </c>
      <c r="H75" s="24">
        <v>0</v>
      </c>
      <c r="I75" s="118"/>
      <c r="J75" s="93" t="str">
        <f t="shared" si="5"/>
        <v xml:space="preserve"> </v>
      </c>
      <c r="K75" s="49"/>
      <c r="L75" s="50"/>
      <c r="M75" s="125"/>
      <c r="N75" s="120" t="str">
        <f t="shared" si="6"/>
        <v xml:space="preserve"> </v>
      </c>
    </row>
    <row r="76" spans="1:14" s="2" customFormat="1" ht="15" customHeight="1" x14ac:dyDescent="0.2">
      <c r="A76" s="33" t="str">
        <f>IF('Données clients'!J167="Oui",'Données clients'!A167," ")</f>
        <v xml:space="preserve"> </v>
      </c>
      <c r="B76" s="52" t="str">
        <f>IF('Données clients'!J167="Oui",'Données clients'!B167," ")</f>
        <v xml:space="preserve"> </v>
      </c>
      <c r="C76" s="146" t="str">
        <f>IF('Données clients'!J167="Oui",'Données clients'!C167," ")</f>
        <v xml:space="preserve"> </v>
      </c>
      <c r="D76" s="23" t="str" cm="1">
        <f t="array" ref="D76">IF('Données clients'!J167="Oui",_xlfn.XLOOKUP(B76&amp;C76,'Données clients'!B$1:B167&amp;'Données clients'!C$1:C167,'Données clients'!I$1:I167)&amp;"-"&amp;YEAR(A76)&amp;"-"&amp;MONTH(A76)&amp;"-"&amp;"CS"&amp;TEXT(ROW(A75),"000")," ")</f>
        <v xml:space="preserve"> </v>
      </c>
      <c r="E76" s="159" t="str">
        <f>IF('Données clients'!J75="Oui",(D76&amp;"-"&amp;YEAR(A76)&amp;"-"&amp;MONTH(A76)&amp;"-"&amp;"CS"&amp;TEXT(ROW(A75),"000"))," ")</f>
        <v xml:space="preserve"> </v>
      </c>
      <c r="F76" s="93"/>
      <c r="G76" s="24" t="str">
        <f t="shared" si="0"/>
        <v xml:space="preserve"> </v>
      </c>
      <c r="H76" s="24">
        <v>0</v>
      </c>
      <c r="I76" s="118"/>
      <c r="J76" s="93" t="str">
        <f t="shared" si="5"/>
        <v xml:space="preserve"> </v>
      </c>
      <c r="K76" s="49"/>
      <c r="L76" s="50"/>
      <c r="M76" s="125"/>
      <c r="N76" s="120" t="str">
        <f t="shared" si="6"/>
        <v xml:space="preserve"> </v>
      </c>
    </row>
    <row r="77" spans="1:14" s="2" customFormat="1" ht="15" customHeight="1" x14ac:dyDescent="0.2">
      <c r="A77" s="33" t="str">
        <f>IF('Données clients'!J168="Oui",'Données clients'!A168," ")</f>
        <v xml:space="preserve"> </v>
      </c>
      <c r="B77" s="52" t="str">
        <f>IF('Données clients'!J168="Oui",'Données clients'!B168," ")</f>
        <v xml:space="preserve"> </v>
      </c>
      <c r="C77" s="146" t="str">
        <f>IF('Données clients'!J168="Oui",'Données clients'!C168," ")</f>
        <v xml:space="preserve"> </v>
      </c>
      <c r="D77" s="23" t="str" cm="1">
        <f t="array" ref="D77">IF('Données clients'!J168="Oui",_xlfn.XLOOKUP(B77&amp;C77,'Données clients'!B$1:B168&amp;'Données clients'!C$1:C168,'Données clients'!I$1:I168)&amp;"-"&amp;YEAR(A77)&amp;"-"&amp;MONTH(A77)&amp;"-"&amp;"CS"&amp;TEXT(ROW(A76),"000")," ")</f>
        <v xml:space="preserve"> </v>
      </c>
      <c r="E77" s="159" t="str">
        <f>IF('Données clients'!J76="Oui",(D77&amp;"-"&amp;YEAR(A77)&amp;"-"&amp;MONTH(A77)&amp;"-"&amp;"CS"&amp;TEXT(ROW(A76),"000"))," ")</f>
        <v xml:space="preserve"> </v>
      </c>
      <c r="F77" s="93"/>
      <c r="G77" s="24" t="str">
        <f t="shared" si="0"/>
        <v xml:space="preserve"> </v>
      </c>
      <c r="H77" s="24">
        <v>0</v>
      </c>
      <c r="I77" s="118"/>
      <c r="J77" s="93" t="str">
        <f t="shared" si="5"/>
        <v xml:space="preserve"> </v>
      </c>
      <c r="K77" s="49"/>
      <c r="L77" s="50"/>
      <c r="M77" s="125"/>
      <c r="N77" s="120" t="str">
        <f t="shared" si="6"/>
        <v xml:space="preserve"> </v>
      </c>
    </row>
    <row r="78" spans="1:14" s="2" customFormat="1" ht="15" customHeight="1" x14ac:dyDescent="0.2">
      <c r="A78" s="33" t="str">
        <f>IF('Données clients'!J169="Oui",'Données clients'!A169," ")</f>
        <v xml:space="preserve"> </v>
      </c>
      <c r="B78" s="52" t="str">
        <f>IF('Données clients'!J169="Oui",'Données clients'!B169," ")</f>
        <v xml:space="preserve"> </v>
      </c>
      <c r="C78" s="146" t="str">
        <f>IF('Données clients'!J169="Oui",'Données clients'!C169," ")</f>
        <v xml:space="preserve"> </v>
      </c>
      <c r="D78" s="23" t="str" cm="1">
        <f t="array" ref="D78">IF('Données clients'!J169="Oui",_xlfn.XLOOKUP(B78&amp;C78,'Données clients'!B$1:B169&amp;'Données clients'!C$1:C169,'Données clients'!I$1:I169)&amp;"-"&amp;YEAR(A78)&amp;"-"&amp;MONTH(A78)&amp;"-"&amp;"CS"&amp;TEXT(ROW(A77),"000")," ")</f>
        <v xml:space="preserve"> </v>
      </c>
      <c r="E78" s="159" t="str">
        <f>IF('Données clients'!J77="Oui",(D78&amp;"-"&amp;YEAR(A78)&amp;"-"&amp;MONTH(A78)&amp;"-"&amp;"CS"&amp;TEXT(ROW(A77),"000"))," ")</f>
        <v xml:space="preserve"> </v>
      </c>
      <c r="F78" s="93"/>
      <c r="G78" s="24" t="str">
        <f t="shared" si="0"/>
        <v xml:space="preserve"> </v>
      </c>
      <c r="H78" s="24">
        <v>0</v>
      </c>
      <c r="I78" s="118"/>
      <c r="J78" s="93" t="str">
        <f t="shared" si="5"/>
        <v xml:space="preserve"> </v>
      </c>
      <c r="K78" s="49"/>
      <c r="L78" s="50"/>
      <c r="M78" s="125"/>
      <c r="N78" s="120" t="str">
        <f t="shared" si="6"/>
        <v xml:space="preserve"> </v>
      </c>
    </row>
    <row r="79" spans="1:14" s="2" customFormat="1" ht="15" customHeight="1" x14ac:dyDescent="0.2">
      <c r="A79" s="33" t="str">
        <f>IF('Données clients'!J170="Oui",'Données clients'!A170," ")</f>
        <v xml:space="preserve"> </v>
      </c>
      <c r="B79" s="52" t="str">
        <f>IF('Données clients'!J170="Oui",'Données clients'!B170," ")</f>
        <v xml:space="preserve"> </v>
      </c>
      <c r="C79" s="146" t="str">
        <f>IF('Données clients'!J170="Oui",'Données clients'!C170," ")</f>
        <v xml:space="preserve"> </v>
      </c>
      <c r="D79" s="23" t="str" cm="1">
        <f t="array" ref="D79">IF('Données clients'!J170="Oui",_xlfn.XLOOKUP(B79&amp;C79,'Données clients'!B$1:B170&amp;'Données clients'!C$1:C170,'Données clients'!I$1:I170)&amp;"-"&amp;YEAR(A79)&amp;"-"&amp;MONTH(A79)&amp;"-"&amp;"CS"&amp;TEXT(ROW(A78),"000")," ")</f>
        <v xml:space="preserve"> </v>
      </c>
      <c r="E79" s="159" t="str">
        <f>IF('Données clients'!J78="Oui",(D79&amp;"-"&amp;YEAR(A79)&amp;"-"&amp;MONTH(A79)&amp;"-"&amp;"CS"&amp;TEXT(ROW(A78),"000"))," ")</f>
        <v xml:space="preserve"> </v>
      </c>
      <c r="F79" s="93"/>
      <c r="G79" s="24" t="str">
        <f t="shared" si="0"/>
        <v xml:space="preserve"> </v>
      </c>
      <c r="H79" s="24">
        <v>0</v>
      </c>
      <c r="I79" s="118"/>
      <c r="J79" s="93" t="str">
        <f t="shared" si="5"/>
        <v xml:space="preserve"> </v>
      </c>
      <c r="K79" s="49"/>
      <c r="L79" s="50"/>
      <c r="M79" s="125"/>
      <c r="N79" s="120" t="str">
        <f t="shared" si="6"/>
        <v xml:space="preserve"> </v>
      </c>
    </row>
    <row r="80" spans="1:14" s="2" customFormat="1" ht="15" customHeight="1" x14ac:dyDescent="0.2">
      <c r="A80" s="33" t="str">
        <f>IF('Données clients'!J171="Oui",'Données clients'!A171," ")</f>
        <v xml:space="preserve"> </v>
      </c>
      <c r="B80" s="52" t="str">
        <f>IF('Données clients'!J171="Oui",'Données clients'!B171," ")</f>
        <v xml:space="preserve"> </v>
      </c>
      <c r="C80" s="146" t="str">
        <f>IF('Données clients'!J171="Oui",'Données clients'!C171," ")</f>
        <v xml:space="preserve"> </v>
      </c>
      <c r="D80" s="23" t="str" cm="1">
        <f t="array" ref="D80">IF('Données clients'!J171="Oui",_xlfn.XLOOKUP(B80&amp;C80,'Données clients'!B$1:B171&amp;'Données clients'!C$1:C171,'Données clients'!I$1:I171)&amp;"-"&amp;YEAR(A80)&amp;"-"&amp;MONTH(A80)&amp;"-"&amp;"CS"&amp;TEXT(ROW(A79),"000")," ")</f>
        <v xml:space="preserve"> </v>
      </c>
      <c r="E80" s="159" t="str">
        <f>IF('Données clients'!J79="Oui",(D80&amp;"-"&amp;YEAR(A80)&amp;"-"&amp;MONTH(A80)&amp;"-"&amp;"CS"&amp;TEXT(ROW(A79),"000"))," ")</f>
        <v xml:space="preserve"> </v>
      </c>
      <c r="F80" s="93"/>
      <c r="G80" s="24" t="str">
        <f t="shared" si="0"/>
        <v xml:space="preserve"> </v>
      </c>
      <c r="H80" s="24">
        <v>0</v>
      </c>
      <c r="I80" s="118"/>
      <c r="J80" s="93" t="str">
        <f t="shared" si="5"/>
        <v xml:space="preserve"> </v>
      </c>
      <c r="K80" s="49"/>
      <c r="L80" s="50"/>
      <c r="M80" s="125"/>
      <c r="N80" s="120" t="str">
        <f t="shared" si="6"/>
        <v xml:space="preserve"> </v>
      </c>
    </row>
    <row r="81" spans="1:14" s="2" customFormat="1" ht="15" customHeight="1" x14ac:dyDescent="0.2">
      <c r="A81" s="33" t="str">
        <f>IF('Données clients'!J172="Oui",'Données clients'!A172," ")</f>
        <v xml:space="preserve"> </v>
      </c>
      <c r="B81" s="52" t="str">
        <f>IF('Données clients'!J172="Oui",'Données clients'!B172," ")</f>
        <v xml:space="preserve"> </v>
      </c>
      <c r="C81" s="146" t="str">
        <f>IF('Données clients'!J172="Oui",'Données clients'!C172," ")</f>
        <v xml:space="preserve"> </v>
      </c>
      <c r="D81" s="23" t="str" cm="1">
        <f t="array" ref="D81">IF('Données clients'!J172="Oui",_xlfn.XLOOKUP(B81&amp;C81,'Données clients'!B$1:B172&amp;'Données clients'!C$1:C172,'Données clients'!I$1:I172)&amp;"-"&amp;YEAR(A81)&amp;"-"&amp;MONTH(A81)&amp;"-"&amp;"CS"&amp;TEXT(ROW(A80),"000")," ")</f>
        <v xml:space="preserve"> </v>
      </c>
      <c r="E81" s="159" t="str">
        <f>IF('Données clients'!J80="Oui",(D81&amp;"-"&amp;YEAR(A81)&amp;"-"&amp;MONTH(A81)&amp;"-"&amp;"CS"&amp;TEXT(ROW(A80),"000"))," ")</f>
        <v xml:space="preserve"> </v>
      </c>
      <c r="F81" s="93"/>
      <c r="G81" s="24" t="str">
        <f t="shared" si="0"/>
        <v xml:space="preserve"> </v>
      </c>
      <c r="H81" s="24">
        <v>0</v>
      </c>
      <c r="I81" s="118"/>
      <c r="J81" s="93" t="str">
        <f t="shared" si="5"/>
        <v xml:space="preserve"> </v>
      </c>
      <c r="K81" s="49"/>
      <c r="L81" s="50"/>
      <c r="M81" s="125"/>
      <c r="N81" s="120" t="str">
        <f t="shared" si="6"/>
        <v xml:space="preserve"> </v>
      </c>
    </row>
    <row r="82" spans="1:14" s="2" customFormat="1" ht="15" customHeight="1" x14ac:dyDescent="0.2">
      <c r="A82" s="33" t="str">
        <f>IF('Données clients'!J173="Oui",'Données clients'!A173," ")</f>
        <v xml:space="preserve"> </v>
      </c>
      <c r="B82" s="52" t="str">
        <f>IF('Données clients'!J173="Oui",'Données clients'!B173," ")</f>
        <v xml:space="preserve"> </v>
      </c>
      <c r="C82" s="146" t="str">
        <f>IF('Données clients'!J173="Oui",'Données clients'!C173," ")</f>
        <v xml:space="preserve"> </v>
      </c>
      <c r="D82" s="23" t="str" cm="1">
        <f t="array" ref="D82">IF('Données clients'!J173="Oui",_xlfn.XLOOKUP(B82&amp;C82,'Données clients'!B$1:B173&amp;'Données clients'!C$1:C173,'Données clients'!I$1:I173)&amp;"-"&amp;YEAR(A82)&amp;"-"&amp;MONTH(A82)&amp;"-"&amp;"CS"&amp;TEXT(ROW(A81),"000")," ")</f>
        <v xml:space="preserve"> </v>
      </c>
      <c r="E82" s="159" t="str">
        <f>IF('Données clients'!J81="Oui",(D82&amp;"-"&amp;YEAR(A82)&amp;"-"&amp;MONTH(A82)&amp;"-"&amp;"CS"&amp;TEXT(ROW(A81),"000"))," ")</f>
        <v xml:space="preserve"> </v>
      </c>
      <c r="F82" s="93"/>
      <c r="G82" s="24" t="str">
        <f t="shared" si="0"/>
        <v xml:space="preserve"> </v>
      </c>
      <c r="H82" s="24">
        <v>0</v>
      </c>
      <c r="I82" s="118"/>
      <c r="J82" s="93" t="str">
        <f t="shared" si="5"/>
        <v xml:space="preserve"> </v>
      </c>
      <c r="K82" s="49"/>
      <c r="L82" s="50"/>
      <c r="M82" s="125"/>
      <c r="N82" s="120" t="str">
        <f t="shared" si="6"/>
        <v xml:space="preserve"> </v>
      </c>
    </row>
    <row r="83" spans="1:14" s="2" customFormat="1" ht="15" customHeight="1" x14ac:dyDescent="0.2">
      <c r="A83" s="33" t="str">
        <f>IF('Données clients'!J174="Oui",'Données clients'!A174," ")</f>
        <v xml:space="preserve"> </v>
      </c>
      <c r="B83" s="52" t="str">
        <f>IF('Données clients'!J174="Oui",'Données clients'!B174," ")</f>
        <v xml:space="preserve"> </v>
      </c>
      <c r="C83" s="146" t="str">
        <f>IF('Données clients'!J174="Oui",'Données clients'!C174," ")</f>
        <v xml:space="preserve"> </v>
      </c>
      <c r="D83" s="23" t="str" cm="1">
        <f t="array" ref="D83">IF('Données clients'!J174="Oui",_xlfn.XLOOKUP(B83&amp;C83,'Données clients'!B$1:B174&amp;'Données clients'!C$1:C174,'Données clients'!I$1:I174)&amp;"-"&amp;YEAR(A83)&amp;"-"&amp;MONTH(A83)&amp;"-"&amp;"CS"&amp;TEXT(ROW(A82),"000")," ")</f>
        <v xml:space="preserve"> </v>
      </c>
      <c r="E83" s="159" t="str">
        <f>IF('Données clients'!J82="Oui",(D83&amp;"-"&amp;YEAR(A83)&amp;"-"&amp;MONTH(A83)&amp;"-"&amp;"CS"&amp;TEXT(ROW(A82),"000"))," ")</f>
        <v xml:space="preserve"> </v>
      </c>
      <c r="F83" s="93"/>
      <c r="G83" s="24" t="str">
        <f t="shared" si="0"/>
        <v xml:space="preserve"> </v>
      </c>
      <c r="H83" s="24">
        <v>0</v>
      </c>
      <c r="I83" s="118"/>
      <c r="J83" s="93" t="str">
        <f t="shared" si="5"/>
        <v xml:space="preserve"> </v>
      </c>
      <c r="K83" s="49"/>
      <c r="L83" s="50"/>
      <c r="M83" s="125"/>
      <c r="N83" s="120" t="str">
        <f t="shared" si="6"/>
        <v xml:space="preserve"> </v>
      </c>
    </row>
    <row r="84" spans="1:14" s="2" customFormat="1" ht="15" customHeight="1" x14ac:dyDescent="0.2">
      <c r="A84" s="33" t="str">
        <f>IF('Données clients'!J175="Oui",'Données clients'!A175," ")</f>
        <v xml:space="preserve"> </v>
      </c>
      <c r="B84" s="52" t="str">
        <f>IF('Données clients'!J175="Oui",'Données clients'!B175," ")</f>
        <v xml:space="preserve"> </v>
      </c>
      <c r="C84" s="146" t="str">
        <f>IF('Données clients'!J175="Oui",'Données clients'!C175," ")</f>
        <v xml:space="preserve"> </v>
      </c>
      <c r="D84" s="23" t="str" cm="1">
        <f t="array" ref="D84">IF('Données clients'!J175="Oui",_xlfn.XLOOKUP(B84&amp;C84,'Données clients'!B$1:B175&amp;'Données clients'!C$1:C175,'Données clients'!I$1:I175)&amp;"-"&amp;YEAR(A84)&amp;"-"&amp;MONTH(A84)&amp;"-"&amp;"CS"&amp;TEXT(ROW(A83),"000")," ")</f>
        <v xml:space="preserve"> </v>
      </c>
      <c r="E84" s="159" t="str">
        <f>IF('Données clients'!J83="Oui",(D84&amp;"-"&amp;YEAR(A84)&amp;"-"&amp;MONTH(A84)&amp;"-"&amp;"CS"&amp;TEXT(ROW(A83),"000"))," ")</f>
        <v xml:space="preserve"> </v>
      </c>
      <c r="F84" s="93"/>
      <c r="G84" s="24" t="str">
        <f t="shared" si="0"/>
        <v xml:space="preserve"> </v>
      </c>
      <c r="H84" s="24">
        <v>0</v>
      </c>
      <c r="I84" s="118"/>
      <c r="J84" s="93" t="str">
        <f t="shared" si="5"/>
        <v xml:space="preserve"> </v>
      </c>
      <c r="K84" s="49"/>
      <c r="L84" s="50"/>
      <c r="M84" s="125"/>
      <c r="N84" s="120" t="str">
        <f t="shared" si="6"/>
        <v xml:space="preserve"> </v>
      </c>
    </row>
    <row r="85" spans="1:14" s="2" customFormat="1" ht="15" customHeight="1" x14ac:dyDescent="0.2">
      <c r="A85" s="33" t="str">
        <f>IF('Données clients'!J176="Oui",'Données clients'!A176," ")</f>
        <v xml:space="preserve"> </v>
      </c>
      <c r="B85" s="52" t="str">
        <f>IF('Données clients'!J176="Oui",'Données clients'!B176," ")</f>
        <v xml:space="preserve"> </v>
      </c>
      <c r="C85" s="146" t="str">
        <f>IF('Données clients'!J176="Oui",'Données clients'!C176," ")</f>
        <v xml:space="preserve"> </v>
      </c>
      <c r="D85" s="23" t="str" cm="1">
        <f t="array" ref="D85">IF('Données clients'!J176="Oui",_xlfn.XLOOKUP(B85&amp;C85,'Données clients'!B$1:B176&amp;'Données clients'!C$1:C176,'Données clients'!I$1:I176)&amp;"-"&amp;YEAR(A85)&amp;"-"&amp;MONTH(A85)&amp;"-"&amp;"CS"&amp;TEXT(ROW(A84),"000")," ")</f>
        <v xml:space="preserve"> </v>
      </c>
      <c r="E85" s="159" t="str">
        <f>IF('Données clients'!J84="Oui",(D85&amp;"-"&amp;YEAR(A85)&amp;"-"&amp;MONTH(A85)&amp;"-"&amp;"CS"&amp;TEXT(ROW(A84),"000"))," ")</f>
        <v xml:space="preserve"> </v>
      </c>
      <c r="F85" s="93"/>
      <c r="G85" s="24" t="str">
        <f t="shared" si="0"/>
        <v xml:space="preserve"> </v>
      </c>
      <c r="H85" s="24">
        <v>0</v>
      </c>
      <c r="I85" s="118"/>
      <c r="J85" s="93" t="str">
        <f t="shared" si="5"/>
        <v xml:space="preserve"> </v>
      </c>
      <c r="K85" s="49"/>
      <c r="L85" s="50"/>
      <c r="M85" s="125"/>
      <c r="N85" s="120" t="str">
        <f t="shared" si="6"/>
        <v xml:space="preserve"> </v>
      </c>
    </row>
    <row r="86" spans="1:14" s="2" customFormat="1" ht="15" customHeight="1" x14ac:dyDescent="0.2">
      <c r="A86" s="33" t="str">
        <f>IF('Données clients'!J177="Oui",'Données clients'!A177," ")</f>
        <v xml:space="preserve"> </v>
      </c>
      <c r="B86" s="52" t="str">
        <f>IF('Données clients'!J177="Oui",'Données clients'!B177," ")</f>
        <v xml:space="preserve"> </v>
      </c>
      <c r="C86" s="146" t="str">
        <f>IF('Données clients'!J177="Oui",'Données clients'!C177," ")</f>
        <v xml:space="preserve"> </v>
      </c>
      <c r="D86" s="23" t="str" cm="1">
        <f t="array" ref="D86">IF('Données clients'!J177="Oui",_xlfn.XLOOKUP(B86&amp;C86,'Données clients'!B$1:B177&amp;'Données clients'!C$1:C177,'Données clients'!I$1:I177)&amp;"-"&amp;YEAR(A86)&amp;"-"&amp;MONTH(A86)&amp;"-"&amp;"CS"&amp;TEXT(ROW(A85),"000")," ")</f>
        <v xml:space="preserve"> </v>
      </c>
      <c r="E86" s="159" t="str">
        <f>IF('Données clients'!J85="Oui",(D86&amp;"-"&amp;YEAR(A86)&amp;"-"&amp;MONTH(A86)&amp;"-"&amp;"CS"&amp;TEXT(ROW(A85),"000"))," ")</f>
        <v xml:space="preserve"> </v>
      </c>
      <c r="F86" s="93"/>
      <c r="G86" s="24" t="str">
        <f t="shared" si="0"/>
        <v xml:space="preserve"> </v>
      </c>
      <c r="H86" s="24">
        <v>0</v>
      </c>
      <c r="I86" s="118"/>
      <c r="J86" s="93" t="str">
        <f t="shared" si="5"/>
        <v xml:space="preserve"> </v>
      </c>
      <c r="K86" s="49"/>
      <c r="L86" s="50"/>
      <c r="M86" s="125"/>
      <c r="N86" s="120" t="str">
        <f t="shared" si="6"/>
        <v xml:space="preserve"> </v>
      </c>
    </row>
    <row r="87" spans="1:14" s="2" customFormat="1" ht="15" customHeight="1" x14ac:dyDescent="0.2">
      <c r="A87" s="33" t="str">
        <f>IF('Données clients'!J178="Oui",'Données clients'!A178," ")</f>
        <v xml:space="preserve"> </v>
      </c>
      <c r="B87" s="52" t="str">
        <f>IF('Données clients'!J178="Oui",'Données clients'!B178," ")</f>
        <v xml:space="preserve"> </v>
      </c>
      <c r="C87" s="146" t="str">
        <f>IF('Données clients'!J178="Oui",'Données clients'!C178," ")</f>
        <v xml:space="preserve"> </v>
      </c>
      <c r="D87" s="23" t="str" cm="1">
        <f t="array" ref="D87">IF('Données clients'!J178="Oui",_xlfn.XLOOKUP(B87&amp;C87,'Données clients'!B$1:B178&amp;'Données clients'!C$1:C178,'Données clients'!I$1:I178)&amp;"-"&amp;YEAR(A87)&amp;"-"&amp;MONTH(A87)&amp;"-"&amp;"CS"&amp;TEXT(ROW(A86),"000")," ")</f>
        <v xml:space="preserve"> </v>
      </c>
      <c r="E87" s="159" t="str">
        <f>IF('Données clients'!J86="Oui",(D87&amp;"-"&amp;YEAR(A87)&amp;"-"&amp;MONTH(A87)&amp;"-"&amp;"CS"&amp;TEXT(ROW(A86),"000"))," ")</f>
        <v xml:space="preserve"> </v>
      </c>
      <c r="F87" s="93"/>
      <c r="G87" s="24" t="str">
        <f t="shared" si="0"/>
        <v xml:space="preserve"> </v>
      </c>
      <c r="H87" s="24">
        <v>0</v>
      </c>
      <c r="I87" s="118"/>
      <c r="J87" s="93" t="str">
        <f t="shared" si="5"/>
        <v xml:space="preserve"> </v>
      </c>
      <c r="K87" s="49"/>
      <c r="L87" s="50"/>
      <c r="M87" s="125"/>
      <c r="N87" s="120" t="str">
        <f t="shared" si="6"/>
        <v xml:space="preserve"> </v>
      </c>
    </row>
    <row r="88" spans="1:14" s="2" customFormat="1" ht="15" customHeight="1" x14ac:dyDescent="0.2">
      <c r="A88" s="33" t="str">
        <f>IF('Données clients'!J179="Oui",'Données clients'!A179," ")</f>
        <v xml:space="preserve"> </v>
      </c>
      <c r="B88" s="52" t="str">
        <f>IF('Données clients'!J179="Oui",'Données clients'!B179," ")</f>
        <v xml:space="preserve"> </v>
      </c>
      <c r="C88" s="146" t="str">
        <f>IF('Données clients'!J179="Oui",'Données clients'!C179," ")</f>
        <v xml:space="preserve"> </v>
      </c>
      <c r="D88" s="23" t="str" cm="1">
        <f t="array" ref="D88">IF('Données clients'!J179="Oui",_xlfn.XLOOKUP(B88&amp;C88,'Données clients'!B$1:B179&amp;'Données clients'!C$1:C179,'Données clients'!I$1:I179)&amp;"-"&amp;YEAR(A88)&amp;"-"&amp;MONTH(A88)&amp;"-"&amp;"CS"&amp;TEXT(ROW(A87),"000")," ")</f>
        <v xml:space="preserve"> </v>
      </c>
      <c r="E88" s="159" t="str">
        <f>IF('Données clients'!J87="Oui",(D88&amp;"-"&amp;YEAR(A88)&amp;"-"&amp;MONTH(A88)&amp;"-"&amp;"CS"&amp;TEXT(ROW(A87),"000"))," ")</f>
        <v xml:space="preserve"> </v>
      </c>
      <c r="F88" s="93"/>
      <c r="G88" s="24" t="str">
        <f t="shared" si="0"/>
        <v xml:space="preserve"> </v>
      </c>
      <c r="H88" s="24">
        <v>0</v>
      </c>
      <c r="I88" s="118"/>
      <c r="J88" s="93" t="str">
        <f t="shared" si="5"/>
        <v xml:space="preserve"> </v>
      </c>
      <c r="K88" s="49"/>
      <c r="L88" s="50"/>
      <c r="M88" s="125"/>
      <c r="N88" s="120" t="str">
        <f t="shared" si="6"/>
        <v xml:space="preserve"> </v>
      </c>
    </row>
    <row r="89" spans="1:14" s="2" customFormat="1" ht="15" customHeight="1" x14ac:dyDescent="0.2">
      <c r="A89" s="33" t="str">
        <f>IF('Données clients'!J180="Oui",'Données clients'!A180," ")</f>
        <v xml:space="preserve"> </v>
      </c>
      <c r="B89" s="52" t="str">
        <f>IF('Données clients'!J180="Oui",'Données clients'!B180," ")</f>
        <v xml:space="preserve"> </v>
      </c>
      <c r="C89" s="146" t="str">
        <f>IF('Données clients'!J180="Oui",'Données clients'!C180," ")</f>
        <v xml:space="preserve"> </v>
      </c>
      <c r="D89" s="23" t="str" cm="1">
        <f t="array" ref="D89">IF('Données clients'!J180="Oui",_xlfn.XLOOKUP(B89&amp;C89,'Données clients'!B$1:B180&amp;'Données clients'!C$1:C180,'Données clients'!I$1:I180)&amp;"-"&amp;YEAR(A89)&amp;"-"&amp;MONTH(A89)&amp;"-"&amp;"CS"&amp;TEXT(ROW(A88),"000")," ")</f>
        <v xml:space="preserve"> </v>
      </c>
      <c r="E89" s="159" t="str">
        <f>IF('Données clients'!J88="Oui",(D89&amp;"-"&amp;YEAR(A89)&amp;"-"&amp;MONTH(A89)&amp;"-"&amp;"CS"&amp;TEXT(ROW(A88),"000"))," ")</f>
        <v xml:space="preserve"> </v>
      </c>
      <c r="F89" s="93"/>
      <c r="G89" s="24" t="str">
        <f t="shared" si="0"/>
        <v xml:space="preserve"> </v>
      </c>
      <c r="H89" s="24">
        <v>0</v>
      </c>
      <c r="I89" s="118"/>
      <c r="J89" s="93" t="str">
        <f t="shared" si="5"/>
        <v xml:space="preserve"> </v>
      </c>
      <c r="K89" s="49"/>
      <c r="L89" s="50"/>
      <c r="M89" s="125"/>
      <c r="N89" s="120" t="str">
        <f t="shared" si="6"/>
        <v xml:space="preserve"> </v>
      </c>
    </row>
    <row r="90" spans="1:14" s="2" customFormat="1" ht="15" customHeight="1" x14ac:dyDescent="0.2">
      <c r="A90" s="33" t="str">
        <f>IF('Données clients'!J181="Oui",'Données clients'!A181," ")</f>
        <v xml:space="preserve"> </v>
      </c>
      <c r="B90" s="52" t="str">
        <f>IF('Données clients'!J181="Oui",'Données clients'!B181," ")</f>
        <v xml:space="preserve"> </v>
      </c>
      <c r="C90" s="146" t="str">
        <f>IF('Données clients'!J181="Oui",'Données clients'!C181," ")</f>
        <v xml:space="preserve"> </v>
      </c>
      <c r="D90" s="23" t="str" cm="1">
        <f t="array" ref="D90">IF('Données clients'!J181="Oui",_xlfn.XLOOKUP(B90&amp;C90,'Données clients'!B$1:B181&amp;'Données clients'!C$1:C181,'Données clients'!I$1:I181)&amp;"-"&amp;YEAR(A90)&amp;"-"&amp;MONTH(A90)&amp;"-"&amp;"CS"&amp;TEXT(ROW(A89),"000")," ")</f>
        <v xml:space="preserve"> </v>
      </c>
      <c r="E90" s="159" t="str">
        <f>IF('Données clients'!J89="Oui",(D90&amp;"-"&amp;YEAR(A90)&amp;"-"&amp;MONTH(A90)&amp;"-"&amp;"CS"&amp;TEXT(ROW(A89),"000"))," ")</f>
        <v xml:space="preserve"> </v>
      </c>
      <c r="F90" s="93"/>
      <c r="G90" s="24" t="str">
        <f t="shared" si="0"/>
        <v xml:space="preserve"> </v>
      </c>
      <c r="H90" s="24">
        <v>0</v>
      </c>
      <c r="I90" s="118"/>
      <c r="J90" s="93" t="str">
        <f t="shared" si="5"/>
        <v xml:space="preserve"> </v>
      </c>
      <c r="K90" s="49"/>
      <c r="L90" s="50"/>
      <c r="M90" s="125"/>
      <c r="N90" s="120" t="str">
        <f t="shared" si="6"/>
        <v xml:space="preserve"> </v>
      </c>
    </row>
    <row r="91" spans="1:14" s="2" customFormat="1" ht="15" customHeight="1" x14ac:dyDescent="0.2">
      <c r="A91" s="33" t="str">
        <f>IF('Données clients'!J182="Oui",'Données clients'!A182," ")</f>
        <v xml:space="preserve"> </v>
      </c>
      <c r="B91" s="52" t="str">
        <f>IF('Données clients'!J182="Oui",'Données clients'!B182," ")</f>
        <v xml:space="preserve"> </v>
      </c>
      <c r="C91" s="146" t="str">
        <f>IF('Données clients'!J182="Oui",'Données clients'!C182," ")</f>
        <v xml:space="preserve"> </v>
      </c>
      <c r="D91" s="23" t="str" cm="1">
        <f t="array" ref="D91">IF('Données clients'!J182="Oui",_xlfn.XLOOKUP(B91&amp;C91,'Données clients'!B$1:B182&amp;'Données clients'!C$1:C182,'Données clients'!I$1:I182)&amp;"-"&amp;YEAR(A91)&amp;"-"&amp;MONTH(A91)&amp;"-"&amp;"CS"&amp;TEXT(ROW(A90),"000")," ")</f>
        <v xml:space="preserve"> </v>
      </c>
      <c r="E91" s="159" t="str">
        <f>IF('Données clients'!J90="Oui",(D91&amp;"-"&amp;YEAR(A91)&amp;"-"&amp;MONTH(A91)&amp;"-"&amp;"CS"&amp;TEXT(ROW(A90),"000"))," ")</f>
        <v xml:space="preserve"> </v>
      </c>
      <c r="F91" s="93"/>
      <c r="G91" s="24" t="str">
        <f t="shared" si="0"/>
        <v xml:space="preserve"> </v>
      </c>
      <c r="H91" s="24">
        <v>0</v>
      </c>
      <c r="I91" s="118"/>
      <c r="J91" s="93" t="str">
        <f t="shared" si="5"/>
        <v xml:space="preserve"> </v>
      </c>
      <c r="K91" s="49"/>
      <c r="L91" s="50"/>
      <c r="M91" s="125"/>
      <c r="N91" s="120" t="str">
        <f t="shared" si="6"/>
        <v xml:space="preserve"> </v>
      </c>
    </row>
    <row r="92" spans="1:14" s="2" customFormat="1" ht="15" customHeight="1" x14ac:dyDescent="0.2">
      <c r="A92" s="33" t="str">
        <f>IF('Données clients'!J183="Oui",'Données clients'!A183," ")</f>
        <v xml:space="preserve"> </v>
      </c>
      <c r="B92" s="52" t="str">
        <f>IF('Données clients'!J183="Oui",'Données clients'!B183," ")</f>
        <v xml:space="preserve"> </v>
      </c>
      <c r="C92" s="146" t="str">
        <f>IF('Données clients'!J183="Oui",'Données clients'!C183," ")</f>
        <v xml:space="preserve"> </v>
      </c>
      <c r="D92" s="23" t="str" cm="1">
        <f t="array" ref="D92">IF('Données clients'!J183="Oui",_xlfn.XLOOKUP(B92&amp;C92,'Données clients'!B$1:B183&amp;'Données clients'!C$1:C183,'Données clients'!I$1:I183)&amp;"-"&amp;YEAR(A92)&amp;"-"&amp;MONTH(A92)&amp;"-"&amp;"CS"&amp;TEXT(ROW(A91),"000")," ")</f>
        <v xml:space="preserve"> </v>
      </c>
      <c r="E92" s="159" t="str">
        <f>IF('Données clients'!J91="Oui",(D92&amp;"-"&amp;YEAR(A92)&amp;"-"&amp;MONTH(A92)&amp;"-"&amp;"CS"&amp;TEXT(ROW(A91),"000"))," ")</f>
        <v xml:space="preserve"> </v>
      </c>
      <c r="F92" s="93"/>
      <c r="G92" s="24" t="str">
        <f t="shared" si="0"/>
        <v xml:space="preserve"> </v>
      </c>
      <c r="H92" s="24">
        <v>0</v>
      </c>
      <c r="I92" s="118"/>
      <c r="J92" s="93" t="str">
        <f t="shared" si="5"/>
        <v xml:space="preserve"> </v>
      </c>
      <c r="K92" s="49"/>
      <c r="L92" s="50"/>
      <c r="M92" s="125"/>
      <c r="N92" s="120" t="str">
        <f t="shared" si="6"/>
        <v xml:space="preserve"> </v>
      </c>
    </row>
    <row r="93" spans="1:14" s="2" customFormat="1" ht="15" customHeight="1" x14ac:dyDescent="0.2">
      <c r="A93" s="33" t="str">
        <f>IF('Données clients'!J184="Oui",'Données clients'!A184," ")</f>
        <v xml:space="preserve"> </v>
      </c>
      <c r="B93" s="52" t="str">
        <f>IF('Données clients'!J184="Oui",'Données clients'!B184," ")</f>
        <v xml:space="preserve"> </v>
      </c>
      <c r="C93" s="146" t="str">
        <f>IF('Données clients'!J184="Oui",'Données clients'!C184," ")</f>
        <v xml:space="preserve"> </v>
      </c>
      <c r="D93" s="23" t="str" cm="1">
        <f t="array" ref="D93">IF('Données clients'!J184="Oui",_xlfn.XLOOKUP(B93&amp;C93,'Données clients'!B$1:B184&amp;'Données clients'!C$1:C184,'Données clients'!I$1:I184)&amp;"-"&amp;YEAR(A93)&amp;"-"&amp;MONTH(A93)&amp;"-"&amp;"CS"&amp;TEXT(ROW(A92),"000")," ")</f>
        <v xml:space="preserve"> </v>
      </c>
      <c r="E93" s="159" t="str">
        <f>IF('Données clients'!J92="Oui",(D93&amp;"-"&amp;YEAR(A93)&amp;"-"&amp;MONTH(A93)&amp;"-"&amp;"CS"&amp;TEXT(ROW(A92),"000"))," ")</f>
        <v xml:space="preserve"> </v>
      </c>
      <c r="F93" s="93"/>
      <c r="G93" s="24" t="str">
        <f t="shared" si="0"/>
        <v xml:space="preserve"> </v>
      </c>
      <c r="H93" s="24">
        <v>0</v>
      </c>
      <c r="I93" s="118"/>
      <c r="J93" s="93" t="str">
        <f t="shared" si="5"/>
        <v xml:space="preserve"> </v>
      </c>
      <c r="K93" s="49"/>
      <c r="L93" s="50"/>
      <c r="M93" s="125"/>
      <c r="N93" s="120" t="str">
        <f t="shared" si="6"/>
        <v xml:space="preserve"> </v>
      </c>
    </row>
    <row r="94" spans="1:14" s="2" customFormat="1" ht="15" customHeight="1" x14ac:dyDescent="0.2">
      <c r="A94" s="33" t="str">
        <f>IF('Données clients'!J185="Oui",'Données clients'!A185," ")</f>
        <v xml:space="preserve"> </v>
      </c>
      <c r="B94" s="52" t="str">
        <f>IF('Données clients'!J185="Oui",'Données clients'!B185," ")</f>
        <v xml:space="preserve"> </v>
      </c>
      <c r="C94" s="146" t="str">
        <f>IF('Données clients'!J185="Oui",'Données clients'!C185," ")</f>
        <v xml:space="preserve"> </v>
      </c>
      <c r="D94" s="23" t="str" cm="1">
        <f t="array" ref="D94">IF('Données clients'!J185="Oui",_xlfn.XLOOKUP(B94&amp;C94,'Données clients'!B$1:B185&amp;'Données clients'!C$1:C185,'Données clients'!I$1:I185)&amp;"-"&amp;YEAR(A94)&amp;"-"&amp;MONTH(A94)&amp;"-"&amp;"CS"&amp;TEXT(ROW(A93),"000")," ")</f>
        <v xml:space="preserve"> </v>
      </c>
      <c r="E94" s="159" t="str">
        <f>IF('Données clients'!J93="Oui",(D94&amp;"-"&amp;YEAR(A94)&amp;"-"&amp;MONTH(A94)&amp;"-"&amp;"CS"&amp;TEXT(ROW(A93),"000"))," ")</f>
        <v xml:space="preserve"> </v>
      </c>
      <c r="F94" s="93"/>
      <c r="G94" s="24" t="str">
        <f t="shared" si="0"/>
        <v xml:space="preserve"> </v>
      </c>
      <c r="H94" s="24">
        <v>0</v>
      </c>
      <c r="I94" s="118"/>
      <c r="J94" s="93" t="str">
        <f t="shared" si="5"/>
        <v xml:space="preserve"> </v>
      </c>
      <c r="K94" s="49"/>
      <c r="L94" s="50"/>
      <c r="M94" s="125"/>
      <c r="N94" s="120" t="str">
        <f t="shared" si="6"/>
        <v xml:space="preserve"> </v>
      </c>
    </row>
    <row r="95" spans="1:14" s="2" customFormat="1" ht="15" customHeight="1" x14ac:dyDescent="0.2">
      <c r="A95" s="33" t="str">
        <f>IF('Données clients'!J186="Oui",'Données clients'!A186," ")</f>
        <v xml:space="preserve"> </v>
      </c>
      <c r="B95" s="52" t="str">
        <f>IF('Données clients'!J186="Oui",'Données clients'!B186," ")</f>
        <v xml:space="preserve"> </v>
      </c>
      <c r="C95" s="146" t="str">
        <f>IF('Données clients'!J186="Oui",'Données clients'!C186," ")</f>
        <v xml:space="preserve"> </v>
      </c>
      <c r="D95" s="23" t="str" cm="1">
        <f t="array" ref="D95">IF('Données clients'!J186="Oui",_xlfn.XLOOKUP(B95&amp;C95,'Données clients'!B$1:B186&amp;'Données clients'!C$1:C186,'Données clients'!I$1:I186)&amp;"-"&amp;YEAR(A95)&amp;"-"&amp;MONTH(A95)&amp;"-"&amp;"CS"&amp;TEXT(ROW(A94),"000")," ")</f>
        <v xml:space="preserve"> </v>
      </c>
      <c r="E95" s="159" t="str">
        <f>IF('Données clients'!J94="Oui",(D95&amp;"-"&amp;YEAR(A95)&amp;"-"&amp;MONTH(A95)&amp;"-"&amp;"CS"&amp;TEXT(ROW(A94),"000"))," ")</f>
        <v xml:space="preserve"> </v>
      </c>
      <c r="F95" s="93"/>
      <c r="G95" s="24" t="str">
        <f t="shared" si="0"/>
        <v xml:space="preserve"> </v>
      </c>
      <c r="H95" s="24">
        <v>0</v>
      </c>
      <c r="I95" s="118"/>
      <c r="J95" s="93" t="str">
        <f t="shared" si="5"/>
        <v xml:space="preserve"> </v>
      </c>
      <c r="K95" s="49"/>
      <c r="L95" s="50"/>
      <c r="M95" s="125"/>
      <c r="N95" s="120" t="str">
        <f t="shared" si="6"/>
        <v xml:space="preserve"> </v>
      </c>
    </row>
    <row r="96" spans="1:14" s="2" customFormat="1" ht="15" customHeight="1" x14ac:dyDescent="0.2">
      <c r="A96" s="33" t="str">
        <f>IF('Données clients'!J187="Oui",'Données clients'!A187," ")</f>
        <v xml:space="preserve"> </v>
      </c>
      <c r="B96" s="52" t="str">
        <f>IF('Données clients'!J187="Oui",'Données clients'!B187," ")</f>
        <v xml:space="preserve"> </v>
      </c>
      <c r="C96" s="146" t="str">
        <f>IF('Données clients'!J187="Oui",'Données clients'!C187," ")</f>
        <v xml:space="preserve"> </v>
      </c>
      <c r="D96" s="23" t="str" cm="1">
        <f t="array" ref="D96">IF('Données clients'!J187="Oui",_xlfn.XLOOKUP(B96&amp;C96,'Données clients'!B$1:B187&amp;'Données clients'!C$1:C187,'Données clients'!I$1:I187)&amp;"-"&amp;YEAR(A96)&amp;"-"&amp;MONTH(A96)&amp;"-"&amp;"CS"&amp;TEXT(ROW(A95),"000")," ")</f>
        <v xml:space="preserve"> </v>
      </c>
      <c r="E96" s="159" t="str">
        <f>IF('Données clients'!J95="Oui",(D96&amp;"-"&amp;YEAR(A96)&amp;"-"&amp;MONTH(A96)&amp;"-"&amp;"CS"&amp;TEXT(ROW(A95),"000"))," ")</f>
        <v xml:space="preserve"> </v>
      </c>
      <c r="F96" s="93"/>
      <c r="G96" s="24" t="str">
        <f t="shared" si="0"/>
        <v xml:space="preserve"> </v>
      </c>
      <c r="H96" s="24">
        <v>0</v>
      </c>
      <c r="I96" s="118"/>
      <c r="J96" s="93" t="str">
        <f t="shared" si="5"/>
        <v xml:space="preserve"> </v>
      </c>
      <c r="K96" s="49"/>
      <c r="L96" s="50"/>
      <c r="M96" s="125"/>
      <c r="N96" s="120" t="str">
        <f t="shared" si="6"/>
        <v xml:space="preserve"> </v>
      </c>
    </row>
    <row r="97" spans="1:14" s="2" customFormat="1" ht="15" customHeight="1" x14ac:dyDescent="0.2">
      <c r="A97" s="33" t="str">
        <f>IF('Données clients'!J188="Oui",'Données clients'!A188," ")</f>
        <v xml:space="preserve"> </v>
      </c>
      <c r="B97" s="52" t="str">
        <f>IF('Données clients'!J188="Oui",'Données clients'!B188," ")</f>
        <v xml:space="preserve"> </v>
      </c>
      <c r="C97" s="146" t="str">
        <f>IF('Données clients'!J188="Oui",'Données clients'!C188," ")</f>
        <v xml:space="preserve"> </v>
      </c>
      <c r="D97" s="23" t="str" cm="1">
        <f t="array" ref="D97">IF('Données clients'!J188="Oui",_xlfn.XLOOKUP(B97&amp;C97,'Données clients'!B$1:B188&amp;'Données clients'!C$1:C188,'Données clients'!I$1:I188)&amp;"-"&amp;YEAR(A97)&amp;"-"&amp;MONTH(A97)&amp;"-"&amp;"CS"&amp;TEXT(ROW(A96),"000")," ")</f>
        <v xml:space="preserve"> </v>
      </c>
      <c r="E97" s="159" t="str">
        <f>IF('Données clients'!J96="Oui",(D97&amp;"-"&amp;YEAR(A97)&amp;"-"&amp;MONTH(A97)&amp;"-"&amp;"CS"&amp;TEXT(ROW(A96),"000"))," ")</f>
        <v xml:space="preserve"> </v>
      </c>
      <c r="F97" s="93"/>
      <c r="G97" s="24" t="str">
        <f t="shared" si="0"/>
        <v xml:space="preserve"> </v>
      </c>
      <c r="H97" s="24">
        <v>0</v>
      </c>
      <c r="I97" s="118"/>
      <c r="J97" s="93" t="str">
        <f t="shared" si="5"/>
        <v xml:space="preserve"> </v>
      </c>
      <c r="K97" s="49"/>
      <c r="L97" s="50"/>
      <c r="M97" s="125"/>
      <c r="N97" s="120" t="str">
        <f t="shared" si="6"/>
        <v xml:space="preserve"> </v>
      </c>
    </row>
    <row r="98" spans="1:14" s="2" customFormat="1" ht="15" customHeight="1" x14ac:dyDescent="0.2">
      <c r="A98" s="33" t="str">
        <f>IF('Données clients'!J189="Oui",'Données clients'!A189," ")</f>
        <v xml:space="preserve"> </v>
      </c>
      <c r="B98" s="52" t="str">
        <f>IF('Données clients'!J189="Oui",'Données clients'!B189," ")</f>
        <v xml:space="preserve"> </v>
      </c>
      <c r="C98" s="146" t="str">
        <f>IF('Données clients'!J189="Oui",'Données clients'!C189," ")</f>
        <v xml:space="preserve"> </v>
      </c>
      <c r="D98" s="23" t="str" cm="1">
        <f t="array" ref="D98">IF('Données clients'!J189="Oui",_xlfn.XLOOKUP(B98&amp;C98,'Données clients'!B$1:B189&amp;'Données clients'!C$1:C189,'Données clients'!I$1:I189)&amp;"-"&amp;YEAR(A98)&amp;"-"&amp;MONTH(A98)&amp;"-"&amp;"CS"&amp;TEXT(ROW(A97),"000")," ")</f>
        <v xml:space="preserve"> </v>
      </c>
      <c r="E98" s="159" t="str">
        <f>IF('Données clients'!J97="Oui",(D98&amp;"-"&amp;YEAR(A98)&amp;"-"&amp;MONTH(A98)&amp;"-"&amp;"CS"&amp;TEXT(ROW(A97),"000"))," ")</f>
        <v xml:space="preserve"> </v>
      </c>
      <c r="F98" s="93"/>
      <c r="G98" s="24" t="str">
        <f t="shared" si="0"/>
        <v xml:space="preserve"> </v>
      </c>
      <c r="H98" s="24">
        <v>0</v>
      </c>
      <c r="I98" s="118"/>
      <c r="J98" s="93" t="str">
        <f t="shared" si="5"/>
        <v xml:space="preserve"> </v>
      </c>
      <c r="K98" s="49"/>
      <c r="L98" s="50"/>
      <c r="M98" s="125"/>
      <c r="N98" s="120" t="str">
        <f t="shared" si="6"/>
        <v xml:space="preserve"> </v>
      </c>
    </row>
    <row r="99" spans="1:14" s="2" customFormat="1" ht="15" customHeight="1" x14ac:dyDescent="0.2">
      <c r="A99" s="33" t="str">
        <f>IF('Données clients'!J190="Oui",'Données clients'!A190," ")</f>
        <v xml:space="preserve"> </v>
      </c>
      <c r="B99" s="52" t="str">
        <f>IF('Données clients'!J190="Oui",'Données clients'!B190," ")</f>
        <v xml:space="preserve"> </v>
      </c>
      <c r="C99" s="146" t="str">
        <f>IF('Données clients'!J190="Oui",'Données clients'!C190," ")</f>
        <v xml:space="preserve"> </v>
      </c>
      <c r="D99" s="23" t="str" cm="1">
        <f t="array" ref="D99">IF('Données clients'!J190="Oui",_xlfn.XLOOKUP(B99&amp;C99,'Données clients'!B$1:B190&amp;'Données clients'!C$1:C190,'Données clients'!I$1:I190)&amp;"-"&amp;YEAR(A99)&amp;"-"&amp;MONTH(A99)&amp;"-"&amp;"CS"&amp;TEXT(ROW(A98),"000")," ")</f>
        <v xml:space="preserve"> </v>
      </c>
      <c r="E99" s="159" t="str">
        <f>IF('Données clients'!J98="Oui",(D99&amp;"-"&amp;YEAR(A99)&amp;"-"&amp;MONTH(A99)&amp;"-"&amp;"CS"&amp;TEXT(ROW(A98),"000"))," ")</f>
        <v xml:space="preserve"> </v>
      </c>
      <c r="F99" s="93"/>
      <c r="G99" s="24" t="str">
        <f t="shared" si="0"/>
        <v xml:space="preserve"> </v>
      </c>
      <c r="H99" s="24">
        <v>0</v>
      </c>
      <c r="I99" s="118"/>
      <c r="J99" s="93" t="str">
        <f t="shared" si="5"/>
        <v xml:space="preserve"> </v>
      </c>
      <c r="K99" s="49"/>
      <c r="L99" s="50"/>
      <c r="M99" s="125"/>
      <c r="N99" s="120" t="str">
        <f t="shared" si="6"/>
        <v xml:space="preserve"> </v>
      </c>
    </row>
    <row r="100" spans="1:14" s="2" customFormat="1" ht="15" customHeight="1" x14ac:dyDescent="0.2">
      <c r="A100" s="33" t="str">
        <f>IF('Données clients'!J191="Oui",'Données clients'!A191," ")</f>
        <v xml:space="preserve"> </v>
      </c>
      <c r="B100" s="52" t="str">
        <f>IF('Données clients'!J191="Oui",'Données clients'!B191," ")</f>
        <v xml:space="preserve"> </v>
      </c>
      <c r="C100" s="146" t="str">
        <f>IF('Données clients'!J191="Oui",'Données clients'!C191," ")</f>
        <v xml:space="preserve"> </v>
      </c>
      <c r="D100" s="23" t="str" cm="1">
        <f t="array" ref="D100">IF('Données clients'!J191="Oui",_xlfn.XLOOKUP(B100&amp;C100,'Données clients'!B$1:B191&amp;'Données clients'!C$1:C191,'Données clients'!I$1:I191)&amp;"-"&amp;YEAR(A100)&amp;"-"&amp;MONTH(A100)&amp;"-"&amp;"CS"&amp;TEXT(ROW(A99),"000")," ")</f>
        <v xml:space="preserve"> </v>
      </c>
      <c r="E100" s="159" t="str">
        <f>IF('Données clients'!J99="Oui",(D100&amp;"-"&amp;YEAR(A100)&amp;"-"&amp;MONTH(A100)&amp;"-"&amp;"CS"&amp;TEXT(ROW(A99),"000"))," ")</f>
        <v xml:space="preserve"> </v>
      </c>
      <c r="F100" s="93"/>
      <c r="G100" s="24" t="str">
        <f t="shared" si="0"/>
        <v xml:space="preserve"> </v>
      </c>
      <c r="H100" s="24">
        <v>0</v>
      </c>
      <c r="I100" s="118"/>
      <c r="J100" s="93" t="str">
        <f t="shared" si="5"/>
        <v xml:space="preserve"> </v>
      </c>
      <c r="K100" s="49"/>
      <c r="L100" s="50"/>
      <c r="M100" s="125"/>
      <c r="N100" s="120" t="str">
        <f t="shared" si="6"/>
        <v xml:space="preserve"> </v>
      </c>
    </row>
    <row r="101" spans="1:14" s="2" customFormat="1" ht="15" customHeight="1" x14ac:dyDescent="0.2">
      <c r="A101" s="7"/>
      <c r="F101" s="7"/>
      <c r="G101" s="7"/>
      <c r="H101" s="7"/>
      <c r="I101" s="7"/>
      <c r="J101" s="7"/>
      <c r="K101" s="7"/>
    </row>
    <row r="102" spans="1:14" s="2" customFormat="1" ht="15" customHeight="1" x14ac:dyDescent="0.2">
      <c r="A102" s="7"/>
      <c r="F102" s="7"/>
      <c r="G102" s="7"/>
      <c r="H102" s="7"/>
      <c r="I102" s="7"/>
      <c r="J102" s="7"/>
      <c r="K102" s="7"/>
    </row>
    <row r="103" spans="1:14" s="2" customFormat="1" ht="15" customHeight="1" x14ac:dyDescent="0.2">
      <c r="A103" s="7"/>
      <c r="F103" s="7"/>
      <c r="G103" s="7"/>
      <c r="H103" s="7"/>
      <c r="I103" s="7"/>
      <c r="J103" s="7"/>
      <c r="K103" s="7"/>
    </row>
    <row r="104" spans="1:14" s="2" customFormat="1" ht="15" customHeight="1" x14ac:dyDescent="0.2">
      <c r="A104" s="7"/>
      <c r="F104" s="7"/>
      <c r="G104" s="7"/>
      <c r="H104" s="7"/>
      <c r="I104" s="7"/>
      <c r="J104" s="7"/>
      <c r="K104" s="7"/>
    </row>
    <row r="105" spans="1:14" s="2" customFormat="1" ht="15" customHeight="1" x14ac:dyDescent="0.2">
      <c r="A105" s="7"/>
      <c r="F105" s="7"/>
      <c r="G105" s="7"/>
      <c r="H105" s="7"/>
      <c r="I105" s="7"/>
      <c r="J105" s="7"/>
      <c r="K105" s="7"/>
    </row>
    <row r="106" spans="1:14" s="2" customFormat="1" ht="15" customHeight="1" x14ac:dyDescent="0.2">
      <c r="A106" s="7"/>
      <c r="F106" s="7"/>
      <c r="G106" s="7"/>
      <c r="H106" s="7"/>
      <c r="I106" s="7"/>
      <c r="J106" s="7"/>
      <c r="K106" s="7"/>
    </row>
    <row r="107" spans="1:14" s="2" customFormat="1" ht="15" customHeight="1" x14ac:dyDescent="0.2">
      <c r="A107" s="7"/>
      <c r="F107" s="7"/>
      <c r="G107" s="7"/>
      <c r="H107" s="7"/>
      <c r="I107" s="7"/>
      <c r="J107" s="7"/>
      <c r="K107" s="7"/>
    </row>
    <row r="108" spans="1:14" s="2" customFormat="1" ht="15" customHeight="1" x14ac:dyDescent="0.2">
      <c r="A108" s="7"/>
      <c r="F108" s="7"/>
      <c r="G108" s="7"/>
      <c r="H108" s="7"/>
      <c r="I108" s="7"/>
      <c r="J108" s="7"/>
      <c r="K108" s="7"/>
    </row>
    <row r="109" spans="1:14" s="2" customFormat="1" ht="15" customHeight="1" x14ac:dyDescent="0.2">
      <c r="A109" s="7"/>
      <c r="F109" s="7"/>
      <c r="G109" s="7"/>
      <c r="H109" s="7"/>
      <c r="I109" s="7"/>
      <c r="J109" s="7"/>
      <c r="K109" s="7"/>
    </row>
    <row r="110" spans="1:14" s="2" customFormat="1" ht="15" customHeight="1" x14ac:dyDescent="0.2">
      <c r="A110" s="7"/>
      <c r="F110" s="7"/>
      <c r="G110" s="7"/>
      <c r="H110" s="7"/>
      <c r="I110" s="7"/>
      <c r="J110" s="7"/>
      <c r="K110" s="7"/>
    </row>
    <row r="111" spans="1:14" s="2" customFormat="1" ht="15" customHeight="1" x14ac:dyDescent="0.2">
      <c r="A111" s="7"/>
      <c r="F111" s="7"/>
      <c r="G111" s="7"/>
      <c r="H111" s="7"/>
      <c r="I111" s="7"/>
      <c r="J111" s="7"/>
      <c r="K111" s="7"/>
    </row>
    <row r="112" spans="1:14" s="2" customFormat="1" ht="15" customHeight="1" x14ac:dyDescent="0.2">
      <c r="A112" s="7"/>
      <c r="F112" s="7"/>
      <c r="G112" s="7"/>
      <c r="H112" s="7"/>
      <c r="I112" s="7"/>
      <c r="J112" s="7"/>
      <c r="K112" s="7"/>
    </row>
    <row r="113" spans="1:11" s="2" customFormat="1" ht="15" customHeight="1" x14ac:dyDescent="0.2">
      <c r="A113" s="7"/>
      <c r="F113" s="7"/>
      <c r="G113" s="7"/>
      <c r="H113" s="7"/>
      <c r="I113" s="7"/>
      <c r="J113" s="7"/>
      <c r="K113" s="7"/>
    </row>
    <row r="114" spans="1:11" s="2" customFormat="1" ht="15" customHeight="1" x14ac:dyDescent="0.2">
      <c r="A114" s="7"/>
      <c r="F114" s="7"/>
      <c r="G114" s="7"/>
      <c r="H114" s="7"/>
      <c r="I114" s="7"/>
      <c r="J114" s="7"/>
      <c r="K114" s="7"/>
    </row>
    <row r="115" spans="1:11" s="2" customFormat="1" ht="15" customHeight="1" x14ac:dyDescent="0.2">
      <c r="A115" s="7"/>
      <c r="F115" s="7"/>
      <c r="G115" s="7"/>
      <c r="H115" s="7"/>
      <c r="I115" s="7"/>
      <c r="J115" s="7"/>
      <c r="K115" s="7"/>
    </row>
    <row r="116" spans="1:11" s="2" customFormat="1" ht="15" customHeight="1" x14ac:dyDescent="0.2">
      <c r="A116" s="7"/>
      <c r="F116" s="7"/>
      <c r="G116" s="7"/>
      <c r="H116" s="7"/>
      <c r="I116" s="7"/>
      <c r="J116" s="7"/>
      <c r="K116" s="7"/>
    </row>
    <row r="117" spans="1:11" s="2" customFormat="1" ht="15" customHeight="1" x14ac:dyDescent="0.2">
      <c r="A117" s="7"/>
      <c r="F117" s="7"/>
      <c r="G117" s="7"/>
      <c r="H117" s="7"/>
      <c r="I117" s="7"/>
      <c r="J117" s="7"/>
      <c r="K117" s="7"/>
    </row>
    <row r="118" spans="1:11" s="2" customFormat="1" ht="15" customHeight="1" x14ac:dyDescent="0.2">
      <c r="A118" s="7"/>
      <c r="F118" s="7"/>
      <c r="G118" s="7"/>
      <c r="H118" s="7"/>
      <c r="I118" s="7"/>
      <c r="J118" s="7"/>
      <c r="K118" s="7"/>
    </row>
    <row r="119" spans="1:11" s="2" customFormat="1" ht="15" customHeight="1" x14ac:dyDescent="0.2">
      <c r="A119" s="7"/>
      <c r="F119" s="7"/>
      <c r="G119" s="7"/>
      <c r="H119" s="7"/>
      <c r="I119" s="7"/>
      <c r="J119" s="7"/>
      <c r="K119" s="7"/>
    </row>
    <row r="120" spans="1:11" s="2" customFormat="1" ht="15" customHeight="1" x14ac:dyDescent="0.2">
      <c r="A120" s="7"/>
      <c r="F120" s="7"/>
      <c r="G120" s="7"/>
      <c r="H120" s="7"/>
      <c r="I120" s="7"/>
      <c r="J120" s="7"/>
      <c r="K120" s="7"/>
    </row>
    <row r="121" spans="1:11" s="2" customFormat="1" ht="15" customHeight="1" x14ac:dyDescent="0.2">
      <c r="A121" s="7"/>
      <c r="F121" s="7"/>
      <c r="G121" s="7"/>
      <c r="H121" s="7"/>
      <c r="I121" s="7"/>
      <c r="J121" s="7"/>
      <c r="K121" s="7"/>
    </row>
    <row r="122" spans="1:11" s="2" customFormat="1" ht="15" customHeight="1" x14ac:dyDescent="0.2">
      <c r="A122" s="7"/>
      <c r="F122" s="7"/>
      <c r="G122" s="7"/>
      <c r="H122" s="7"/>
      <c r="I122" s="7"/>
      <c r="J122" s="7"/>
      <c r="K122" s="7"/>
    </row>
    <row r="123" spans="1:11" s="2" customFormat="1" ht="15" customHeight="1" x14ac:dyDescent="0.2">
      <c r="A123" s="7"/>
      <c r="F123" s="7"/>
      <c r="G123" s="7"/>
      <c r="H123" s="7"/>
      <c r="I123" s="7"/>
      <c r="J123" s="7"/>
      <c r="K123" s="7"/>
    </row>
    <row r="124" spans="1:11" s="2" customFormat="1" ht="15" customHeight="1" x14ac:dyDescent="0.2">
      <c r="A124" s="7"/>
      <c r="F124" s="7"/>
      <c r="G124" s="7"/>
      <c r="H124" s="7"/>
      <c r="I124" s="7"/>
      <c r="J124" s="7"/>
      <c r="K124" s="7"/>
    </row>
    <row r="125" spans="1:11" s="2" customFormat="1" ht="15" customHeight="1" x14ac:dyDescent="0.2">
      <c r="A125" s="7"/>
      <c r="F125" s="7"/>
      <c r="G125" s="7"/>
      <c r="H125" s="7"/>
      <c r="I125" s="7"/>
      <c r="J125" s="7"/>
      <c r="K125" s="7"/>
    </row>
    <row r="126" spans="1:11" s="2" customFormat="1" ht="15" customHeight="1" x14ac:dyDescent="0.2">
      <c r="A126" s="7"/>
      <c r="F126" s="7"/>
      <c r="G126" s="7"/>
      <c r="H126" s="7"/>
      <c r="I126" s="7"/>
      <c r="J126" s="7"/>
      <c r="K126" s="7"/>
    </row>
    <row r="127" spans="1:11" s="2" customFormat="1" ht="15" customHeight="1" x14ac:dyDescent="0.2">
      <c r="A127" s="7"/>
      <c r="F127" s="7"/>
      <c r="G127" s="7"/>
      <c r="H127" s="7"/>
      <c r="I127" s="7"/>
      <c r="J127" s="7"/>
      <c r="K127" s="7"/>
    </row>
    <row r="128" spans="1:11" s="2" customFormat="1" ht="15" customHeight="1" x14ac:dyDescent="0.2">
      <c r="A128" s="7"/>
      <c r="F128" s="7"/>
      <c r="G128" s="7"/>
      <c r="H128" s="7"/>
      <c r="I128" s="7"/>
      <c r="J128" s="7"/>
      <c r="K128" s="7"/>
    </row>
    <row r="129" spans="1:11" s="2" customFormat="1" ht="15" customHeight="1" x14ac:dyDescent="0.2">
      <c r="A129" s="7"/>
      <c r="F129" s="7"/>
      <c r="G129" s="7"/>
      <c r="H129" s="7"/>
      <c r="I129" s="7"/>
      <c r="J129" s="7"/>
      <c r="K129" s="7"/>
    </row>
    <row r="130" spans="1:11" s="2" customFormat="1" ht="15" customHeight="1" x14ac:dyDescent="0.2">
      <c r="A130" s="7"/>
      <c r="F130" s="7"/>
      <c r="G130" s="7"/>
      <c r="H130" s="7"/>
      <c r="I130" s="7"/>
      <c r="J130" s="7"/>
      <c r="K130" s="7"/>
    </row>
    <row r="131" spans="1:11" s="2" customFormat="1" ht="15" customHeight="1" x14ac:dyDescent="0.2">
      <c r="A131" s="7"/>
      <c r="F131" s="7"/>
      <c r="G131" s="7"/>
      <c r="H131" s="7"/>
      <c r="I131" s="7"/>
      <c r="J131" s="7"/>
      <c r="K131" s="7"/>
    </row>
    <row r="132" spans="1:11" s="2" customFormat="1" ht="15" customHeight="1" x14ac:dyDescent="0.2">
      <c r="A132" s="7"/>
      <c r="F132" s="7"/>
      <c r="G132" s="7"/>
      <c r="H132" s="7"/>
      <c r="I132" s="7"/>
      <c r="J132" s="7"/>
      <c r="K132" s="7"/>
    </row>
    <row r="133" spans="1:11" s="2" customFormat="1" ht="15" customHeight="1" x14ac:dyDescent="0.2">
      <c r="A133" s="7"/>
      <c r="F133" s="7"/>
      <c r="G133" s="7"/>
      <c r="H133" s="7"/>
      <c r="I133" s="7"/>
      <c r="J133" s="7"/>
      <c r="K133" s="7"/>
    </row>
    <row r="134" spans="1:11" s="2" customFormat="1" ht="15" customHeight="1" x14ac:dyDescent="0.2">
      <c r="A134" s="7"/>
      <c r="F134" s="7"/>
      <c r="G134" s="7"/>
      <c r="H134" s="7"/>
      <c r="I134" s="7"/>
      <c r="J134" s="7"/>
      <c r="K134" s="7"/>
    </row>
    <row r="135" spans="1:11" s="2" customFormat="1" ht="15" customHeight="1" x14ac:dyDescent="0.2">
      <c r="A135" s="7"/>
      <c r="F135" s="7"/>
      <c r="G135" s="7"/>
      <c r="H135" s="7"/>
      <c r="I135" s="7"/>
      <c r="J135" s="7"/>
      <c r="K135" s="7"/>
    </row>
    <row r="136" spans="1:11" s="2" customFormat="1" ht="15" customHeight="1" x14ac:dyDescent="0.2">
      <c r="A136" s="7"/>
      <c r="F136" s="7"/>
      <c r="G136" s="7"/>
      <c r="H136" s="7"/>
      <c r="I136" s="7"/>
      <c r="J136" s="7"/>
      <c r="K136" s="7"/>
    </row>
    <row r="137" spans="1:11" s="2" customFormat="1" ht="15" customHeight="1" x14ac:dyDescent="0.2">
      <c r="A137" s="7"/>
      <c r="F137" s="7"/>
      <c r="G137" s="7"/>
      <c r="H137" s="7"/>
      <c r="I137" s="7"/>
      <c r="J137" s="7"/>
      <c r="K137" s="7"/>
    </row>
    <row r="138" spans="1:11" s="2" customFormat="1" ht="15" customHeight="1" x14ac:dyDescent="0.2">
      <c r="A138" s="7"/>
      <c r="F138" s="7"/>
      <c r="G138" s="7"/>
      <c r="H138" s="7"/>
      <c r="I138" s="7"/>
      <c r="J138" s="7"/>
      <c r="K138" s="7"/>
    </row>
    <row r="139" spans="1:11" s="2" customFormat="1" ht="15" customHeight="1" x14ac:dyDescent="0.2">
      <c r="A139" s="7"/>
      <c r="F139" s="7"/>
      <c r="G139" s="7"/>
      <c r="H139" s="7"/>
      <c r="I139" s="7"/>
      <c r="J139" s="7"/>
      <c r="K139" s="7"/>
    </row>
    <row r="140" spans="1:11" s="2" customFormat="1" ht="15" customHeight="1" x14ac:dyDescent="0.2">
      <c r="A140" s="7"/>
      <c r="F140" s="7"/>
      <c r="G140" s="7"/>
      <c r="H140" s="7"/>
      <c r="I140" s="7"/>
      <c r="J140" s="7"/>
      <c r="K140" s="7"/>
    </row>
    <row r="141" spans="1:11" s="2" customFormat="1" ht="15" customHeight="1" x14ac:dyDescent="0.2">
      <c r="A141" s="7"/>
      <c r="F141" s="7"/>
      <c r="G141" s="7"/>
      <c r="H141" s="7"/>
      <c r="I141" s="7"/>
      <c r="J141" s="7"/>
      <c r="K141" s="7"/>
    </row>
    <row r="142" spans="1:11" s="2" customFormat="1" ht="15" customHeight="1" x14ac:dyDescent="0.2">
      <c r="A142" s="7"/>
      <c r="F142" s="7"/>
      <c r="G142" s="7"/>
      <c r="H142" s="7"/>
      <c r="I142" s="7"/>
      <c r="J142" s="7"/>
      <c r="K142" s="7"/>
    </row>
    <row r="143" spans="1:11" s="2" customFormat="1" ht="15" customHeight="1" x14ac:dyDescent="0.2">
      <c r="A143" s="7"/>
      <c r="F143" s="7"/>
      <c r="G143" s="7"/>
      <c r="H143" s="7"/>
      <c r="I143" s="7"/>
      <c r="J143" s="7"/>
      <c r="K143" s="7"/>
    </row>
    <row r="144" spans="1:11" s="2" customFormat="1" ht="15" customHeight="1" x14ac:dyDescent="0.2">
      <c r="A144" s="7"/>
      <c r="F144" s="7"/>
      <c r="G144" s="7"/>
      <c r="H144" s="7"/>
      <c r="I144" s="7"/>
      <c r="J144" s="7"/>
      <c r="K144" s="7"/>
    </row>
    <row r="145" spans="1:11" s="2" customFormat="1" ht="15" customHeight="1" x14ac:dyDescent="0.2">
      <c r="A145" s="7"/>
      <c r="F145" s="7"/>
      <c r="G145" s="7"/>
      <c r="H145" s="7"/>
      <c r="I145" s="7"/>
      <c r="J145" s="7"/>
      <c r="K145" s="7"/>
    </row>
    <row r="146" spans="1:11" s="2" customFormat="1" ht="15" customHeight="1" x14ac:dyDescent="0.2">
      <c r="A146" s="7"/>
      <c r="F146" s="7"/>
      <c r="G146" s="7"/>
      <c r="H146" s="7"/>
      <c r="I146" s="7"/>
      <c r="J146" s="7"/>
      <c r="K146" s="7"/>
    </row>
    <row r="147" spans="1:11" s="2" customFormat="1" ht="15" customHeight="1" x14ac:dyDescent="0.2">
      <c r="A147" s="7"/>
      <c r="F147" s="7"/>
      <c r="G147" s="7"/>
      <c r="H147" s="7"/>
      <c r="I147" s="7"/>
      <c r="J147" s="7"/>
      <c r="K147" s="7"/>
    </row>
    <row r="148" spans="1:11" s="2" customFormat="1" ht="15" customHeight="1" x14ac:dyDescent="0.2">
      <c r="A148" s="7"/>
      <c r="F148" s="7"/>
      <c r="G148" s="7"/>
      <c r="H148" s="7"/>
      <c r="I148" s="7"/>
      <c r="J148" s="7"/>
      <c r="K148" s="7"/>
    </row>
    <row r="149" spans="1:11" s="2" customFormat="1" ht="15" customHeight="1" x14ac:dyDescent="0.2">
      <c r="A149" s="7"/>
      <c r="F149" s="7"/>
      <c r="G149" s="7"/>
      <c r="H149" s="7"/>
      <c r="I149" s="7"/>
      <c r="J149" s="7"/>
      <c r="K149" s="7"/>
    </row>
    <row r="150" spans="1:11" s="2" customFormat="1" ht="15" customHeight="1" x14ac:dyDescent="0.2">
      <c r="A150" s="7"/>
      <c r="F150" s="7"/>
      <c r="G150" s="7"/>
      <c r="H150" s="7"/>
      <c r="I150" s="7"/>
      <c r="J150" s="7"/>
      <c r="K150" s="7"/>
    </row>
    <row r="151" spans="1:11" s="2" customFormat="1" ht="15" customHeight="1" x14ac:dyDescent="0.2">
      <c r="A151" s="7"/>
      <c r="F151" s="7"/>
      <c r="G151" s="7"/>
      <c r="H151" s="7"/>
      <c r="I151" s="7"/>
      <c r="J151" s="7"/>
      <c r="K151" s="7"/>
    </row>
    <row r="152" spans="1:11" s="2" customFormat="1" ht="15" customHeight="1" x14ac:dyDescent="0.2">
      <c r="A152" s="7"/>
      <c r="F152" s="7"/>
      <c r="G152" s="7"/>
      <c r="H152" s="7"/>
      <c r="I152" s="7"/>
      <c r="J152" s="7"/>
      <c r="K152" s="7"/>
    </row>
    <row r="153" spans="1:11" s="2" customFormat="1" ht="15" customHeight="1" x14ac:dyDescent="0.2">
      <c r="A153" s="7"/>
      <c r="F153" s="7"/>
      <c r="G153" s="7"/>
      <c r="H153" s="7"/>
      <c r="I153" s="7"/>
      <c r="J153" s="7"/>
      <c r="K153" s="7"/>
    </row>
    <row r="154" spans="1:11" s="2" customFormat="1" ht="15" customHeight="1" x14ac:dyDescent="0.2">
      <c r="A154" s="7"/>
      <c r="F154" s="7"/>
      <c r="G154" s="7"/>
      <c r="H154" s="7"/>
      <c r="I154" s="7"/>
      <c r="J154" s="7"/>
      <c r="K154" s="7"/>
    </row>
    <row r="155" spans="1:11" s="2" customFormat="1" ht="15" customHeight="1" x14ac:dyDescent="0.2">
      <c r="A155" s="7"/>
      <c r="F155" s="7"/>
      <c r="G155" s="7"/>
      <c r="H155" s="7"/>
      <c r="I155" s="7"/>
      <c r="J155" s="7"/>
      <c r="K155" s="7"/>
    </row>
    <row r="156" spans="1:11" s="2" customFormat="1" ht="15" customHeight="1" x14ac:dyDescent="0.2">
      <c r="A156" s="7"/>
      <c r="F156" s="7"/>
      <c r="G156" s="7"/>
      <c r="H156" s="7"/>
      <c r="I156" s="7"/>
      <c r="J156" s="7"/>
      <c r="K156" s="7"/>
    </row>
    <row r="157" spans="1:11" s="2" customFormat="1" ht="15" customHeight="1" x14ac:dyDescent="0.2">
      <c r="A157" s="7"/>
      <c r="F157" s="7"/>
      <c r="G157" s="7"/>
      <c r="H157" s="7"/>
      <c r="I157" s="7"/>
      <c r="J157" s="7"/>
      <c r="K157" s="7"/>
    </row>
    <row r="158" spans="1:11" s="2" customFormat="1" ht="15" customHeight="1" x14ac:dyDescent="0.2">
      <c r="A158" s="7"/>
      <c r="F158" s="7"/>
      <c r="G158" s="7"/>
      <c r="H158" s="7"/>
      <c r="I158" s="7"/>
      <c r="J158" s="7"/>
      <c r="K158" s="7"/>
    </row>
    <row r="159" spans="1:11" s="2" customFormat="1" ht="15" customHeight="1" x14ac:dyDescent="0.2">
      <c r="A159" s="7"/>
      <c r="F159" s="7"/>
      <c r="G159" s="7"/>
      <c r="H159" s="7"/>
      <c r="I159" s="7"/>
      <c r="J159" s="7"/>
      <c r="K159" s="7"/>
    </row>
    <row r="160" spans="1:11" s="2" customFormat="1" ht="15" customHeight="1" x14ac:dyDescent="0.2">
      <c r="A160" s="7"/>
      <c r="F160" s="7"/>
      <c r="G160" s="7"/>
      <c r="H160" s="7"/>
      <c r="I160" s="7"/>
      <c r="J160" s="7"/>
      <c r="K160" s="7"/>
    </row>
    <row r="161" spans="1:11" s="2" customFormat="1" ht="15" customHeight="1" x14ac:dyDescent="0.2">
      <c r="A161" s="7"/>
      <c r="F161" s="7"/>
      <c r="G161" s="7"/>
      <c r="H161" s="7"/>
      <c r="I161" s="7"/>
      <c r="J161" s="7"/>
      <c r="K161" s="7"/>
    </row>
    <row r="162" spans="1:11" s="2" customFormat="1" ht="15" customHeight="1" x14ac:dyDescent="0.2">
      <c r="A162" s="7"/>
      <c r="F162" s="7"/>
      <c r="G162" s="7"/>
      <c r="H162" s="7"/>
      <c r="I162" s="7"/>
      <c r="J162" s="7"/>
      <c r="K162" s="7"/>
    </row>
    <row r="163" spans="1:11" s="2" customFormat="1" ht="15" customHeight="1" x14ac:dyDescent="0.2">
      <c r="A163" s="7"/>
      <c r="F163" s="7"/>
      <c r="G163" s="7"/>
      <c r="H163" s="7"/>
      <c r="I163" s="7"/>
      <c r="J163" s="7"/>
      <c r="K163" s="7"/>
    </row>
    <row r="164" spans="1:11" s="2" customFormat="1" ht="15" customHeight="1" x14ac:dyDescent="0.2">
      <c r="A164" s="7"/>
      <c r="F164" s="7"/>
      <c r="G164" s="7"/>
      <c r="H164" s="7"/>
      <c r="I164" s="7"/>
      <c r="J164" s="7"/>
      <c r="K164" s="7"/>
    </row>
    <row r="165" spans="1:11" s="2" customFormat="1" ht="15" customHeight="1" x14ac:dyDescent="0.2">
      <c r="A165" s="7"/>
      <c r="F165" s="7"/>
      <c r="G165" s="7"/>
      <c r="H165" s="7"/>
      <c r="I165" s="7"/>
      <c r="J165" s="7"/>
      <c r="K165" s="7"/>
    </row>
    <row r="166" spans="1:11" s="2" customFormat="1" ht="15" customHeight="1" x14ac:dyDescent="0.2">
      <c r="A166" s="7"/>
      <c r="F166" s="7"/>
      <c r="G166" s="7"/>
      <c r="H166" s="7"/>
      <c r="I166" s="7"/>
      <c r="J166" s="7"/>
      <c r="K166" s="7"/>
    </row>
    <row r="167" spans="1:11" s="2" customFormat="1" ht="15" customHeight="1" x14ac:dyDescent="0.2">
      <c r="A167" s="7"/>
      <c r="F167" s="7"/>
      <c r="G167" s="7"/>
      <c r="H167" s="7"/>
      <c r="I167" s="7"/>
      <c r="J167" s="7"/>
      <c r="K167" s="7"/>
    </row>
    <row r="168" spans="1:11" s="2" customFormat="1" ht="15" customHeight="1" x14ac:dyDescent="0.2">
      <c r="A168" s="7"/>
      <c r="F168" s="7"/>
      <c r="G168" s="7"/>
      <c r="H168" s="7"/>
      <c r="I168" s="7"/>
      <c r="J168" s="7"/>
      <c r="K168" s="7"/>
    </row>
    <row r="169" spans="1:11" s="2" customFormat="1" ht="15" customHeight="1" x14ac:dyDescent="0.2">
      <c r="A169" s="7"/>
      <c r="F169" s="7"/>
      <c r="G169" s="7"/>
      <c r="H169" s="7"/>
      <c r="I169" s="7"/>
      <c r="J169" s="7"/>
      <c r="K169" s="7"/>
    </row>
    <row r="170" spans="1:11" s="2" customFormat="1" ht="15" customHeight="1" x14ac:dyDescent="0.2">
      <c r="A170" s="7"/>
      <c r="F170" s="7"/>
      <c r="G170" s="7"/>
      <c r="H170" s="7"/>
      <c r="I170" s="7"/>
      <c r="J170" s="7"/>
      <c r="K170" s="7"/>
    </row>
    <row r="171" spans="1:11" s="2" customFormat="1" ht="15" customHeight="1" x14ac:dyDescent="0.2">
      <c r="A171" s="7"/>
      <c r="F171" s="7"/>
      <c r="G171" s="7"/>
      <c r="H171" s="7"/>
      <c r="I171" s="7"/>
      <c r="J171" s="7"/>
      <c r="K171" s="7"/>
    </row>
    <row r="172" spans="1:11" s="2" customFormat="1" ht="15" customHeight="1" x14ac:dyDescent="0.2">
      <c r="A172" s="7"/>
      <c r="F172" s="7"/>
      <c r="G172" s="7"/>
      <c r="H172" s="7"/>
      <c r="I172" s="7"/>
      <c r="J172" s="7"/>
      <c r="K172" s="7"/>
    </row>
    <row r="173" spans="1:11" s="2" customFormat="1" ht="15" customHeight="1" x14ac:dyDescent="0.2">
      <c r="A173" s="7"/>
      <c r="F173" s="7"/>
      <c r="G173" s="7"/>
      <c r="H173" s="7"/>
      <c r="I173" s="7"/>
      <c r="J173" s="7"/>
      <c r="K173" s="7"/>
    </row>
    <row r="174" spans="1:11" s="2" customFormat="1" ht="15" customHeight="1" x14ac:dyDescent="0.2">
      <c r="A174" s="7"/>
      <c r="F174" s="7"/>
      <c r="G174" s="7"/>
      <c r="H174" s="7"/>
      <c r="I174" s="7"/>
      <c r="J174" s="7"/>
      <c r="K174" s="7"/>
    </row>
    <row r="175" spans="1:11" s="2" customFormat="1" ht="15" customHeight="1" x14ac:dyDescent="0.2">
      <c r="A175" s="7"/>
      <c r="F175" s="7"/>
      <c r="G175" s="7"/>
      <c r="H175" s="7"/>
      <c r="I175" s="7"/>
      <c r="J175" s="7"/>
      <c r="K175" s="7"/>
    </row>
    <row r="176" spans="1:11" s="2" customFormat="1" ht="15" customHeight="1" x14ac:dyDescent="0.2">
      <c r="A176" s="7"/>
      <c r="F176" s="7"/>
      <c r="G176" s="7"/>
      <c r="H176" s="7"/>
      <c r="I176" s="7"/>
      <c r="J176" s="7"/>
      <c r="K176" s="7"/>
    </row>
    <row r="177" spans="1:11" s="2" customFormat="1" ht="15" customHeight="1" x14ac:dyDescent="0.2">
      <c r="A177" s="7"/>
      <c r="F177" s="7"/>
      <c r="G177" s="7"/>
      <c r="H177" s="7"/>
      <c r="I177" s="7"/>
      <c r="J177" s="7"/>
      <c r="K177" s="7"/>
    </row>
    <row r="178" spans="1:11" s="2" customFormat="1" ht="15" customHeight="1" x14ac:dyDescent="0.2">
      <c r="A178" s="7"/>
      <c r="F178" s="7"/>
      <c r="G178" s="7"/>
      <c r="H178" s="7"/>
      <c r="I178" s="7"/>
      <c r="J178" s="7"/>
      <c r="K178" s="7"/>
    </row>
    <row r="179" spans="1:11" s="2" customFormat="1" ht="15" customHeight="1" x14ac:dyDescent="0.2">
      <c r="A179" s="7"/>
      <c r="F179" s="7"/>
      <c r="G179" s="7"/>
      <c r="H179" s="7"/>
      <c r="I179" s="7"/>
      <c r="J179" s="7"/>
      <c r="K179" s="7"/>
    </row>
    <row r="180" spans="1:11" s="2" customFormat="1" ht="15" customHeight="1" x14ac:dyDescent="0.2">
      <c r="A180" s="7"/>
      <c r="F180" s="7"/>
      <c r="G180" s="7"/>
      <c r="H180" s="7"/>
      <c r="I180" s="7"/>
      <c r="J180" s="7"/>
      <c r="K180" s="7"/>
    </row>
    <row r="181" spans="1:11" s="2" customFormat="1" ht="15" customHeight="1" x14ac:dyDescent="0.2">
      <c r="A181" s="7"/>
      <c r="F181" s="7"/>
      <c r="G181" s="7"/>
      <c r="H181" s="7"/>
      <c r="I181" s="7"/>
      <c r="J181" s="7"/>
      <c r="K181" s="7"/>
    </row>
    <row r="182" spans="1:11" s="2" customFormat="1" ht="15" customHeight="1" x14ac:dyDescent="0.2">
      <c r="A182" s="7"/>
      <c r="F182" s="7"/>
      <c r="G182" s="7"/>
      <c r="H182" s="7"/>
      <c r="I182" s="7"/>
      <c r="J182" s="7"/>
      <c r="K182" s="7"/>
    </row>
    <row r="183" spans="1:11" s="2" customFormat="1" ht="15" customHeight="1" x14ac:dyDescent="0.2">
      <c r="A183" s="7"/>
      <c r="F183" s="7"/>
      <c r="G183" s="7"/>
      <c r="H183" s="7"/>
      <c r="I183" s="7"/>
      <c r="J183" s="7"/>
      <c r="K183" s="7"/>
    </row>
    <row r="184" spans="1:11" s="2" customFormat="1" ht="15" customHeight="1" x14ac:dyDescent="0.2">
      <c r="A184" s="7"/>
      <c r="F184" s="7"/>
      <c r="G184" s="7"/>
      <c r="H184" s="7"/>
      <c r="I184" s="7"/>
      <c r="J184" s="7"/>
      <c r="K184" s="7"/>
    </row>
    <row r="185" spans="1:11" s="2" customFormat="1" ht="15" customHeight="1" x14ac:dyDescent="0.2">
      <c r="A185" s="7"/>
      <c r="F185" s="7"/>
      <c r="G185" s="7"/>
      <c r="H185" s="7"/>
      <c r="I185" s="7"/>
      <c r="J185" s="7"/>
      <c r="K185" s="7"/>
    </row>
    <row r="186" spans="1:11" s="2" customFormat="1" ht="15" customHeight="1" x14ac:dyDescent="0.2">
      <c r="A186" s="7"/>
      <c r="F186" s="7"/>
      <c r="G186" s="7"/>
      <c r="H186" s="7"/>
      <c r="I186" s="7"/>
      <c r="J186" s="7"/>
      <c r="K186" s="7"/>
    </row>
    <row r="187" spans="1:11" s="2" customFormat="1" ht="15" customHeight="1" x14ac:dyDescent="0.2">
      <c r="A187" s="7"/>
      <c r="F187" s="7"/>
      <c r="G187" s="7"/>
      <c r="H187" s="7"/>
      <c r="I187" s="7"/>
      <c r="J187" s="7"/>
      <c r="K187" s="7"/>
    </row>
    <row r="188" spans="1:11" s="2" customFormat="1" ht="15" customHeight="1" x14ac:dyDescent="0.2">
      <c r="A188" s="7"/>
      <c r="F188" s="7"/>
      <c r="G188" s="7"/>
      <c r="H188" s="7"/>
      <c r="I188" s="7"/>
      <c r="J188" s="7"/>
      <c r="K188" s="7"/>
    </row>
    <row r="189" spans="1:11" s="2" customFormat="1" ht="15" customHeight="1" x14ac:dyDescent="0.2">
      <c r="A189" s="7"/>
      <c r="F189" s="7"/>
      <c r="G189" s="7"/>
      <c r="H189" s="7"/>
      <c r="I189" s="7"/>
      <c r="J189" s="7"/>
      <c r="K189" s="7"/>
    </row>
    <row r="190" spans="1:11" s="2" customFormat="1" ht="15" customHeight="1" x14ac:dyDescent="0.2">
      <c r="A190" s="7"/>
      <c r="F190" s="7"/>
      <c r="G190" s="7"/>
      <c r="H190" s="7"/>
      <c r="I190" s="7"/>
      <c r="J190" s="7"/>
      <c r="K190" s="7"/>
    </row>
    <row r="191" spans="1:11" s="2" customFormat="1" ht="15" customHeight="1" x14ac:dyDescent="0.2">
      <c r="A191" s="7"/>
      <c r="F191" s="7"/>
      <c r="G191" s="7"/>
      <c r="H191" s="7"/>
      <c r="I191" s="7"/>
      <c r="J191" s="7"/>
      <c r="K191" s="7"/>
    </row>
    <row r="192" spans="1:11" s="2" customFormat="1" ht="15" customHeight="1" x14ac:dyDescent="0.2">
      <c r="A192" s="7"/>
      <c r="F192" s="7"/>
      <c r="G192" s="7"/>
      <c r="H192" s="7"/>
      <c r="I192" s="7"/>
      <c r="J192" s="7"/>
      <c r="K192" s="7"/>
    </row>
    <row r="193" spans="1:11" s="2" customFormat="1" ht="15" customHeight="1" x14ac:dyDescent="0.2">
      <c r="A193" s="7"/>
      <c r="F193" s="7"/>
      <c r="G193" s="7"/>
      <c r="H193" s="7"/>
      <c r="I193" s="7"/>
      <c r="J193" s="7"/>
      <c r="K193" s="7"/>
    </row>
    <row r="194" spans="1:11" s="2" customFormat="1" ht="15" customHeight="1" x14ac:dyDescent="0.2">
      <c r="A194" s="7"/>
      <c r="F194" s="7"/>
      <c r="G194" s="7"/>
      <c r="H194" s="7"/>
      <c r="I194" s="7"/>
      <c r="J194" s="7"/>
      <c r="K194" s="7"/>
    </row>
    <row r="195" spans="1:11" s="2" customFormat="1" ht="15" customHeight="1" x14ac:dyDescent="0.2">
      <c r="A195" s="7"/>
      <c r="F195" s="7"/>
      <c r="G195" s="7"/>
      <c r="H195" s="7"/>
      <c r="I195" s="7"/>
      <c r="J195" s="7"/>
      <c r="K195" s="7"/>
    </row>
    <row r="196" spans="1:11" s="2" customFormat="1" ht="15" customHeight="1" x14ac:dyDescent="0.2">
      <c r="A196" s="7"/>
      <c r="F196" s="7"/>
      <c r="G196" s="7"/>
      <c r="H196" s="7"/>
      <c r="I196" s="7"/>
      <c r="J196" s="7"/>
      <c r="K196" s="7"/>
    </row>
    <row r="197" spans="1:11" s="2" customFormat="1" ht="15" customHeight="1" x14ac:dyDescent="0.2">
      <c r="A197" s="7"/>
      <c r="F197" s="7"/>
      <c r="G197" s="7"/>
      <c r="H197" s="7"/>
      <c r="I197" s="7"/>
      <c r="J197" s="7"/>
      <c r="K197" s="7"/>
    </row>
    <row r="198" spans="1:11" s="2" customFormat="1" ht="15" customHeight="1" x14ac:dyDescent="0.2">
      <c r="A198" s="7"/>
      <c r="F198" s="7"/>
      <c r="G198" s="7"/>
      <c r="H198" s="7"/>
      <c r="I198" s="7"/>
      <c r="J198" s="7"/>
      <c r="K198" s="7"/>
    </row>
    <row r="199" spans="1:11" s="2" customFormat="1" ht="15" customHeight="1" x14ac:dyDescent="0.2">
      <c r="A199" s="7"/>
      <c r="F199" s="7"/>
      <c r="G199" s="7"/>
      <c r="H199" s="7"/>
      <c r="I199" s="7"/>
      <c r="J199" s="7"/>
      <c r="K199" s="7"/>
    </row>
    <row r="200" spans="1:11" s="2" customFormat="1" ht="15" customHeight="1" x14ac:dyDescent="0.2">
      <c r="A200" s="7"/>
      <c r="F200" s="7"/>
      <c r="G200" s="7"/>
      <c r="H200" s="7"/>
      <c r="I200" s="7"/>
      <c r="J200" s="7"/>
      <c r="K200" s="7"/>
    </row>
    <row r="201" spans="1:11" s="2" customFormat="1" ht="15" customHeight="1" x14ac:dyDescent="0.2">
      <c r="A201" s="7"/>
      <c r="F201" s="7"/>
      <c r="G201" s="7"/>
      <c r="H201" s="7"/>
      <c r="I201" s="7"/>
      <c r="J201" s="7"/>
      <c r="K201" s="7"/>
    </row>
    <row r="202" spans="1:11" s="2" customFormat="1" ht="15" customHeight="1" x14ac:dyDescent="0.2">
      <c r="A202" s="7"/>
      <c r="F202" s="7"/>
      <c r="G202" s="7"/>
      <c r="H202" s="7"/>
      <c r="I202" s="7"/>
      <c r="J202" s="7"/>
      <c r="K202" s="7"/>
    </row>
    <row r="203" spans="1:11" s="2" customFormat="1" ht="15" customHeight="1" x14ac:dyDescent="0.2">
      <c r="A203" s="7"/>
      <c r="F203" s="7"/>
      <c r="G203" s="7"/>
      <c r="H203" s="7"/>
      <c r="I203" s="7"/>
      <c r="J203" s="7"/>
      <c r="K203" s="7"/>
    </row>
    <row r="204" spans="1:11" s="2" customFormat="1" ht="15" customHeight="1" x14ac:dyDescent="0.2">
      <c r="A204" s="7"/>
      <c r="F204" s="7"/>
      <c r="G204" s="7"/>
      <c r="H204" s="7"/>
      <c r="I204" s="7"/>
      <c r="J204" s="7"/>
      <c r="K204" s="7"/>
    </row>
    <row r="205" spans="1:11" s="2" customFormat="1" ht="15" customHeight="1" x14ac:dyDescent="0.2">
      <c r="A205" s="7"/>
      <c r="F205" s="7"/>
      <c r="G205" s="7"/>
      <c r="H205" s="7"/>
      <c r="I205" s="7"/>
      <c r="J205" s="7"/>
      <c r="K205" s="7"/>
    </row>
    <row r="206" spans="1:11" s="2" customFormat="1" ht="12.75" x14ac:dyDescent="0.2">
      <c r="A206" s="7"/>
      <c r="F206" s="7"/>
      <c r="G206" s="7"/>
      <c r="H206" s="7"/>
      <c r="I206" s="7"/>
      <c r="J206" s="7"/>
      <c r="K206" s="7"/>
    </row>
    <row r="207" spans="1:11" s="2" customFormat="1" ht="12.75" x14ac:dyDescent="0.2">
      <c r="A207" s="7"/>
      <c r="F207" s="7"/>
      <c r="G207" s="7"/>
      <c r="H207" s="7"/>
      <c r="I207" s="7"/>
      <c r="J207" s="7"/>
      <c r="K207" s="7"/>
    </row>
    <row r="208" spans="1:11" s="2" customFormat="1" ht="12.75" x14ac:dyDescent="0.2">
      <c r="A208" s="7"/>
      <c r="F208" s="7"/>
      <c r="G208" s="7"/>
      <c r="H208" s="7"/>
      <c r="I208" s="7"/>
      <c r="J208" s="7"/>
      <c r="K208" s="7"/>
    </row>
    <row r="209" spans="1:11" s="2" customFormat="1" ht="12.75" x14ac:dyDescent="0.2">
      <c r="A209" s="7"/>
      <c r="F209" s="7"/>
      <c r="G209" s="7"/>
      <c r="H209" s="7"/>
      <c r="I209" s="7"/>
      <c r="J209" s="7"/>
      <c r="K209" s="7"/>
    </row>
    <row r="210" spans="1:11" s="2" customFormat="1" ht="12.75" x14ac:dyDescent="0.2">
      <c r="A210" s="7"/>
      <c r="F210" s="7"/>
      <c r="G210" s="7"/>
      <c r="H210" s="7"/>
      <c r="I210" s="7"/>
      <c r="J210" s="7"/>
      <c r="K210" s="7"/>
    </row>
    <row r="211" spans="1:11" s="2" customFormat="1" ht="12.75" x14ac:dyDescent="0.2">
      <c r="A211" s="7"/>
      <c r="F211" s="7"/>
      <c r="G211" s="7"/>
      <c r="H211" s="7"/>
      <c r="I211" s="7"/>
      <c r="J211" s="7"/>
      <c r="K211" s="7"/>
    </row>
    <row r="212" spans="1:11" s="2" customFormat="1" ht="12.75" x14ac:dyDescent="0.2">
      <c r="A212" s="7"/>
      <c r="F212" s="7"/>
      <c r="G212" s="7"/>
      <c r="H212" s="7"/>
      <c r="I212" s="7"/>
      <c r="J212" s="7"/>
      <c r="K212" s="7"/>
    </row>
    <row r="213" spans="1:11" s="2" customFormat="1" ht="12.75" x14ac:dyDescent="0.2">
      <c r="A213" s="7"/>
      <c r="F213" s="7"/>
      <c r="G213" s="7"/>
      <c r="H213" s="7"/>
      <c r="I213" s="7"/>
      <c r="J213" s="7"/>
      <c r="K213" s="7"/>
    </row>
    <row r="214" spans="1:11" s="2" customFormat="1" ht="12.75" x14ac:dyDescent="0.2">
      <c r="A214" s="7"/>
      <c r="F214" s="7"/>
      <c r="G214" s="7"/>
      <c r="H214" s="7"/>
      <c r="I214" s="7"/>
      <c r="J214" s="7"/>
      <c r="K214" s="7"/>
    </row>
    <row r="215" spans="1:11" s="2" customFormat="1" ht="12.75" x14ac:dyDescent="0.2">
      <c r="A215" s="7"/>
      <c r="F215" s="7"/>
      <c r="G215" s="7"/>
      <c r="H215" s="7"/>
      <c r="I215" s="7"/>
      <c r="J215" s="7"/>
      <c r="K215" s="7"/>
    </row>
    <row r="216" spans="1:11" s="2" customFormat="1" ht="12.75" x14ac:dyDescent="0.2">
      <c r="A216" s="7"/>
      <c r="F216" s="7"/>
      <c r="G216" s="7"/>
      <c r="H216" s="7"/>
      <c r="I216" s="7"/>
      <c r="J216" s="7"/>
      <c r="K216" s="7"/>
    </row>
    <row r="217" spans="1:11" s="2" customFormat="1" ht="12.75" x14ac:dyDescent="0.2">
      <c r="A217" s="7"/>
      <c r="F217" s="7"/>
      <c r="G217" s="7"/>
      <c r="H217" s="7"/>
      <c r="I217" s="7"/>
      <c r="J217" s="7"/>
      <c r="K217" s="7"/>
    </row>
    <row r="218" spans="1:11" s="2" customFormat="1" ht="12.75" x14ac:dyDescent="0.2">
      <c r="A218" s="7"/>
      <c r="F218" s="7"/>
      <c r="G218" s="7"/>
      <c r="H218" s="7"/>
      <c r="I218" s="7"/>
      <c r="J218" s="7"/>
      <c r="K218" s="7"/>
    </row>
    <row r="219" spans="1:11" s="2" customFormat="1" ht="12.75" x14ac:dyDescent="0.2">
      <c r="A219" s="7"/>
      <c r="F219" s="7"/>
      <c r="G219" s="7"/>
      <c r="H219" s="7"/>
      <c r="I219" s="7"/>
      <c r="J219" s="7"/>
      <c r="K219" s="7"/>
    </row>
    <row r="220" spans="1:11" s="2" customFormat="1" ht="12.75" x14ac:dyDescent="0.2">
      <c r="A220" s="7"/>
      <c r="F220" s="7"/>
      <c r="G220" s="7"/>
      <c r="H220" s="7"/>
      <c r="I220" s="7"/>
      <c r="J220" s="7"/>
      <c r="K220" s="7"/>
    </row>
    <row r="221" spans="1:11" s="2" customFormat="1" ht="12.75" x14ac:dyDescent="0.2">
      <c r="A221" s="7"/>
      <c r="F221" s="7"/>
      <c r="G221" s="7"/>
      <c r="H221" s="7"/>
      <c r="I221" s="7"/>
      <c r="J221" s="7"/>
      <c r="K221" s="7"/>
    </row>
    <row r="222" spans="1:11" s="2" customFormat="1" ht="12.75" x14ac:dyDescent="0.2">
      <c r="A222" s="7"/>
      <c r="F222" s="7"/>
      <c r="G222" s="7"/>
      <c r="H222" s="7"/>
      <c r="I222" s="7"/>
      <c r="J222" s="7"/>
      <c r="K222" s="7"/>
    </row>
    <row r="223" spans="1:11" s="2" customFormat="1" ht="12.75" x14ac:dyDescent="0.2">
      <c r="A223" s="7"/>
      <c r="F223" s="7"/>
      <c r="G223" s="7"/>
      <c r="H223" s="7"/>
      <c r="I223" s="7"/>
      <c r="J223" s="7"/>
      <c r="K223" s="7"/>
    </row>
    <row r="224" spans="1:11" s="2" customFormat="1" ht="12.75" x14ac:dyDescent="0.2">
      <c r="A224" s="7"/>
      <c r="F224" s="7"/>
      <c r="G224" s="7"/>
      <c r="H224" s="7"/>
      <c r="I224" s="7"/>
      <c r="J224" s="7"/>
      <c r="K224" s="7"/>
    </row>
    <row r="225" spans="1:11" s="2" customFormat="1" ht="12.75" x14ac:dyDescent="0.2">
      <c r="A225" s="7"/>
      <c r="F225" s="7"/>
      <c r="G225" s="7"/>
      <c r="H225" s="7"/>
      <c r="I225" s="7"/>
      <c r="J225" s="7"/>
      <c r="K225" s="7"/>
    </row>
    <row r="226" spans="1:11" s="2" customFormat="1" ht="12.75" x14ac:dyDescent="0.2">
      <c r="A226" s="7"/>
      <c r="F226" s="7"/>
      <c r="G226" s="7"/>
      <c r="H226" s="7"/>
      <c r="I226" s="7"/>
      <c r="J226" s="7"/>
      <c r="K226" s="7"/>
    </row>
    <row r="227" spans="1:11" s="2" customFormat="1" ht="12.75" x14ac:dyDescent="0.2">
      <c r="A227" s="7"/>
      <c r="F227" s="7"/>
      <c r="G227" s="7"/>
      <c r="H227" s="7"/>
      <c r="I227" s="7"/>
      <c r="J227" s="7"/>
      <c r="K227" s="7"/>
    </row>
    <row r="228" spans="1:11" s="2" customFormat="1" ht="12.75" x14ac:dyDescent="0.2">
      <c r="A228" s="7"/>
      <c r="F228" s="7"/>
      <c r="G228" s="7"/>
      <c r="H228" s="7"/>
      <c r="I228" s="7"/>
      <c r="J228" s="7"/>
      <c r="K228" s="7"/>
    </row>
    <row r="229" spans="1:11" s="2" customFormat="1" ht="12.75" x14ac:dyDescent="0.2">
      <c r="A229" s="7"/>
      <c r="F229" s="7"/>
      <c r="G229" s="7"/>
      <c r="H229" s="7"/>
      <c r="I229" s="7"/>
      <c r="J229" s="7"/>
      <c r="K229" s="7"/>
    </row>
    <row r="230" spans="1:11" s="2" customFormat="1" ht="12.75" x14ac:dyDescent="0.2">
      <c r="A230" s="7"/>
      <c r="F230" s="7"/>
      <c r="G230" s="7"/>
      <c r="H230" s="7"/>
      <c r="I230" s="7"/>
      <c r="J230" s="7"/>
      <c r="K230" s="7"/>
    </row>
    <row r="231" spans="1:11" s="2" customFormat="1" ht="12.75" x14ac:dyDescent="0.2">
      <c r="A231" s="7"/>
      <c r="F231" s="7"/>
      <c r="G231" s="7"/>
      <c r="H231" s="7"/>
      <c r="I231" s="7"/>
      <c r="J231" s="7"/>
      <c r="K231" s="7"/>
    </row>
    <row r="232" spans="1:11" ht="12.75" x14ac:dyDescent="0.2">
      <c r="A232" s="7"/>
      <c r="F232" s="7"/>
      <c r="G232" s="7"/>
      <c r="H232" s="7"/>
      <c r="I232" s="7"/>
      <c r="J232" s="7"/>
      <c r="K232" s="7"/>
    </row>
    <row r="233" spans="1:11" ht="12.75" x14ac:dyDescent="0.2">
      <c r="A233" s="7"/>
      <c r="F233" s="7"/>
      <c r="G233" s="7"/>
      <c r="H233" s="7"/>
      <c r="I233" s="7"/>
      <c r="J233" s="7"/>
      <c r="K233" s="7"/>
    </row>
    <row r="234" spans="1:11" ht="12.75" x14ac:dyDescent="0.2">
      <c r="A234" s="7"/>
      <c r="F234" s="7"/>
      <c r="G234" s="7"/>
      <c r="H234" s="7"/>
      <c r="I234" s="7"/>
      <c r="J234" s="7"/>
      <c r="K234" s="7"/>
    </row>
    <row r="235" spans="1:11" ht="12.75" x14ac:dyDescent="0.2">
      <c r="A235" s="7"/>
      <c r="F235" s="7"/>
      <c r="G235" s="7"/>
      <c r="H235" s="7"/>
      <c r="I235" s="7"/>
      <c r="J235" s="7"/>
      <c r="K235" s="7"/>
    </row>
    <row r="236" spans="1:11" ht="12.75" x14ac:dyDescent="0.2">
      <c r="A236" s="7"/>
      <c r="F236" s="7"/>
      <c r="G236" s="7"/>
      <c r="H236" s="7"/>
      <c r="I236" s="7"/>
      <c r="J236" s="7"/>
      <c r="K236" s="7"/>
    </row>
    <row r="237" spans="1:11" ht="12.75" x14ac:dyDescent="0.2">
      <c r="A237" s="7"/>
      <c r="F237" s="7"/>
      <c r="G237" s="7"/>
      <c r="H237" s="7"/>
      <c r="I237" s="7"/>
      <c r="J237" s="7"/>
      <c r="K237" s="7"/>
    </row>
    <row r="238" spans="1:11" ht="12.75" x14ac:dyDescent="0.2">
      <c r="A238" s="7"/>
      <c r="F238" s="7"/>
      <c r="G238" s="7"/>
      <c r="H238" s="7"/>
      <c r="I238" s="7"/>
      <c r="J238" s="7"/>
      <c r="K238" s="7"/>
    </row>
    <row r="239" spans="1:11" ht="12.75" x14ac:dyDescent="0.2">
      <c r="A239" s="7"/>
      <c r="F239" s="7"/>
      <c r="G239" s="7"/>
      <c r="H239" s="7"/>
      <c r="I239" s="7"/>
      <c r="J239" s="7"/>
      <c r="K239" s="7"/>
    </row>
    <row r="240" spans="1:11" ht="12.75" x14ac:dyDescent="0.2">
      <c r="A240" s="7"/>
      <c r="F240" s="7"/>
      <c r="G240" s="7"/>
      <c r="H240" s="7"/>
      <c r="I240" s="7"/>
      <c r="J240" s="7"/>
      <c r="K240" s="7"/>
    </row>
    <row r="241" spans="1:11" ht="12.75" x14ac:dyDescent="0.2">
      <c r="A241" s="7"/>
      <c r="F241" s="7"/>
      <c r="G241" s="7"/>
      <c r="H241" s="7"/>
      <c r="I241" s="7"/>
      <c r="J241" s="7"/>
      <c r="K241" s="7"/>
    </row>
    <row r="242" spans="1:11" ht="12.75" x14ac:dyDescent="0.2">
      <c r="A242" s="7"/>
      <c r="F242" s="7"/>
      <c r="G242" s="7"/>
      <c r="H242" s="7"/>
      <c r="I242" s="7"/>
      <c r="J242" s="7"/>
      <c r="K242" s="7"/>
    </row>
    <row r="243" spans="1:11" ht="12.75" x14ac:dyDescent="0.2">
      <c r="A243" s="7"/>
      <c r="F243" s="7"/>
      <c r="G243" s="7"/>
      <c r="H243" s="7"/>
      <c r="I243" s="7"/>
      <c r="J243" s="7"/>
      <c r="K243" s="7"/>
    </row>
    <row r="244" spans="1:11" ht="12.75" x14ac:dyDescent="0.2">
      <c r="A244" s="7"/>
      <c r="F244" s="7"/>
      <c r="G244" s="7"/>
      <c r="H244" s="7"/>
      <c r="I244" s="7"/>
      <c r="J244" s="7"/>
      <c r="K244" s="7"/>
    </row>
    <row r="245" spans="1:11" ht="12.75" x14ac:dyDescent="0.2">
      <c r="A245" s="7"/>
      <c r="F245" s="7"/>
      <c r="G245" s="7"/>
      <c r="H245" s="7"/>
      <c r="I245" s="7"/>
      <c r="J245" s="7"/>
      <c r="K245" s="7"/>
    </row>
    <row r="246" spans="1:11" ht="12.75" x14ac:dyDescent="0.2">
      <c r="A246" s="7"/>
      <c r="F246" s="7"/>
      <c r="G246" s="7"/>
      <c r="H246" s="7"/>
      <c r="I246" s="7"/>
      <c r="J246" s="7"/>
      <c r="K246" s="7"/>
    </row>
    <row r="247" spans="1:11" ht="12.75" x14ac:dyDescent="0.2">
      <c r="A247" s="7"/>
      <c r="F247" s="7"/>
      <c r="G247" s="7"/>
      <c r="H247" s="7"/>
      <c r="I247" s="7"/>
      <c r="J247" s="7"/>
      <c r="K247" s="7"/>
    </row>
    <row r="248" spans="1:11" ht="12.75" x14ac:dyDescent="0.2">
      <c r="A248" s="7"/>
      <c r="F248" s="7"/>
      <c r="G248" s="7"/>
      <c r="H248" s="7"/>
      <c r="I248" s="7"/>
      <c r="J248" s="7"/>
      <c r="K248" s="7"/>
    </row>
    <row r="249" spans="1:11" ht="12.75" x14ac:dyDescent="0.2">
      <c r="A249" s="7"/>
      <c r="F249" s="7"/>
      <c r="G249" s="7"/>
      <c r="H249" s="7"/>
      <c r="I249" s="7"/>
      <c r="J249" s="7"/>
      <c r="K249" s="7"/>
    </row>
    <row r="250" spans="1:11" ht="38.25" customHeight="1" x14ac:dyDescent="0.2">
      <c r="A250" s="7"/>
      <c r="F250" s="7"/>
      <c r="G250" s="7"/>
      <c r="H250" s="7"/>
      <c r="I250" s="7"/>
      <c r="J250" s="7"/>
      <c r="K250" s="7"/>
    </row>
    <row r="251" spans="1:11" ht="38.25" customHeight="1" x14ac:dyDescent="0.2">
      <c r="A251" s="7"/>
      <c r="F251" s="7"/>
      <c r="G251" s="7"/>
      <c r="H251" s="7"/>
      <c r="I251" s="7"/>
      <c r="J251" s="7"/>
      <c r="K251" s="7"/>
    </row>
    <row r="252" spans="1:11" ht="38.25" customHeight="1" x14ac:dyDescent="0.2">
      <c r="A252" s="7"/>
      <c r="F252" s="7"/>
      <c r="G252" s="7"/>
      <c r="H252" s="7"/>
      <c r="I252" s="7"/>
      <c r="J252" s="7"/>
      <c r="K252" s="7"/>
    </row>
    <row r="253" spans="1:11" ht="38.25" customHeight="1" x14ac:dyDescent="0.2">
      <c r="A253" s="7"/>
      <c r="F253" s="7"/>
      <c r="G253" s="7"/>
      <c r="H253" s="7"/>
      <c r="I253" s="7"/>
      <c r="J253" s="7"/>
      <c r="K253" s="7"/>
    </row>
    <row r="254" spans="1:11" ht="38.25" customHeight="1" x14ac:dyDescent="0.2">
      <c r="A254" s="7"/>
      <c r="F254" s="7"/>
      <c r="G254" s="7"/>
      <c r="H254" s="7"/>
      <c r="I254" s="7"/>
      <c r="J254" s="7"/>
      <c r="K254" s="7"/>
    </row>
    <row r="255" spans="1:11" ht="38.25" customHeight="1" x14ac:dyDescent="0.2">
      <c r="A255" s="7"/>
      <c r="F255" s="7"/>
      <c r="G255" s="7"/>
      <c r="H255" s="7"/>
      <c r="I255" s="7"/>
      <c r="J255" s="7"/>
      <c r="K255" s="7"/>
    </row>
    <row r="256" spans="1:11" ht="38.25" customHeight="1" x14ac:dyDescent="0.2">
      <c r="A256" s="7"/>
      <c r="F256" s="7"/>
      <c r="G256" s="7"/>
      <c r="H256" s="7"/>
      <c r="I256" s="7"/>
      <c r="J256" s="7"/>
      <c r="K256" s="7"/>
    </row>
    <row r="257" spans="1:11" ht="38.25" customHeight="1" x14ac:dyDescent="0.2">
      <c r="A257" s="7"/>
      <c r="F257" s="7"/>
      <c r="G257" s="7"/>
      <c r="H257" s="7"/>
      <c r="I257" s="7"/>
      <c r="J257" s="7"/>
      <c r="K257" s="7"/>
    </row>
    <row r="258" spans="1:11" ht="38.25" customHeight="1" x14ac:dyDescent="0.2">
      <c r="A258" s="7"/>
      <c r="F258" s="7"/>
      <c r="G258" s="7"/>
      <c r="H258" s="7"/>
      <c r="I258" s="7"/>
      <c r="J258" s="7"/>
      <c r="K258" s="7"/>
    </row>
    <row r="259" spans="1:11" ht="38.25" customHeight="1" x14ac:dyDescent="0.2">
      <c r="A259" s="7"/>
      <c r="F259" s="7"/>
      <c r="G259" s="7"/>
      <c r="H259" s="7"/>
      <c r="I259" s="7"/>
      <c r="J259" s="7"/>
      <c r="K259" s="7"/>
    </row>
    <row r="260" spans="1:11" ht="38.25" customHeight="1" x14ac:dyDescent="0.2">
      <c r="A260" s="7"/>
      <c r="F260" s="7"/>
      <c r="G260" s="7"/>
      <c r="H260" s="7"/>
      <c r="I260" s="7"/>
      <c r="J260" s="7"/>
      <c r="K260" s="7"/>
    </row>
    <row r="261" spans="1:11" ht="38.25" customHeight="1" x14ac:dyDescent="0.2">
      <c r="A261" s="7"/>
      <c r="F261" s="7"/>
      <c r="G261" s="7"/>
      <c r="H261" s="7"/>
      <c r="I261" s="7"/>
      <c r="J261" s="7"/>
      <c r="K261" s="7"/>
    </row>
    <row r="262" spans="1:11" ht="38.25" customHeight="1" x14ac:dyDescent="0.2">
      <c r="A262" s="7"/>
      <c r="F262" s="7"/>
      <c r="G262" s="7"/>
      <c r="H262" s="7"/>
      <c r="I262" s="7"/>
      <c r="J262" s="7"/>
      <c r="K262" s="7"/>
    </row>
    <row r="263" spans="1:11" ht="38.25" customHeight="1" x14ac:dyDescent="0.2">
      <c r="A263" s="7"/>
      <c r="F263" s="7"/>
      <c r="G263" s="7"/>
      <c r="H263" s="7"/>
      <c r="I263" s="7"/>
      <c r="J263" s="7"/>
      <c r="K263" s="7"/>
    </row>
    <row r="264" spans="1:11" ht="38.25" customHeight="1" x14ac:dyDescent="0.2">
      <c r="A264" s="7"/>
      <c r="F264" s="7"/>
      <c r="G264" s="7"/>
      <c r="H264" s="7"/>
      <c r="I264" s="7"/>
      <c r="J264" s="7"/>
      <c r="K264" s="7"/>
    </row>
    <row r="265" spans="1:11" ht="38.25" customHeight="1" x14ac:dyDescent="0.2">
      <c r="A265" s="7"/>
      <c r="F265" s="7"/>
      <c r="G265" s="7"/>
      <c r="H265" s="7"/>
      <c r="I265" s="7"/>
      <c r="J265" s="7"/>
      <c r="K265" s="7"/>
    </row>
    <row r="266" spans="1:11" ht="38.25" customHeight="1" x14ac:dyDescent="0.2">
      <c r="A266" s="7"/>
      <c r="F266" s="7"/>
      <c r="G266" s="7"/>
      <c r="H266" s="7"/>
      <c r="I266" s="7"/>
      <c r="J266" s="7"/>
      <c r="K266" s="7"/>
    </row>
    <row r="267" spans="1:11" ht="38.25" customHeight="1" x14ac:dyDescent="0.2">
      <c r="A267" s="7"/>
      <c r="F267" s="7"/>
      <c r="G267" s="7"/>
      <c r="H267" s="7"/>
      <c r="I267" s="7"/>
      <c r="J267" s="7"/>
      <c r="K267" s="7"/>
    </row>
    <row r="268" spans="1:11" ht="38.25" customHeight="1" x14ac:dyDescent="0.2">
      <c r="A268" s="7"/>
      <c r="F268" s="7"/>
      <c r="G268" s="7"/>
      <c r="H268" s="7"/>
      <c r="I268" s="7"/>
      <c r="J268" s="7"/>
      <c r="K268" s="7"/>
    </row>
    <row r="269" spans="1:11" ht="38.25" customHeight="1" x14ac:dyDescent="0.2">
      <c r="A269" s="7"/>
      <c r="F269" s="7"/>
      <c r="G269" s="7"/>
      <c r="H269" s="7"/>
      <c r="I269" s="7"/>
      <c r="J269" s="7"/>
      <c r="K269" s="7"/>
    </row>
    <row r="270" spans="1:11" ht="38.25" customHeight="1" x14ac:dyDescent="0.2">
      <c r="A270" s="7"/>
      <c r="F270" s="7"/>
      <c r="G270" s="7"/>
      <c r="H270" s="7"/>
      <c r="I270" s="7"/>
      <c r="J270" s="7"/>
      <c r="K270" s="7"/>
    </row>
    <row r="271" spans="1:11" ht="38.25" customHeight="1" x14ac:dyDescent="0.2">
      <c r="A271" s="7"/>
      <c r="F271" s="7"/>
      <c r="G271" s="7"/>
      <c r="H271" s="7"/>
      <c r="I271" s="7"/>
      <c r="J271" s="7"/>
      <c r="K271" s="7"/>
    </row>
    <row r="272" spans="1:11" ht="38.25" customHeight="1" x14ac:dyDescent="0.2">
      <c r="A272" s="7"/>
      <c r="F272" s="7"/>
      <c r="G272" s="7"/>
      <c r="H272" s="7"/>
      <c r="I272" s="7"/>
      <c r="J272" s="7"/>
      <c r="K272" s="7"/>
    </row>
    <row r="273" spans="1:11" ht="38.25" customHeight="1" x14ac:dyDescent="0.2">
      <c r="A273" s="7"/>
      <c r="F273" s="7"/>
      <c r="G273" s="7"/>
      <c r="H273" s="7"/>
      <c r="I273" s="7"/>
      <c r="J273" s="7"/>
      <c r="K273" s="7"/>
    </row>
    <row r="274" spans="1:11" ht="38.25" customHeight="1" x14ac:dyDescent="0.2">
      <c r="A274" s="7"/>
      <c r="F274" s="7"/>
      <c r="G274" s="7"/>
      <c r="H274" s="7"/>
      <c r="I274" s="7"/>
      <c r="J274" s="7"/>
      <c r="K274" s="7"/>
    </row>
    <row r="275" spans="1:11" ht="38.25" customHeight="1" x14ac:dyDescent="0.2">
      <c r="A275" s="7"/>
      <c r="F275" s="7"/>
      <c r="G275" s="7"/>
      <c r="H275" s="7"/>
      <c r="I275" s="7"/>
      <c r="J275" s="7"/>
      <c r="K275" s="7"/>
    </row>
    <row r="276" spans="1:11" ht="38.25" customHeight="1" x14ac:dyDescent="0.2">
      <c r="A276" s="7"/>
      <c r="F276" s="7"/>
      <c r="G276" s="7"/>
      <c r="H276" s="7"/>
      <c r="I276" s="7"/>
      <c r="J276" s="7"/>
      <c r="K276" s="7"/>
    </row>
    <row r="277" spans="1:11" ht="38.25" customHeight="1" x14ac:dyDescent="0.2">
      <c r="A277" s="7"/>
      <c r="F277" s="7"/>
      <c r="G277" s="7"/>
      <c r="H277" s="7"/>
      <c r="I277" s="7"/>
      <c r="J277" s="7"/>
      <c r="K277" s="7"/>
    </row>
    <row r="278" spans="1:11" ht="38.25" customHeight="1" x14ac:dyDescent="0.2">
      <c r="A278" s="7"/>
      <c r="F278" s="7"/>
      <c r="G278" s="7"/>
      <c r="H278" s="7"/>
      <c r="I278" s="7"/>
      <c r="J278" s="7"/>
      <c r="K278" s="7"/>
    </row>
    <row r="279" spans="1:11" ht="38.25" customHeight="1" x14ac:dyDescent="0.2">
      <c r="A279" s="7"/>
      <c r="F279" s="7"/>
      <c r="G279" s="7"/>
      <c r="H279" s="7"/>
      <c r="I279" s="7"/>
      <c r="J279" s="7"/>
      <c r="K279" s="7"/>
    </row>
    <row r="280" spans="1:11" ht="38.25" customHeight="1" x14ac:dyDescent="0.2">
      <c r="A280" s="7"/>
      <c r="F280" s="7"/>
      <c r="G280" s="7"/>
      <c r="H280" s="7"/>
      <c r="I280" s="7"/>
      <c r="J280" s="7"/>
      <c r="K280" s="7"/>
    </row>
    <row r="281" spans="1:11" ht="38.25" customHeight="1" x14ac:dyDescent="0.2">
      <c r="A281" s="7"/>
      <c r="F281" s="7"/>
      <c r="G281" s="7"/>
      <c r="H281" s="7"/>
      <c r="I281" s="7"/>
      <c r="J281" s="7"/>
      <c r="K281" s="7"/>
    </row>
    <row r="282" spans="1:11" ht="38.25" customHeight="1" x14ac:dyDescent="0.2">
      <c r="A282" s="7"/>
      <c r="F282" s="7"/>
      <c r="G282" s="7"/>
      <c r="H282" s="7"/>
      <c r="I282" s="7"/>
      <c r="J282" s="7"/>
      <c r="K282" s="7"/>
    </row>
    <row r="283" spans="1:11" ht="38.25" customHeight="1" x14ac:dyDescent="0.2">
      <c r="A283" s="7"/>
      <c r="F283" s="7"/>
      <c r="G283" s="7"/>
      <c r="H283" s="7"/>
      <c r="I283" s="7"/>
      <c r="J283" s="7"/>
      <c r="K283" s="7"/>
    </row>
    <row r="284" spans="1:11" ht="38.25" customHeight="1" x14ac:dyDescent="0.2">
      <c r="A284" s="7"/>
      <c r="F284" s="7"/>
      <c r="G284" s="7"/>
      <c r="H284" s="7"/>
      <c r="I284" s="7"/>
      <c r="J284" s="7"/>
      <c r="K284" s="7"/>
    </row>
    <row r="285" spans="1:11" ht="38.25" customHeight="1" x14ac:dyDescent="0.2">
      <c r="A285" s="7"/>
      <c r="F285" s="7"/>
      <c r="G285" s="7"/>
      <c r="H285" s="7"/>
      <c r="I285" s="7"/>
      <c r="J285" s="7"/>
      <c r="K285" s="7"/>
    </row>
    <row r="286" spans="1:11" ht="38.25" customHeight="1" x14ac:dyDescent="0.2">
      <c r="A286" s="7"/>
      <c r="F286" s="7"/>
      <c r="G286" s="7"/>
      <c r="H286" s="7"/>
      <c r="I286" s="7"/>
      <c r="J286" s="7"/>
      <c r="K286" s="7"/>
    </row>
    <row r="287" spans="1:11" ht="38.25" customHeight="1" x14ac:dyDescent="0.2">
      <c r="A287" s="7"/>
      <c r="F287" s="7"/>
      <c r="G287" s="7"/>
      <c r="H287" s="7"/>
      <c r="I287" s="7"/>
      <c r="J287" s="7"/>
      <c r="K287" s="7"/>
    </row>
    <row r="288" spans="1:11" ht="38.25" customHeight="1" x14ac:dyDescent="0.2">
      <c r="A288" s="7"/>
      <c r="F288" s="7"/>
      <c r="G288" s="7"/>
      <c r="H288" s="7"/>
      <c r="I288" s="7"/>
      <c r="J288" s="7"/>
      <c r="K288" s="7"/>
    </row>
    <row r="289" spans="1:11" ht="38.25" customHeight="1" x14ac:dyDescent="0.2">
      <c r="A289" s="7"/>
      <c r="F289" s="7"/>
      <c r="G289" s="7"/>
      <c r="H289" s="7"/>
      <c r="I289" s="7"/>
      <c r="J289" s="7"/>
      <c r="K289" s="7"/>
    </row>
    <row r="290" spans="1:11" ht="38.25" customHeight="1" x14ac:dyDescent="0.2">
      <c r="A290" s="7"/>
      <c r="F290" s="7"/>
      <c r="G290" s="7"/>
      <c r="H290" s="7"/>
      <c r="I290" s="7"/>
      <c r="J290" s="7"/>
      <c r="K290" s="7"/>
    </row>
    <row r="291" spans="1:11" ht="38.25" customHeight="1" x14ac:dyDescent="0.2">
      <c r="A291" s="7"/>
      <c r="F291" s="7"/>
      <c r="G291" s="7"/>
      <c r="H291" s="7"/>
      <c r="I291" s="7"/>
      <c r="J291" s="7"/>
      <c r="K291" s="7"/>
    </row>
    <row r="292" spans="1:11" ht="38.25" customHeight="1" x14ac:dyDescent="0.2">
      <c r="A292" s="7"/>
      <c r="F292" s="7"/>
      <c r="G292" s="7"/>
      <c r="H292" s="7"/>
      <c r="I292" s="7"/>
      <c r="J292" s="7"/>
      <c r="K292" s="7"/>
    </row>
    <row r="293" spans="1:11" ht="38.25" customHeight="1" x14ac:dyDescent="0.2">
      <c r="A293" s="7"/>
      <c r="F293" s="7"/>
      <c r="G293" s="7"/>
      <c r="H293" s="7"/>
      <c r="I293" s="7"/>
      <c r="J293" s="7"/>
      <c r="K293" s="7"/>
    </row>
    <row r="294" spans="1:11" ht="38.25" customHeight="1" x14ac:dyDescent="0.2">
      <c r="A294" s="7"/>
      <c r="F294" s="7"/>
      <c r="G294" s="7"/>
      <c r="H294" s="7"/>
      <c r="I294" s="7"/>
      <c r="J294" s="7"/>
      <c r="K294" s="7"/>
    </row>
    <row r="295" spans="1:11" ht="38.25" customHeight="1" x14ac:dyDescent="0.2">
      <c r="A295" s="7"/>
      <c r="F295" s="7"/>
      <c r="G295" s="7"/>
      <c r="H295" s="7"/>
      <c r="I295" s="7"/>
      <c r="J295" s="7"/>
      <c r="K295" s="7"/>
    </row>
    <row r="296" spans="1:11" ht="38.25" customHeight="1" x14ac:dyDescent="0.2">
      <c r="A296" s="7"/>
      <c r="F296" s="7"/>
      <c r="G296" s="7"/>
      <c r="H296" s="7"/>
      <c r="I296" s="7"/>
      <c r="J296" s="7"/>
      <c r="K296" s="7"/>
    </row>
    <row r="297" spans="1:11" ht="38.25" customHeight="1" x14ac:dyDescent="0.2">
      <c r="A297" s="7"/>
      <c r="F297" s="7"/>
      <c r="G297" s="7"/>
      <c r="H297" s="7"/>
      <c r="I297" s="7"/>
      <c r="J297" s="7"/>
      <c r="K297" s="7"/>
    </row>
    <row r="298" spans="1:11" ht="38.25" customHeight="1" x14ac:dyDescent="0.2">
      <c r="A298" s="7"/>
      <c r="F298" s="7"/>
      <c r="G298" s="7"/>
      <c r="H298" s="7"/>
      <c r="I298" s="7"/>
      <c r="J298" s="7"/>
      <c r="K298" s="7"/>
    </row>
    <row r="299" spans="1:11" ht="38.25" customHeight="1" x14ac:dyDescent="0.2">
      <c r="A299" s="7"/>
      <c r="F299" s="7"/>
      <c r="G299" s="7"/>
      <c r="H299" s="7"/>
      <c r="I299" s="7"/>
      <c r="J299" s="7"/>
      <c r="K299" s="7"/>
    </row>
    <row r="300" spans="1:11" ht="38.25" customHeight="1" x14ac:dyDescent="0.2">
      <c r="A300" s="7"/>
      <c r="F300" s="7"/>
      <c r="G300" s="7"/>
      <c r="H300" s="7"/>
      <c r="I300" s="7"/>
      <c r="J300" s="7"/>
      <c r="K300" s="7"/>
    </row>
    <row r="301" spans="1:11" ht="38.25" customHeight="1" x14ac:dyDescent="0.2">
      <c r="A301" s="7"/>
      <c r="F301" s="7"/>
      <c r="G301" s="7"/>
      <c r="H301" s="7"/>
      <c r="I301" s="7"/>
      <c r="J301" s="7"/>
      <c r="K301" s="7"/>
    </row>
    <row r="302" spans="1:11" ht="38.25" customHeight="1" x14ac:dyDescent="0.2">
      <c r="A302" s="7"/>
      <c r="F302" s="7"/>
      <c r="G302" s="7"/>
      <c r="H302" s="7"/>
      <c r="I302" s="7"/>
      <c r="J302" s="7"/>
      <c r="K302" s="7"/>
    </row>
    <row r="303" spans="1:11" ht="38.25" customHeight="1" x14ac:dyDescent="0.2">
      <c r="A303" s="7"/>
      <c r="F303" s="7"/>
      <c r="G303" s="7"/>
      <c r="H303" s="7"/>
      <c r="I303" s="7"/>
      <c r="J303" s="7"/>
      <c r="K303" s="7"/>
    </row>
    <row r="304" spans="1:11" ht="38.25" customHeight="1" x14ac:dyDescent="0.2">
      <c r="A304" s="7"/>
      <c r="F304" s="7"/>
      <c r="G304" s="7"/>
      <c r="H304" s="7"/>
      <c r="I304" s="7"/>
      <c r="J304" s="7"/>
      <c r="K304" s="7"/>
    </row>
    <row r="305" spans="1:11" ht="38.25" customHeight="1" x14ac:dyDescent="0.2">
      <c r="A305" s="7"/>
      <c r="F305" s="7"/>
      <c r="G305" s="7"/>
      <c r="H305" s="7"/>
      <c r="I305" s="7"/>
      <c r="J305" s="7"/>
      <c r="K305" s="7"/>
    </row>
    <row r="306" spans="1:11" ht="38.25" customHeight="1" x14ac:dyDescent="0.2">
      <c r="A306" s="7"/>
      <c r="F306" s="7"/>
      <c r="G306" s="7"/>
      <c r="H306" s="7"/>
      <c r="I306" s="7"/>
      <c r="J306" s="7"/>
      <c r="K306" s="7"/>
    </row>
    <row r="307" spans="1:11" ht="38.25" customHeight="1" x14ac:dyDescent="0.2">
      <c r="A307" s="7"/>
      <c r="F307" s="7"/>
      <c r="G307" s="7"/>
      <c r="H307" s="7"/>
      <c r="I307" s="7"/>
      <c r="J307" s="7"/>
      <c r="K307" s="7"/>
    </row>
  </sheetData>
  <sheetProtection insertRows="0" deleteRows="0" selectLockedCells="1" sort="0" autoFilter="0"/>
  <dataValidations count="3">
    <dataValidation type="list" allowBlank="1" showInputMessage="1" showErrorMessage="1" sqref="L2:L100" xr:uid="{51A73DD2-C485-4C03-B75D-47C7D1346548}">
      <formula1>"Anaïs,Christian,Matthieu"</formula1>
    </dataValidation>
    <dataValidation type="list" allowBlank="1" showInputMessage="1" showErrorMessage="1" sqref="H2:H100" xr:uid="{314181D4-366F-4494-9155-9A6D35519845}">
      <formula1>"0,10"</formula1>
    </dataValidation>
    <dataValidation type="list" allowBlank="1" showInputMessage="1" showErrorMessage="1" sqref="I2:I100" xr:uid="{18C3C8AA-810B-4818-B912-5D3D6B535503}">
      <formula1>"10%,20%,50%,100%"</formula1>
    </dataValidation>
  </dataValidations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27389D7-D9E4-4EBE-9FE5-11C2254F5AA7}">
          <x14:formula1>
            <xm:f>'Ne pas toucher'!$D$1:$D$3</xm:f>
          </x14:formula1>
          <xm:sqref>F2:F100</xm:sqref>
        </x14:dataValidation>
        <x14:dataValidation type="list" allowBlank="1" showInputMessage="1" showErrorMessage="1" xr:uid="{FB58C3BC-20E2-4671-80C7-267A578ECC2E}">
          <x14:formula1>
            <xm:f>'Ne pas toucher'!$H$1:$H$5</xm:f>
          </x14:formula1>
          <xm:sqref>M2:M100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688F1-0D07-4606-99E3-358E928CAA7E}">
  <sheetPr codeName="Feuil1">
    <tabColor rgb="FF00B050"/>
  </sheetPr>
  <dimension ref="A1:S400"/>
  <sheetViews>
    <sheetView zoomScaleNormal="100" zoomScaleSheetLayoutView="100" workbookViewId="0">
      <pane ySplit="1" topLeftCell="A2" activePane="bottomLeft" state="frozenSplit"/>
      <selection pane="bottomLeft" activeCell="A99" sqref="A99:S100"/>
    </sheetView>
  </sheetViews>
  <sheetFormatPr baseColWidth="10" defaultColWidth="10" defaultRowHeight="38.25" customHeight="1" x14ac:dyDescent="0.2"/>
  <cols>
    <col min="1" max="1" width="12.5703125" style="6" customWidth="1"/>
    <col min="2" max="2" width="19" style="1" customWidth="1"/>
    <col min="3" max="3" width="17.85546875" style="1" customWidth="1"/>
    <col min="4" max="4" width="5.42578125" style="2" customWidth="1"/>
    <col min="5" max="5" width="14.85546875" style="2" customWidth="1"/>
    <col min="6" max="6" width="16.140625" style="2" customWidth="1"/>
    <col min="7" max="7" width="23.140625" style="1" customWidth="1"/>
    <col min="8" max="8" width="9.7109375" style="6" customWidth="1"/>
    <col min="9" max="9" width="23.140625" style="6" customWidth="1"/>
    <col min="10" max="10" width="9.7109375" style="6" customWidth="1"/>
    <col min="11" max="11" width="23.140625" style="6" customWidth="1"/>
    <col min="12" max="12" width="9.7109375" style="6" customWidth="1"/>
    <col min="13" max="13" width="23.140625" style="6" customWidth="1"/>
    <col min="14" max="14" width="11" style="6" customWidth="1"/>
    <col min="15" max="15" width="8" style="6" customWidth="1"/>
    <col min="16" max="16" width="11" style="6" customWidth="1"/>
    <col min="17" max="17" width="11.42578125" style="1" customWidth="1"/>
    <col min="18" max="18" width="6" style="1" customWidth="1"/>
    <col min="19" max="19" width="6.7109375" style="2" customWidth="1"/>
    <col min="20" max="16384" width="10" style="1"/>
  </cols>
  <sheetData>
    <row r="1" spans="1:19" s="4" customFormat="1" ht="161.25" customHeight="1" x14ac:dyDescent="0.2">
      <c r="A1" s="38" t="s">
        <v>16</v>
      </c>
      <c r="B1" s="39" t="s">
        <v>153</v>
      </c>
      <c r="C1" s="40" t="s">
        <v>15</v>
      </c>
      <c r="D1" s="41" t="s">
        <v>18</v>
      </c>
      <c r="E1" s="42" t="s">
        <v>165</v>
      </c>
      <c r="F1" s="55" t="s">
        <v>22</v>
      </c>
      <c r="G1" s="43" t="s">
        <v>86</v>
      </c>
      <c r="H1" s="44" t="s">
        <v>2</v>
      </c>
      <c r="I1" s="45" t="s">
        <v>152</v>
      </c>
      <c r="J1" s="44" t="s">
        <v>159</v>
      </c>
      <c r="K1" s="45" t="s">
        <v>154</v>
      </c>
      <c r="L1" s="44" t="s">
        <v>160</v>
      </c>
      <c r="M1" s="45" t="s">
        <v>155</v>
      </c>
      <c r="N1" s="44" t="s">
        <v>161</v>
      </c>
      <c r="O1" s="143" t="s">
        <v>162</v>
      </c>
      <c r="P1" s="143" t="s">
        <v>156</v>
      </c>
      <c r="Q1" s="43" t="s">
        <v>1</v>
      </c>
      <c r="R1" s="47" t="s">
        <v>3</v>
      </c>
      <c r="S1" s="48" t="s">
        <v>4</v>
      </c>
    </row>
    <row r="2" spans="1:19" s="3" customFormat="1" ht="15" customHeight="1" x14ac:dyDescent="0.2">
      <c r="A2" s="33">
        <f>IF('Données clients'!K2="Oui",'Données clients'!A2," ")</f>
        <v>45570</v>
      </c>
      <c r="B2" s="25" t="str">
        <f>IF('Données clients'!K2="Oui",'Données clients'!B2," ")</f>
        <v>DUPONT</v>
      </c>
      <c r="C2" s="26" t="str">
        <f>IF('Données clients'!K2="Oui",'Données clients'!C2," ")</f>
        <v>Jean</v>
      </c>
      <c r="D2" s="51" t="s">
        <v>21</v>
      </c>
      <c r="E2" s="53" t="str" cm="1">
        <f t="array" ref="E2">IF('Données clients'!K2="Oui",_xlfn.XLOOKUP(B2&amp;C2,'Données clients'!B$1:B2&amp;'Données clients'!C$1:C2,'Données clients'!I$1:I2)," ")</f>
        <v>DJ-0001-0001</v>
      </c>
      <c r="F2" s="53" t="str" cm="1">
        <f t="array" ref="F2">IF(D2="Oui",(YEAR(A2)&amp;"-"&amp;MONTH(A2)&amp;"-"&amp;"F"&amp;TEXT(ROW(A1),"000")),IF(D2="Non",_xlfn.XLOOKUP(B2&amp;C2&amp;E2,B$1:B2&amp;C$1:C2&amp;E$1:E2,F$1:F2)," "))</f>
        <v>2024-10-F001</v>
      </c>
      <c r="G2" s="23" t="s">
        <v>123</v>
      </c>
      <c r="H2" s="122">
        <f>IF(ISNA(IF(ISNA(VLOOKUP(E2,B$2:$H100,4,FALSE))=TRUE,VLOOKUP(G2,'Grille tarifaire'!$B$2:$F$72,5,FALSE),"")),"",IF(ISNA(VLOOKUP(E2,B$2:$H100,4,FALSE))=TRUE,VLOOKUP(G2,'Grille tarifaire'!$B$2:$F$72,5,FALSE),""))</f>
        <v>480</v>
      </c>
      <c r="I2" s="11"/>
      <c r="J2" s="122" t="str">
        <f>IF(I2="Saisir code","",IF(ISNA(IF(ISNA(VLOOKUP(E2,D$2:$J2,6,FALSE))=TRUE,VLOOKUP(I2,'Grille tarifaire'!$B$2:$F$72,5,FALSE),"")),"",IF(ISNA(VLOOKUP(E2,D$2:$J2,6,FALSE))=TRUE,VLOOKUP(I2,'Grille tarifaire'!$B$2:$F$72,5,FALSE),"")))</f>
        <v/>
      </c>
      <c r="K2" s="121"/>
      <c r="L2" s="122" t="str">
        <f>IF(K2="Saisir code","",IF(ISNA(IF(ISNA(VLOOKUP(E2,B$2:$J100,4,FALSE))=TRUE,VLOOKUP(K2,'Grille tarifaire'!$B$2:$F$72,5,FALSE),"")),"",IF(ISNA(VLOOKUP(E2,B$2:$J100,4,FALSE))=TRUE,VLOOKUP(K2,'Grille tarifaire'!$B$2:$F$72,5,FALSE),"")))</f>
        <v/>
      </c>
      <c r="M2" s="121"/>
      <c r="N2" s="122" t="str">
        <f>IF(M2="Saisir code","",IF(ISNA(IF(ISNA(VLOOKUP(H2,D$2:$J100,4,FALSE))=TRUE,VLOOKUP(M2,'Grille tarifaire'!$B$2:$F$72,5,FALSE),"")),"",IF(ISNA(VLOOKUP(H2,D$2:$J100,4,FALSE))=TRUE,VLOOKUP(M2,'Grille tarifaire'!$B$2:$F$72,5,FALSE),"")))</f>
        <v/>
      </c>
      <c r="O2" s="144"/>
      <c r="P2" s="93">
        <f>IF(COUNTBLANK(O2)=1,IF(COUNTBLANK(H2)=1,"",H2+IF(COUNTBLANK(J2)=1,"0",J2)+IF(COUNTBLANK(L2)=1,"0",L2)+IF(COUNTBLANK(N2)=1,"0",N2)),IF(COUNTBLANK(H2)=1,"",H2+IF(COUNTBLANK(J2)=1,"0",J2)+IF(COUNTBLANK(L2)=1,"0",L2)+IF(COUNTBLANK(N2)=1,"0",N2))-IF(COUNTBLANK(H2)=1,"",H2+IF(COUNTBLANK(J2)=1,"0",J2)+IF(COUNTBLANK(L2)=1,"0",L2)+IF(COUNTBLANK(N2)=1,"0",N2))*O2)</f>
        <v>480</v>
      </c>
      <c r="Q2" s="8" t="s">
        <v>149</v>
      </c>
      <c r="R2" s="8">
        <f>IF('Données clients'!K2="Oui",COUNTIF(F$2:F2,F2)," ")</f>
        <v>1</v>
      </c>
      <c r="S2" s="37" t="str">
        <f>IF('Données clients'!K2="Oui","5"," ")</f>
        <v>5</v>
      </c>
    </row>
    <row r="3" spans="1:19" s="2" customFormat="1" ht="15" customHeight="1" x14ac:dyDescent="0.2">
      <c r="A3" s="33">
        <f>IF('Données clients'!K3="Oui",'Données clients'!A3," ")</f>
        <v>45587</v>
      </c>
      <c r="B3" s="25" t="str">
        <f>IF('Données clients'!K3="Oui",'Données clients'!B3," ")</f>
        <v>DUPONT</v>
      </c>
      <c r="C3" s="26" t="str">
        <f>IF('Données clients'!K3="Oui",'Données clients'!C3," ")</f>
        <v>Jean</v>
      </c>
      <c r="D3" s="51" t="s">
        <v>19</v>
      </c>
      <c r="E3" s="53" t="str" cm="1">
        <f t="array" ref="E3">IF('Données clients'!K3="Oui",_xlfn.XLOOKUP(B3&amp;C3,'Données clients'!B$1:B3&amp;'Données clients'!C$1:C3,'Données clients'!I$1:I3)," ")</f>
        <v>DJ-0001-0001</v>
      </c>
      <c r="F3" s="53" t="str" cm="1">
        <f t="array" ref="F3">IF(D3="Oui",(YEAR(A3)&amp;"-"&amp;MONTH(A3)&amp;"-"&amp;"F"&amp;TEXT(ROW(A2),"000")),IF(D3="Non",_xlfn.XLOOKUP(B3&amp;C3&amp;E3,B$1:B3&amp;C$1:C3&amp;E$1:E3,F$1:F3)," "))</f>
        <v>2024-10-F001</v>
      </c>
      <c r="G3" s="23" t="s">
        <v>123</v>
      </c>
      <c r="H3" s="122">
        <f>IF(ISNA(IF(ISNA(VLOOKUP(E3,B$2:$H3,4,FALSE))=TRUE,VLOOKUP(G3,'Grille tarifaire'!$B$2:$F$72,5,FALSE),"")),"",IF(ISNA(VLOOKUP(E3,B$2:$H3,4,FALSE))=TRUE,VLOOKUP(G3,'Grille tarifaire'!$B$2:$F$72,5,FALSE),""))</f>
        <v>480</v>
      </c>
      <c r="I3" s="11"/>
      <c r="J3" s="122" t="str">
        <f>IF(I3="Saisir code","",IF(ISNA(IF(ISNA(VLOOKUP(E3,D$2:$J3,6,FALSE))=TRUE,VLOOKUP(I3,'Grille tarifaire'!$B$2:$F$72,5,FALSE),"")),"",IF(ISNA(VLOOKUP(E3,D$2:$J3,6,FALSE))=TRUE,VLOOKUP(I3,'Grille tarifaire'!$B$2:$F$72,5,FALSE),"")))</f>
        <v/>
      </c>
      <c r="K3" s="121"/>
      <c r="L3" s="122" t="str">
        <f>IF(K3="Saisir code","",IF(ISNA(IF(ISNA(VLOOKUP(E3,B$2:$J3,4,FALSE))=TRUE,VLOOKUP(K3,'Grille tarifaire'!$B$2:$F$72,5,FALSE),"")),"",IF(ISNA(VLOOKUP(E3,B$2:$J3,4,FALSE))=TRUE,VLOOKUP(K3,'Grille tarifaire'!$B$2:$F$72,5,FALSE),"")))</f>
        <v/>
      </c>
      <c r="M3" s="121"/>
      <c r="N3" s="122" t="str">
        <f>IF(M3="Saisir code","",IF(ISNA(IF(ISNA(VLOOKUP(H3,D$2:$J3,4,FALSE))=TRUE,VLOOKUP(M3,'Grille tarifaire'!$B$2:$F$72,5,FALSE),"")),"",IF(ISNA(VLOOKUP(H3,D$2:$J3,4,FALSE))=TRUE,VLOOKUP(M3,'Grille tarifaire'!$B$2:$F$72,5,FALSE),"")))</f>
        <v/>
      </c>
      <c r="O3" s="144"/>
      <c r="P3" s="93">
        <f t="shared" ref="P3:P5" si="0">IF(COUNTBLANK(O3)=1,IF(COUNTBLANK(H3)=1,"",H3+IF(COUNTBLANK(J3)=1,"0",J3)+IF(COUNTBLANK(L3)=1,"0",L3)+IF(COUNTBLANK(N3)=1,"0",N3)),IF(COUNTBLANK(H3)=1,"",H3+IF(COUNTBLANK(J3)=1,"0",J3)+IF(COUNTBLANK(L3)=1,"0",L3)+IF(COUNTBLANK(N3)=1,"0",N3))-IF(COUNTBLANK(H3)=1,"",H3+IF(COUNTBLANK(J3)=1,"0",J3)+IF(COUNTBLANK(L3)=1,"0",L3)+IF(COUNTBLANK(N3)=1,"0",N3))*O3)</f>
        <v>480</v>
      </c>
      <c r="Q3" s="8" t="s">
        <v>147</v>
      </c>
      <c r="R3" s="8">
        <f>IF('Données clients'!K3="Oui",COUNTIF(F$2:F3,F3)," ")</f>
        <v>2</v>
      </c>
      <c r="S3" s="37" t="str">
        <f>IF('Données clients'!K3="Oui","5"," ")</f>
        <v>5</v>
      </c>
    </row>
    <row r="4" spans="1:19" s="2" customFormat="1" ht="15" customHeight="1" x14ac:dyDescent="0.2">
      <c r="A4" s="33">
        <f>IF('Données clients'!K4="Oui",'Données clients'!A4," ")</f>
        <v>45587</v>
      </c>
      <c r="B4" s="25" t="str">
        <f>IF('Données clients'!K4="Oui",'Données clients'!B4," ")</f>
        <v>DUPONT</v>
      </c>
      <c r="C4" s="26" t="str">
        <f>IF('Données clients'!K4="Oui",'Données clients'!C4," ")</f>
        <v>Jean</v>
      </c>
      <c r="D4" s="51" t="s">
        <v>19</v>
      </c>
      <c r="E4" s="53" t="str" cm="1">
        <f t="array" ref="E4">IF('Données clients'!K4="Oui",_xlfn.XLOOKUP(B4&amp;C4,'Données clients'!B$1:B4&amp;'Données clients'!C$1:C4,'Données clients'!I$1:I4)," ")</f>
        <v>DJ-0001-0001</v>
      </c>
      <c r="F4" s="53" t="str" cm="1">
        <f t="array" ref="F4">IF(D4="Oui",(YEAR(A4)&amp;"-"&amp;MONTH(A4)&amp;"-"&amp;"F"&amp;TEXT(ROW(A3),"000")),IF(D4="Non",_xlfn.XLOOKUP(B4&amp;C4&amp;E4,B$1:B4&amp;C$1:C4&amp;E$1:E4,F$1:F4)," "))</f>
        <v>2024-10-F001</v>
      </c>
      <c r="G4" s="23" t="s">
        <v>123</v>
      </c>
      <c r="H4" s="122">
        <f>IF(ISNA(IF(ISNA(VLOOKUP(E4,B$2:$H4,4,FALSE))=TRUE,VLOOKUP(G4,'Grille tarifaire'!$B$2:$F$72,5,FALSE),"")),"",IF(ISNA(VLOOKUP(E4,B$2:$H4,4,FALSE))=TRUE,VLOOKUP(G4,'Grille tarifaire'!$B$2:$F$72,5,FALSE),""))</f>
        <v>480</v>
      </c>
      <c r="I4" s="11"/>
      <c r="J4" s="122" t="str">
        <f>IF(I4="Saisir code","",IF(ISNA(IF(ISNA(VLOOKUP(E4,D$2:$J4,6,FALSE))=TRUE,VLOOKUP(I4,'Grille tarifaire'!$B$2:$F$72,5,FALSE),"")),"",IF(ISNA(VLOOKUP(E4,D$2:$J4,6,FALSE))=TRUE,VLOOKUP(I4,'Grille tarifaire'!$B$2:$F$72,5,FALSE),"")))</f>
        <v/>
      </c>
      <c r="K4" s="121"/>
      <c r="L4" s="122" t="str">
        <f>IF(K4="Saisir code","",IF(ISNA(IF(ISNA(VLOOKUP(E4,B$2:$J4,4,FALSE))=TRUE,VLOOKUP(K4,'Grille tarifaire'!$B$2:$F$72,5,FALSE),"")),"",IF(ISNA(VLOOKUP(E4,B$2:$J4,4,FALSE))=TRUE,VLOOKUP(K4,'Grille tarifaire'!$B$2:$F$72,5,FALSE),"")))</f>
        <v/>
      </c>
      <c r="M4" s="121"/>
      <c r="N4" s="122" t="str">
        <f>IF(M4="Saisir code","",IF(ISNA(IF(ISNA(VLOOKUP(H4,D$2:$J4,4,FALSE))=TRUE,VLOOKUP(M4,'Grille tarifaire'!$B$2:$F$72,5,FALSE),"")),"",IF(ISNA(VLOOKUP(H4,D$2:$J4,4,FALSE))=TRUE,VLOOKUP(M4,'Grille tarifaire'!$B$2:$F$72,5,FALSE),"")))</f>
        <v/>
      </c>
      <c r="O4" s="144"/>
      <c r="P4" s="93">
        <f t="shared" si="0"/>
        <v>480</v>
      </c>
      <c r="Q4" s="8" t="s">
        <v>150</v>
      </c>
      <c r="R4" s="8">
        <f>IF('Données clients'!K4="Oui",COUNTIF(F$2:F4,F4)," ")</f>
        <v>3</v>
      </c>
      <c r="S4" s="37" t="str">
        <f>IF('Données clients'!K4="Oui","5"," ")</f>
        <v>5</v>
      </c>
    </row>
    <row r="5" spans="1:19" s="2" customFormat="1" ht="15" customHeight="1" x14ac:dyDescent="0.2">
      <c r="A5" s="33">
        <f>IF('Données clients'!K5="Oui",'Données clients'!A5," ")</f>
        <v>45587</v>
      </c>
      <c r="B5" s="25" t="str">
        <f>IF('Données clients'!K5="Oui",'Données clients'!B5," ")</f>
        <v>DUPONT</v>
      </c>
      <c r="C5" s="26" t="str">
        <f>IF('Données clients'!K5="Oui",'Données clients'!C5," ")</f>
        <v>Jean</v>
      </c>
      <c r="D5" s="51" t="s">
        <v>19</v>
      </c>
      <c r="E5" s="53" t="str" cm="1">
        <f t="array" ref="E5">IF('Données clients'!K5="Oui",_xlfn.XLOOKUP(B5&amp;C5,'Données clients'!B$1:B5&amp;'Données clients'!C$1:C5,'Données clients'!I$1:I5)," ")</f>
        <v>DJ-0001-0001</v>
      </c>
      <c r="F5" s="53" t="str" cm="1">
        <f t="array" ref="F5">IF(D5="Oui",(YEAR(A5)&amp;"-"&amp;MONTH(A5)&amp;"-"&amp;"F"&amp;TEXT(ROW(A4),"000")),IF(D5="Non",_xlfn.XLOOKUP(B5&amp;C5&amp;E5,B$1:B5&amp;C$1:C5&amp;E$1:E5,F$1:F5)," "))</f>
        <v>2024-10-F001</v>
      </c>
      <c r="G5" s="23" t="s">
        <v>123</v>
      </c>
      <c r="H5" s="122">
        <f>IF(ISNA(IF(ISNA(VLOOKUP(E5,B$2:$H5,4,FALSE))=TRUE,VLOOKUP(G5,'Grille tarifaire'!$B$2:$F$72,5,FALSE),"")),"",IF(ISNA(VLOOKUP(E5,B$2:$H5,4,FALSE))=TRUE,VLOOKUP(G5,'Grille tarifaire'!$B$2:$F$72,5,FALSE),""))</f>
        <v>480</v>
      </c>
      <c r="I5" s="11"/>
      <c r="J5" s="122" t="str">
        <f>IF(I5="Saisir code","",IF(ISNA(IF(ISNA(VLOOKUP(E5,D$2:$J5,6,FALSE))=TRUE,VLOOKUP(I5,'Grille tarifaire'!$B$2:$F$72,5,FALSE),"")),"",IF(ISNA(VLOOKUP(E5,D$2:$J5,6,FALSE))=TRUE,VLOOKUP(I5,'Grille tarifaire'!$B$2:$F$72,5,FALSE),"")))</f>
        <v/>
      </c>
      <c r="K5" s="121"/>
      <c r="L5" s="122" t="str">
        <f>IF(K5="Saisir code","",IF(ISNA(IF(ISNA(VLOOKUP(E5,B$2:$J5,4,FALSE))=TRUE,VLOOKUP(K5,'Grille tarifaire'!$B$2:$F$72,5,FALSE),"")),"",IF(ISNA(VLOOKUP(E5,B$2:$J5,4,FALSE))=TRUE,VLOOKUP(K5,'Grille tarifaire'!$B$2:$F$72,5,FALSE),"")))</f>
        <v/>
      </c>
      <c r="M5" s="121"/>
      <c r="N5" s="122" t="str">
        <f>IF(M5="Saisir code","",IF(ISNA(IF(ISNA(VLOOKUP(H5,D$2:$J5,4,FALSE))=TRUE,VLOOKUP(M5,'Grille tarifaire'!$B$2:$F$72,5,FALSE),"")),"",IF(ISNA(VLOOKUP(H5,D$2:$J5,4,FALSE))=TRUE,VLOOKUP(M5,'Grille tarifaire'!$B$2:$F$72,5,FALSE),"")))</f>
        <v/>
      </c>
      <c r="O5" s="144"/>
      <c r="P5" s="93">
        <f t="shared" si="0"/>
        <v>480</v>
      </c>
      <c r="Q5" s="8" t="s">
        <v>149</v>
      </c>
      <c r="R5" s="8">
        <f>IF('Données clients'!K5="Oui",COUNTIF(F$2:F5,F5)," ")</f>
        <v>4</v>
      </c>
      <c r="S5" s="37" t="str">
        <f>IF('Données clients'!K5="Oui","5"," ")</f>
        <v>5</v>
      </c>
    </row>
    <row r="6" spans="1:19" s="2" customFormat="1" ht="15" customHeight="1" x14ac:dyDescent="0.2">
      <c r="A6" s="33">
        <f>IF('Données clients'!K6="Oui",'Données clients'!A6," ")</f>
        <v>45589</v>
      </c>
      <c r="B6" s="25" t="str">
        <f>IF('Données clients'!K6="Oui",'Données clients'!B6," ")</f>
        <v>DUPONT</v>
      </c>
      <c r="C6" s="26" t="str">
        <f>IF('Données clients'!K6="Oui",'Données clients'!C6," ")</f>
        <v>Jean</v>
      </c>
      <c r="D6" s="51" t="s">
        <v>19</v>
      </c>
      <c r="E6" s="53" t="str" cm="1">
        <f t="array" ref="E6">IF('Données clients'!K6="Oui",_xlfn.XLOOKUP(B6&amp;C6,'Données clients'!B$1:B6&amp;'Données clients'!C$1:C6,'Données clients'!I$1:I6)," ")</f>
        <v>DJ-0001-0001</v>
      </c>
      <c r="F6" s="53" t="str" cm="1">
        <f t="array" ref="F6">IF(D6="Oui",(YEAR(A6)&amp;"-"&amp;MONTH(A6)&amp;"-"&amp;"F"&amp;TEXT(ROW(A5),"000")),IF(D6="Non",_xlfn.XLOOKUP(B6&amp;C6&amp;E6,B$1:B6&amp;C$1:C6&amp;E$1:E6,F$1:F6)," "))</f>
        <v>2024-10-F001</v>
      </c>
      <c r="G6" s="23" t="s">
        <v>123</v>
      </c>
      <c r="H6" s="122">
        <f>IF(ISNA(IF(ISNA(VLOOKUP(E6,B$2:$H6,4,FALSE))=TRUE,VLOOKUP(G6,'Grille tarifaire'!$B$2:$F$72,5,FALSE),"")),"",IF(ISNA(VLOOKUP(E6,B$2:$H6,4,FALSE))=TRUE,VLOOKUP(G6,'Grille tarifaire'!$B$2:$F$72,5,FALSE),""))</f>
        <v>480</v>
      </c>
      <c r="I6" s="11"/>
      <c r="J6" s="122" t="str">
        <f>IF(I6="Saisir code","",IF(ISNA(IF(ISNA(VLOOKUP(E6,D$2:$J6,6,FALSE))=TRUE,VLOOKUP(I6,'Grille tarifaire'!$B$2:$F$72,5,FALSE),"")),"",IF(ISNA(VLOOKUP(E6,D$2:$J6,6,FALSE))=TRUE,VLOOKUP(I6,'Grille tarifaire'!$B$2:$F$72,5,FALSE),"")))</f>
        <v/>
      </c>
      <c r="K6" s="121"/>
      <c r="L6" s="122" t="str">
        <f>IF(K6="Saisir code","",IF(ISNA(IF(ISNA(VLOOKUP(E6,B$2:$J6,4,FALSE))=TRUE,VLOOKUP(K6,'Grille tarifaire'!$B$2:$F$72,5,FALSE),"")),"",IF(ISNA(VLOOKUP(E6,B$2:$J6,4,FALSE))=TRUE,VLOOKUP(K6,'Grille tarifaire'!$B$2:$F$72,5,FALSE),"")))</f>
        <v/>
      </c>
      <c r="M6" s="121"/>
      <c r="N6" s="122" t="str">
        <f>IF(M6="Saisir code","",IF(ISNA(IF(ISNA(VLOOKUP(H6,D$2:$J6,4,FALSE))=TRUE,VLOOKUP(M6,'Grille tarifaire'!$B$2:$F$72,5,FALSE),"")),"",IF(ISNA(VLOOKUP(H6,D$2:$J6,4,FALSE))=TRUE,VLOOKUP(M6,'Grille tarifaire'!$B$2:$F$72,5,FALSE),"")))</f>
        <v/>
      </c>
      <c r="O6" s="144"/>
      <c r="P6" s="93">
        <f t="shared" ref="P6:P68" si="1">IF(COUNTBLANK(O6)=1,IF(COUNTBLANK(H6)=1,"",H6+IF(COUNTBLANK(J6)=1,"0",J6)+IF(COUNTBLANK(L6)=1,"0",L6)+IF(COUNTBLANK(N6)=1,"0",N6)),IF(COUNTBLANK(H6)=1,"",H6+IF(COUNTBLANK(J6)=1,"0",J6)+IF(COUNTBLANK(L6)=1,"0",L6)+IF(COUNTBLANK(N6)=1,"0",N6))-IF(COUNTBLANK(H6)=1,"",H6+IF(COUNTBLANK(J6)=1,"0",J6)+IF(COUNTBLANK(L6)=1,"0",L6)+IF(COUNTBLANK(N6)=1,"0",N6))*O6)</f>
        <v>480</v>
      </c>
      <c r="Q6" s="8" t="s">
        <v>147</v>
      </c>
      <c r="R6" s="8">
        <f>IF('Données clients'!K6="Oui",COUNTIF(F$2:F6,F6)," ")</f>
        <v>5</v>
      </c>
      <c r="S6" s="37" t="str">
        <f>IF('Données clients'!K6="Oui","5"," ")</f>
        <v>5</v>
      </c>
    </row>
    <row r="7" spans="1:19" s="2" customFormat="1" ht="15" customHeight="1" x14ac:dyDescent="0.2">
      <c r="A7" s="33" t="str">
        <f>IF('Données clients'!K7="Oui",'Données clients'!A7," ")</f>
        <v xml:space="preserve"> </v>
      </c>
      <c r="B7" s="25" t="str">
        <f>IF('Données clients'!K7="Oui",'Données clients'!B7," ")</f>
        <v xml:space="preserve"> </v>
      </c>
      <c r="C7" s="26" t="str">
        <f>IF('Données clients'!K7="Oui",'Données clients'!C7," ")</f>
        <v xml:space="preserve"> </v>
      </c>
      <c r="D7" s="51"/>
      <c r="E7" s="53" t="str" cm="1">
        <f t="array" ref="E7">IF('Données clients'!K7="Oui",_xlfn.XLOOKUP(B7&amp;C7,'Données clients'!B$1:B7&amp;'Données clients'!C$1:C7,'Données clients'!I$1:I7)," ")</f>
        <v xml:space="preserve"> </v>
      </c>
      <c r="F7" s="53" t="str" cm="1">
        <f t="array" ref="F7">IF(D7="Oui",(YEAR(A7)&amp;"-"&amp;MONTH(A7)&amp;"-"&amp;"F"&amp;TEXT(ROW(#REF!),"000")),IF(D7="Non",_xlfn.XLOOKUP(B7&amp;C7&amp;E7,B$1:B7&amp;C$1:C7&amp;E$1:E7,F$1:F7)," "))</f>
        <v xml:space="preserve"> </v>
      </c>
      <c r="G7" s="23"/>
      <c r="H7" s="122" t="str">
        <f>IF(ISNA(IF(ISNA(VLOOKUP(E7,B$2:$H7,4,FALSE))=TRUE,VLOOKUP(G7,'Grille tarifaire'!$B$2:$F$72,5,FALSE),"")),"",IF(ISNA(VLOOKUP(E7,B$2:$H7,4,FALSE))=TRUE,VLOOKUP(G7,'Grille tarifaire'!$B$2:$F$72,5,FALSE),""))</f>
        <v/>
      </c>
      <c r="I7" s="11"/>
      <c r="J7" s="122" t="str">
        <f>IF(I7="Saisir code","",IF(ISNA(IF(ISNA(VLOOKUP(E7,D$2:$J7,6,FALSE))=TRUE,VLOOKUP(I7,'Grille tarifaire'!$B$2:$F$72,5,FALSE),"")),"",IF(ISNA(VLOOKUP(E7,D$2:$J7,6,FALSE))=TRUE,VLOOKUP(I7,'Grille tarifaire'!$B$2:$F$72,5,FALSE),"")))</f>
        <v/>
      </c>
      <c r="K7" s="121"/>
      <c r="L7" s="122" t="str">
        <f>IF(K7="Saisir code","",IF(ISNA(IF(ISNA(VLOOKUP(E7,B$2:$J7,4,FALSE))=TRUE,VLOOKUP(K7,'Grille tarifaire'!$B$2:$F$72,5,FALSE),"")),"",IF(ISNA(VLOOKUP(E7,B$2:$J7,4,FALSE))=TRUE,VLOOKUP(K7,'Grille tarifaire'!$B$2:$F$72,5,FALSE),"")))</f>
        <v/>
      </c>
      <c r="M7" s="121"/>
      <c r="N7" s="122" t="str">
        <f>IF(M7="Saisir code","",IF(ISNA(IF(ISNA(VLOOKUP(H7,D$2:$J7,4,FALSE))=TRUE,VLOOKUP(M7,'Grille tarifaire'!$B$2:$F$72,5,FALSE),"")),"",IF(ISNA(VLOOKUP(H7,D$2:$J7,4,FALSE))=TRUE,VLOOKUP(M7,'Grille tarifaire'!$B$2:$F$72,5,FALSE),"")))</f>
        <v/>
      </c>
      <c r="O7" s="144"/>
      <c r="P7" s="93" t="str">
        <f t="shared" si="1"/>
        <v/>
      </c>
      <c r="Q7" s="8"/>
      <c r="R7" s="8" t="str">
        <f>IF('Données clients'!K7="Oui",COUNTIF(F$2:F7,F7)," ")</f>
        <v xml:space="preserve"> </v>
      </c>
      <c r="S7" s="37" t="str">
        <f>IF('Données clients'!K7="Oui","5"," ")</f>
        <v xml:space="preserve"> </v>
      </c>
    </row>
    <row r="8" spans="1:19" s="2" customFormat="1" ht="15" customHeight="1" x14ac:dyDescent="0.2">
      <c r="A8" s="33" t="str">
        <f>IF('Données clients'!K8="Oui",'Données clients'!A8," ")</f>
        <v xml:space="preserve"> </v>
      </c>
      <c r="B8" s="25" t="str">
        <f>IF('Données clients'!K8="Oui",'Données clients'!B8," ")</f>
        <v xml:space="preserve"> </v>
      </c>
      <c r="C8" s="26" t="str">
        <f>IF('Données clients'!K8="Oui",'Données clients'!C8," ")</f>
        <v xml:space="preserve"> </v>
      </c>
      <c r="D8" s="51"/>
      <c r="E8" s="53" t="str" cm="1">
        <f t="array" ref="E8">IF('Données clients'!K8="Oui",_xlfn.XLOOKUP(B8&amp;C8,'Données clients'!B$1:B8&amp;'Données clients'!C$1:C8,'Données clients'!I$1:I8)," ")</f>
        <v xml:space="preserve"> </v>
      </c>
      <c r="F8" s="53" t="str" cm="1">
        <f t="array" ref="F8">IF(D8="Oui",(YEAR(A8)&amp;"-"&amp;MONTH(A8)&amp;"-"&amp;"F"&amp;TEXT(ROW(A7),"000")),IF(D8="Non",_xlfn.XLOOKUP(B8&amp;C8&amp;E8,B$1:B8&amp;C$1:C8&amp;E$1:E8,F$1:F8)," "))</f>
        <v xml:space="preserve"> </v>
      </c>
      <c r="G8" s="23"/>
      <c r="H8" s="122" t="str">
        <f>IF(ISNA(IF(ISNA(VLOOKUP(E8,B$2:$H8,4,FALSE))=TRUE,VLOOKUP(G8,'Grille tarifaire'!$B$2:$F$72,5,FALSE),"")),"",IF(ISNA(VLOOKUP(E8,B$2:$H8,4,FALSE))=TRUE,VLOOKUP(G8,'Grille tarifaire'!$B$2:$F$72,5,FALSE),""))</f>
        <v/>
      </c>
      <c r="I8" s="11"/>
      <c r="J8" s="122" t="str">
        <f>IF(I8="Saisir code","",IF(ISNA(IF(ISNA(VLOOKUP(E8,D$2:$J8,6,FALSE))=TRUE,VLOOKUP(I8,'Grille tarifaire'!$B$2:$F$72,5,FALSE),"")),"",IF(ISNA(VLOOKUP(E8,D$2:$J8,6,FALSE))=TRUE,VLOOKUP(I8,'Grille tarifaire'!$B$2:$F$72,5,FALSE),"")))</f>
        <v/>
      </c>
      <c r="K8" s="121"/>
      <c r="L8" s="122" t="str">
        <f>IF(K8="Saisir code","",IF(ISNA(IF(ISNA(VLOOKUP(E8,B$2:$J8,4,FALSE))=TRUE,VLOOKUP(K8,'Grille tarifaire'!$B$2:$F$72,5,FALSE),"")),"",IF(ISNA(VLOOKUP(E8,B$2:$J8,4,FALSE))=TRUE,VLOOKUP(K8,'Grille tarifaire'!$B$2:$F$72,5,FALSE),"")))</f>
        <v/>
      </c>
      <c r="M8" s="121"/>
      <c r="N8" s="122" t="str">
        <f>IF(M8="Saisir code","",IF(ISNA(IF(ISNA(VLOOKUP(H8,D$2:$J8,4,FALSE))=TRUE,VLOOKUP(M8,'Grille tarifaire'!$B$2:$F$72,5,FALSE),"")),"",IF(ISNA(VLOOKUP(H8,D$2:$J8,4,FALSE))=TRUE,VLOOKUP(M8,'Grille tarifaire'!$B$2:$F$72,5,FALSE),"")))</f>
        <v/>
      </c>
      <c r="O8" s="144"/>
      <c r="P8" s="93" t="str">
        <f t="shared" si="1"/>
        <v/>
      </c>
      <c r="Q8" s="8"/>
      <c r="R8" s="8" t="str">
        <f>IF('Données clients'!K8="Oui",COUNTIF(F$2:F8,F8)," ")</f>
        <v xml:space="preserve"> </v>
      </c>
      <c r="S8" s="37" t="str">
        <f>IF('Données clients'!K8="Oui","5"," ")</f>
        <v xml:space="preserve"> </v>
      </c>
    </row>
    <row r="9" spans="1:19" s="2" customFormat="1" ht="15" customHeight="1" x14ac:dyDescent="0.2">
      <c r="A9" s="33" t="str">
        <f>IF('Données clients'!K9="Oui",'Données clients'!A9," ")</f>
        <v xml:space="preserve"> </v>
      </c>
      <c r="B9" s="25" t="str">
        <f>IF('Données clients'!K9="Oui",'Données clients'!B9," ")</f>
        <v xml:space="preserve"> </v>
      </c>
      <c r="C9" s="26" t="str">
        <f>IF('Données clients'!K9="Oui",'Données clients'!C9," ")</f>
        <v xml:space="preserve"> </v>
      </c>
      <c r="D9" s="51"/>
      <c r="E9" s="53" t="str" cm="1">
        <f t="array" ref="E9">IF('Données clients'!K9="Oui",_xlfn.XLOOKUP(B9&amp;C9,'Données clients'!B$1:B9&amp;'Données clients'!C$1:C9,'Données clients'!I$1:I9)," ")</f>
        <v xml:space="preserve"> </v>
      </c>
      <c r="F9" s="53" t="str" cm="1">
        <f t="array" ref="F9">IF(D9="Oui",(YEAR(A9)&amp;"-"&amp;MONTH(A9)&amp;"-"&amp;"F"&amp;TEXT(ROW(A8),"000")),IF(D9="Non",_xlfn.XLOOKUP(B9&amp;C9&amp;E9,B$1:B9&amp;C$1:C9&amp;E$1:E9,F$1:F9)," "))</f>
        <v xml:space="preserve"> </v>
      </c>
      <c r="G9" s="23"/>
      <c r="H9" s="122" t="str">
        <f>IF(ISNA(IF(ISNA(VLOOKUP(E9,B$2:$H9,4,FALSE))=TRUE,VLOOKUP(G9,'Grille tarifaire'!$B$2:$F$72,5,FALSE),"")),"",IF(ISNA(VLOOKUP(E9,B$2:$H9,4,FALSE))=TRUE,VLOOKUP(G9,'Grille tarifaire'!$B$2:$F$72,5,FALSE),""))</f>
        <v/>
      </c>
      <c r="I9" s="11"/>
      <c r="J9" s="122" t="str">
        <f>IF(I9="Saisir code","",IF(ISNA(IF(ISNA(VLOOKUP(E9,D$2:$J9,6,FALSE))=TRUE,VLOOKUP(I9,'Grille tarifaire'!$B$2:$F$72,5,FALSE),"")),"",IF(ISNA(VLOOKUP(E9,D$2:$J9,6,FALSE))=TRUE,VLOOKUP(I9,'Grille tarifaire'!$B$2:$F$72,5,FALSE),"")))</f>
        <v/>
      </c>
      <c r="K9" s="121"/>
      <c r="L9" s="122" t="str">
        <f>IF(K9="Saisir code","",IF(ISNA(IF(ISNA(VLOOKUP(E9,B$2:$J9,4,FALSE))=TRUE,VLOOKUP(K9,'Grille tarifaire'!$B$2:$F$72,5,FALSE),"")),"",IF(ISNA(VLOOKUP(E9,B$2:$J9,4,FALSE))=TRUE,VLOOKUP(K9,'Grille tarifaire'!$B$2:$F$72,5,FALSE),"")))</f>
        <v/>
      </c>
      <c r="M9" s="121"/>
      <c r="N9" s="122" t="str">
        <f>IF(M9="Saisir code","",IF(ISNA(IF(ISNA(VLOOKUP(H9,D$2:$J9,4,FALSE))=TRUE,VLOOKUP(M9,'Grille tarifaire'!$B$2:$F$72,5,FALSE),"")),"",IF(ISNA(VLOOKUP(H9,D$2:$J9,4,FALSE))=TRUE,VLOOKUP(M9,'Grille tarifaire'!$B$2:$F$72,5,FALSE),"")))</f>
        <v/>
      </c>
      <c r="O9" s="144"/>
      <c r="P9" s="93" t="str">
        <f t="shared" si="1"/>
        <v/>
      </c>
      <c r="Q9" s="8"/>
      <c r="R9" s="8" t="str">
        <f>IF('Données clients'!K9="Oui",COUNTIF(F$2:F9,F9)," ")</f>
        <v xml:space="preserve"> </v>
      </c>
      <c r="S9" s="37" t="str">
        <f>IF('Données clients'!K9="Oui","5"," ")</f>
        <v xml:space="preserve"> </v>
      </c>
    </row>
    <row r="10" spans="1:19" s="2" customFormat="1" ht="15" customHeight="1" x14ac:dyDescent="0.2">
      <c r="A10" s="33" t="str">
        <f>IF('Données clients'!K10="Oui",'Données clients'!A10," ")</f>
        <v xml:space="preserve"> </v>
      </c>
      <c r="B10" s="25" t="str">
        <f>IF('Données clients'!K10="Oui",'Données clients'!B10," ")</f>
        <v xml:space="preserve"> </v>
      </c>
      <c r="C10" s="26" t="str">
        <f>IF('Données clients'!K10="Oui",'Données clients'!C10," ")</f>
        <v xml:space="preserve"> </v>
      </c>
      <c r="D10" s="51"/>
      <c r="E10" s="53" t="str" cm="1">
        <f t="array" ref="E10">IF('Données clients'!K10="Oui",_xlfn.XLOOKUP(B10&amp;C10,'Données clients'!B$1:B10&amp;'Données clients'!C$1:C10,'Données clients'!I$1:I10)," ")</f>
        <v xml:space="preserve"> </v>
      </c>
      <c r="F10" s="53" t="str" cm="1">
        <f t="array" ref="F10">IF(D10="Oui",(YEAR(A10)&amp;"-"&amp;MONTH(A10)&amp;"-"&amp;"F"&amp;TEXT(ROW(A9),"000")),IF(D10="Non",_xlfn.XLOOKUP(B10&amp;C10&amp;E10,B$1:B10&amp;C$1:C10&amp;E$1:E10,F$1:F10)," "))</f>
        <v xml:space="preserve"> </v>
      </c>
      <c r="G10" s="23"/>
      <c r="H10" s="122" t="str">
        <f>IF(ISNA(IF(ISNA(VLOOKUP(E10,B$2:$H10,4,FALSE))=TRUE,VLOOKUP(G10,'Grille tarifaire'!$B$2:$F$72,5,FALSE),"")),"",IF(ISNA(VLOOKUP(E10,B$2:$H10,4,FALSE))=TRUE,VLOOKUP(G10,'Grille tarifaire'!$B$2:$F$72,5,FALSE),""))</f>
        <v/>
      </c>
      <c r="I10" s="11"/>
      <c r="J10" s="122" t="str">
        <f>IF(I10="Saisir code","",IF(ISNA(IF(ISNA(VLOOKUP(E10,D$2:$J10,6,FALSE))=TRUE,VLOOKUP(I10,'Grille tarifaire'!$B$2:$F$72,5,FALSE),"")),"",IF(ISNA(VLOOKUP(E10,D$2:$J10,6,FALSE))=TRUE,VLOOKUP(I10,'Grille tarifaire'!$B$2:$F$72,5,FALSE),"")))</f>
        <v/>
      </c>
      <c r="K10" s="121"/>
      <c r="L10" s="122" t="str">
        <f>IF(K10="Saisir code","",IF(ISNA(IF(ISNA(VLOOKUP(E10,B$2:$J10,4,FALSE))=TRUE,VLOOKUP(K10,'Grille tarifaire'!$B$2:$F$72,5,FALSE),"")),"",IF(ISNA(VLOOKUP(E10,B$2:$J10,4,FALSE))=TRUE,VLOOKUP(K10,'Grille tarifaire'!$B$2:$F$72,5,FALSE),"")))</f>
        <v/>
      </c>
      <c r="M10" s="121"/>
      <c r="N10" s="122" t="str">
        <f>IF(M10="Saisir code","",IF(ISNA(IF(ISNA(VLOOKUP(H10,D$2:$J10,4,FALSE))=TRUE,VLOOKUP(M10,'Grille tarifaire'!$B$2:$F$72,5,FALSE),"")),"",IF(ISNA(VLOOKUP(H10,D$2:$J10,4,FALSE))=TRUE,VLOOKUP(M10,'Grille tarifaire'!$B$2:$F$72,5,FALSE),"")))</f>
        <v/>
      </c>
      <c r="O10" s="144"/>
      <c r="P10" s="93" t="str">
        <f t="shared" si="1"/>
        <v/>
      </c>
      <c r="Q10" s="8"/>
      <c r="R10" s="8" t="str">
        <f>IF('Données clients'!K10="Oui",COUNTIF(F$2:F10,F10)," ")</f>
        <v xml:space="preserve"> </v>
      </c>
      <c r="S10" s="37" t="str">
        <f>IF('Données clients'!K10="Oui","5"," ")</f>
        <v xml:space="preserve"> </v>
      </c>
    </row>
    <row r="11" spans="1:19" s="2" customFormat="1" ht="15" customHeight="1" x14ac:dyDescent="0.2">
      <c r="A11" s="33" t="str">
        <f>IF('Données clients'!K11="Oui",'Données clients'!A11," ")</f>
        <v xml:space="preserve"> </v>
      </c>
      <c r="B11" s="25" t="str">
        <f>IF('Données clients'!K11="Oui",'Données clients'!B11," ")</f>
        <v xml:space="preserve"> </v>
      </c>
      <c r="C11" s="26" t="str">
        <f>IF('Données clients'!K11="Oui",'Données clients'!C11," ")</f>
        <v xml:space="preserve"> </v>
      </c>
      <c r="D11" s="51"/>
      <c r="E11" s="53" t="str" cm="1">
        <f t="array" ref="E11">IF('Données clients'!K11="Oui",_xlfn.XLOOKUP(B11&amp;C11,'Données clients'!B$1:B11&amp;'Données clients'!C$1:C11,'Données clients'!I$1:I11)," ")</f>
        <v xml:space="preserve"> </v>
      </c>
      <c r="F11" s="53" t="str" cm="1">
        <f t="array" ref="F11">IF(D11="Oui",(YEAR(A11)&amp;"-"&amp;MONTH(A11)&amp;"-"&amp;"F"&amp;TEXT(ROW(A10),"000")),IF(D11="Non",_xlfn.XLOOKUP(B11&amp;C11&amp;E11,B$1:B11&amp;C$1:C11&amp;E$1:E11,F$1:F11)," "))</f>
        <v xml:space="preserve"> </v>
      </c>
      <c r="G11" s="23"/>
      <c r="H11" s="122" t="str">
        <f>IF(ISNA(IF(ISNA(VLOOKUP(E11,B$2:$H11,4,FALSE))=TRUE,VLOOKUP(G11,'Grille tarifaire'!$B$2:$F$72,5,FALSE),"")),"",IF(ISNA(VLOOKUP(E11,B$2:$H11,4,FALSE))=TRUE,VLOOKUP(G11,'Grille tarifaire'!$B$2:$F$72,5,FALSE),""))</f>
        <v/>
      </c>
      <c r="I11" s="11"/>
      <c r="J11" s="122" t="str">
        <f>IF(I11="Saisir code","",IF(ISNA(IF(ISNA(VLOOKUP(E11,D$2:$J11,6,FALSE))=TRUE,VLOOKUP(I11,'Grille tarifaire'!$B$2:$F$72,5,FALSE),"")),"",IF(ISNA(VLOOKUP(E11,D$2:$J11,6,FALSE))=TRUE,VLOOKUP(I11,'Grille tarifaire'!$B$2:$F$72,5,FALSE),"")))</f>
        <v/>
      </c>
      <c r="K11" s="121"/>
      <c r="L11" s="122" t="str">
        <f>IF(K11="Saisir code","",IF(ISNA(IF(ISNA(VLOOKUP(E11,B$2:$J11,4,FALSE))=TRUE,VLOOKUP(K11,'Grille tarifaire'!$B$2:$F$72,5,FALSE),"")),"",IF(ISNA(VLOOKUP(E11,B$2:$J11,4,FALSE))=TRUE,VLOOKUP(K11,'Grille tarifaire'!$B$2:$F$72,5,FALSE),"")))</f>
        <v/>
      </c>
      <c r="M11" s="121"/>
      <c r="N11" s="122" t="str">
        <f>IF(M11="Saisir code","",IF(ISNA(IF(ISNA(VLOOKUP(H11,D$2:$J11,4,FALSE))=TRUE,VLOOKUP(M11,'Grille tarifaire'!$B$2:$F$72,5,FALSE),"")),"",IF(ISNA(VLOOKUP(H11,D$2:$J11,4,FALSE))=TRUE,VLOOKUP(M11,'Grille tarifaire'!$B$2:$F$72,5,FALSE),"")))</f>
        <v/>
      </c>
      <c r="O11" s="144"/>
      <c r="P11" s="93" t="str">
        <f t="shared" si="1"/>
        <v/>
      </c>
      <c r="Q11" s="8"/>
      <c r="R11" s="8" t="str">
        <f>IF('Données clients'!K11="Oui",COUNTIF(F$2:F11,F11)," ")</f>
        <v xml:space="preserve"> </v>
      </c>
      <c r="S11" s="37" t="str">
        <f>IF('Données clients'!K11="Oui","5"," ")</f>
        <v xml:space="preserve"> </v>
      </c>
    </row>
    <row r="12" spans="1:19" s="2" customFormat="1" ht="15" customHeight="1" x14ac:dyDescent="0.2">
      <c r="A12" s="33" t="str">
        <f>IF('Données clients'!K12="Oui",'Données clients'!A12," ")</f>
        <v xml:space="preserve"> </v>
      </c>
      <c r="B12" s="25" t="str">
        <f>IF('Données clients'!K12="Oui",'Données clients'!B12," ")</f>
        <v xml:space="preserve"> </v>
      </c>
      <c r="C12" s="26" t="str">
        <f>IF('Données clients'!K12="Oui",'Données clients'!C12," ")</f>
        <v xml:space="preserve"> </v>
      </c>
      <c r="D12" s="51"/>
      <c r="E12" s="53" t="str" cm="1">
        <f t="array" ref="E12">IF('Données clients'!K12="Oui",_xlfn.XLOOKUP(B12&amp;C12,'Données clients'!B$1:B12&amp;'Données clients'!C$1:C12,'Données clients'!I$1:I12)," ")</f>
        <v xml:space="preserve"> </v>
      </c>
      <c r="F12" s="53" t="str" cm="1">
        <f t="array" ref="F12">IF(D12="Oui",(YEAR(A12)&amp;"-"&amp;MONTH(A12)&amp;"-"&amp;"F"&amp;TEXT(ROW(A11),"000")),IF(D12="Non",_xlfn.XLOOKUP(B12&amp;C12&amp;E12,B$1:B12&amp;C$1:C12&amp;E$1:E12,F$1:F12)," "))</f>
        <v xml:space="preserve"> </v>
      </c>
      <c r="G12" s="23"/>
      <c r="H12" s="122" t="str">
        <f>IF(ISNA(IF(ISNA(VLOOKUP(E12,B$2:$H12,4,FALSE))=TRUE,VLOOKUP(G12,'Grille tarifaire'!$B$2:$F$72,5,FALSE),"")),"",IF(ISNA(VLOOKUP(E12,B$2:$H12,4,FALSE))=TRUE,VLOOKUP(G12,'Grille tarifaire'!$B$2:$F$72,5,FALSE),""))</f>
        <v/>
      </c>
      <c r="I12" s="11"/>
      <c r="J12" s="122" t="str">
        <f>IF(I12="Saisir code","",IF(ISNA(IF(ISNA(VLOOKUP(E12,D$2:$J12,6,FALSE))=TRUE,VLOOKUP(I12,'Grille tarifaire'!$B$2:$F$72,5,FALSE),"")),"",IF(ISNA(VLOOKUP(E12,D$2:$J12,6,FALSE))=TRUE,VLOOKUP(I12,'Grille tarifaire'!$B$2:$F$72,5,FALSE),"")))</f>
        <v/>
      </c>
      <c r="K12" s="121"/>
      <c r="L12" s="122" t="str">
        <f>IF(K12="Saisir code","",IF(ISNA(IF(ISNA(VLOOKUP(E12,B$2:$J12,4,FALSE))=TRUE,VLOOKUP(K12,'Grille tarifaire'!$B$2:$F$72,5,FALSE),"")),"",IF(ISNA(VLOOKUP(E12,B$2:$J12,4,FALSE))=TRUE,VLOOKUP(K12,'Grille tarifaire'!$B$2:$F$72,5,FALSE),"")))</f>
        <v/>
      </c>
      <c r="M12" s="121"/>
      <c r="N12" s="122" t="str">
        <f>IF(M12="Saisir code","",IF(ISNA(IF(ISNA(VLOOKUP(H12,D$2:$J12,4,FALSE))=TRUE,VLOOKUP(M12,'Grille tarifaire'!$B$2:$F$72,5,FALSE),"")),"",IF(ISNA(VLOOKUP(H12,D$2:$J12,4,FALSE))=TRUE,VLOOKUP(M12,'Grille tarifaire'!$B$2:$F$72,5,FALSE),"")))</f>
        <v/>
      </c>
      <c r="O12" s="144"/>
      <c r="P12" s="93" t="str">
        <f t="shared" si="1"/>
        <v/>
      </c>
      <c r="Q12" s="8"/>
      <c r="R12" s="8" t="str">
        <f>IF('Données clients'!K12="Oui",COUNTIF(F$2:F12,F12)," ")</f>
        <v xml:space="preserve"> </v>
      </c>
      <c r="S12" s="37" t="str">
        <f>IF('Données clients'!K12="Oui","5"," ")</f>
        <v xml:space="preserve"> </v>
      </c>
    </row>
    <row r="13" spans="1:19" s="2" customFormat="1" ht="15" customHeight="1" x14ac:dyDescent="0.2">
      <c r="A13" s="33" t="str">
        <f>IF('Données clients'!K13="Oui",'Données clients'!A13," ")</f>
        <v xml:space="preserve"> </v>
      </c>
      <c r="B13" s="25" t="str">
        <f>IF('Données clients'!K13="Oui",'Données clients'!B13," ")</f>
        <v xml:space="preserve"> </v>
      </c>
      <c r="C13" s="26" t="str">
        <f>IF('Données clients'!K13="Oui",'Données clients'!C13," ")</f>
        <v xml:space="preserve"> </v>
      </c>
      <c r="D13" s="51"/>
      <c r="E13" s="53" t="str" cm="1">
        <f t="array" ref="E13">IF('Données clients'!K13="Oui",_xlfn.XLOOKUP(B13&amp;C13,'Données clients'!B$1:B13&amp;'Données clients'!C$1:C13,'Données clients'!I$1:I13)," ")</f>
        <v xml:space="preserve"> </v>
      </c>
      <c r="F13" s="53" t="str" cm="1">
        <f t="array" ref="F13">IF(D13="Oui",(YEAR(A13)&amp;"-"&amp;MONTH(A13)&amp;"-"&amp;"F"&amp;TEXT(ROW(A12),"000")),IF(D13="Non",_xlfn.XLOOKUP(B13&amp;C13&amp;E13,B$1:B13&amp;C$1:C13&amp;E$1:E13,F$1:F13)," "))</f>
        <v xml:space="preserve"> </v>
      </c>
      <c r="G13" s="23"/>
      <c r="H13" s="122" t="str">
        <f>IF(ISNA(IF(ISNA(VLOOKUP(E13,B$2:$H13,4,FALSE))=TRUE,VLOOKUP(G13,'Grille tarifaire'!$B$2:$F$72,5,FALSE),"")),"",IF(ISNA(VLOOKUP(E13,B$2:$H13,4,FALSE))=TRUE,VLOOKUP(G13,'Grille tarifaire'!$B$2:$F$72,5,FALSE),""))</f>
        <v/>
      </c>
      <c r="I13" s="11"/>
      <c r="J13" s="122" t="str">
        <f>IF(I13="Saisir code","",IF(ISNA(IF(ISNA(VLOOKUP(E13,D$2:$J13,6,FALSE))=TRUE,VLOOKUP(I13,'Grille tarifaire'!$B$2:$F$72,5,FALSE),"")),"",IF(ISNA(VLOOKUP(E13,D$2:$J13,6,FALSE))=TRUE,VLOOKUP(I13,'Grille tarifaire'!$B$2:$F$72,5,FALSE),"")))</f>
        <v/>
      </c>
      <c r="K13" s="121"/>
      <c r="L13" s="122" t="str">
        <f>IF(K13="Saisir code","",IF(ISNA(IF(ISNA(VLOOKUP(E13,B$2:$J13,4,FALSE))=TRUE,VLOOKUP(K13,'Grille tarifaire'!$B$2:$F$72,5,FALSE),"")),"",IF(ISNA(VLOOKUP(E13,B$2:$J13,4,FALSE))=TRUE,VLOOKUP(K13,'Grille tarifaire'!$B$2:$F$72,5,FALSE),"")))</f>
        <v/>
      </c>
      <c r="M13" s="121"/>
      <c r="N13" s="122" t="str">
        <f>IF(M13="Saisir code","",IF(ISNA(IF(ISNA(VLOOKUP(H13,D$2:$J13,4,FALSE))=TRUE,VLOOKUP(M13,'Grille tarifaire'!$B$2:$F$72,5,FALSE),"")),"",IF(ISNA(VLOOKUP(H13,D$2:$J13,4,FALSE))=TRUE,VLOOKUP(M13,'Grille tarifaire'!$B$2:$F$72,5,FALSE),"")))</f>
        <v/>
      </c>
      <c r="O13" s="144"/>
      <c r="P13" s="93" t="str">
        <f t="shared" si="1"/>
        <v/>
      </c>
      <c r="Q13" s="8"/>
      <c r="R13" s="8" t="str">
        <f>IF('Données clients'!K13="Oui",COUNTIF(F$2:F13,F13)," ")</f>
        <v xml:space="preserve"> </v>
      </c>
      <c r="S13" s="37" t="str">
        <f>IF('Données clients'!K13="Oui","5"," ")</f>
        <v xml:space="preserve"> </v>
      </c>
    </row>
    <row r="14" spans="1:19" s="2" customFormat="1" ht="15" customHeight="1" x14ac:dyDescent="0.2">
      <c r="A14" s="33" t="str">
        <f>IF('Données clients'!K14="Oui",'Données clients'!A14," ")</f>
        <v xml:space="preserve"> </v>
      </c>
      <c r="B14" s="25" t="str">
        <f>IF('Données clients'!K14="Oui",'Données clients'!B14," ")</f>
        <v xml:space="preserve"> </v>
      </c>
      <c r="C14" s="26" t="str">
        <f>IF('Données clients'!K14="Oui",'Données clients'!C14," ")</f>
        <v xml:space="preserve"> </v>
      </c>
      <c r="D14" s="51"/>
      <c r="E14" s="53" t="str" cm="1">
        <f t="array" ref="E14">IF('Données clients'!K14="Oui",_xlfn.XLOOKUP(B14&amp;C14,'Données clients'!B$1:B14&amp;'Données clients'!C$1:C14,'Données clients'!I$1:I14)," ")</f>
        <v xml:space="preserve"> </v>
      </c>
      <c r="F14" s="53" t="str" cm="1">
        <f t="array" ref="F14">IF(D14="Oui",(YEAR(A14)&amp;"-"&amp;MONTH(A14)&amp;"-"&amp;"F"&amp;TEXT(ROW(A13),"000")),IF(D14="Non",_xlfn.XLOOKUP(B14&amp;C14&amp;E14,B$1:B14&amp;C$1:C14&amp;E$1:E14,F$1:F14)," "))</f>
        <v xml:space="preserve"> </v>
      </c>
      <c r="G14" s="23"/>
      <c r="H14" s="122" t="str">
        <f>IF(ISNA(IF(ISNA(VLOOKUP(E14,B$2:$H14,4,FALSE))=TRUE,VLOOKUP(G14,'Grille tarifaire'!$B$2:$F$72,5,FALSE),"")),"",IF(ISNA(VLOOKUP(E14,B$2:$H14,4,FALSE))=TRUE,VLOOKUP(G14,'Grille tarifaire'!$B$2:$F$72,5,FALSE),""))</f>
        <v/>
      </c>
      <c r="I14" s="11"/>
      <c r="J14" s="122" t="str">
        <f>IF(I14="Saisir code","",IF(ISNA(IF(ISNA(VLOOKUP(E14,D$2:$J14,6,FALSE))=TRUE,VLOOKUP(I14,'Grille tarifaire'!$B$2:$F$72,5,FALSE),"")),"",IF(ISNA(VLOOKUP(E14,D$2:$J14,6,FALSE))=TRUE,VLOOKUP(I14,'Grille tarifaire'!$B$2:$F$72,5,FALSE),"")))</f>
        <v/>
      </c>
      <c r="K14" s="121"/>
      <c r="L14" s="122" t="str">
        <f>IF(K14="Saisir code","",IF(ISNA(IF(ISNA(VLOOKUP(E14,B$2:$J14,4,FALSE))=TRUE,VLOOKUP(K14,'Grille tarifaire'!$B$2:$F$72,5,FALSE),"")),"",IF(ISNA(VLOOKUP(E14,B$2:$J14,4,FALSE))=TRUE,VLOOKUP(K14,'Grille tarifaire'!$B$2:$F$72,5,FALSE),"")))</f>
        <v/>
      </c>
      <c r="M14" s="121"/>
      <c r="N14" s="122" t="str">
        <f>IF(M14="Saisir code","",IF(ISNA(IF(ISNA(VLOOKUP(H14,D$2:$J14,4,FALSE))=TRUE,VLOOKUP(M14,'Grille tarifaire'!$B$2:$F$72,5,FALSE),"")),"",IF(ISNA(VLOOKUP(H14,D$2:$J14,4,FALSE))=TRUE,VLOOKUP(M14,'Grille tarifaire'!$B$2:$F$72,5,FALSE),"")))</f>
        <v/>
      </c>
      <c r="O14" s="144"/>
      <c r="P14" s="93" t="str">
        <f t="shared" si="1"/>
        <v/>
      </c>
      <c r="Q14" s="8"/>
      <c r="R14" s="8" t="str">
        <f>IF('Données clients'!K14="Oui",COUNTIF(F$2:F14,F14)," ")</f>
        <v xml:space="preserve"> </v>
      </c>
      <c r="S14" s="37" t="str">
        <f>IF('Données clients'!K14="Oui","5"," ")</f>
        <v xml:space="preserve"> </v>
      </c>
    </row>
    <row r="15" spans="1:19" s="2" customFormat="1" ht="15" customHeight="1" x14ac:dyDescent="0.2">
      <c r="A15" s="33" t="str">
        <f>IF('Données clients'!K15="Oui",'Données clients'!A15," ")</f>
        <v xml:space="preserve"> </v>
      </c>
      <c r="B15" s="25" t="str">
        <f>IF('Données clients'!K15="Oui",'Données clients'!B15," ")</f>
        <v xml:space="preserve"> </v>
      </c>
      <c r="C15" s="26" t="str">
        <f>IF('Données clients'!K15="Oui",'Données clients'!C15," ")</f>
        <v xml:space="preserve"> </v>
      </c>
      <c r="D15" s="51"/>
      <c r="E15" s="53" t="str" cm="1">
        <f t="array" ref="E15">IF('Données clients'!K15="Oui",_xlfn.XLOOKUP(B15&amp;C15,'Données clients'!B$1:B15&amp;'Données clients'!C$1:C15,'Données clients'!I$1:I15)," ")</f>
        <v xml:space="preserve"> </v>
      </c>
      <c r="F15" s="53" t="str" cm="1">
        <f t="array" ref="F15">IF(D15="Oui",(YEAR(A15)&amp;"-"&amp;MONTH(A15)&amp;"-"&amp;"F"&amp;TEXT(ROW(A14),"000")),IF(D15="Non",_xlfn.XLOOKUP(B15&amp;C15&amp;E15,B$1:B15&amp;C$1:C15&amp;E$1:E15,F$1:F15)," "))</f>
        <v xml:space="preserve"> </v>
      </c>
      <c r="G15" s="23"/>
      <c r="H15" s="122" t="str">
        <f>IF(ISNA(IF(ISNA(VLOOKUP(E15,B$2:$H15,4,FALSE))=TRUE,VLOOKUP(G15,'Grille tarifaire'!$B$2:$F$72,5,FALSE),"")),"",IF(ISNA(VLOOKUP(E15,B$2:$H15,4,FALSE))=TRUE,VLOOKUP(G15,'Grille tarifaire'!$B$2:$F$72,5,FALSE),""))</f>
        <v/>
      </c>
      <c r="I15" s="11"/>
      <c r="J15" s="122" t="str">
        <f>IF(I15="Saisir code","",IF(ISNA(IF(ISNA(VLOOKUP(E15,D$2:$J15,6,FALSE))=TRUE,VLOOKUP(I15,'Grille tarifaire'!$B$2:$F$72,5,FALSE),"")),"",IF(ISNA(VLOOKUP(E15,D$2:$J15,6,FALSE))=TRUE,VLOOKUP(I15,'Grille tarifaire'!$B$2:$F$72,5,FALSE),"")))</f>
        <v/>
      </c>
      <c r="K15" s="121"/>
      <c r="L15" s="122" t="str">
        <f>IF(K15="Saisir code","",IF(ISNA(IF(ISNA(VLOOKUP(E15,B$2:$J15,4,FALSE))=TRUE,VLOOKUP(K15,'Grille tarifaire'!$B$2:$F$72,5,FALSE),"")),"",IF(ISNA(VLOOKUP(E15,B$2:$J15,4,FALSE))=TRUE,VLOOKUP(K15,'Grille tarifaire'!$B$2:$F$72,5,FALSE),"")))</f>
        <v/>
      </c>
      <c r="M15" s="121"/>
      <c r="N15" s="122" t="str">
        <f>IF(M15="Saisir code","",IF(ISNA(IF(ISNA(VLOOKUP(H15,D$2:$J15,4,FALSE))=TRUE,VLOOKUP(M15,'Grille tarifaire'!$B$2:$F$72,5,FALSE),"")),"",IF(ISNA(VLOOKUP(H15,D$2:$J15,4,FALSE))=TRUE,VLOOKUP(M15,'Grille tarifaire'!$B$2:$F$72,5,FALSE),"")))</f>
        <v/>
      </c>
      <c r="O15" s="144"/>
      <c r="P15" s="93" t="str">
        <f t="shared" si="1"/>
        <v/>
      </c>
      <c r="Q15" s="8"/>
      <c r="R15" s="8" t="str">
        <f>IF('Données clients'!K15="Oui",COUNTIF(F$2:F15,F15)," ")</f>
        <v xml:space="preserve"> </v>
      </c>
      <c r="S15" s="37" t="str">
        <f>IF('Données clients'!K15="Oui","5"," ")</f>
        <v xml:space="preserve"> </v>
      </c>
    </row>
    <row r="16" spans="1:19" s="2" customFormat="1" ht="15" customHeight="1" x14ac:dyDescent="0.2">
      <c r="A16" s="33" t="str">
        <f>IF('Données clients'!K16="Oui",'Données clients'!A16," ")</f>
        <v xml:space="preserve"> </v>
      </c>
      <c r="B16" s="25" t="str">
        <f>IF('Données clients'!K16="Oui",'Données clients'!B16," ")</f>
        <v xml:space="preserve"> </v>
      </c>
      <c r="C16" s="26" t="str">
        <f>IF('Données clients'!K16="Oui",'Données clients'!C16," ")</f>
        <v xml:space="preserve"> </v>
      </c>
      <c r="D16" s="51"/>
      <c r="E16" s="53" t="str" cm="1">
        <f t="array" ref="E16">IF('Données clients'!K16="Oui",_xlfn.XLOOKUP(B16&amp;C16,'Données clients'!B$1:B16&amp;'Données clients'!C$1:C16,'Données clients'!I$1:I16)," ")</f>
        <v xml:space="preserve"> </v>
      </c>
      <c r="F16" s="53" t="str" cm="1">
        <f t="array" ref="F16">IF(D16="Oui",(YEAR(A16)&amp;"-"&amp;MONTH(A16)&amp;"-"&amp;"F"&amp;TEXT(ROW(A15),"000")),IF(D16="Non",_xlfn.XLOOKUP(B16&amp;C16&amp;E16,B$1:B16&amp;C$1:C16&amp;E$1:E16,F$1:F16)," "))</f>
        <v xml:space="preserve"> </v>
      </c>
      <c r="G16" s="23"/>
      <c r="H16" s="122" t="str">
        <f>IF(ISNA(IF(ISNA(VLOOKUP(E16,B$2:$H16,4,FALSE))=TRUE,VLOOKUP(G16,'Grille tarifaire'!$B$2:$F$72,5,FALSE),"")),"",IF(ISNA(VLOOKUP(E16,B$2:$H16,4,FALSE))=TRUE,VLOOKUP(G16,'Grille tarifaire'!$B$2:$F$72,5,FALSE),""))</f>
        <v/>
      </c>
      <c r="I16" s="11"/>
      <c r="J16" s="122" t="str">
        <f>IF(I16="Saisir code","",IF(ISNA(IF(ISNA(VLOOKUP(E16,D$2:$J16,6,FALSE))=TRUE,VLOOKUP(I16,'Grille tarifaire'!$B$2:$F$72,5,FALSE),"")),"",IF(ISNA(VLOOKUP(E16,D$2:$J16,6,FALSE))=TRUE,VLOOKUP(I16,'Grille tarifaire'!$B$2:$F$72,5,FALSE),"")))</f>
        <v/>
      </c>
      <c r="K16" s="121"/>
      <c r="L16" s="122" t="str">
        <f>IF(K16="Saisir code","",IF(ISNA(IF(ISNA(VLOOKUP(E16,B$2:$J16,4,FALSE))=TRUE,VLOOKUP(K16,'Grille tarifaire'!$B$2:$F$72,5,FALSE),"")),"",IF(ISNA(VLOOKUP(E16,B$2:$J16,4,FALSE))=TRUE,VLOOKUP(K16,'Grille tarifaire'!$B$2:$F$72,5,FALSE),"")))</f>
        <v/>
      </c>
      <c r="M16" s="121"/>
      <c r="N16" s="122" t="str">
        <f>IF(M16="Saisir code","",IF(ISNA(IF(ISNA(VLOOKUP(H16,D$2:$J16,4,FALSE))=TRUE,VLOOKUP(M16,'Grille tarifaire'!$B$2:$F$72,5,FALSE),"")),"",IF(ISNA(VLOOKUP(H16,D$2:$J16,4,FALSE))=TRUE,VLOOKUP(M16,'Grille tarifaire'!$B$2:$F$72,5,FALSE),"")))</f>
        <v/>
      </c>
      <c r="O16" s="144"/>
      <c r="P16" s="93" t="str">
        <f t="shared" si="1"/>
        <v/>
      </c>
      <c r="Q16" s="8"/>
      <c r="R16" s="8" t="str">
        <f>IF('Données clients'!K16="Oui",COUNTIF(F$2:F16,F16)," ")</f>
        <v xml:space="preserve"> </v>
      </c>
      <c r="S16" s="37" t="str">
        <f>IF('Données clients'!K16="Oui","5"," ")</f>
        <v xml:space="preserve"> </v>
      </c>
    </row>
    <row r="17" spans="1:19" s="2" customFormat="1" ht="15" customHeight="1" x14ac:dyDescent="0.2">
      <c r="A17" s="33" t="str">
        <f>IF('Données clients'!K17="Oui",'Données clients'!A17," ")</f>
        <v xml:space="preserve"> </v>
      </c>
      <c r="B17" s="25" t="str">
        <f>IF('Données clients'!K17="Oui",'Données clients'!B17," ")</f>
        <v xml:space="preserve"> </v>
      </c>
      <c r="C17" s="26" t="str">
        <f>IF('Données clients'!K17="Oui",'Données clients'!C17," ")</f>
        <v xml:space="preserve"> </v>
      </c>
      <c r="D17" s="51"/>
      <c r="E17" s="53" t="str" cm="1">
        <f t="array" ref="E17">IF('Données clients'!K17="Oui",_xlfn.XLOOKUP(B17&amp;C17,'Données clients'!B$1:B17&amp;'Données clients'!C$1:C17,'Données clients'!I$1:I17)," ")</f>
        <v xml:space="preserve"> </v>
      </c>
      <c r="F17" s="53" t="str" cm="1">
        <f t="array" ref="F17">IF(D17="Oui",(YEAR(A17)&amp;"-"&amp;MONTH(A17)&amp;"-"&amp;"F"&amp;TEXT(ROW(A16),"000")),IF(D17="Non",_xlfn.XLOOKUP(B17&amp;C17&amp;E17,B$1:B17&amp;C$1:C17&amp;E$1:E17,F$1:F17)," "))</f>
        <v xml:space="preserve"> </v>
      </c>
      <c r="G17" s="23"/>
      <c r="H17" s="122" t="str">
        <f>IF(ISNA(IF(ISNA(VLOOKUP(E17,B$2:$H17,4,FALSE))=TRUE,VLOOKUP(G17,'Grille tarifaire'!$B$2:$F$72,5,FALSE),"")),"",IF(ISNA(VLOOKUP(E17,B$2:$H17,4,FALSE))=TRUE,VLOOKUP(G17,'Grille tarifaire'!$B$2:$F$72,5,FALSE),""))</f>
        <v/>
      </c>
      <c r="I17" s="11"/>
      <c r="J17" s="122" t="str">
        <f>IF(I17="Saisir code","",IF(ISNA(IF(ISNA(VLOOKUP(E17,D$2:$J17,6,FALSE))=TRUE,VLOOKUP(I17,'Grille tarifaire'!$B$2:$F$72,5,FALSE),"")),"",IF(ISNA(VLOOKUP(E17,D$2:$J17,6,FALSE))=TRUE,VLOOKUP(I17,'Grille tarifaire'!$B$2:$F$72,5,FALSE),"")))</f>
        <v/>
      </c>
      <c r="K17" s="121"/>
      <c r="L17" s="122" t="str">
        <f>IF(K17="Saisir code","",IF(ISNA(IF(ISNA(VLOOKUP(E17,B$2:$J17,4,FALSE))=TRUE,VLOOKUP(K17,'Grille tarifaire'!$B$2:$F$72,5,FALSE),"")),"",IF(ISNA(VLOOKUP(E17,B$2:$J17,4,FALSE))=TRUE,VLOOKUP(K17,'Grille tarifaire'!$B$2:$F$72,5,FALSE),"")))</f>
        <v/>
      </c>
      <c r="M17" s="121"/>
      <c r="N17" s="122" t="str">
        <f>IF(M17="Saisir code","",IF(ISNA(IF(ISNA(VLOOKUP(H17,D$2:$J17,4,FALSE))=TRUE,VLOOKUP(M17,'Grille tarifaire'!$B$2:$F$72,5,FALSE),"")),"",IF(ISNA(VLOOKUP(H17,D$2:$J17,4,FALSE))=TRUE,VLOOKUP(M17,'Grille tarifaire'!$B$2:$F$72,5,FALSE),"")))</f>
        <v/>
      </c>
      <c r="O17" s="144"/>
      <c r="P17" s="93" t="str">
        <f t="shared" si="1"/>
        <v/>
      </c>
      <c r="Q17" s="8"/>
      <c r="R17" s="8" t="str">
        <f>IF('Données clients'!K17="Oui",COUNTIF(F$2:F17,F17)," ")</f>
        <v xml:space="preserve"> </v>
      </c>
      <c r="S17" s="37" t="str">
        <f>IF('Données clients'!K17="Oui","5"," ")</f>
        <v xml:space="preserve"> </v>
      </c>
    </row>
    <row r="18" spans="1:19" s="2" customFormat="1" ht="15" customHeight="1" x14ac:dyDescent="0.2">
      <c r="A18" s="33" t="str">
        <f>IF('Données clients'!K18="Oui",'Données clients'!A18," ")</f>
        <v xml:space="preserve"> </v>
      </c>
      <c r="B18" s="25" t="str">
        <f>IF('Données clients'!K18="Oui",'Données clients'!B18," ")</f>
        <v xml:space="preserve"> </v>
      </c>
      <c r="C18" s="26" t="str">
        <f>IF('Données clients'!K18="Oui",'Données clients'!C18," ")</f>
        <v xml:space="preserve"> </v>
      </c>
      <c r="D18" s="51"/>
      <c r="E18" s="53" t="str" cm="1">
        <f t="array" ref="E18">IF('Données clients'!K18="Oui",_xlfn.XLOOKUP(B18&amp;C18,'Données clients'!B$1:B18&amp;'Données clients'!C$1:C18,'Données clients'!I$1:I18)," ")</f>
        <v xml:space="preserve"> </v>
      </c>
      <c r="F18" s="53" t="str" cm="1">
        <f t="array" ref="F18">IF(D18="Oui",(YEAR(A18)&amp;"-"&amp;MONTH(A18)&amp;"-"&amp;"F"&amp;TEXT(ROW(A17),"000")),IF(D18="Non",_xlfn.XLOOKUP(B18&amp;C18&amp;E18,B$1:B18&amp;C$1:C18&amp;E$1:E18,F$1:F18)," "))</f>
        <v xml:space="preserve"> </v>
      </c>
      <c r="G18" s="23"/>
      <c r="H18" s="122" t="str">
        <f>IF(ISNA(IF(ISNA(VLOOKUP(E18,B$2:$H18,4,FALSE))=TRUE,VLOOKUP(G18,'Grille tarifaire'!$B$2:$F$72,5,FALSE),"")),"",IF(ISNA(VLOOKUP(E18,B$2:$H18,4,FALSE))=TRUE,VLOOKUP(G18,'Grille tarifaire'!$B$2:$F$72,5,FALSE),""))</f>
        <v/>
      </c>
      <c r="I18" s="11"/>
      <c r="J18" s="122" t="str">
        <f>IF(I18="Saisir code","",IF(ISNA(IF(ISNA(VLOOKUP(E18,D$2:$J18,6,FALSE))=TRUE,VLOOKUP(I18,'Grille tarifaire'!$B$2:$F$72,5,FALSE),"")),"",IF(ISNA(VLOOKUP(E18,D$2:$J18,6,FALSE))=TRUE,VLOOKUP(I18,'Grille tarifaire'!$B$2:$F$72,5,FALSE),"")))</f>
        <v/>
      </c>
      <c r="K18" s="121"/>
      <c r="L18" s="122" t="str">
        <f>IF(K18="Saisir code","",IF(ISNA(IF(ISNA(VLOOKUP(E18,B$2:$J18,4,FALSE))=TRUE,VLOOKUP(K18,'Grille tarifaire'!$B$2:$F$72,5,FALSE),"")),"",IF(ISNA(VLOOKUP(E18,B$2:$J18,4,FALSE))=TRUE,VLOOKUP(K18,'Grille tarifaire'!$B$2:$F$72,5,FALSE),"")))</f>
        <v/>
      </c>
      <c r="M18" s="121"/>
      <c r="N18" s="122" t="str">
        <f>IF(M18="Saisir code","",IF(ISNA(IF(ISNA(VLOOKUP(H18,D$2:$J18,4,FALSE))=TRUE,VLOOKUP(M18,'Grille tarifaire'!$B$2:$F$72,5,FALSE),"")),"",IF(ISNA(VLOOKUP(H18,D$2:$J18,4,FALSE))=TRUE,VLOOKUP(M18,'Grille tarifaire'!$B$2:$F$72,5,FALSE),"")))</f>
        <v/>
      </c>
      <c r="O18" s="144"/>
      <c r="P18" s="93" t="str">
        <f t="shared" si="1"/>
        <v/>
      </c>
      <c r="Q18" s="8"/>
      <c r="R18" s="8" t="str">
        <f>IF('Données clients'!K18="Oui",COUNTIF(F$2:F18,F18)," ")</f>
        <v xml:space="preserve"> </v>
      </c>
      <c r="S18" s="37" t="str">
        <f>IF('Données clients'!K18="Oui","5"," ")</f>
        <v xml:space="preserve"> </v>
      </c>
    </row>
    <row r="19" spans="1:19" s="2" customFormat="1" ht="15" customHeight="1" x14ac:dyDescent="0.2">
      <c r="A19" s="33" t="str">
        <f>IF('Données clients'!K19="Oui",'Données clients'!A19," ")</f>
        <v xml:space="preserve"> </v>
      </c>
      <c r="B19" s="25" t="str">
        <f>IF('Données clients'!K19="Oui",'Données clients'!B19," ")</f>
        <v xml:space="preserve"> </v>
      </c>
      <c r="C19" s="26" t="str">
        <f>IF('Données clients'!K19="Oui",'Données clients'!C19," ")</f>
        <v xml:space="preserve"> </v>
      </c>
      <c r="D19" s="51"/>
      <c r="E19" s="53" t="str" cm="1">
        <f t="array" ref="E19">IF('Données clients'!K19="Oui",_xlfn.XLOOKUP(B19&amp;C19,'Données clients'!B$1:B19&amp;'Données clients'!C$1:C19,'Données clients'!I$1:I19)," ")</f>
        <v xml:space="preserve"> </v>
      </c>
      <c r="F19" s="53" t="str" cm="1">
        <f t="array" ref="F19">IF(D19="Oui",(YEAR(A19)&amp;"-"&amp;MONTH(A19)&amp;"-"&amp;"F"&amp;TEXT(ROW(A18),"000")),IF(D19="Non",_xlfn.XLOOKUP(B19&amp;C19&amp;E19,B$1:B19&amp;C$1:C19&amp;E$1:E19,F$1:F19)," "))</f>
        <v xml:space="preserve"> </v>
      </c>
      <c r="G19" s="23"/>
      <c r="H19" s="122" t="str">
        <f>IF(ISNA(IF(ISNA(VLOOKUP(E19,B$2:$H19,4,FALSE))=TRUE,VLOOKUP(G19,'Grille tarifaire'!$B$2:$F$72,5,FALSE),"")),"",IF(ISNA(VLOOKUP(E19,B$2:$H19,4,FALSE))=TRUE,VLOOKUP(G19,'Grille tarifaire'!$B$2:$F$72,5,FALSE),""))</f>
        <v/>
      </c>
      <c r="I19" s="11"/>
      <c r="J19" s="122" t="str">
        <f>IF(I19="Saisir code","",IF(ISNA(IF(ISNA(VLOOKUP(E19,D$2:$J19,6,FALSE))=TRUE,VLOOKUP(I19,'Grille tarifaire'!$B$2:$F$72,5,FALSE),"")),"",IF(ISNA(VLOOKUP(E19,D$2:$J19,6,FALSE))=TRUE,VLOOKUP(I19,'Grille tarifaire'!$B$2:$F$72,5,FALSE),"")))</f>
        <v/>
      </c>
      <c r="K19" s="121"/>
      <c r="L19" s="122" t="str">
        <f>IF(K19="Saisir code","",IF(ISNA(IF(ISNA(VLOOKUP(E19,B$2:$J19,4,FALSE))=TRUE,VLOOKUP(K19,'Grille tarifaire'!$B$2:$F$72,5,FALSE),"")),"",IF(ISNA(VLOOKUP(E19,B$2:$J19,4,FALSE))=TRUE,VLOOKUP(K19,'Grille tarifaire'!$B$2:$F$72,5,FALSE),"")))</f>
        <v/>
      </c>
      <c r="M19" s="121"/>
      <c r="N19" s="122" t="str">
        <f>IF(M19="Saisir code","",IF(ISNA(IF(ISNA(VLOOKUP(H19,D$2:$J19,4,FALSE))=TRUE,VLOOKUP(M19,'Grille tarifaire'!$B$2:$F$72,5,FALSE),"")),"",IF(ISNA(VLOOKUP(H19,D$2:$J19,4,FALSE))=TRUE,VLOOKUP(M19,'Grille tarifaire'!$B$2:$F$72,5,FALSE),"")))</f>
        <v/>
      </c>
      <c r="O19" s="144"/>
      <c r="P19" s="93" t="str">
        <f t="shared" si="1"/>
        <v/>
      </c>
      <c r="Q19" s="8"/>
      <c r="R19" s="8" t="str">
        <f>IF('Données clients'!K19="Oui",COUNTIF(F$2:F19,F19)," ")</f>
        <v xml:space="preserve"> </v>
      </c>
      <c r="S19" s="37" t="str">
        <f>IF('Données clients'!K19="Oui","5"," ")</f>
        <v xml:space="preserve"> </v>
      </c>
    </row>
    <row r="20" spans="1:19" s="2" customFormat="1" ht="15" customHeight="1" x14ac:dyDescent="0.2">
      <c r="A20" s="33" t="str">
        <f>IF('Données clients'!K20="Oui",'Données clients'!A20," ")</f>
        <v xml:space="preserve"> </v>
      </c>
      <c r="B20" s="25" t="str">
        <f>IF('Données clients'!K20="Oui",'Données clients'!B20," ")</f>
        <v xml:space="preserve"> </v>
      </c>
      <c r="C20" s="26" t="str">
        <f>IF('Données clients'!K20="Oui",'Données clients'!C20," ")</f>
        <v xml:space="preserve"> </v>
      </c>
      <c r="D20" s="51"/>
      <c r="E20" s="53" t="str" cm="1">
        <f t="array" ref="E20">IF('Données clients'!K20="Oui",_xlfn.XLOOKUP(B20&amp;C20,'Données clients'!B$1:B20&amp;'Données clients'!C$1:C20,'Données clients'!I$1:I20)," ")</f>
        <v xml:space="preserve"> </v>
      </c>
      <c r="F20" s="53" t="str" cm="1">
        <f t="array" ref="F20">IF(D20="Oui",(YEAR(A20)&amp;"-"&amp;MONTH(A20)&amp;"-"&amp;"F"&amp;TEXT(ROW(A19),"000")),IF(D20="Non",_xlfn.XLOOKUP(B20&amp;C20&amp;E20,B$1:B20&amp;C$1:C20&amp;E$1:E20,F$1:F20)," "))</f>
        <v xml:space="preserve"> </v>
      </c>
      <c r="G20" s="23"/>
      <c r="H20" s="122" t="str">
        <f>IF(ISNA(IF(ISNA(VLOOKUP(E20,B$2:$H20,4,FALSE))=TRUE,VLOOKUP(G20,'Grille tarifaire'!$B$2:$F$72,5,FALSE),"")),"",IF(ISNA(VLOOKUP(E20,B$2:$H20,4,FALSE))=TRUE,VLOOKUP(G20,'Grille tarifaire'!$B$2:$F$72,5,FALSE),""))</f>
        <v/>
      </c>
      <c r="I20" s="11"/>
      <c r="J20" s="122" t="str">
        <f>IF(I20="Saisir code","",IF(ISNA(IF(ISNA(VLOOKUP(E20,D$2:$J20,6,FALSE))=TRUE,VLOOKUP(I20,'Grille tarifaire'!$B$2:$F$72,5,FALSE),"")),"",IF(ISNA(VLOOKUP(E20,D$2:$J20,6,FALSE))=TRUE,VLOOKUP(I20,'Grille tarifaire'!$B$2:$F$72,5,FALSE),"")))</f>
        <v/>
      </c>
      <c r="K20" s="121"/>
      <c r="L20" s="122" t="str">
        <f>IF(K20="Saisir code","",IF(ISNA(IF(ISNA(VLOOKUP(E20,B$2:$J20,4,FALSE))=TRUE,VLOOKUP(K20,'Grille tarifaire'!$B$2:$F$72,5,FALSE),"")),"",IF(ISNA(VLOOKUP(E20,B$2:$J20,4,FALSE))=TRUE,VLOOKUP(K20,'Grille tarifaire'!$B$2:$F$72,5,FALSE),"")))</f>
        <v/>
      </c>
      <c r="M20" s="121"/>
      <c r="N20" s="122" t="str">
        <f>IF(M20="Saisir code","",IF(ISNA(IF(ISNA(VLOOKUP(H20,D$2:$J20,4,FALSE))=TRUE,VLOOKUP(M20,'Grille tarifaire'!$B$2:$F$72,5,FALSE),"")),"",IF(ISNA(VLOOKUP(H20,D$2:$J20,4,FALSE))=TRUE,VLOOKUP(M20,'Grille tarifaire'!$B$2:$F$72,5,FALSE),"")))</f>
        <v/>
      </c>
      <c r="O20" s="144"/>
      <c r="P20" s="93" t="str">
        <f t="shared" si="1"/>
        <v/>
      </c>
      <c r="Q20" s="8"/>
      <c r="R20" s="8" t="str">
        <f>IF('Données clients'!K20="Oui",COUNTIF(F$2:F20,F20)," ")</f>
        <v xml:space="preserve"> </v>
      </c>
      <c r="S20" s="37" t="str">
        <f>IF('Données clients'!K20="Oui","5"," ")</f>
        <v xml:space="preserve"> </v>
      </c>
    </row>
    <row r="21" spans="1:19" s="2" customFormat="1" ht="15" customHeight="1" x14ac:dyDescent="0.2">
      <c r="A21" s="33" t="str">
        <f>IF('Données clients'!K21="Oui",'Données clients'!A21," ")</f>
        <v xml:space="preserve"> </v>
      </c>
      <c r="B21" s="25" t="str">
        <f>IF('Données clients'!K21="Oui",'Données clients'!B21," ")</f>
        <v xml:space="preserve"> </v>
      </c>
      <c r="C21" s="26" t="str">
        <f>IF('Données clients'!K21="Oui",'Données clients'!C21," ")</f>
        <v xml:space="preserve"> </v>
      </c>
      <c r="D21" s="51"/>
      <c r="E21" s="53" t="str" cm="1">
        <f t="array" ref="E21">IF('Données clients'!K21="Oui",_xlfn.XLOOKUP(B21&amp;C21,'Données clients'!B$1:B21&amp;'Données clients'!C$1:C21,'Données clients'!I$1:I21)," ")</f>
        <v xml:space="preserve"> </v>
      </c>
      <c r="F21" s="53" t="str" cm="1">
        <f t="array" ref="F21">IF(D21="Oui",(YEAR(A21)&amp;"-"&amp;MONTH(A21)&amp;"-"&amp;"F"&amp;TEXT(ROW(A20),"000")),IF(D21="Non",_xlfn.XLOOKUP(B21&amp;C21&amp;E21,B$1:B21&amp;C$1:C21&amp;E$1:E21,F$1:F21)," "))</f>
        <v xml:space="preserve"> </v>
      </c>
      <c r="G21" s="23"/>
      <c r="H21" s="122" t="str">
        <f>IF(ISNA(IF(ISNA(VLOOKUP(E21,B$2:$H21,4,FALSE))=TRUE,VLOOKUP(G21,'Grille tarifaire'!$B$2:$F$72,5,FALSE),"")),"",IF(ISNA(VLOOKUP(E21,B$2:$H21,4,FALSE))=TRUE,VLOOKUP(G21,'Grille tarifaire'!$B$2:$F$72,5,FALSE),""))</f>
        <v/>
      </c>
      <c r="I21" s="11"/>
      <c r="J21" s="122" t="str">
        <f>IF(I21="Saisir code","",IF(ISNA(IF(ISNA(VLOOKUP(E21,D$2:$J21,6,FALSE))=TRUE,VLOOKUP(I21,'Grille tarifaire'!$B$2:$F$72,5,FALSE),"")),"",IF(ISNA(VLOOKUP(E21,D$2:$J21,6,FALSE))=TRUE,VLOOKUP(I21,'Grille tarifaire'!$B$2:$F$72,5,FALSE),"")))</f>
        <v/>
      </c>
      <c r="K21" s="121"/>
      <c r="L21" s="122" t="str">
        <f>IF(K21="Saisir code","",IF(ISNA(IF(ISNA(VLOOKUP(E21,B$2:$J21,4,FALSE))=TRUE,VLOOKUP(K21,'Grille tarifaire'!$B$2:$F$72,5,FALSE),"")),"",IF(ISNA(VLOOKUP(E21,B$2:$J21,4,FALSE))=TRUE,VLOOKUP(K21,'Grille tarifaire'!$B$2:$F$72,5,FALSE),"")))</f>
        <v/>
      </c>
      <c r="M21" s="121"/>
      <c r="N21" s="122" t="str">
        <f>IF(M21="Saisir code","",IF(ISNA(IF(ISNA(VLOOKUP(H21,D$2:$J21,4,FALSE))=TRUE,VLOOKUP(M21,'Grille tarifaire'!$B$2:$F$72,5,FALSE),"")),"",IF(ISNA(VLOOKUP(H21,D$2:$J21,4,FALSE))=TRUE,VLOOKUP(M21,'Grille tarifaire'!$B$2:$F$72,5,FALSE),"")))</f>
        <v/>
      </c>
      <c r="O21" s="144"/>
      <c r="P21" s="93" t="str">
        <f t="shared" si="1"/>
        <v/>
      </c>
      <c r="Q21" s="8"/>
      <c r="R21" s="8" t="str">
        <f>IF('Données clients'!K21="Oui",COUNTIF(F$2:F21,F21)," ")</f>
        <v xml:space="preserve"> </v>
      </c>
      <c r="S21" s="37" t="str">
        <f>IF('Données clients'!K21="Oui","5"," ")</f>
        <v xml:space="preserve"> </v>
      </c>
    </row>
    <row r="22" spans="1:19" s="2" customFormat="1" ht="15" customHeight="1" x14ac:dyDescent="0.2">
      <c r="A22" s="33" t="str">
        <f>IF('Données clients'!K22="Oui",'Données clients'!A22," ")</f>
        <v xml:space="preserve"> </v>
      </c>
      <c r="B22" s="25" t="str">
        <f>IF('Données clients'!K22="Oui",'Données clients'!B22," ")</f>
        <v xml:space="preserve"> </v>
      </c>
      <c r="C22" s="26" t="str">
        <f>IF('Données clients'!K22="Oui",'Données clients'!C22," ")</f>
        <v xml:space="preserve"> </v>
      </c>
      <c r="D22" s="51"/>
      <c r="E22" s="53" t="str" cm="1">
        <f t="array" ref="E22">IF('Données clients'!K22="Oui",_xlfn.XLOOKUP(B22&amp;C22,'Données clients'!B$1:B22&amp;'Données clients'!C$1:C22,'Données clients'!I$1:I22)," ")</f>
        <v xml:space="preserve"> </v>
      </c>
      <c r="F22" s="53" t="str" cm="1">
        <f t="array" ref="F22">IF(D22="Oui",(YEAR(A22)&amp;"-"&amp;MONTH(A22)&amp;"-"&amp;"F"&amp;TEXT(ROW(A21),"000")),IF(D22="Non",_xlfn.XLOOKUP(B22&amp;C22&amp;E22,B$1:B22&amp;C$1:C22&amp;E$1:E22,F$1:F22)," "))</f>
        <v xml:space="preserve"> </v>
      </c>
      <c r="G22" s="23"/>
      <c r="H22" s="122" t="str">
        <f>IF(ISNA(IF(ISNA(VLOOKUP(E22,B$2:$H22,4,FALSE))=TRUE,VLOOKUP(G22,'Grille tarifaire'!$B$2:$F$72,5,FALSE),"")),"",IF(ISNA(VLOOKUP(E22,B$2:$H22,4,FALSE))=TRUE,VLOOKUP(G22,'Grille tarifaire'!$B$2:$F$72,5,FALSE),""))</f>
        <v/>
      </c>
      <c r="I22" s="11"/>
      <c r="J22" s="122" t="str">
        <f>IF(I22="Saisir code","",IF(ISNA(IF(ISNA(VLOOKUP(E22,D$2:$J22,6,FALSE))=TRUE,VLOOKUP(I22,'Grille tarifaire'!$B$2:$F$72,5,FALSE),"")),"",IF(ISNA(VLOOKUP(E22,D$2:$J22,6,FALSE))=TRUE,VLOOKUP(I22,'Grille tarifaire'!$B$2:$F$72,5,FALSE),"")))</f>
        <v/>
      </c>
      <c r="K22" s="121"/>
      <c r="L22" s="122" t="str">
        <f>IF(K22="Saisir code","",IF(ISNA(IF(ISNA(VLOOKUP(E22,B$2:$J22,4,FALSE))=TRUE,VLOOKUP(K22,'Grille tarifaire'!$B$2:$F$72,5,FALSE),"")),"",IF(ISNA(VLOOKUP(E22,B$2:$J22,4,FALSE))=TRUE,VLOOKUP(K22,'Grille tarifaire'!$B$2:$F$72,5,FALSE),"")))</f>
        <v/>
      </c>
      <c r="M22" s="121"/>
      <c r="N22" s="122" t="str">
        <f>IF(M22="Saisir code","",IF(ISNA(IF(ISNA(VLOOKUP(H22,D$2:$J22,4,FALSE))=TRUE,VLOOKUP(M22,'Grille tarifaire'!$B$2:$F$72,5,FALSE),"")),"",IF(ISNA(VLOOKUP(H22,D$2:$J22,4,FALSE))=TRUE,VLOOKUP(M22,'Grille tarifaire'!$B$2:$F$72,5,FALSE),"")))</f>
        <v/>
      </c>
      <c r="O22" s="144"/>
      <c r="P22" s="93" t="str">
        <f t="shared" si="1"/>
        <v/>
      </c>
      <c r="Q22" s="8"/>
      <c r="R22" s="8" t="str">
        <f>IF('Données clients'!K22="Oui",COUNTIF(F$2:F22,F22)," ")</f>
        <v xml:space="preserve"> </v>
      </c>
      <c r="S22" s="37" t="str">
        <f>IF('Données clients'!K22="Oui","5"," ")</f>
        <v xml:space="preserve"> </v>
      </c>
    </row>
    <row r="23" spans="1:19" s="2" customFormat="1" ht="15" customHeight="1" x14ac:dyDescent="0.2">
      <c r="A23" s="33" t="str">
        <f>IF('Données clients'!K23="Oui",'Données clients'!A23," ")</f>
        <v xml:space="preserve"> </v>
      </c>
      <c r="B23" s="25" t="str">
        <f>IF('Données clients'!K23="Oui",'Données clients'!B23," ")</f>
        <v xml:space="preserve"> </v>
      </c>
      <c r="C23" s="26" t="str">
        <f>IF('Données clients'!K23="Oui",'Données clients'!C23," ")</f>
        <v xml:space="preserve"> </v>
      </c>
      <c r="D23" s="51"/>
      <c r="E23" s="53" t="str" cm="1">
        <f t="array" ref="E23">IF('Données clients'!K23="Oui",_xlfn.XLOOKUP(B23&amp;C23,'Données clients'!B$1:B23&amp;'Données clients'!C$1:C23,'Données clients'!I$1:I23)," ")</f>
        <v xml:space="preserve"> </v>
      </c>
      <c r="F23" s="53" t="str" cm="1">
        <f t="array" ref="F23">IF(D23="Oui",(YEAR(A23)&amp;"-"&amp;MONTH(A23)&amp;"-"&amp;"F"&amp;TEXT(ROW(A22),"000")),IF(D23="Non",_xlfn.XLOOKUP(B23&amp;C23&amp;E23,B$1:B23&amp;C$1:C23&amp;E$1:E23,F$1:F23)," "))</f>
        <v xml:space="preserve"> </v>
      </c>
      <c r="G23" s="23"/>
      <c r="H23" s="122" t="str">
        <f>IF(ISNA(IF(ISNA(VLOOKUP(E23,B$2:$H23,4,FALSE))=TRUE,VLOOKUP(G23,'Grille tarifaire'!$B$2:$F$72,5,FALSE),"")),"",IF(ISNA(VLOOKUP(E23,B$2:$H23,4,FALSE))=TRUE,VLOOKUP(G23,'Grille tarifaire'!$B$2:$F$72,5,FALSE),""))</f>
        <v/>
      </c>
      <c r="I23" s="11"/>
      <c r="J23" s="122" t="str">
        <f>IF(I23="Saisir code","",IF(ISNA(IF(ISNA(VLOOKUP(E23,D$2:$J23,6,FALSE))=TRUE,VLOOKUP(I23,'Grille tarifaire'!$B$2:$F$72,5,FALSE),"")),"",IF(ISNA(VLOOKUP(E23,D$2:$J23,6,FALSE))=TRUE,VLOOKUP(I23,'Grille tarifaire'!$B$2:$F$72,5,FALSE),"")))</f>
        <v/>
      </c>
      <c r="K23" s="121"/>
      <c r="L23" s="122" t="str">
        <f>IF(K23="Saisir code","",IF(ISNA(IF(ISNA(VLOOKUP(E23,B$2:$J23,4,FALSE))=TRUE,VLOOKUP(K23,'Grille tarifaire'!$B$2:$F$72,5,FALSE),"")),"",IF(ISNA(VLOOKUP(E23,B$2:$J23,4,FALSE))=TRUE,VLOOKUP(K23,'Grille tarifaire'!$B$2:$F$72,5,FALSE),"")))</f>
        <v/>
      </c>
      <c r="M23" s="121"/>
      <c r="N23" s="122" t="str">
        <f>IF(M23="Saisir code","",IF(ISNA(IF(ISNA(VLOOKUP(H23,D$2:$J23,4,FALSE))=TRUE,VLOOKUP(M23,'Grille tarifaire'!$B$2:$F$72,5,FALSE),"")),"",IF(ISNA(VLOOKUP(H23,D$2:$J23,4,FALSE))=TRUE,VLOOKUP(M23,'Grille tarifaire'!$B$2:$F$72,5,FALSE),"")))</f>
        <v/>
      </c>
      <c r="O23" s="144"/>
      <c r="P23" s="93" t="str">
        <f t="shared" si="1"/>
        <v/>
      </c>
      <c r="Q23" s="8"/>
      <c r="R23" s="8" t="str">
        <f>IF('Données clients'!K23="Oui",COUNTIF(F$2:F23,F23)," ")</f>
        <v xml:space="preserve"> </v>
      </c>
      <c r="S23" s="37" t="str">
        <f>IF('Données clients'!K23="Oui","5"," ")</f>
        <v xml:space="preserve"> </v>
      </c>
    </row>
    <row r="24" spans="1:19" s="2" customFormat="1" ht="15" customHeight="1" x14ac:dyDescent="0.2">
      <c r="A24" s="33" t="str">
        <f>IF('Données clients'!K24="Oui",'Données clients'!A24," ")</f>
        <v xml:space="preserve"> </v>
      </c>
      <c r="B24" s="25" t="str">
        <f>IF('Données clients'!K24="Oui",'Données clients'!B24," ")</f>
        <v xml:space="preserve"> </v>
      </c>
      <c r="C24" s="26" t="str">
        <f>IF('Données clients'!K24="Oui",'Données clients'!C24," ")</f>
        <v xml:space="preserve"> </v>
      </c>
      <c r="D24" s="51"/>
      <c r="E24" s="53" t="str" cm="1">
        <f t="array" ref="E24">IF('Données clients'!K24="Oui",_xlfn.XLOOKUP(B24&amp;C24,'Données clients'!B$1:B24&amp;'Données clients'!C$1:C24,'Données clients'!I$1:I24)," ")</f>
        <v xml:space="preserve"> </v>
      </c>
      <c r="F24" s="53" t="str" cm="1">
        <f t="array" ref="F24">IF(D24="Oui",(YEAR(A24)&amp;"-"&amp;MONTH(A24)&amp;"-"&amp;"F"&amp;TEXT(ROW(A23),"000")),IF(D24="Non",_xlfn.XLOOKUP(B24&amp;C24&amp;E24,B$1:B24&amp;C$1:C24&amp;E$1:E24,F$1:F24)," "))</f>
        <v xml:space="preserve"> </v>
      </c>
      <c r="G24" s="23"/>
      <c r="H24" s="122" t="str">
        <f>IF(ISNA(IF(ISNA(VLOOKUP(E24,B$2:$H24,4,FALSE))=TRUE,VLOOKUP(G24,'Grille tarifaire'!$B$2:$F$72,5,FALSE),"")),"",IF(ISNA(VLOOKUP(E24,B$2:$H24,4,FALSE))=TRUE,VLOOKUP(G24,'Grille tarifaire'!$B$2:$F$72,5,FALSE),""))</f>
        <v/>
      </c>
      <c r="I24" s="11"/>
      <c r="J24" s="122" t="str">
        <f>IF(I24="Saisir code","",IF(ISNA(IF(ISNA(VLOOKUP(E24,D$2:$J24,6,FALSE))=TRUE,VLOOKUP(I24,'Grille tarifaire'!$B$2:$F$72,5,FALSE),"")),"",IF(ISNA(VLOOKUP(E24,D$2:$J24,6,FALSE))=TRUE,VLOOKUP(I24,'Grille tarifaire'!$B$2:$F$72,5,FALSE),"")))</f>
        <v/>
      </c>
      <c r="K24" s="121"/>
      <c r="L24" s="122" t="str">
        <f>IF(K24="Saisir code","",IF(ISNA(IF(ISNA(VLOOKUP(E24,B$2:$J24,4,FALSE))=TRUE,VLOOKUP(K24,'Grille tarifaire'!$B$2:$F$72,5,FALSE),"")),"",IF(ISNA(VLOOKUP(E24,B$2:$J24,4,FALSE))=TRUE,VLOOKUP(K24,'Grille tarifaire'!$B$2:$F$72,5,FALSE),"")))</f>
        <v/>
      </c>
      <c r="M24" s="121"/>
      <c r="N24" s="122" t="str">
        <f>IF(M24="Saisir code","",IF(ISNA(IF(ISNA(VLOOKUP(H24,D$2:$J24,4,FALSE))=TRUE,VLOOKUP(M24,'Grille tarifaire'!$B$2:$F$72,5,FALSE),"")),"",IF(ISNA(VLOOKUP(H24,D$2:$J24,4,FALSE))=TRUE,VLOOKUP(M24,'Grille tarifaire'!$B$2:$F$72,5,FALSE),"")))</f>
        <v/>
      </c>
      <c r="O24" s="144"/>
      <c r="P24" s="93" t="str">
        <f t="shared" si="1"/>
        <v/>
      </c>
      <c r="Q24" s="8"/>
      <c r="R24" s="8" t="str">
        <f>IF('Données clients'!K24="Oui",COUNTIF(F$2:F24,F24)," ")</f>
        <v xml:space="preserve"> </v>
      </c>
      <c r="S24" s="37" t="str">
        <f>IF('Données clients'!K24="Oui","5"," ")</f>
        <v xml:space="preserve"> </v>
      </c>
    </row>
    <row r="25" spans="1:19" s="2" customFormat="1" ht="15" customHeight="1" x14ac:dyDescent="0.2">
      <c r="A25" s="33" t="str">
        <f>IF('Données clients'!K25="Oui",'Données clients'!A25," ")</f>
        <v xml:space="preserve"> </v>
      </c>
      <c r="B25" s="25" t="str">
        <f>IF('Données clients'!K25="Oui",'Données clients'!B25," ")</f>
        <v xml:space="preserve"> </v>
      </c>
      <c r="C25" s="26" t="str">
        <f>IF('Données clients'!K25="Oui",'Données clients'!C25," ")</f>
        <v xml:space="preserve"> </v>
      </c>
      <c r="D25" s="51"/>
      <c r="E25" s="53" t="str" cm="1">
        <f t="array" ref="E25">IF('Données clients'!K25="Oui",_xlfn.XLOOKUP(B25&amp;C25,'Données clients'!B$1:B25&amp;'Données clients'!C$1:C25,'Données clients'!I$1:I25)," ")</f>
        <v xml:space="preserve"> </v>
      </c>
      <c r="F25" s="53" t="str" cm="1">
        <f t="array" ref="F25">IF(D25="Oui",(YEAR(A25)&amp;"-"&amp;MONTH(A25)&amp;"-"&amp;"F"&amp;TEXT(ROW(A24),"000")),IF(D25="Non",_xlfn.XLOOKUP(B25&amp;C25&amp;E25,B$1:B25&amp;C$1:C25&amp;E$1:E25,F$1:F25)," "))</f>
        <v xml:space="preserve"> </v>
      </c>
      <c r="G25" s="23"/>
      <c r="H25" s="122" t="str">
        <f>IF(ISNA(IF(ISNA(VLOOKUP(E25,B$2:$H25,4,FALSE))=TRUE,VLOOKUP(G25,'Grille tarifaire'!$B$2:$F$72,5,FALSE),"")),"",IF(ISNA(VLOOKUP(E25,B$2:$H25,4,FALSE))=TRUE,VLOOKUP(G25,'Grille tarifaire'!$B$2:$F$72,5,FALSE),""))</f>
        <v/>
      </c>
      <c r="I25" s="11"/>
      <c r="J25" s="122" t="str">
        <f>IF(I25="Saisir code","",IF(ISNA(IF(ISNA(VLOOKUP(E25,D$2:$J25,6,FALSE))=TRUE,VLOOKUP(I25,'Grille tarifaire'!$B$2:$F$72,5,FALSE),"")),"",IF(ISNA(VLOOKUP(E25,D$2:$J25,6,FALSE))=TRUE,VLOOKUP(I25,'Grille tarifaire'!$B$2:$F$72,5,FALSE),"")))</f>
        <v/>
      </c>
      <c r="K25" s="121"/>
      <c r="L25" s="122" t="str">
        <f>IF(K25="Saisir code","",IF(ISNA(IF(ISNA(VLOOKUP(E25,B$2:$J25,4,FALSE))=TRUE,VLOOKUP(K25,'Grille tarifaire'!$B$2:$F$72,5,FALSE),"")),"",IF(ISNA(VLOOKUP(E25,B$2:$J25,4,FALSE))=TRUE,VLOOKUP(K25,'Grille tarifaire'!$B$2:$F$72,5,FALSE),"")))</f>
        <v/>
      </c>
      <c r="M25" s="121"/>
      <c r="N25" s="122" t="str">
        <f>IF(M25="Saisir code","",IF(ISNA(IF(ISNA(VLOOKUP(H25,D$2:$J25,4,FALSE))=TRUE,VLOOKUP(M25,'Grille tarifaire'!$B$2:$F$72,5,FALSE),"")),"",IF(ISNA(VLOOKUP(H25,D$2:$J25,4,FALSE))=TRUE,VLOOKUP(M25,'Grille tarifaire'!$B$2:$F$72,5,FALSE),"")))</f>
        <v/>
      </c>
      <c r="O25" s="144"/>
      <c r="P25" s="93" t="str">
        <f t="shared" si="1"/>
        <v/>
      </c>
      <c r="Q25" s="8"/>
      <c r="R25" s="8" t="str">
        <f>IF('Données clients'!K25="Oui",COUNTIF(F$2:F25,F25)," ")</f>
        <v xml:space="preserve"> </v>
      </c>
      <c r="S25" s="37" t="str">
        <f>IF('Données clients'!K25="Oui","5"," ")</f>
        <v xml:space="preserve"> </v>
      </c>
    </row>
    <row r="26" spans="1:19" s="2" customFormat="1" ht="15" customHeight="1" x14ac:dyDescent="0.2">
      <c r="A26" s="33" t="str">
        <f>IF('Données clients'!K26="Oui",'Données clients'!A26," ")</f>
        <v xml:space="preserve"> </v>
      </c>
      <c r="B26" s="25" t="str">
        <f>IF('Données clients'!K26="Oui",'Données clients'!B26," ")</f>
        <v xml:space="preserve"> </v>
      </c>
      <c r="C26" s="26" t="str">
        <f>IF('Données clients'!K26="Oui",'Données clients'!C26," ")</f>
        <v xml:space="preserve"> </v>
      </c>
      <c r="D26" s="51"/>
      <c r="E26" s="53" t="str" cm="1">
        <f t="array" ref="E26">IF('Données clients'!K26="Oui",_xlfn.XLOOKUP(B26&amp;C26,'Données clients'!B$1:B26&amp;'Données clients'!C$1:C26,'Données clients'!I$1:I26)," ")</f>
        <v xml:space="preserve"> </v>
      </c>
      <c r="F26" s="53" t="str" cm="1">
        <f t="array" ref="F26">IF(D26="Oui",(YEAR(A26)&amp;"-"&amp;MONTH(A26)&amp;"-"&amp;"F"&amp;TEXT(ROW(A25),"000")),IF(D26="Non",_xlfn.XLOOKUP(B26&amp;C26&amp;E26,B$1:B26&amp;C$1:C26&amp;E$1:E26,F$1:F26)," "))</f>
        <v xml:space="preserve"> </v>
      </c>
      <c r="G26" s="23"/>
      <c r="H26" s="122" t="str">
        <f>IF(ISNA(IF(ISNA(VLOOKUP(E26,B$2:$H26,4,FALSE))=TRUE,VLOOKUP(G26,'Grille tarifaire'!$B$2:$F$72,5,FALSE),"")),"",IF(ISNA(VLOOKUP(E26,B$2:$H26,4,FALSE))=TRUE,VLOOKUP(G26,'Grille tarifaire'!$B$2:$F$72,5,FALSE),""))</f>
        <v/>
      </c>
      <c r="I26" s="11"/>
      <c r="J26" s="122" t="str">
        <f>IF(I26="Saisir code","",IF(ISNA(IF(ISNA(VLOOKUP(E26,D$2:$J26,6,FALSE))=TRUE,VLOOKUP(I26,'Grille tarifaire'!$B$2:$F$72,5,FALSE),"")),"",IF(ISNA(VLOOKUP(E26,D$2:$J26,6,FALSE))=TRUE,VLOOKUP(I26,'Grille tarifaire'!$B$2:$F$72,5,FALSE),"")))</f>
        <v/>
      </c>
      <c r="K26" s="121"/>
      <c r="L26" s="122" t="str">
        <f>IF(K26="Saisir code","",IF(ISNA(IF(ISNA(VLOOKUP(E26,B$2:$J26,4,FALSE))=TRUE,VLOOKUP(K26,'Grille tarifaire'!$B$2:$F$72,5,FALSE),"")),"",IF(ISNA(VLOOKUP(E26,B$2:$J26,4,FALSE))=TRUE,VLOOKUP(K26,'Grille tarifaire'!$B$2:$F$72,5,FALSE),"")))</f>
        <v/>
      </c>
      <c r="M26" s="121"/>
      <c r="N26" s="122" t="str">
        <f>IF(M26="Saisir code","",IF(ISNA(IF(ISNA(VLOOKUP(H26,D$2:$J26,4,FALSE))=TRUE,VLOOKUP(M26,'Grille tarifaire'!$B$2:$F$72,5,FALSE),"")),"",IF(ISNA(VLOOKUP(H26,D$2:$J26,4,FALSE))=TRUE,VLOOKUP(M26,'Grille tarifaire'!$B$2:$F$72,5,FALSE),"")))</f>
        <v/>
      </c>
      <c r="O26" s="144"/>
      <c r="P26" s="93" t="str">
        <f t="shared" si="1"/>
        <v/>
      </c>
      <c r="Q26" s="8"/>
      <c r="R26" s="8" t="str">
        <f>IF('Données clients'!K26="Oui",COUNTIF(F$2:F26,F26)," ")</f>
        <v xml:space="preserve"> </v>
      </c>
      <c r="S26" s="37" t="str">
        <f>IF('Données clients'!K26="Oui","5"," ")</f>
        <v xml:space="preserve"> </v>
      </c>
    </row>
    <row r="27" spans="1:19" s="2" customFormat="1" ht="15" customHeight="1" x14ac:dyDescent="0.2">
      <c r="A27" s="33" t="str">
        <f>IF('Données clients'!K27="Oui",'Données clients'!A27," ")</f>
        <v xml:space="preserve"> </v>
      </c>
      <c r="B27" s="25" t="str">
        <f>IF('Données clients'!K27="Oui",'Données clients'!B27," ")</f>
        <v xml:space="preserve"> </v>
      </c>
      <c r="C27" s="26" t="str">
        <f>IF('Données clients'!K27="Oui",'Données clients'!C27," ")</f>
        <v xml:space="preserve"> </v>
      </c>
      <c r="D27" s="51"/>
      <c r="E27" s="53" t="str" cm="1">
        <f t="array" ref="E27">IF('Données clients'!K27="Oui",_xlfn.XLOOKUP(B27&amp;C27,'Données clients'!B$1:B27&amp;'Données clients'!C$1:C27,'Données clients'!I$1:I27)," ")</f>
        <v xml:space="preserve"> </v>
      </c>
      <c r="F27" s="53" t="str" cm="1">
        <f t="array" ref="F27">IF(D27="Oui",(YEAR(A27)&amp;"-"&amp;MONTH(A27)&amp;"-"&amp;"F"&amp;TEXT(ROW(A26),"000")),IF(D27="Non",_xlfn.XLOOKUP(B27&amp;C27&amp;E27,B$1:B27&amp;C$1:C27&amp;E$1:E27,F$1:F27)," "))</f>
        <v xml:space="preserve"> </v>
      </c>
      <c r="G27" s="23"/>
      <c r="H27" s="122" t="str">
        <f>IF(ISNA(IF(ISNA(VLOOKUP(E27,B$2:$H27,4,FALSE))=TRUE,VLOOKUP(G27,'Grille tarifaire'!$B$2:$F$72,5,FALSE),"")),"",IF(ISNA(VLOOKUP(E27,B$2:$H27,4,FALSE))=TRUE,VLOOKUP(G27,'Grille tarifaire'!$B$2:$F$72,5,FALSE),""))</f>
        <v/>
      </c>
      <c r="I27" s="11"/>
      <c r="J27" s="122" t="str">
        <f>IF(I27="Saisir code","",IF(ISNA(IF(ISNA(VLOOKUP(E27,D$2:$J27,6,FALSE))=TRUE,VLOOKUP(I27,'Grille tarifaire'!$B$2:$F$72,5,FALSE),"")),"",IF(ISNA(VLOOKUP(E27,D$2:$J27,6,FALSE))=TRUE,VLOOKUP(I27,'Grille tarifaire'!$B$2:$F$72,5,FALSE),"")))</f>
        <v/>
      </c>
      <c r="K27" s="121"/>
      <c r="L27" s="122" t="str">
        <f>IF(K27="Saisir code","",IF(ISNA(IF(ISNA(VLOOKUP(E27,B$2:$J27,4,FALSE))=TRUE,VLOOKUP(K27,'Grille tarifaire'!$B$2:$F$72,5,FALSE),"")),"",IF(ISNA(VLOOKUP(E27,B$2:$J27,4,FALSE))=TRUE,VLOOKUP(K27,'Grille tarifaire'!$B$2:$F$72,5,FALSE),"")))</f>
        <v/>
      </c>
      <c r="M27" s="121"/>
      <c r="N27" s="122" t="str">
        <f>IF(M27="Saisir code","",IF(ISNA(IF(ISNA(VLOOKUP(H27,D$2:$J27,4,FALSE))=TRUE,VLOOKUP(M27,'Grille tarifaire'!$B$2:$F$72,5,FALSE),"")),"",IF(ISNA(VLOOKUP(H27,D$2:$J27,4,FALSE))=TRUE,VLOOKUP(M27,'Grille tarifaire'!$B$2:$F$72,5,FALSE),"")))</f>
        <v/>
      </c>
      <c r="O27" s="144"/>
      <c r="P27" s="93" t="str">
        <f t="shared" si="1"/>
        <v/>
      </c>
      <c r="Q27" s="8"/>
      <c r="R27" s="8" t="str">
        <f>IF('Données clients'!K27="Oui",COUNTIF(F$2:F27,F27)," ")</f>
        <v xml:space="preserve"> </v>
      </c>
      <c r="S27" s="37" t="str">
        <f>IF('Données clients'!K27="Oui","5"," ")</f>
        <v xml:space="preserve"> </v>
      </c>
    </row>
    <row r="28" spans="1:19" s="2" customFormat="1" ht="15" customHeight="1" x14ac:dyDescent="0.2">
      <c r="A28" s="33" t="str">
        <f>IF('Données clients'!K28="Oui",'Données clients'!A28," ")</f>
        <v xml:space="preserve"> </v>
      </c>
      <c r="B28" s="25" t="str">
        <f>IF('Données clients'!K28="Oui",'Données clients'!B28," ")</f>
        <v xml:space="preserve"> </v>
      </c>
      <c r="C28" s="26" t="str">
        <f>IF('Données clients'!K28="Oui",'Données clients'!C28," ")</f>
        <v xml:space="preserve"> </v>
      </c>
      <c r="D28" s="51"/>
      <c r="E28" s="53" t="str" cm="1">
        <f t="array" ref="E28">IF('Données clients'!K28="Oui",_xlfn.XLOOKUP(B28&amp;C28,'Données clients'!B$1:B28&amp;'Données clients'!C$1:C28,'Données clients'!I$1:I28)," ")</f>
        <v xml:space="preserve"> </v>
      </c>
      <c r="F28" s="53" t="str" cm="1">
        <f t="array" ref="F28">IF(D28="Oui",(YEAR(A28)&amp;"-"&amp;MONTH(A28)&amp;"-"&amp;"F"&amp;TEXT(ROW(A27),"000")),IF(D28="Non",_xlfn.XLOOKUP(B28&amp;C28&amp;E28,B$1:B28&amp;C$1:C28&amp;E$1:E28,F$1:F28)," "))</f>
        <v xml:space="preserve"> </v>
      </c>
      <c r="G28" s="23"/>
      <c r="H28" s="122" t="str">
        <f>IF(ISNA(IF(ISNA(VLOOKUP(E28,B$2:$H28,4,FALSE))=TRUE,VLOOKUP(G28,'Grille tarifaire'!$B$2:$F$72,5,FALSE),"")),"",IF(ISNA(VLOOKUP(E28,B$2:$H28,4,FALSE))=TRUE,VLOOKUP(G28,'Grille tarifaire'!$B$2:$F$72,5,FALSE),""))</f>
        <v/>
      </c>
      <c r="I28" s="11"/>
      <c r="J28" s="122" t="str">
        <f>IF(I28="Saisir code","",IF(ISNA(IF(ISNA(VLOOKUP(E28,D$2:$J28,6,FALSE))=TRUE,VLOOKUP(I28,'Grille tarifaire'!$B$2:$F$72,5,FALSE),"")),"",IF(ISNA(VLOOKUP(E28,D$2:$J28,6,FALSE))=TRUE,VLOOKUP(I28,'Grille tarifaire'!$B$2:$F$72,5,FALSE),"")))</f>
        <v/>
      </c>
      <c r="K28" s="121"/>
      <c r="L28" s="122" t="str">
        <f>IF(K28="Saisir code","",IF(ISNA(IF(ISNA(VLOOKUP(E28,B$2:$J28,4,FALSE))=TRUE,VLOOKUP(K28,'Grille tarifaire'!$B$2:$F$72,5,FALSE),"")),"",IF(ISNA(VLOOKUP(E28,B$2:$J28,4,FALSE))=TRUE,VLOOKUP(K28,'Grille tarifaire'!$B$2:$F$72,5,FALSE),"")))</f>
        <v/>
      </c>
      <c r="M28" s="121"/>
      <c r="N28" s="122" t="str">
        <f>IF(M28="Saisir code","",IF(ISNA(IF(ISNA(VLOOKUP(H28,D$2:$J28,4,FALSE))=TRUE,VLOOKUP(M28,'Grille tarifaire'!$B$2:$F$72,5,FALSE),"")),"",IF(ISNA(VLOOKUP(H28,D$2:$J28,4,FALSE))=TRUE,VLOOKUP(M28,'Grille tarifaire'!$B$2:$F$72,5,FALSE),"")))</f>
        <v/>
      </c>
      <c r="O28" s="144"/>
      <c r="P28" s="93" t="str">
        <f t="shared" si="1"/>
        <v/>
      </c>
      <c r="Q28" s="8"/>
      <c r="R28" s="8" t="str">
        <f>IF('Données clients'!K28="Oui",COUNTIF(F$2:F28,F28)," ")</f>
        <v xml:space="preserve"> </v>
      </c>
      <c r="S28" s="37" t="str">
        <f>IF('Données clients'!K28="Oui","5"," ")</f>
        <v xml:space="preserve"> </v>
      </c>
    </row>
    <row r="29" spans="1:19" s="2" customFormat="1" ht="15" customHeight="1" x14ac:dyDescent="0.2">
      <c r="A29" s="33" t="str">
        <f>IF('Données clients'!K29="Oui",'Données clients'!A29," ")</f>
        <v xml:space="preserve"> </v>
      </c>
      <c r="B29" s="25" t="str">
        <f>IF('Données clients'!K29="Oui",'Données clients'!B29," ")</f>
        <v xml:space="preserve"> </v>
      </c>
      <c r="C29" s="26" t="str">
        <f>IF('Données clients'!K29="Oui",'Données clients'!C29," ")</f>
        <v xml:space="preserve"> </v>
      </c>
      <c r="D29" s="51"/>
      <c r="E29" s="53" t="str" cm="1">
        <f t="array" ref="E29">IF('Données clients'!K29="Oui",_xlfn.XLOOKUP(B29&amp;C29,'Données clients'!B$1:B29&amp;'Données clients'!C$1:C29,'Données clients'!I$1:I29)," ")</f>
        <v xml:space="preserve"> </v>
      </c>
      <c r="F29" s="53" t="str" cm="1">
        <f t="array" ref="F29">IF(D29="Oui",(YEAR(A29)&amp;"-"&amp;MONTH(A29)&amp;"-"&amp;"F"&amp;TEXT(ROW(A28),"000")),IF(D29="Non",_xlfn.XLOOKUP(B29&amp;C29&amp;E29,B$1:B29&amp;C$1:C29&amp;E$1:E29,F$1:F29)," "))</f>
        <v xml:space="preserve"> </v>
      </c>
      <c r="G29" s="23"/>
      <c r="H29" s="122" t="str">
        <f>IF(ISNA(IF(ISNA(VLOOKUP(E29,B$2:$H29,4,FALSE))=TRUE,VLOOKUP(G29,'Grille tarifaire'!$B$2:$F$72,5,FALSE),"")),"",IF(ISNA(VLOOKUP(E29,B$2:$H29,4,FALSE))=TRUE,VLOOKUP(G29,'Grille tarifaire'!$B$2:$F$72,5,FALSE),""))</f>
        <v/>
      </c>
      <c r="I29" s="11"/>
      <c r="J29" s="122" t="str">
        <f>IF(I29="Saisir code","",IF(ISNA(IF(ISNA(VLOOKUP(E29,D$2:$J29,6,FALSE))=TRUE,VLOOKUP(I29,'Grille tarifaire'!$B$2:$F$72,5,FALSE),"")),"",IF(ISNA(VLOOKUP(E29,D$2:$J29,6,FALSE))=TRUE,VLOOKUP(I29,'Grille tarifaire'!$B$2:$F$72,5,FALSE),"")))</f>
        <v/>
      </c>
      <c r="K29" s="121"/>
      <c r="L29" s="122" t="str">
        <f>IF(K29="Saisir code","",IF(ISNA(IF(ISNA(VLOOKUP(E29,B$2:$J29,4,FALSE))=TRUE,VLOOKUP(K29,'Grille tarifaire'!$B$2:$F$72,5,FALSE),"")),"",IF(ISNA(VLOOKUP(E29,B$2:$J29,4,FALSE))=TRUE,VLOOKUP(K29,'Grille tarifaire'!$B$2:$F$72,5,FALSE),"")))</f>
        <v/>
      </c>
      <c r="M29" s="121"/>
      <c r="N29" s="122" t="str">
        <f>IF(M29="Saisir code","",IF(ISNA(IF(ISNA(VLOOKUP(H29,D$2:$J29,4,FALSE))=TRUE,VLOOKUP(M29,'Grille tarifaire'!$B$2:$F$72,5,FALSE),"")),"",IF(ISNA(VLOOKUP(H29,D$2:$J29,4,FALSE))=TRUE,VLOOKUP(M29,'Grille tarifaire'!$B$2:$F$72,5,FALSE),"")))</f>
        <v/>
      </c>
      <c r="O29" s="144"/>
      <c r="P29" s="93" t="str">
        <f t="shared" si="1"/>
        <v/>
      </c>
      <c r="Q29" s="8"/>
      <c r="R29" s="8" t="str">
        <f>IF('Données clients'!K29="Oui",COUNTIF(F$2:F29,F29)," ")</f>
        <v xml:space="preserve"> </v>
      </c>
      <c r="S29" s="37" t="str">
        <f>IF('Données clients'!K29="Oui","5"," ")</f>
        <v xml:space="preserve"> </v>
      </c>
    </row>
    <row r="30" spans="1:19" s="2" customFormat="1" ht="15" customHeight="1" x14ac:dyDescent="0.2">
      <c r="A30" s="33" t="str">
        <f>IF('Données clients'!K30="Oui",'Données clients'!A30," ")</f>
        <v xml:space="preserve"> </v>
      </c>
      <c r="B30" s="25" t="str">
        <f>IF('Données clients'!K30="Oui",'Données clients'!B30," ")</f>
        <v xml:space="preserve"> </v>
      </c>
      <c r="C30" s="26" t="str">
        <f>IF('Données clients'!K30="Oui",'Données clients'!C30," ")</f>
        <v xml:space="preserve"> </v>
      </c>
      <c r="D30" s="51"/>
      <c r="E30" s="53" t="str" cm="1">
        <f t="array" ref="E30">IF('Données clients'!K30="Oui",_xlfn.XLOOKUP(B30&amp;C30,'Données clients'!B$1:B30&amp;'Données clients'!C$1:C30,'Données clients'!I$1:I30)," ")</f>
        <v xml:space="preserve"> </v>
      </c>
      <c r="F30" s="53" t="str" cm="1">
        <f t="array" ref="F30">IF(D30="Oui",(YEAR(A30)&amp;"-"&amp;MONTH(A30)&amp;"-"&amp;"F"&amp;TEXT(ROW(A29),"000")),IF(D30="Non",_xlfn.XLOOKUP(B30&amp;C30&amp;E30,B$1:B30&amp;C$1:C30&amp;E$1:E30,F$1:F30)," "))</f>
        <v xml:space="preserve"> </v>
      </c>
      <c r="G30" s="23"/>
      <c r="H30" s="122" t="str">
        <f>IF(ISNA(IF(ISNA(VLOOKUP(E30,B$2:$H30,4,FALSE))=TRUE,VLOOKUP(G30,'Grille tarifaire'!$B$2:$F$72,5,FALSE),"")),"",IF(ISNA(VLOOKUP(E30,B$2:$H30,4,FALSE))=TRUE,VLOOKUP(G30,'Grille tarifaire'!$B$2:$F$72,5,FALSE),""))</f>
        <v/>
      </c>
      <c r="I30" s="11"/>
      <c r="J30" s="122" t="str">
        <f>IF(I30="Saisir code","",IF(ISNA(IF(ISNA(VLOOKUP(E30,D$2:$J30,6,FALSE))=TRUE,VLOOKUP(I30,'Grille tarifaire'!$B$2:$F$72,5,FALSE),"")),"",IF(ISNA(VLOOKUP(E30,D$2:$J30,6,FALSE))=TRUE,VLOOKUP(I30,'Grille tarifaire'!$B$2:$F$72,5,FALSE),"")))</f>
        <v/>
      </c>
      <c r="K30" s="121"/>
      <c r="L30" s="122" t="str">
        <f>IF(K30="Saisir code","",IF(ISNA(IF(ISNA(VLOOKUP(E30,B$2:$J30,4,FALSE))=TRUE,VLOOKUP(K30,'Grille tarifaire'!$B$2:$F$72,5,FALSE),"")),"",IF(ISNA(VLOOKUP(E30,B$2:$J30,4,FALSE))=TRUE,VLOOKUP(K30,'Grille tarifaire'!$B$2:$F$72,5,FALSE),"")))</f>
        <v/>
      </c>
      <c r="M30" s="121"/>
      <c r="N30" s="122" t="str">
        <f>IF(M30="Saisir code","",IF(ISNA(IF(ISNA(VLOOKUP(H30,D$2:$J30,4,FALSE))=TRUE,VLOOKUP(M30,'Grille tarifaire'!$B$2:$F$72,5,FALSE),"")),"",IF(ISNA(VLOOKUP(H30,D$2:$J30,4,FALSE))=TRUE,VLOOKUP(M30,'Grille tarifaire'!$B$2:$F$72,5,FALSE),"")))</f>
        <v/>
      </c>
      <c r="O30" s="144"/>
      <c r="P30" s="93" t="str">
        <f t="shared" si="1"/>
        <v/>
      </c>
      <c r="Q30" s="8"/>
      <c r="R30" s="8" t="str">
        <f>IF('Données clients'!K30="Oui",COUNTIF(F$2:F30,F30)," ")</f>
        <v xml:space="preserve"> </v>
      </c>
      <c r="S30" s="37" t="str">
        <f>IF('Données clients'!K30="Oui","5"," ")</f>
        <v xml:space="preserve"> </v>
      </c>
    </row>
    <row r="31" spans="1:19" s="2" customFormat="1" ht="15" customHeight="1" x14ac:dyDescent="0.2">
      <c r="A31" s="33" t="str">
        <f>IF('Données clients'!K31="Oui",'Données clients'!A31," ")</f>
        <v xml:space="preserve"> </v>
      </c>
      <c r="B31" s="25" t="str">
        <f>IF('Données clients'!K31="Oui",'Données clients'!B31," ")</f>
        <v xml:space="preserve"> </v>
      </c>
      <c r="C31" s="26" t="str">
        <f>IF('Données clients'!K31="Oui",'Données clients'!C31," ")</f>
        <v xml:space="preserve"> </v>
      </c>
      <c r="D31" s="51"/>
      <c r="E31" s="53" t="str" cm="1">
        <f t="array" ref="E31">IF('Données clients'!K31="Oui",_xlfn.XLOOKUP(B31&amp;C31,'Données clients'!B$1:B31&amp;'Données clients'!C$1:C31,'Données clients'!I$1:I31)," ")</f>
        <v xml:space="preserve"> </v>
      </c>
      <c r="F31" s="53" t="str" cm="1">
        <f t="array" ref="F31">IF(D31="Oui",(YEAR(A31)&amp;"-"&amp;MONTH(A31)&amp;"-"&amp;"F"&amp;TEXT(ROW(A30),"000")),IF(D31="Non",_xlfn.XLOOKUP(B31&amp;C31&amp;E31,B$1:B31&amp;C$1:C31&amp;E$1:E31,F$1:F31)," "))</f>
        <v xml:space="preserve"> </v>
      </c>
      <c r="G31" s="23"/>
      <c r="H31" s="122" t="str">
        <f>IF(ISNA(IF(ISNA(VLOOKUP(E31,B$2:$H31,4,FALSE))=TRUE,VLOOKUP(G31,'Grille tarifaire'!$B$2:$F$72,5,FALSE),"")),"",IF(ISNA(VLOOKUP(E31,B$2:$H31,4,FALSE))=TRUE,VLOOKUP(G31,'Grille tarifaire'!$B$2:$F$72,5,FALSE),""))</f>
        <v/>
      </c>
      <c r="I31" s="11"/>
      <c r="J31" s="122" t="str">
        <f>IF(I31="Saisir code","",IF(ISNA(IF(ISNA(VLOOKUP(E31,D$2:$J31,6,FALSE))=TRUE,VLOOKUP(I31,'Grille tarifaire'!$B$2:$F$72,5,FALSE),"")),"",IF(ISNA(VLOOKUP(E31,D$2:$J31,6,FALSE))=TRUE,VLOOKUP(I31,'Grille tarifaire'!$B$2:$F$72,5,FALSE),"")))</f>
        <v/>
      </c>
      <c r="K31" s="121"/>
      <c r="L31" s="122" t="str">
        <f>IF(K31="Saisir code","",IF(ISNA(IF(ISNA(VLOOKUP(E31,B$2:$J31,4,FALSE))=TRUE,VLOOKUP(K31,'Grille tarifaire'!$B$2:$F$72,5,FALSE),"")),"",IF(ISNA(VLOOKUP(E31,B$2:$J31,4,FALSE))=TRUE,VLOOKUP(K31,'Grille tarifaire'!$B$2:$F$72,5,FALSE),"")))</f>
        <v/>
      </c>
      <c r="M31" s="121"/>
      <c r="N31" s="122" t="str">
        <f>IF(M31="Saisir code","",IF(ISNA(IF(ISNA(VLOOKUP(H31,D$2:$J31,4,FALSE))=TRUE,VLOOKUP(M31,'Grille tarifaire'!$B$2:$F$72,5,FALSE),"")),"",IF(ISNA(VLOOKUP(H31,D$2:$J31,4,FALSE))=TRUE,VLOOKUP(M31,'Grille tarifaire'!$B$2:$F$72,5,FALSE),"")))</f>
        <v/>
      </c>
      <c r="O31" s="144"/>
      <c r="P31" s="93" t="str">
        <f t="shared" si="1"/>
        <v/>
      </c>
      <c r="Q31" s="8"/>
      <c r="R31" s="8" t="str">
        <f>IF('Données clients'!K31="Oui",COUNTIF(F$2:F31,F31)," ")</f>
        <v xml:space="preserve"> </v>
      </c>
      <c r="S31" s="37" t="str">
        <f>IF('Données clients'!K31="Oui","5"," ")</f>
        <v xml:space="preserve"> </v>
      </c>
    </row>
    <row r="32" spans="1:19" s="2" customFormat="1" ht="15" customHeight="1" x14ac:dyDescent="0.2">
      <c r="A32" s="33" t="str">
        <f>IF('Données clients'!K32="Oui",'Données clients'!A32," ")</f>
        <v xml:space="preserve"> </v>
      </c>
      <c r="B32" s="25" t="str">
        <f>IF('Données clients'!K32="Oui",'Données clients'!B32," ")</f>
        <v xml:space="preserve"> </v>
      </c>
      <c r="C32" s="26" t="str">
        <f>IF('Données clients'!K32="Oui",'Données clients'!C32," ")</f>
        <v xml:space="preserve"> </v>
      </c>
      <c r="D32" s="51"/>
      <c r="E32" s="53" t="str" cm="1">
        <f t="array" ref="E32">IF('Données clients'!K32="Oui",_xlfn.XLOOKUP(B32&amp;C32,'Données clients'!B$1:B32&amp;'Données clients'!C$1:C32,'Données clients'!I$1:I32)," ")</f>
        <v xml:space="preserve"> </v>
      </c>
      <c r="F32" s="53" t="str" cm="1">
        <f t="array" ref="F32">IF(D32="Oui",(YEAR(A32)&amp;"-"&amp;MONTH(A32)&amp;"-"&amp;"F"&amp;TEXT(ROW(A31),"000")),IF(D32="Non",_xlfn.XLOOKUP(B32&amp;C32&amp;E32,B$1:B32&amp;C$1:C32&amp;E$1:E32,F$1:F32)," "))</f>
        <v xml:space="preserve"> </v>
      </c>
      <c r="G32" s="23"/>
      <c r="H32" s="122" t="str">
        <f>IF(ISNA(IF(ISNA(VLOOKUP(E32,B$2:$H32,4,FALSE))=TRUE,VLOOKUP(G32,'Grille tarifaire'!$B$2:$F$72,5,FALSE),"")),"",IF(ISNA(VLOOKUP(E32,B$2:$H32,4,FALSE))=TRUE,VLOOKUP(G32,'Grille tarifaire'!$B$2:$F$72,5,FALSE),""))</f>
        <v/>
      </c>
      <c r="I32" s="11"/>
      <c r="J32" s="122" t="str">
        <f>IF(I32="Saisir code","",IF(ISNA(IF(ISNA(VLOOKUP(E32,D$2:$J32,6,FALSE))=TRUE,VLOOKUP(I32,'Grille tarifaire'!$B$2:$F$72,5,FALSE),"")),"",IF(ISNA(VLOOKUP(E32,D$2:$J32,6,FALSE))=TRUE,VLOOKUP(I32,'Grille tarifaire'!$B$2:$F$72,5,FALSE),"")))</f>
        <v/>
      </c>
      <c r="K32" s="121"/>
      <c r="L32" s="122" t="str">
        <f>IF(K32="Saisir code","",IF(ISNA(IF(ISNA(VLOOKUP(E32,B$2:$J32,4,FALSE))=TRUE,VLOOKUP(K32,'Grille tarifaire'!$B$2:$F$72,5,FALSE),"")),"",IF(ISNA(VLOOKUP(E32,B$2:$J32,4,FALSE))=TRUE,VLOOKUP(K32,'Grille tarifaire'!$B$2:$F$72,5,FALSE),"")))</f>
        <v/>
      </c>
      <c r="M32" s="121"/>
      <c r="N32" s="122" t="str">
        <f>IF(M32="Saisir code","",IF(ISNA(IF(ISNA(VLOOKUP(H32,D$2:$J32,4,FALSE))=TRUE,VLOOKUP(M32,'Grille tarifaire'!$B$2:$F$72,5,FALSE),"")),"",IF(ISNA(VLOOKUP(H32,D$2:$J32,4,FALSE))=TRUE,VLOOKUP(M32,'Grille tarifaire'!$B$2:$F$72,5,FALSE),"")))</f>
        <v/>
      </c>
      <c r="O32" s="144"/>
      <c r="P32" s="93" t="str">
        <f t="shared" si="1"/>
        <v/>
      </c>
      <c r="Q32" s="8"/>
      <c r="R32" s="8" t="str">
        <f>IF('Données clients'!K32="Oui",COUNTIF(F$2:F32,F32)," ")</f>
        <v xml:space="preserve"> </v>
      </c>
      <c r="S32" s="37" t="str">
        <f>IF('Données clients'!K32="Oui","5"," ")</f>
        <v xml:space="preserve"> </v>
      </c>
    </row>
    <row r="33" spans="1:19" s="2" customFormat="1" ht="15" customHeight="1" x14ac:dyDescent="0.2">
      <c r="A33" s="33" t="str">
        <f>IF('Données clients'!K33="Oui",'Données clients'!A33," ")</f>
        <v xml:space="preserve"> </v>
      </c>
      <c r="B33" s="25" t="str">
        <f>IF('Données clients'!K33="Oui",'Données clients'!B33," ")</f>
        <v xml:space="preserve"> </v>
      </c>
      <c r="C33" s="26" t="str">
        <f>IF('Données clients'!K33="Oui",'Données clients'!C33," ")</f>
        <v xml:space="preserve"> </v>
      </c>
      <c r="D33" s="51"/>
      <c r="E33" s="53" t="str" cm="1">
        <f t="array" ref="E33">IF('Données clients'!K33="Oui",_xlfn.XLOOKUP(B33&amp;C33,'Données clients'!B$1:B33&amp;'Données clients'!C$1:C33,'Données clients'!I$1:I33)," ")</f>
        <v xml:space="preserve"> </v>
      </c>
      <c r="F33" s="53" t="str" cm="1">
        <f t="array" ref="F33">IF(D33="Oui",(YEAR(A33)&amp;"-"&amp;MONTH(A33)&amp;"-"&amp;"F"&amp;TEXT(ROW(A32),"000")),IF(D33="Non",_xlfn.XLOOKUP(B33&amp;C33&amp;E33,B$1:B33&amp;C$1:C33&amp;E$1:E33,F$1:F33)," "))</f>
        <v xml:space="preserve"> </v>
      </c>
      <c r="G33" s="23"/>
      <c r="H33" s="122" t="str">
        <f>IF(ISNA(IF(ISNA(VLOOKUP(E33,B$2:$H33,4,FALSE))=TRUE,VLOOKUP(G33,'Grille tarifaire'!$B$2:$F$72,5,FALSE),"")),"",IF(ISNA(VLOOKUP(E33,B$2:$H33,4,FALSE))=TRUE,VLOOKUP(G33,'Grille tarifaire'!$B$2:$F$72,5,FALSE),""))</f>
        <v/>
      </c>
      <c r="I33" s="11"/>
      <c r="J33" s="122" t="str">
        <f>IF(I33="Saisir code","",IF(ISNA(IF(ISNA(VLOOKUP(E33,D$2:$J33,6,FALSE))=TRUE,VLOOKUP(I33,'Grille tarifaire'!$B$2:$F$72,5,FALSE),"")),"",IF(ISNA(VLOOKUP(E33,D$2:$J33,6,FALSE))=TRUE,VLOOKUP(I33,'Grille tarifaire'!$B$2:$F$72,5,FALSE),"")))</f>
        <v/>
      </c>
      <c r="K33" s="121"/>
      <c r="L33" s="122" t="str">
        <f>IF(K33="Saisir code","",IF(ISNA(IF(ISNA(VLOOKUP(E33,B$2:$J33,4,FALSE))=TRUE,VLOOKUP(K33,'Grille tarifaire'!$B$2:$F$72,5,FALSE),"")),"",IF(ISNA(VLOOKUP(E33,B$2:$J33,4,FALSE))=TRUE,VLOOKUP(K33,'Grille tarifaire'!$B$2:$F$72,5,FALSE),"")))</f>
        <v/>
      </c>
      <c r="M33" s="121"/>
      <c r="N33" s="122" t="str">
        <f>IF(M33="Saisir code","",IF(ISNA(IF(ISNA(VLOOKUP(H33,D$2:$J33,4,FALSE))=TRUE,VLOOKUP(M33,'Grille tarifaire'!$B$2:$F$72,5,FALSE),"")),"",IF(ISNA(VLOOKUP(H33,D$2:$J33,4,FALSE))=TRUE,VLOOKUP(M33,'Grille tarifaire'!$B$2:$F$72,5,FALSE),"")))</f>
        <v/>
      </c>
      <c r="O33" s="144"/>
      <c r="P33" s="93" t="str">
        <f t="shared" si="1"/>
        <v/>
      </c>
      <c r="Q33" s="8"/>
      <c r="R33" s="8" t="str">
        <f>IF('Données clients'!K33="Oui",COUNTIF(F$2:F33,F33)," ")</f>
        <v xml:space="preserve"> </v>
      </c>
      <c r="S33" s="37" t="str">
        <f>IF('Données clients'!K33="Oui","5"," ")</f>
        <v xml:space="preserve"> </v>
      </c>
    </row>
    <row r="34" spans="1:19" s="2" customFormat="1" ht="15" customHeight="1" x14ac:dyDescent="0.2">
      <c r="A34" s="33" t="str">
        <f>IF('Données clients'!K34="Oui",'Données clients'!A34," ")</f>
        <v xml:space="preserve"> </v>
      </c>
      <c r="B34" s="25" t="str">
        <f>IF('Données clients'!K34="Oui",'Données clients'!B34," ")</f>
        <v xml:space="preserve"> </v>
      </c>
      <c r="C34" s="26" t="str">
        <f>IF('Données clients'!K34="Oui",'Données clients'!C34," ")</f>
        <v xml:space="preserve"> </v>
      </c>
      <c r="D34" s="51"/>
      <c r="E34" s="53" t="str" cm="1">
        <f t="array" ref="E34">IF('Données clients'!K34="Oui",_xlfn.XLOOKUP(B34&amp;C34,'Données clients'!B$1:B34&amp;'Données clients'!C$1:C34,'Données clients'!I$1:I34)," ")</f>
        <v xml:space="preserve"> </v>
      </c>
      <c r="F34" s="53" t="str" cm="1">
        <f t="array" ref="F34">IF(D34="Oui",(YEAR(A34)&amp;"-"&amp;MONTH(A34)&amp;"-"&amp;"F"&amp;TEXT(ROW(A33),"000")),IF(D34="Non",_xlfn.XLOOKUP(B34&amp;C34&amp;E34,B$1:B34&amp;C$1:C34&amp;E$1:E34,F$1:F34)," "))</f>
        <v xml:space="preserve"> </v>
      </c>
      <c r="G34" s="23"/>
      <c r="H34" s="122" t="str">
        <f>IF(ISNA(IF(ISNA(VLOOKUP(E34,B$2:$H34,4,FALSE))=TRUE,VLOOKUP(G34,'Grille tarifaire'!$B$2:$F$72,5,FALSE),"")),"",IF(ISNA(VLOOKUP(E34,B$2:$H34,4,FALSE))=TRUE,VLOOKUP(G34,'Grille tarifaire'!$B$2:$F$72,5,FALSE),""))</f>
        <v/>
      </c>
      <c r="I34" s="11"/>
      <c r="J34" s="122" t="str">
        <f>IF(I34="Saisir code","",IF(ISNA(IF(ISNA(VLOOKUP(E34,D$2:$J34,6,FALSE))=TRUE,VLOOKUP(I34,'Grille tarifaire'!$B$2:$F$72,5,FALSE),"")),"",IF(ISNA(VLOOKUP(E34,D$2:$J34,6,FALSE))=TRUE,VLOOKUP(I34,'Grille tarifaire'!$B$2:$F$72,5,FALSE),"")))</f>
        <v/>
      </c>
      <c r="K34" s="121"/>
      <c r="L34" s="122" t="str">
        <f>IF(K34="Saisir code","",IF(ISNA(IF(ISNA(VLOOKUP(E34,B$2:$J34,4,FALSE))=TRUE,VLOOKUP(K34,'Grille tarifaire'!$B$2:$F$72,5,FALSE),"")),"",IF(ISNA(VLOOKUP(E34,B$2:$J34,4,FALSE))=TRUE,VLOOKUP(K34,'Grille tarifaire'!$B$2:$F$72,5,FALSE),"")))</f>
        <v/>
      </c>
      <c r="M34" s="121"/>
      <c r="N34" s="122" t="str">
        <f>IF(M34="Saisir code","",IF(ISNA(IF(ISNA(VLOOKUP(H34,D$2:$J34,4,FALSE))=TRUE,VLOOKUP(M34,'Grille tarifaire'!$B$2:$F$72,5,FALSE),"")),"",IF(ISNA(VLOOKUP(H34,D$2:$J34,4,FALSE))=TRUE,VLOOKUP(M34,'Grille tarifaire'!$B$2:$F$72,5,FALSE),"")))</f>
        <v/>
      </c>
      <c r="O34" s="144"/>
      <c r="P34" s="93" t="str">
        <f t="shared" si="1"/>
        <v/>
      </c>
      <c r="Q34" s="8"/>
      <c r="R34" s="8" t="str">
        <f>IF('Données clients'!K34="Oui",COUNTIF(F$2:F34,F34)," ")</f>
        <v xml:space="preserve"> </v>
      </c>
      <c r="S34" s="37" t="str">
        <f>IF('Données clients'!K34="Oui","5"," ")</f>
        <v xml:space="preserve"> </v>
      </c>
    </row>
    <row r="35" spans="1:19" s="2" customFormat="1" ht="15" customHeight="1" x14ac:dyDescent="0.2">
      <c r="A35" s="33" t="str">
        <f>IF('Données clients'!K35="Oui",'Données clients'!A35," ")</f>
        <v xml:space="preserve"> </v>
      </c>
      <c r="B35" s="25" t="str">
        <f>IF('Données clients'!K35="Oui",'Données clients'!B35," ")</f>
        <v xml:space="preserve"> </v>
      </c>
      <c r="C35" s="26" t="str">
        <f>IF('Données clients'!K35="Oui",'Données clients'!C35," ")</f>
        <v xml:space="preserve"> </v>
      </c>
      <c r="D35" s="51"/>
      <c r="E35" s="53" t="str" cm="1">
        <f t="array" ref="E35">IF('Données clients'!K35="Oui",_xlfn.XLOOKUP(B35&amp;C35,'Données clients'!B$1:B35&amp;'Données clients'!C$1:C35,'Données clients'!I$1:I35)," ")</f>
        <v xml:space="preserve"> </v>
      </c>
      <c r="F35" s="53" t="str" cm="1">
        <f t="array" ref="F35">IF(D35="Oui",(YEAR(A35)&amp;"-"&amp;MONTH(A35)&amp;"-"&amp;"F"&amp;TEXT(ROW(A34),"000")),IF(D35="Non",_xlfn.XLOOKUP(B35&amp;C35&amp;E35,B$1:B35&amp;C$1:C35&amp;E$1:E35,F$1:F35)," "))</f>
        <v xml:space="preserve"> </v>
      </c>
      <c r="G35" s="23"/>
      <c r="H35" s="122" t="str">
        <f>IF(ISNA(IF(ISNA(VLOOKUP(E35,B$2:$H35,4,FALSE))=TRUE,VLOOKUP(G35,'Grille tarifaire'!$B$2:$F$72,5,FALSE),"")),"",IF(ISNA(VLOOKUP(E35,B$2:$H35,4,FALSE))=TRUE,VLOOKUP(G35,'Grille tarifaire'!$B$2:$F$72,5,FALSE),""))</f>
        <v/>
      </c>
      <c r="I35" s="11"/>
      <c r="J35" s="122" t="str">
        <f>IF(I35="Saisir code","",IF(ISNA(IF(ISNA(VLOOKUP(E35,D$2:$J35,6,FALSE))=TRUE,VLOOKUP(I35,'Grille tarifaire'!$B$2:$F$72,5,FALSE),"")),"",IF(ISNA(VLOOKUP(E35,D$2:$J35,6,FALSE))=TRUE,VLOOKUP(I35,'Grille tarifaire'!$B$2:$F$72,5,FALSE),"")))</f>
        <v/>
      </c>
      <c r="K35" s="121"/>
      <c r="L35" s="122" t="str">
        <f>IF(K35="Saisir code","",IF(ISNA(IF(ISNA(VLOOKUP(E35,B$2:$J35,4,FALSE))=TRUE,VLOOKUP(K35,'Grille tarifaire'!$B$2:$F$72,5,FALSE),"")),"",IF(ISNA(VLOOKUP(E35,B$2:$J35,4,FALSE))=TRUE,VLOOKUP(K35,'Grille tarifaire'!$B$2:$F$72,5,FALSE),"")))</f>
        <v/>
      </c>
      <c r="M35" s="121"/>
      <c r="N35" s="122" t="str">
        <f>IF(M35="Saisir code","",IF(ISNA(IF(ISNA(VLOOKUP(H35,D$2:$J35,4,FALSE))=TRUE,VLOOKUP(M35,'Grille tarifaire'!$B$2:$F$72,5,FALSE),"")),"",IF(ISNA(VLOOKUP(H35,D$2:$J35,4,FALSE))=TRUE,VLOOKUP(M35,'Grille tarifaire'!$B$2:$F$72,5,FALSE),"")))</f>
        <v/>
      </c>
      <c r="O35" s="144"/>
      <c r="P35" s="93" t="str">
        <f t="shared" si="1"/>
        <v/>
      </c>
      <c r="Q35" s="8"/>
      <c r="R35" s="8" t="str">
        <f>IF('Données clients'!K35="Oui",COUNTIF(F$2:F35,F35)," ")</f>
        <v xml:space="preserve"> </v>
      </c>
      <c r="S35" s="37" t="str">
        <f>IF('Données clients'!K35="Oui","5"," ")</f>
        <v xml:space="preserve"> </v>
      </c>
    </row>
    <row r="36" spans="1:19" s="2" customFormat="1" ht="15" customHeight="1" x14ac:dyDescent="0.2">
      <c r="A36" s="33" t="str">
        <f>IF('Données clients'!K36="Oui",'Données clients'!A36," ")</f>
        <v xml:space="preserve"> </v>
      </c>
      <c r="B36" s="25" t="str">
        <f>IF('Données clients'!K36="Oui",'Données clients'!B36," ")</f>
        <v xml:space="preserve"> </v>
      </c>
      <c r="C36" s="26" t="str">
        <f>IF('Données clients'!K36="Oui",'Données clients'!C36," ")</f>
        <v xml:space="preserve"> </v>
      </c>
      <c r="D36" s="51"/>
      <c r="E36" s="53" t="str" cm="1">
        <f t="array" ref="E36">IF('Données clients'!K36="Oui",_xlfn.XLOOKUP(B36&amp;C36,'Données clients'!B$1:B36&amp;'Données clients'!C$1:C36,'Données clients'!I$1:I36)," ")</f>
        <v xml:space="preserve"> </v>
      </c>
      <c r="F36" s="53" t="str" cm="1">
        <f t="array" ref="F36">IF(D36="Oui",(YEAR(A36)&amp;"-"&amp;MONTH(A36)&amp;"-"&amp;"F"&amp;TEXT(ROW(A35),"000")),IF(D36="Non",_xlfn.XLOOKUP(B36&amp;C36&amp;E36,B$1:B36&amp;C$1:C36&amp;E$1:E36,F$1:F36)," "))</f>
        <v xml:space="preserve"> </v>
      </c>
      <c r="G36" s="23"/>
      <c r="H36" s="122" t="str">
        <f>IF(ISNA(IF(ISNA(VLOOKUP(E36,B$2:$H36,4,FALSE))=TRUE,VLOOKUP(G36,'Grille tarifaire'!$B$2:$F$72,5,FALSE),"")),"",IF(ISNA(VLOOKUP(E36,B$2:$H36,4,FALSE))=TRUE,VLOOKUP(G36,'Grille tarifaire'!$B$2:$F$72,5,FALSE),""))</f>
        <v/>
      </c>
      <c r="I36" s="11"/>
      <c r="J36" s="122" t="str">
        <f>IF(I36="Saisir code","",IF(ISNA(IF(ISNA(VLOOKUP(E36,D$2:$J36,6,FALSE))=TRUE,VLOOKUP(I36,'Grille tarifaire'!$B$2:$F$72,5,FALSE),"")),"",IF(ISNA(VLOOKUP(E36,D$2:$J36,6,FALSE))=TRUE,VLOOKUP(I36,'Grille tarifaire'!$B$2:$F$72,5,FALSE),"")))</f>
        <v/>
      </c>
      <c r="K36" s="121"/>
      <c r="L36" s="122" t="str">
        <f>IF(K36="Saisir code","",IF(ISNA(IF(ISNA(VLOOKUP(E36,B$2:$J36,4,FALSE))=TRUE,VLOOKUP(K36,'Grille tarifaire'!$B$2:$F$72,5,FALSE),"")),"",IF(ISNA(VLOOKUP(E36,B$2:$J36,4,FALSE))=TRUE,VLOOKUP(K36,'Grille tarifaire'!$B$2:$F$72,5,FALSE),"")))</f>
        <v/>
      </c>
      <c r="M36" s="121"/>
      <c r="N36" s="122" t="str">
        <f>IF(M36="Saisir code","",IF(ISNA(IF(ISNA(VLOOKUP(H36,D$2:$J36,4,FALSE))=TRUE,VLOOKUP(M36,'Grille tarifaire'!$B$2:$F$72,5,FALSE),"")),"",IF(ISNA(VLOOKUP(H36,D$2:$J36,4,FALSE))=TRUE,VLOOKUP(M36,'Grille tarifaire'!$B$2:$F$72,5,FALSE),"")))</f>
        <v/>
      </c>
      <c r="O36" s="144"/>
      <c r="P36" s="93" t="str">
        <f t="shared" si="1"/>
        <v/>
      </c>
      <c r="Q36" s="8"/>
      <c r="R36" s="8" t="str">
        <f>IF('Données clients'!K36="Oui",COUNTIF(F$2:F36,F36)," ")</f>
        <v xml:space="preserve"> </v>
      </c>
      <c r="S36" s="37" t="str">
        <f>IF('Données clients'!K36="Oui","5"," ")</f>
        <v xml:space="preserve"> </v>
      </c>
    </row>
    <row r="37" spans="1:19" s="2" customFormat="1" ht="15" customHeight="1" x14ac:dyDescent="0.2">
      <c r="A37" s="33" t="str">
        <f>IF('Données clients'!K37="Oui",'Données clients'!A37," ")</f>
        <v xml:space="preserve"> </v>
      </c>
      <c r="B37" s="25" t="str">
        <f>IF('Données clients'!K37="Oui",'Données clients'!B37," ")</f>
        <v xml:space="preserve"> </v>
      </c>
      <c r="C37" s="26" t="str">
        <f>IF('Données clients'!K37="Oui",'Données clients'!C37," ")</f>
        <v xml:space="preserve"> </v>
      </c>
      <c r="D37" s="51"/>
      <c r="E37" s="53" t="str" cm="1">
        <f t="array" ref="E37">IF('Données clients'!K37="Oui",_xlfn.XLOOKUP(B37&amp;C37,'Données clients'!B$1:B37&amp;'Données clients'!C$1:C37,'Données clients'!I$1:I37)," ")</f>
        <v xml:space="preserve"> </v>
      </c>
      <c r="F37" s="53" t="str" cm="1">
        <f t="array" ref="F37">IF(D37="Oui",(YEAR(A37)&amp;"-"&amp;MONTH(A37)&amp;"-"&amp;"F"&amp;TEXT(ROW(A36),"000")),IF(D37="Non",_xlfn.XLOOKUP(B37&amp;C37&amp;E37,B$1:B37&amp;C$1:C37&amp;E$1:E37,F$1:F37)," "))</f>
        <v xml:space="preserve"> </v>
      </c>
      <c r="G37" s="23"/>
      <c r="H37" s="122" t="str">
        <f>IF(ISNA(IF(ISNA(VLOOKUP(E37,B$2:$H37,4,FALSE))=TRUE,VLOOKUP(G37,'Grille tarifaire'!$B$2:$F$72,5,FALSE),"")),"",IF(ISNA(VLOOKUP(E37,B$2:$H37,4,FALSE))=TRUE,VLOOKUP(G37,'Grille tarifaire'!$B$2:$F$72,5,FALSE),""))</f>
        <v/>
      </c>
      <c r="I37" s="11"/>
      <c r="J37" s="122" t="str">
        <f>IF(I37="Saisir code","",IF(ISNA(IF(ISNA(VLOOKUP(E37,D$2:$J37,6,FALSE))=TRUE,VLOOKUP(I37,'Grille tarifaire'!$B$2:$F$72,5,FALSE),"")),"",IF(ISNA(VLOOKUP(E37,D$2:$J37,6,FALSE))=TRUE,VLOOKUP(I37,'Grille tarifaire'!$B$2:$F$72,5,FALSE),"")))</f>
        <v/>
      </c>
      <c r="K37" s="121"/>
      <c r="L37" s="122" t="str">
        <f>IF(K37="Saisir code","",IF(ISNA(IF(ISNA(VLOOKUP(E37,B$2:$J37,4,FALSE))=TRUE,VLOOKUP(K37,'Grille tarifaire'!$B$2:$F$72,5,FALSE),"")),"",IF(ISNA(VLOOKUP(E37,B$2:$J37,4,FALSE))=TRUE,VLOOKUP(K37,'Grille tarifaire'!$B$2:$F$72,5,FALSE),"")))</f>
        <v/>
      </c>
      <c r="M37" s="121"/>
      <c r="N37" s="122" t="str">
        <f>IF(M37="Saisir code","",IF(ISNA(IF(ISNA(VLOOKUP(H37,D$2:$J37,4,FALSE))=TRUE,VLOOKUP(M37,'Grille tarifaire'!$B$2:$F$72,5,FALSE),"")),"",IF(ISNA(VLOOKUP(H37,D$2:$J37,4,FALSE))=TRUE,VLOOKUP(M37,'Grille tarifaire'!$B$2:$F$72,5,FALSE),"")))</f>
        <v/>
      </c>
      <c r="O37" s="144"/>
      <c r="P37" s="93" t="str">
        <f t="shared" si="1"/>
        <v/>
      </c>
      <c r="Q37" s="8"/>
      <c r="R37" s="8" t="str">
        <f>IF('Données clients'!K37="Oui",COUNTIF(F$2:F37,F37)," ")</f>
        <v xml:space="preserve"> </v>
      </c>
      <c r="S37" s="37" t="str">
        <f>IF('Données clients'!K37="Oui","5"," ")</f>
        <v xml:space="preserve"> </v>
      </c>
    </row>
    <row r="38" spans="1:19" s="2" customFormat="1" ht="15" customHeight="1" x14ac:dyDescent="0.2">
      <c r="A38" s="33" t="str">
        <f>IF('Données clients'!K38="Oui",'Données clients'!A38," ")</f>
        <v xml:space="preserve"> </v>
      </c>
      <c r="B38" s="25" t="str">
        <f>IF('Données clients'!K38="Oui",'Données clients'!B38," ")</f>
        <v xml:space="preserve"> </v>
      </c>
      <c r="C38" s="26" t="str">
        <f>IF('Données clients'!K38="Oui",'Données clients'!C38," ")</f>
        <v xml:space="preserve"> </v>
      </c>
      <c r="D38" s="51"/>
      <c r="E38" s="53" t="str" cm="1">
        <f t="array" ref="E38">IF('Données clients'!K38="Oui",_xlfn.XLOOKUP(B38&amp;C38,'Données clients'!B$1:B38&amp;'Données clients'!C$1:C38,'Données clients'!I$1:I38)," ")</f>
        <v xml:space="preserve"> </v>
      </c>
      <c r="F38" s="53" t="str" cm="1">
        <f t="array" ref="F38">IF(D38="Oui",(YEAR(A38)&amp;"-"&amp;MONTH(A38)&amp;"-"&amp;"F"&amp;TEXT(ROW(A37),"000")),IF(D38="Non",_xlfn.XLOOKUP(B38&amp;C38&amp;E38,B$1:B38&amp;C$1:C38&amp;E$1:E38,F$1:F38)," "))</f>
        <v xml:space="preserve"> </v>
      </c>
      <c r="G38" s="23"/>
      <c r="H38" s="122" t="str">
        <f>IF(ISNA(IF(ISNA(VLOOKUP(E38,B$2:$H38,4,FALSE))=TRUE,VLOOKUP(G38,'Grille tarifaire'!$B$2:$F$72,5,FALSE),"")),"",IF(ISNA(VLOOKUP(E38,B$2:$H38,4,FALSE))=TRUE,VLOOKUP(G38,'Grille tarifaire'!$B$2:$F$72,5,FALSE),""))</f>
        <v/>
      </c>
      <c r="I38" s="11"/>
      <c r="J38" s="122" t="str">
        <f>IF(I38="Saisir code","",IF(ISNA(IF(ISNA(VLOOKUP(E38,D$2:$J38,6,FALSE))=TRUE,VLOOKUP(I38,'Grille tarifaire'!$B$2:$F$72,5,FALSE),"")),"",IF(ISNA(VLOOKUP(E38,D$2:$J38,6,FALSE))=TRUE,VLOOKUP(I38,'Grille tarifaire'!$B$2:$F$72,5,FALSE),"")))</f>
        <v/>
      </c>
      <c r="K38" s="121"/>
      <c r="L38" s="122" t="str">
        <f>IF(K38="Saisir code","",IF(ISNA(IF(ISNA(VLOOKUP(E38,B$2:$J38,4,FALSE))=TRUE,VLOOKUP(K38,'Grille tarifaire'!$B$2:$F$72,5,FALSE),"")),"",IF(ISNA(VLOOKUP(E38,B$2:$J38,4,FALSE))=TRUE,VLOOKUP(K38,'Grille tarifaire'!$B$2:$F$72,5,FALSE),"")))</f>
        <v/>
      </c>
      <c r="M38" s="121"/>
      <c r="N38" s="122" t="str">
        <f>IF(M38="Saisir code","",IF(ISNA(IF(ISNA(VLOOKUP(H38,D$2:$J38,4,FALSE))=TRUE,VLOOKUP(M38,'Grille tarifaire'!$B$2:$F$72,5,FALSE),"")),"",IF(ISNA(VLOOKUP(H38,D$2:$J38,4,FALSE))=TRUE,VLOOKUP(M38,'Grille tarifaire'!$B$2:$F$72,5,FALSE),"")))</f>
        <v/>
      </c>
      <c r="O38" s="144"/>
      <c r="P38" s="93" t="str">
        <f t="shared" si="1"/>
        <v/>
      </c>
      <c r="Q38" s="8"/>
      <c r="R38" s="8" t="str">
        <f>IF('Données clients'!K38="Oui",COUNTIF(F$2:F38,F38)," ")</f>
        <v xml:space="preserve"> </v>
      </c>
      <c r="S38" s="37" t="str">
        <f>IF('Données clients'!K38="Oui","5"," ")</f>
        <v xml:space="preserve"> </v>
      </c>
    </row>
    <row r="39" spans="1:19" s="2" customFormat="1" ht="15" customHeight="1" x14ac:dyDescent="0.2">
      <c r="A39" s="33" t="str">
        <f>IF('Données clients'!K39="Oui",'Données clients'!A39," ")</f>
        <v xml:space="preserve"> </v>
      </c>
      <c r="B39" s="25" t="str">
        <f>IF('Données clients'!K39="Oui",'Données clients'!B39," ")</f>
        <v xml:space="preserve"> </v>
      </c>
      <c r="C39" s="26" t="str">
        <f>IF('Données clients'!K39="Oui",'Données clients'!C39," ")</f>
        <v xml:space="preserve"> </v>
      </c>
      <c r="D39" s="51"/>
      <c r="E39" s="53" t="str" cm="1">
        <f t="array" ref="E39">IF('Données clients'!K39="Oui",_xlfn.XLOOKUP(B39&amp;C39,'Données clients'!B$1:B39&amp;'Données clients'!C$1:C39,'Données clients'!I$1:I39)," ")</f>
        <v xml:space="preserve"> </v>
      </c>
      <c r="F39" s="53" t="str" cm="1">
        <f t="array" ref="F39">IF(D39="Oui",(YEAR(A39)&amp;"-"&amp;MONTH(A39)&amp;"-"&amp;"F"&amp;TEXT(ROW(A38),"000")),IF(D39="Non",_xlfn.XLOOKUP(B39&amp;C39&amp;E39,B$1:B39&amp;C$1:C39&amp;E$1:E39,F$1:F39)," "))</f>
        <v xml:space="preserve"> </v>
      </c>
      <c r="G39" s="23"/>
      <c r="H39" s="122" t="str">
        <f>IF(ISNA(IF(ISNA(VLOOKUP(E39,B$2:$H39,4,FALSE))=TRUE,VLOOKUP(G39,'Grille tarifaire'!$B$2:$F$72,5,FALSE),"")),"",IF(ISNA(VLOOKUP(E39,B$2:$H39,4,FALSE))=TRUE,VLOOKUP(G39,'Grille tarifaire'!$B$2:$F$72,5,FALSE),""))</f>
        <v/>
      </c>
      <c r="I39" s="11"/>
      <c r="J39" s="122" t="str">
        <f>IF(I39="Saisir code","",IF(ISNA(IF(ISNA(VLOOKUP(E39,D$2:$J39,6,FALSE))=TRUE,VLOOKUP(I39,'Grille tarifaire'!$B$2:$F$72,5,FALSE),"")),"",IF(ISNA(VLOOKUP(E39,D$2:$J39,6,FALSE))=TRUE,VLOOKUP(I39,'Grille tarifaire'!$B$2:$F$72,5,FALSE),"")))</f>
        <v/>
      </c>
      <c r="K39" s="121"/>
      <c r="L39" s="122" t="str">
        <f>IF(K39="Saisir code","",IF(ISNA(IF(ISNA(VLOOKUP(E39,B$2:$J39,4,FALSE))=TRUE,VLOOKUP(K39,'Grille tarifaire'!$B$2:$F$72,5,FALSE),"")),"",IF(ISNA(VLOOKUP(E39,B$2:$J39,4,FALSE))=TRUE,VLOOKUP(K39,'Grille tarifaire'!$B$2:$F$72,5,FALSE),"")))</f>
        <v/>
      </c>
      <c r="M39" s="121"/>
      <c r="N39" s="122" t="str">
        <f>IF(M39="Saisir code","",IF(ISNA(IF(ISNA(VLOOKUP(H39,D$2:$J39,4,FALSE))=TRUE,VLOOKUP(M39,'Grille tarifaire'!$B$2:$F$72,5,FALSE),"")),"",IF(ISNA(VLOOKUP(H39,D$2:$J39,4,FALSE))=TRUE,VLOOKUP(M39,'Grille tarifaire'!$B$2:$F$72,5,FALSE),"")))</f>
        <v/>
      </c>
      <c r="O39" s="144"/>
      <c r="P39" s="93" t="str">
        <f t="shared" si="1"/>
        <v/>
      </c>
      <c r="Q39" s="8"/>
      <c r="R39" s="8" t="str">
        <f>IF('Données clients'!K39="Oui",COUNTIF(F$2:F39,F39)," ")</f>
        <v xml:space="preserve"> </v>
      </c>
      <c r="S39" s="37" t="str">
        <f>IF('Données clients'!K39="Oui","5"," ")</f>
        <v xml:space="preserve"> </v>
      </c>
    </row>
    <row r="40" spans="1:19" s="2" customFormat="1" ht="15" customHeight="1" x14ac:dyDescent="0.2">
      <c r="A40" s="33" t="str">
        <f>IF('Données clients'!K40="Oui",'Données clients'!A40," ")</f>
        <v xml:space="preserve"> </v>
      </c>
      <c r="B40" s="25" t="str">
        <f>IF('Données clients'!K40="Oui",'Données clients'!B40," ")</f>
        <v xml:space="preserve"> </v>
      </c>
      <c r="C40" s="26" t="str">
        <f>IF('Données clients'!K40="Oui",'Données clients'!C40," ")</f>
        <v xml:space="preserve"> </v>
      </c>
      <c r="D40" s="51"/>
      <c r="E40" s="53" t="str" cm="1">
        <f t="array" ref="E40">IF('Données clients'!K40="Oui",_xlfn.XLOOKUP(B40&amp;C40,'Données clients'!B$1:B40&amp;'Données clients'!C$1:C40,'Données clients'!I$1:I40)," ")</f>
        <v xml:space="preserve"> </v>
      </c>
      <c r="F40" s="53" t="str" cm="1">
        <f t="array" ref="F40">IF(D40="Oui",(YEAR(A40)&amp;"-"&amp;MONTH(A40)&amp;"-"&amp;"F"&amp;TEXT(ROW(A39),"000")),IF(D40="Non",_xlfn.XLOOKUP(B40&amp;C40&amp;E40,B$1:B40&amp;C$1:C40&amp;E$1:E40,F$1:F40)," "))</f>
        <v xml:space="preserve"> </v>
      </c>
      <c r="G40" s="23"/>
      <c r="H40" s="122" t="str">
        <f>IF(ISNA(IF(ISNA(VLOOKUP(E40,B$2:$H40,4,FALSE))=TRUE,VLOOKUP(G40,'Grille tarifaire'!$B$2:$F$72,5,FALSE),"")),"",IF(ISNA(VLOOKUP(E40,B$2:$H40,4,FALSE))=TRUE,VLOOKUP(G40,'Grille tarifaire'!$B$2:$F$72,5,FALSE),""))</f>
        <v/>
      </c>
      <c r="I40" s="11"/>
      <c r="J40" s="122" t="str">
        <f>IF(I40="Saisir code","",IF(ISNA(IF(ISNA(VLOOKUP(E40,D$2:$J40,6,FALSE))=TRUE,VLOOKUP(I40,'Grille tarifaire'!$B$2:$F$72,5,FALSE),"")),"",IF(ISNA(VLOOKUP(E40,D$2:$J40,6,FALSE))=TRUE,VLOOKUP(I40,'Grille tarifaire'!$B$2:$F$72,5,FALSE),"")))</f>
        <v/>
      </c>
      <c r="K40" s="121"/>
      <c r="L40" s="122" t="str">
        <f>IF(K40="Saisir code","",IF(ISNA(IF(ISNA(VLOOKUP(E40,B$2:$J40,4,FALSE))=TRUE,VLOOKUP(K40,'Grille tarifaire'!$B$2:$F$72,5,FALSE),"")),"",IF(ISNA(VLOOKUP(E40,B$2:$J40,4,FALSE))=TRUE,VLOOKUP(K40,'Grille tarifaire'!$B$2:$F$72,5,FALSE),"")))</f>
        <v/>
      </c>
      <c r="M40" s="121"/>
      <c r="N40" s="122" t="str">
        <f>IF(M40="Saisir code","",IF(ISNA(IF(ISNA(VLOOKUP(H40,D$2:$J40,4,FALSE))=TRUE,VLOOKUP(M40,'Grille tarifaire'!$B$2:$F$72,5,FALSE),"")),"",IF(ISNA(VLOOKUP(H40,D$2:$J40,4,FALSE))=TRUE,VLOOKUP(M40,'Grille tarifaire'!$B$2:$F$72,5,FALSE),"")))</f>
        <v/>
      </c>
      <c r="O40" s="144"/>
      <c r="P40" s="93" t="str">
        <f t="shared" si="1"/>
        <v/>
      </c>
      <c r="Q40" s="8"/>
      <c r="R40" s="8" t="str">
        <f>IF('Données clients'!K40="Oui",COUNTIF(F$2:F40,F40)," ")</f>
        <v xml:space="preserve"> </v>
      </c>
      <c r="S40" s="37" t="str">
        <f>IF('Données clients'!K40="Oui","5"," ")</f>
        <v xml:space="preserve"> </v>
      </c>
    </row>
    <row r="41" spans="1:19" s="2" customFormat="1" ht="15" customHeight="1" x14ac:dyDescent="0.2">
      <c r="A41" s="33" t="str">
        <f>IF('Données clients'!K41="Oui",'Données clients'!A41," ")</f>
        <v xml:space="preserve"> </v>
      </c>
      <c r="B41" s="25" t="str">
        <f>IF('Données clients'!K41="Oui",'Données clients'!B41," ")</f>
        <v xml:space="preserve"> </v>
      </c>
      <c r="C41" s="26" t="str">
        <f>IF('Données clients'!K41="Oui",'Données clients'!C41," ")</f>
        <v xml:space="preserve"> </v>
      </c>
      <c r="D41" s="51"/>
      <c r="E41" s="53" t="str" cm="1">
        <f t="array" ref="E41">IF('Données clients'!K41="Oui",_xlfn.XLOOKUP(B41&amp;C41,'Données clients'!B$1:B41&amp;'Données clients'!C$1:C41,'Données clients'!I$1:I41)," ")</f>
        <v xml:space="preserve"> </v>
      </c>
      <c r="F41" s="53" t="str" cm="1">
        <f t="array" ref="F41">IF(D41="Oui",(YEAR(A41)&amp;"-"&amp;MONTH(A41)&amp;"-"&amp;"F"&amp;TEXT(ROW(A40),"000")),IF(D41="Non",_xlfn.XLOOKUP(B41&amp;C41&amp;E41,B$1:B41&amp;C$1:C41&amp;E$1:E41,F$1:F41)," "))</f>
        <v xml:space="preserve"> </v>
      </c>
      <c r="G41" s="23"/>
      <c r="H41" s="122" t="str">
        <f>IF(ISNA(IF(ISNA(VLOOKUP(E41,B$2:$H41,4,FALSE))=TRUE,VLOOKUP(G41,'Grille tarifaire'!$B$2:$F$72,5,FALSE),"")),"",IF(ISNA(VLOOKUP(E41,B$2:$H41,4,FALSE))=TRUE,VLOOKUP(G41,'Grille tarifaire'!$B$2:$F$72,5,FALSE),""))</f>
        <v/>
      </c>
      <c r="I41" s="11"/>
      <c r="J41" s="122" t="str">
        <f>IF(I41="Saisir code","",IF(ISNA(IF(ISNA(VLOOKUP(E41,D$2:$J41,6,FALSE))=TRUE,VLOOKUP(I41,'Grille tarifaire'!$B$2:$F$72,5,FALSE),"")),"",IF(ISNA(VLOOKUP(E41,D$2:$J41,6,FALSE))=TRUE,VLOOKUP(I41,'Grille tarifaire'!$B$2:$F$72,5,FALSE),"")))</f>
        <v/>
      </c>
      <c r="K41" s="121"/>
      <c r="L41" s="122" t="str">
        <f>IF(K41="Saisir code","",IF(ISNA(IF(ISNA(VLOOKUP(E41,B$2:$J41,4,FALSE))=TRUE,VLOOKUP(K41,'Grille tarifaire'!$B$2:$F$72,5,FALSE),"")),"",IF(ISNA(VLOOKUP(E41,B$2:$J41,4,FALSE))=TRUE,VLOOKUP(K41,'Grille tarifaire'!$B$2:$F$72,5,FALSE),"")))</f>
        <v/>
      </c>
      <c r="M41" s="121"/>
      <c r="N41" s="122" t="str">
        <f>IF(M41="Saisir code","",IF(ISNA(IF(ISNA(VLOOKUP(H41,D$2:$J41,4,FALSE))=TRUE,VLOOKUP(M41,'Grille tarifaire'!$B$2:$F$72,5,FALSE),"")),"",IF(ISNA(VLOOKUP(H41,D$2:$J41,4,FALSE))=TRUE,VLOOKUP(M41,'Grille tarifaire'!$B$2:$F$72,5,FALSE),"")))</f>
        <v/>
      </c>
      <c r="O41" s="144"/>
      <c r="P41" s="93" t="str">
        <f t="shared" si="1"/>
        <v/>
      </c>
      <c r="Q41" s="8"/>
      <c r="R41" s="8" t="str">
        <f>IF('Données clients'!K41="Oui",COUNTIF(F$2:F41,F41)," ")</f>
        <v xml:space="preserve"> </v>
      </c>
      <c r="S41" s="37" t="str">
        <f>IF('Données clients'!K41="Oui","5"," ")</f>
        <v xml:space="preserve"> </v>
      </c>
    </row>
    <row r="42" spans="1:19" s="2" customFormat="1" ht="15" customHeight="1" x14ac:dyDescent="0.2">
      <c r="A42" s="33" t="str">
        <f>IF('Données clients'!K42="Oui",'Données clients'!A42," ")</f>
        <v xml:space="preserve"> </v>
      </c>
      <c r="B42" s="25" t="str">
        <f>IF('Données clients'!K42="Oui",'Données clients'!B42," ")</f>
        <v xml:space="preserve"> </v>
      </c>
      <c r="C42" s="26" t="str">
        <f>IF('Données clients'!K42="Oui",'Données clients'!C42," ")</f>
        <v xml:space="preserve"> </v>
      </c>
      <c r="D42" s="51"/>
      <c r="E42" s="53" t="str" cm="1">
        <f t="array" ref="E42">IF('Données clients'!K42="Oui",_xlfn.XLOOKUP(B42&amp;C42,'Données clients'!B$1:B42&amp;'Données clients'!C$1:C42,'Données clients'!I$1:I42)," ")</f>
        <v xml:space="preserve"> </v>
      </c>
      <c r="F42" s="53" t="str" cm="1">
        <f t="array" ref="F42">IF(D42="Oui",(YEAR(A42)&amp;"-"&amp;MONTH(A42)&amp;"-"&amp;"F"&amp;TEXT(ROW(A41),"000")),IF(D42="Non",_xlfn.XLOOKUP(B42&amp;C42&amp;E42,B$1:B42&amp;C$1:C42&amp;E$1:E42,F$1:F42)," "))</f>
        <v xml:space="preserve"> </v>
      </c>
      <c r="G42" s="23"/>
      <c r="H42" s="122" t="str">
        <f>IF(ISNA(IF(ISNA(VLOOKUP(E42,B$2:$H42,4,FALSE))=TRUE,VLOOKUP(G42,'Grille tarifaire'!$B$2:$F$72,5,FALSE),"")),"",IF(ISNA(VLOOKUP(E42,B$2:$H42,4,FALSE))=TRUE,VLOOKUP(G42,'Grille tarifaire'!$B$2:$F$72,5,FALSE),""))</f>
        <v/>
      </c>
      <c r="I42" s="11"/>
      <c r="J42" s="122" t="str">
        <f>IF(I42="Saisir code","",IF(ISNA(IF(ISNA(VLOOKUP(E42,D$2:$J42,6,FALSE))=TRUE,VLOOKUP(I42,'Grille tarifaire'!$B$2:$F$72,5,FALSE),"")),"",IF(ISNA(VLOOKUP(E42,D$2:$J42,6,FALSE))=TRUE,VLOOKUP(I42,'Grille tarifaire'!$B$2:$F$72,5,FALSE),"")))</f>
        <v/>
      </c>
      <c r="K42" s="121"/>
      <c r="L42" s="122" t="str">
        <f>IF(K42="Saisir code","",IF(ISNA(IF(ISNA(VLOOKUP(E42,B$2:$J42,4,FALSE))=TRUE,VLOOKUP(K42,'Grille tarifaire'!$B$2:$F$72,5,FALSE),"")),"",IF(ISNA(VLOOKUP(E42,B$2:$J42,4,FALSE))=TRUE,VLOOKUP(K42,'Grille tarifaire'!$B$2:$F$72,5,FALSE),"")))</f>
        <v/>
      </c>
      <c r="M42" s="121"/>
      <c r="N42" s="122" t="str">
        <f>IF(M42="Saisir code","",IF(ISNA(IF(ISNA(VLOOKUP(H42,D$2:$J42,4,FALSE))=TRUE,VLOOKUP(M42,'Grille tarifaire'!$B$2:$F$72,5,FALSE),"")),"",IF(ISNA(VLOOKUP(H42,D$2:$J42,4,FALSE))=TRUE,VLOOKUP(M42,'Grille tarifaire'!$B$2:$F$72,5,FALSE),"")))</f>
        <v/>
      </c>
      <c r="O42" s="144"/>
      <c r="P42" s="93" t="str">
        <f t="shared" si="1"/>
        <v/>
      </c>
      <c r="Q42" s="8"/>
      <c r="R42" s="8" t="str">
        <f>IF('Données clients'!K42="Oui",COUNTIF(F$2:F42,F42)," ")</f>
        <v xml:space="preserve"> </v>
      </c>
      <c r="S42" s="37" t="str">
        <f>IF('Données clients'!K42="Oui","5"," ")</f>
        <v xml:space="preserve"> </v>
      </c>
    </row>
    <row r="43" spans="1:19" s="2" customFormat="1" ht="15" customHeight="1" x14ac:dyDescent="0.2">
      <c r="A43" s="33" t="str">
        <f>IF('Données clients'!K43="Oui",'Données clients'!A43," ")</f>
        <v xml:space="preserve"> </v>
      </c>
      <c r="B43" s="25" t="str">
        <f>IF('Données clients'!K43="Oui",'Données clients'!B43," ")</f>
        <v xml:space="preserve"> </v>
      </c>
      <c r="C43" s="26" t="str">
        <f>IF('Données clients'!K43="Oui",'Données clients'!C43," ")</f>
        <v xml:space="preserve"> </v>
      </c>
      <c r="D43" s="51"/>
      <c r="E43" s="53" t="str" cm="1">
        <f t="array" ref="E43">IF('Données clients'!K43="Oui",_xlfn.XLOOKUP(B43&amp;C43,'Données clients'!B$1:B43&amp;'Données clients'!C$1:C43,'Données clients'!I$1:I43)," ")</f>
        <v xml:space="preserve"> </v>
      </c>
      <c r="F43" s="53" t="str" cm="1">
        <f t="array" ref="F43">IF(D43="Oui",(YEAR(A43)&amp;"-"&amp;MONTH(A43)&amp;"-"&amp;"F"&amp;TEXT(ROW(A42),"000")),IF(D43="Non",_xlfn.XLOOKUP(B43&amp;C43&amp;E43,B$1:B43&amp;C$1:C43&amp;E$1:E43,F$1:F43)," "))</f>
        <v xml:space="preserve"> </v>
      </c>
      <c r="G43" s="23"/>
      <c r="H43" s="122" t="str">
        <f>IF(ISNA(IF(ISNA(VLOOKUP(E43,B$2:$H43,4,FALSE))=TRUE,VLOOKUP(G43,'Grille tarifaire'!$B$2:$F$72,5,FALSE),"")),"",IF(ISNA(VLOOKUP(E43,B$2:$H43,4,FALSE))=TRUE,VLOOKUP(G43,'Grille tarifaire'!$B$2:$F$72,5,FALSE),""))</f>
        <v/>
      </c>
      <c r="I43" s="11"/>
      <c r="J43" s="122" t="str">
        <f>IF(I43="Saisir code","",IF(ISNA(IF(ISNA(VLOOKUP(E43,D$2:$J43,6,FALSE))=TRUE,VLOOKUP(I43,'Grille tarifaire'!$B$2:$F$72,5,FALSE),"")),"",IF(ISNA(VLOOKUP(E43,D$2:$J43,6,FALSE))=TRUE,VLOOKUP(I43,'Grille tarifaire'!$B$2:$F$72,5,FALSE),"")))</f>
        <v/>
      </c>
      <c r="K43" s="121"/>
      <c r="L43" s="122" t="str">
        <f>IF(K43="Saisir code","",IF(ISNA(IF(ISNA(VLOOKUP(E43,B$2:$J43,4,FALSE))=TRUE,VLOOKUP(K43,'Grille tarifaire'!$B$2:$F$72,5,FALSE),"")),"",IF(ISNA(VLOOKUP(E43,B$2:$J43,4,FALSE))=TRUE,VLOOKUP(K43,'Grille tarifaire'!$B$2:$F$72,5,FALSE),"")))</f>
        <v/>
      </c>
      <c r="M43" s="121"/>
      <c r="N43" s="122" t="str">
        <f>IF(M43="Saisir code","",IF(ISNA(IF(ISNA(VLOOKUP(H43,D$2:$J43,4,FALSE))=TRUE,VLOOKUP(M43,'Grille tarifaire'!$B$2:$F$72,5,FALSE),"")),"",IF(ISNA(VLOOKUP(H43,D$2:$J43,4,FALSE))=TRUE,VLOOKUP(M43,'Grille tarifaire'!$B$2:$F$72,5,FALSE),"")))</f>
        <v/>
      </c>
      <c r="O43" s="144"/>
      <c r="P43" s="93" t="str">
        <f t="shared" si="1"/>
        <v/>
      </c>
      <c r="Q43" s="8"/>
      <c r="R43" s="8" t="str">
        <f>IF('Données clients'!K43="Oui",COUNTIF(F$2:F43,F43)," ")</f>
        <v xml:space="preserve"> </v>
      </c>
      <c r="S43" s="37" t="str">
        <f>IF('Données clients'!K43="Oui","5"," ")</f>
        <v xml:space="preserve"> </v>
      </c>
    </row>
    <row r="44" spans="1:19" s="2" customFormat="1" ht="15" customHeight="1" x14ac:dyDescent="0.2">
      <c r="A44" s="33" t="str">
        <f>IF('Données clients'!K44="Oui",'Données clients'!A44," ")</f>
        <v xml:space="preserve"> </v>
      </c>
      <c r="B44" s="25" t="str">
        <f>IF('Données clients'!K44="Oui",'Données clients'!B44," ")</f>
        <v xml:space="preserve"> </v>
      </c>
      <c r="C44" s="26" t="str">
        <f>IF('Données clients'!K44="Oui",'Données clients'!C44," ")</f>
        <v xml:space="preserve"> </v>
      </c>
      <c r="D44" s="51"/>
      <c r="E44" s="53" t="str" cm="1">
        <f t="array" ref="E44">IF('Données clients'!K44="Oui",_xlfn.XLOOKUP(B44&amp;C44,'Données clients'!B$1:B44&amp;'Données clients'!C$1:C44,'Données clients'!I$1:I44)," ")</f>
        <v xml:space="preserve"> </v>
      </c>
      <c r="F44" s="53" t="str" cm="1">
        <f t="array" ref="F44">IF(D44="Oui",(YEAR(A44)&amp;"-"&amp;MONTH(A44)&amp;"-"&amp;"F"&amp;TEXT(ROW(A43),"000")),IF(D44="Non",_xlfn.XLOOKUP(B44&amp;C44&amp;E44,B$1:B44&amp;C$1:C44&amp;E$1:E44,F$1:F44)," "))</f>
        <v xml:space="preserve"> </v>
      </c>
      <c r="G44" s="23"/>
      <c r="H44" s="122" t="str">
        <f>IF(ISNA(IF(ISNA(VLOOKUP(E44,B$2:$H44,4,FALSE))=TRUE,VLOOKUP(G44,'Grille tarifaire'!$B$2:$F$72,5,FALSE),"")),"",IF(ISNA(VLOOKUP(E44,B$2:$H44,4,FALSE))=TRUE,VLOOKUP(G44,'Grille tarifaire'!$B$2:$F$72,5,FALSE),""))</f>
        <v/>
      </c>
      <c r="I44" s="11"/>
      <c r="J44" s="122" t="str">
        <f>IF(I44="Saisir code","",IF(ISNA(IF(ISNA(VLOOKUP(E44,D$2:$J44,6,FALSE))=TRUE,VLOOKUP(I44,'Grille tarifaire'!$B$2:$F$72,5,FALSE),"")),"",IF(ISNA(VLOOKUP(E44,D$2:$J44,6,FALSE))=TRUE,VLOOKUP(I44,'Grille tarifaire'!$B$2:$F$72,5,FALSE),"")))</f>
        <v/>
      </c>
      <c r="K44" s="121"/>
      <c r="L44" s="122" t="str">
        <f>IF(K44="Saisir code","",IF(ISNA(IF(ISNA(VLOOKUP(E44,B$2:$J44,4,FALSE))=TRUE,VLOOKUP(K44,'Grille tarifaire'!$B$2:$F$72,5,FALSE),"")),"",IF(ISNA(VLOOKUP(E44,B$2:$J44,4,FALSE))=TRUE,VLOOKUP(K44,'Grille tarifaire'!$B$2:$F$72,5,FALSE),"")))</f>
        <v/>
      </c>
      <c r="M44" s="121"/>
      <c r="N44" s="122" t="str">
        <f>IF(M44="Saisir code","",IF(ISNA(IF(ISNA(VLOOKUP(H44,D$2:$J44,4,FALSE))=TRUE,VLOOKUP(M44,'Grille tarifaire'!$B$2:$F$72,5,FALSE),"")),"",IF(ISNA(VLOOKUP(H44,D$2:$J44,4,FALSE))=TRUE,VLOOKUP(M44,'Grille tarifaire'!$B$2:$F$72,5,FALSE),"")))</f>
        <v/>
      </c>
      <c r="O44" s="144"/>
      <c r="P44" s="93" t="str">
        <f t="shared" si="1"/>
        <v/>
      </c>
      <c r="Q44" s="8"/>
      <c r="R44" s="8" t="str">
        <f>IF('Données clients'!K44="Oui",COUNTIF(F$2:F44,F44)," ")</f>
        <v xml:space="preserve"> </v>
      </c>
      <c r="S44" s="37" t="str">
        <f>IF('Données clients'!K44="Oui","5"," ")</f>
        <v xml:space="preserve"> </v>
      </c>
    </row>
    <row r="45" spans="1:19" s="2" customFormat="1" ht="15" customHeight="1" x14ac:dyDescent="0.2">
      <c r="A45" s="33" t="str">
        <f>IF('Données clients'!K45="Oui",'Données clients'!A45," ")</f>
        <v xml:space="preserve"> </v>
      </c>
      <c r="B45" s="25" t="str">
        <f>IF('Données clients'!K45="Oui",'Données clients'!B45," ")</f>
        <v xml:space="preserve"> </v>
      </c>
      <c r="C45" s="26" t="str">
        <f>IF('Données clients'!K45="Oui",'Données clients'!C45," ")</f>
        <v xml:space="preserve"> </v>
      </c>
      <c r="D45" s="51"/>
      <c r="E45" s="53" t="str" cm="1">
        <f t="array" ref="E45">IF('Données clients'!K45="Oui",_xlfn.XLOOKUP(B45&amp;C45,'Données clients'!B$1:B45&amp;'Données clients'!C$1:C45,'Données clients'!I$1:I45)," ")</f>
        <v xml:space="preserve"> </v>
      </c>
      <c r="F45" s="53" t="str" cm="1">
        <f t="array" ref="F45">IF(D45="Oui",(YEAR(A45)&amp;"-"&amp;MONTH(A45)&amp;"-"&amp;"F"&amp;TEXT(ROW(A44),"000")),IF(D45="Non",_xlfn.XLOOKUP(B45&amp;C45&amp;E45,B$1:B45&amp;C$1:C45&amp;E$1:E45,F$1:F45)," "))</f>
        <v xml:space="preserve"> </v>
      </c>
      <c r="G45" s="23"/>
      <c r="H45" s="122" t="str">
        <f>IF(ISNA(IF(ISNA(VLOOKUP(E45,B$2:$H45,4,FALSE))=TRUE,VLOOKUP(G45,'Grille tarifaire'!$B$2:$F$72,5,FALSE),"")),"",IF(ISNA(VLOOKUP(E45,B$2:$H45,4,FALSE))=TRUE,VLOOKUP(G45,'Grille tarifaire'!$B$2:$F$72,5,FALSE),""))</f>
        <v/>
      </c>
      <c r="I45" s="11"/>
      <c r="J45" s="122" t="str">
        <f>IF(I45="Saisir code","",IF(ISNA(IF(ISNA(VLOOKUP(E45,D$2:$J45,6,FALSE))=TRUE,VLOOKUP(I45,'Grille tarifaire'!$B$2:$F$72,5,FALSE),"")),"",IF(ISNA(VLOOKUP(E45,D$2:$J45,6,FALSE))=TRUE,VLOOKUP(I45,'Grille tarifaire'!$B$2:$F$72,5,FALSE),"")))</f>
        <v/>
      </c>
      <c r="K45" s="121"/>
      <c r="L45" s="122" t="str">
        <f>IF(K45="Saisir code","",IF(ISNA(IF(ISNA(VLOOKUP(E45,B$2:$J45,4,FALSE))=TRUE,VLOOKUP(K45,'Grille tarifaire'!$B$2:$F$72,5,FALSE),"")),"",IF(ISNA(VLOOKUP(E45,B$2:$J45,4,FALSE))=TRUE,VLOOKUP(K45,'Grille tarifaire'!$B$2:$F$72,5,FALSE),"")))</f>
        <v/>
      </c>
      <c r="M45" s="121"/>
      <c r="N45" s="122" t="str">
        <f>IF(M45="Saisir code","",IF(ISNA(IF(ISNA(VLOOKUP(H45,D$2:$J45,4,FALSE))=TRUE,VLOOKUP(M45,'Grille tarifaire'!$B$2:$F$72,5,FALSE),"")),"",IF(ISNA(VLOOKUP(H45,D$2:$J45,4,FALSE))=TRUE,VLOOKUP(M45,'Grille tarifaire'!$B$2:$F$72,5,FALSE),"")))</f>
        <v/>
      </c>
      <c r="O45" s="144"/>
      <c r="P45" s="93" t="str">
        <f t="shared" si="1"/>
        <v/>
      </c>
      <c r="Q45" s="8"/>
      <c r="R45" s="8" t="str">
        <f>IF('Données clients'!K45="Oui",COUNTIF(F$2:F45,F45)," ")</f>
        <v xml:space="preserve"> </v>
      </c>
      <c r="S45" s="37" t="str">
        <f>IF('Données clients'!K45="Oui","5"," ")</f>
        <v xml:space="preserve"> </v>
      </c>
    </row>
    <row r="46" spans="1:19" s="2" customFormat="1" ht="15" customHeight="1" x14ac:dyDescent="0.2">
      <c r="A46" s="33" t="str">
        <f>IF('Données clients'!K46="Oui",'Données clients'!A46," ")</f>
        <v xml:space="preserve"> </v>
      </c>
      <c r="B46" s="25" t="str">
        <f>IF('Données clients'!K46="Oui",'Données clients'!B46," ")</f>
        <v xml:space="preserve"> </v>
      </c>
      <c r="C46" s="26" t="str">
        <f>IF('Données clients'!K46="Oui",'Données clients'!C46," ")</f>
        <v xml:space="preserve"> </v>
      </c>
      <c r="D46" s="51"/>
      <c r="E46" s="53" t="str" cm="1">
        <f t="array" ref="E46">IF('Données clients'!K46="Oui",_xlfn.XLOOKUP(B46&amp;C46,'Données clients'!B$1:B46&amp;'Données clients'!C$1:C46,'Données clients'!I$1:I46)," ")</f>
        <v xml:space="preserve"> </v>
      </c>
      <c r="F46" s="53" t="str" cm="1">
        <f t="array" ref="F46">IF(D46="Oui",(YEAR(A46)&amp;"-"&amp;MONTH(A46)&amp;"-"&amp;"F"&amp;TEXT(ROW(A45),"000")),IF(D46="Non",_xlfn.XLOOKUP(B46&amp;C46&amp;E46,B$1:B46&amp;C$1:C46&amp;E$1:E46,F$1:F46)," "))</f>
        <v xml:space="preserve"> </v>
      </c>
      <c r="G46" s="23"/>
      <c r="H46" s="122" t="str">
        <f>IF(ISNA(IF(ISNA(VLOOKUP(E46,B$2:$H46,4,FALSE))=TRUE,VLOOKUP(G46,'Grille tarifaire'!$B$2:$F$72,5,FALSE),"")),"",IF(ISNA(VLOOKUP(E46,B$2:$H46,4,FALSE))=TRUE,VLOOKUP(G46,'Grille tarifaire'!$B$2:$F$72,5,FALSE),""))</f>
        <v/>
      </c>
      <c r="I46" s="11"/>
      <c r="J46" s="122" t="str">
        <f>IF(I46="Saisir code","",IF(ISNA(IF(ISNA(VLOOKUP(E46,D$2:$J46,6,FALSE))=TRUE,VLOOKUP(I46,'Grille tarifaire'!$B$2:$F$72,5,FALSE),"")),"",IF(ISNA(VLOOKUP(E46,D$2:$J46,6,FALSE))=TRUE,VLOOKUP(I46,'Grille tarifaire'!$B$2:$F$72,5,FALSE),"")))</f>
        <v/>
      </c>
      <c r="K46" s="121"/>
      <c r="L46" s="122" t="str">
        <f>IF(K46="Saisir code","",IF(ISNA(IF(ISNA(VLOOKUP(E46,B$2:$J46,4,FALSE))=TRUE,VLOOKUP(K46,'Grille tarifaire'!$B$2:$F$72,5,FALSE),"")),"",IF(ISNA(VLOOKUP(E46,B$2:$J46,4,FALSE))=TRUE,VLOOKUP(K46,'Grille tarifaire'!$B$2:$F$72,5,FALSE),"")))</f>
        <v/>
      </c>
      <c r="M46" s="121"/>
      <c r="N46" s="122" t="str">
        <f>IF(M46="Saisir code","",IF(ISNA(IF(ISNA(VLOOKUP(H46,D$2:$J46,4,FALSE))=TRUE,VLOOKUP(M46,'Grille tarifaire'!$B$2:$F$72,5,FALSE),"")),"",IF(ISNA(VLOOKUP(H46,D$2:$J46,4,FALSE))=TRUE,VLOOKUP(M46,'Grille tarifaire'!$B$2:$F$72,5,FALSE),"")))</f>
        <v/>
      </c>
      <c r="O46" s="144"/>
      <c r="P46" s="93" t="str">
        <f t="shared" si="1"/>
        <v/>
      </c>
      <c r="Q46" s="8"/>
      <c r="R46" s="8" t="str">
        <f>IF('Données clients'!K46="Oui",COUNTIF(F$2:F46,F46)," ")</f>
        <v xml:space="preserve"> </v>
      </c>
      <c r="S46" s="37" t="str">
        <f>IF('Données clients'!K46="Oui","5"," ")</f>
        <v xml:space="preserve"> </v>
      </c>
    </row>
    <row r="47" spans="1:19" s="2" customFormat="1" ht="15" customHeight="1" x14ac:dyDescent="0.2">
      <c r="A47" s="33" t="str">
        <f>IF('Données clients'!K47="Oui",'Données clients'!A47," ")</f>
        <v xml:space="preserve"> </v>
      </c>
      <c r="B47" s="25" t="str">
        <f>IF('Données clients'!K47="Oui",'Données clients'!B47," ")</f>
        <v xml:space="preserve"> </v>
      </c>
      <c r="C47" s="26" t="str">
        <f>IF('Données clients'!K47="Oui",'Données clients'!C47," ")</f>
        <v xml:space="preserve"> </v>
      </c>
      <c r="D47" s="51"/>
      <c r="E47" s="53" t="str" cm="1">
        <f t="array" ref="E47">IF('Données clients'!K47="Oui",_xlfn.XLOOKUP(B47&amp;C47,'Données clients'!B$1:B47&amp;'Données clients'!C$1:C47,'Données clients'!I$1:I47)," ")</f>
        <v xml:space="preserve"> </v>
      </c>
      <c r="F47" s="53" t="str" cm="1">
        <f t="array" ref="F47">IF(D47="Oui",(YEAR(A47)&amp;"-"&amp;MONTH(A47)&amp;"-"&amp;"F"&amp;TEXT(ROW(A46),"000")),IF(D47="Non",_xlfn.XLOOKUP(B47&amp;C47&amp;E47,B$1:B47&amp;C$1:C47&amp;E$1:E47,F$1:F47)," "))</f>
        <v xml:space="preserve"> </v>
      </c>
      <c r="G47" s="23"/>
      <c r="H47" s="122" t="str">
        <f>IF(ISNA(IF(ISNA(VLOOKUP(E47,B$2:$H47,4,FALSE))=TRUE,VLOOKUP(G47,'Grille tarifaire'!$B$2:$F$72,5,FALSE),"")),"",IF(ISNA(VLOOKUP(E47,B$2:$H47,4,FALSE))=TRUE,VLOOKUP(G47,'Grille tarifaire'!$B$2:$F$72,5,FALSE),""))</f>
        <v/>
      </c>
      <c r="I47" s="11"/>
      <c r="J47" s="122" t="str">
        <f>IF(I47="Saisir code","",IF(ISNA(IF(ISNA(VLOOKUP(E47,D$2:$J47,6,FALSE))=TRUE,VLOOKUP(I47,'Grille tarifaire'!$B$2:$F$72,5,FALSE),"")),"",IF(ISNA(VLOOKUP(E47,D$2:$J47,6,FALSE))=TRUE,VLOOKUP(I47,'Grille tarifaire'!$B$2:$F$72,5,FALSE),"")))</f>
        <v/>
      </c>
      <c r="K47" s="121"/>
      <c r="L47" s="122" t="str">
        <f>IF(K47="Saisir code","",IF(ISNA(IF(ISNA(VLOOKUP(E47,B$2:$J47,4,FALSE))=TRUE,VLOOKUP(K47,'Grille tarifaire'!$B$2:$F$72,5,FALSE),"")),"",IF(ISNA(VLOOKUP(E47,B$2:$J47,4,FALSE))=TRUE,VLOOKUP(K47,'Grille tarifaire'!$B$2:$F$72,5,FALSE),"")))</f>
        <v/>
      </c>
      <c r="M47" s="121"/>
      <c r="N47" s="122" t="str">
        <f>IF(M47="Saisir code","",IF(ISNA(IF(ISNA(VLOOKUP(H47,D$2:$J47,4,FALSE))=TRUE,VLOOKUP(M47,'Grille tarifaire'!$B$2:$F$72,5,FALSE),"")),"",IF(ISNA(VLOOKUP(H47,D$2:$J47,4,FALSE))=TRUE,VLOOKUP(M47,'Grille tarifaire'!$B$2:$F$72,5,FALSE),"")))</f>
        <v/>
      </c>
      <c r="O47" s="144"/>
      <c r="P47" s="93" t="str">
        <f t="shared" si="1"/>
        <v/>
      </c>
      <c r="Q47" s="8"/>
      <c r="R47" s="8" t="str">
        <f>IF('Données clients'!K47="Oui",COUNTIF(F$2:F47,F47)," ")</f>
        <v xml:space="preserve"> </v>
      </c>
      <c r="S47" s="37" t="str">
        <f>IF('Données clients'!K47="Oui","5"," ")</f>
        <v xml:space="preserve"> </v>
      </c>
    </row>
    <row r="48" spans="1:19" s="2" customFormat="1" ht="15" customHeight="1" x14ac:dyDescent="0.2">
      <c r="A48" s="33" t="str">
        <f>IF('Données clients'!K48="Oui",'Données clients'!A48," ")</f>
        <v xml:space="preserve"> </v>
      </c>
      <c r="B48" s="25" t="str">
        <f>IF('Données clients'!K48="Oui",'Données clients'!B48," ")</f>
        <v xml:space="preserve"> </v>
      </c>
      <c r="C48" s="26" t="str">
        <f>IF('Données clients'!K48="Oui",'Données clients'!C48," ")</f>
        <v xml:space="preserve"> </v>
      </c>
      <c r="D48" s="51"/>
      <c r="E48" s="53" t="str" cm="1">
        <f t="array" ref="E48">IF('Données clients'!K48="Oui",_xlfn.XLOOKUP(B48&amp;C48,'Données clients'!B$1:B48&amp;'Données clients'!C$1:C48,'Données clients'!I$1:I48)," ")</f>
        <v xml:space="preserve"> </v>
      </c>
      <c r="F48" s="53" t="str" cm="1">
        <f t="array" ref="F48">IF(D48="Oui",(YEAR(A48)&amp;"-"&amp;MONTH(A48)&amp;"-"&amp;"F"&amp;TEXT(ROW(A47),"000")),IF(D48="Non",_xlfn.XLOOKUP(B48&amp;C48&amp;E48,B$1:B48&amp;C$1:C48&amp;E$1:E48,F$1:F48)," "))</f>
        <v xml:space="preserve"> </v>
      </c>
      <c r="G48" s="23"/>
      <c r="H48" s="122" t="str">
        <f>IF(ISNA(IF(ISNA(VLOOKUP(E48,B$2:$H48,4,FALSE))=TRUE,VLOOKUP(G48,'Grille tarifaire'!$B$2:$F$72,5,FALSE),"")),"",IF(ISNA(VLOOKUP(E48,B$2:$H48,4,FALSE))=TRUE,VLOOKUP(G48,'Grille tarifaire'!$B$2:$F$72,5,FALSE),""))</f>
        <v/>
      </c>
      <c r="I48" s="11"/>
      <c r="J48" s="122" t="str">
        <f>IF(I48="Saisir code","",IF(ISNA(IF(ISNA(VLOOKUP(E48,D$2:$J48,6,FALSE))=TRUE,VLOOKUP(I48,'Grille tarifaire'!$B$2:$F$72,5,FALSE),"")),"",IF(ISNA(VLOOKUP(E48,D$2:$J48,6,FALSE))=TRUE,VLOOKUP(I48,'Grille tarifaire'!$B$2:$F$72,5,FALSE),"")))</f>
        <v/>
      </c>
      <c r="K48" s="121"/>
      <c r="L48" s="122" t="str">
        <f>IF(K48="Saisir code","",IF(ISNA(IF(ISNA(VLOOKUP(E48,B$2:$J48,4,FALSE))=TRUE,VLOOKUP(K48,'Grille tarifaire'!$B$2:$F$72,5,FALSE),"")),"",IF(ISNA(VLOOKUP(E48,B$2:$J48,4,FALSE))=TRUE,VLOOKUP(K48,'Grille tarifaire'!$B$2:$F$72,5,FALSE),"")))</f>
        <v/>
      </c>
      <c r="M48" s="121"/>
      <c r="N48" s="122" t="str">
        <f>IF(M48="Saisir code","",IF(ISNA(IF(ISNA(VLOOKUP(H48,D$2:$J48,4,FALSE))=TRUE,VLOOKUP(M48,'Grille tarifaire'!$B$2:$F$72,5,FALSE),"")),"",IF(ISNA(VLOOKUP(H48,D$2:$J48,4,FALSE))=TRUE,VLOOKUP(M48,'Grille tarifaire'!$B$2:$F$72,5,FALSE),"")))</f>
        <v/>
      </c>
      <c r="O48" s="144"/>
      <c r="P48" s="93" t="str">
        <f t="shared" si="1"/>
        <v/>
      </c>
      <c r="Q48" s="8"/>
      <c r="R48" s="8" t="str">
        <f>IF('Données clients'!K48="Oui",COUNTIF(F$2:F48,F48)," ")</f>
        <v xml:space="preserve"> </v>
      </c>
      <c r="S48" s="37" t="str">
        <f>IF('Données clients'!K48="Oui","5"," ")</f>
        <v xml:space="preserve"> </v>
      </c>
    </row>
    <row r="49" spans="1:19" s="2" customFormat="1" ht="15" customHeight="1" x14ac:dyDescent="0.2">
      <c r="A49" s="33" t="str">
        <f>IF('Données clients'!K49="Oui",'Données clients'!A49," ")</f>
        <v xml:space="preserve"> </v>
      </c>
      <c r="B49" s="25" t="str">
        <f>IF('Données clients'!K49="Oui",'Données clients'!B49," ")</f>
        <v xml:space="preserve"> </v>
      </c>
      <c r="C49" s="26" t="str">
        <f>IF('Données clients'!K49="Oui",'Données clients'!C49," ")</f>
        <v xml:space="preserve"> </v>
      </c>
      <c r="D49" s="51"/>
      <c r="E49" s="53" t="str" cm="1">
        <f t="array" ref="E49">IF('Données clients'!K49="Oui",_xlfn.XLOOKUP(B49&amp;C49,'Données clients'!B$1:B49&amp;'Données clients'!C$1:C49,'Données clients'!I$1:I49)," ")</f>
        <v xml:space="preserve"> </v>
      </c>
      <c r="F49" s="53" t="str" cm="1">
        <f t="array" ref="F49">IF(D49="Oui",(YEAR(A49)&amp;"-"&amp;MONTH(A49)&amp;"-"&amp;"F"&amp;TEXT(ROW(A48),"000")),IF(D49="Non",_xlfn.XLOOKUP(B49&amp;C49&amp;E49,B$1:B49&amp;C$1:C49&amp;E$1:E49,F$1:F49)," "))</f>
        <v xml:space="preserve"> </v>
      </c>
      <c r="G49" s="23"/>
      <c r="H49" s="122" t="str">
        <f>IF(ISNA(IF(ISNA(VLOOKUP(E49,B$2:$H49,4,FALSE))=TRUE,VLOOKUP(G49,'Grille tarifaire'!$B$2:$F$72,5,FALSE),"")),"",IF(ISNA(VLOOKUP(E49,B$2:$H49,4,FALSE))=TRUE,VLOOKUP(G49,'Grille tarifaire'!$B$2:$F$72,5,FALSE),""))</f>
        <v/>
      </c>
      <c r="I49" s="11"/>
      <c r="J49" s="122" t="str">
        <f>IF(I49="Saisir code","",IF(ISNA(IF(ISNA(VLOOKUP(E49,D$2:$J49,6,FALSE))=TRUE,VLOOKUP(I49,'Grille tarifaire'!$B$2:$F$72,5,FALSE),"")),"",IF(ISNA(VLOOKUP(E49,D$2:$J49,6,FALSE))=TRUE,VLOOKUP(I49,'Grille tarifaire'!$B$2:$F$72,5,FALSE),"")))</f>
        <v/>
      </c>
      <c r="K49" s="121"/>
      <c r="L49" s="122" t="str">
        <f>IF(K49="Saisir code","",IF(ISNA(IF(ISNA(VLOOKUP(E49,B$2:$J49,4,FALSE))=TRUE,VLOOKUP(K49,'Grille tarifaire'!$B$2:$F$72,5,FALSE),"")),"",IF(ISNA(VLOOKUP(E49,B$2:$J49,4,FALSE))=TRUE,VLOOKUP(K49,'Grille tarifaire'!$B$2:$F$72,5,FALSE),"")))</f>
        <v/>
      </c>
      <c r="M49" s="121"/>
      <c r="N49" s="122" t="str">
        <f>IF(M49="Saisir code","",IF(ISNA(IF(ISNA(VLOOKUP(H49,D$2:$J49,4,FALSE))=TRUE,VLOOKUP(M49,'Grille tarifaire'!$B$2:$F$72,5,FALSE),"")),"",IF(ISNA(VLOOKUP(H49,D$2:$J49,4,FALSE))=TRUE,VLOOKUP(M49,'Grille tarifaire'!$B$2:$F$72,5,FALSE),"")))</f>
        <v/>
      </c>
      <c r="O49" s="144"/>
      <c r="P49" s="93" t="str">
        <f t="shared" si="1"/>
        <v/>
      </c>
      <c r="Q49" s="8"/>
      <c r="R49" s="8" t="str">
        <f>IF('Données clients'!K49="Oui",COUNTIF(F$2:F49,F49)," ")</f>
        <v xml:space="preserve"> </v>
      </c>
      <c r="S49" s="37" t="str">
        <f>IF('Données clients'!K49="Oui","5"," ")</f>
        <v xml:space="preserve"> </v>
      </c>
    </row>
    <row r="50" spans="1:19" s="2" customFormat="1" ht="15" customHeight="1" x14ac:dyDescent="0.2">
      <c r="A50" s="33" t="str">
        <f>IF('Données clients'!K50="Oui",'Données clients'!A50," ")</f>
        <v xml:space="preserve"> </v>
      </c>
      <c r="B50" s="25" t="str">
        <f>IF('Données clients'!K50="Oui",'Données clients'!B50," ")</f>
        <v xml:space="preserve"> </v>
      </c>
      <c r="C50" s="26" t="str">
        <f>IF('Données clients'!K50="Oui",'Données clients'!C50," ")</f>
        <v xml:space="preserve"> </v>
      </c>
      <c r="D50" s="51"/>
      <c r="E50" s="53" t="str" cm="1">
        <f t="array" ref="E50">IF('Données clients'!K50="Oui",_xlfn.XLOOKUP(B50&amp;C50,'Données clients'!B$1:B50&amp;'Données clients'!C$1:C50,'Données clients'!I$1:I50)," ")</f>
        <v xml:space="preserve"> </v>
      </c>
      <c r="F50" s="53" t="str" cm="1">
        <f t="array" ref="F50">IF(D50="Oui",(YEAR(A50)&amp;"-"&amp;MONTH(A50)&amp;"-"&amp;"F"&amp;TEXT(ROW(A49),"000")),IF(D50="Non",_xlfn.XLOOKUP(B50&amp;C50&amp;E50,B$1:B50&amp;C$1:C50&amp;E$1:E50,F$1:F50)," "))</f>
        <v xml:space="preserve"> </v>
      </c>
      <c r="G50" s="23"/>
      <c r="H50" s="122" t="str">
        <f>IF(ISNA(IF(ISNA(VLOOKUP(E50,B$2:$H50,4,FALSE))=TRUE,VLOOKUP(G50,'Grille tarifaire'!$B$2:$F$72,5,FALSE),"")),"",IF(ISNA(VLOOKUP(E50,B$2:$H50,4,FALSE))=TRUE,VLOOKUP(G50,'Grille tarifaire'!$B$2:$F$72,5,FALSE),""))</f>
        <v/>
      </c>
      <c r="I50" s="11"/>
      <c r="J50" s="122" t="str">
        <f>IF(I50="Saisir code","",IF(ISNA(IF(ISNA(VLOOKUP(E50,D$2:$J50,6,FALSE))=TRUE,VLOOKUP(I50,'Grille tarifaire'!$B$2:$F$72,5,FALSE),"")),"",IF(ISNA(VLOOKUP(E50,D$2:$J50,6,FALSE))=TRUE,VLOOKUP(I50,'Grille tarifaire'!$B$2:$F$72,5,FALSE),"")))</f>
        <v/>
      </c>
      <c r="K50" s="121"/>
      <c r="L50" s="122" t="str">
        <f>IF(K50="Saisir code","",IF(ISNA(IF(ISNA(VLOOKUP(E50,B$2:$J50,4,FALSE))=TRUE,VLOOKUP(K50,'Grille tarifaire'!$B$2:$F$72,5,FALSE),"")),"",IF(ISNA(VLOOKUP(E50,B$2:$J50,4,FALSE))=TRUE,VLOOKUP(K50,'Grille tarifaire'!$B$2:$F$72,5,FALSE),"")))</f>
        <v/>
      </c>
      <c r="M50" s="121"/>
      <c r="N50" s="122" t="str">
        <f>IF(M50="Saisir code","",IF(ISNA(IF(ISNA(VLOOKUP(H50,D$2:$J50,4,FALSE))=TRUE,VLOOKUP(M50,'Grille tarifaire'!$B$2:$F$72,5,FALSE),"")),"",IF(ISNA(VLOOKUP(H50,D$2:$J50,4,FALSE))=TRUE,VLOOKUP(M50,'Grille tarifaire'!$B$2:$F$72,5,FALSE),"")))</f>
        <v/>
      </c>
      <c r="O50" s="144"/>
      <c r="P50" s="93" t="str">
        <f t="shared" si="1"/>
        <v/>
      </c>
      <c r="Q50" s="8"/>
      <c r="R50" s="8" t="str">
        <f>IF('Données clients'!K50="Oui",COUNTIF(F$2:F50,F50)," ")</f>
        <v xml:space="preserve"> </v>
      </c>
      <c r="S50" s="37" t="str">
        <f>IF('Données clients'!K50="Oui","5"," ")</f>
        <v xml:space="preserve"> </v>
      </c>
    </row>
    <row r="51" spans="1:19" s="2" customFormat="1" ht="15" customHeight="1" x14ac:dyDescent="0.2">
      <c r="A51" s="33" t="str">
        <f>IF('Données clients'!K51="Oui",'Données clients'!A51," ")</f>
        <v xml:space="preserve"> </v>
      </c>
      <c r="B51" s="25" t="str">
        <f>IF('Données clients'!K51="Oui",'Données clients'!B51," ")</f>
        <v xml:space="preserve"> </v>
      </c>
      <c r="C51" s="26" t="str">
        <f>IF('Données clients'!K51="Oui",'Données clients'!C51," ")</f>
        <v xml:space="preserve"> </v>
      </c>
      <c r="D51" s="51"/>
      <c r="E51" s="53" t="str" cm="1">
        <f t="array" ref="E51">IF('Données clients'!K51="Oui",_xlfn.XLOOKUP(B51&amp;C51,'Données clients'!B$1:B51&amp;'Données clients'!C$1:C51,'Données clients'!I$1:I51)," ")</f>
        <v xml:space="preserve"> </v>
      </c>
      <c r="F51" s="53" t="str" cm="1">
        <f t="array" ref="F51">IF(D51="Oui",(YEAR(A51)&amp;"-"&amp;MONTH(A51)&amp;"-"&amp;"F"&amp;TEXT(ROW(A50),"000")),IF(D51="Non",_xlfn.XLOOKUP(B51&amp;C51&amp;E51,B$1:B51&amp;C$1:C51&amp;E$1:E51,F$1:F51)," "))</f>
        <v xml:space="preserve"> </v>
      </c>
      <c r="G51" s="23"/>
      <c r="H51" s="122" t="str">
        <f>IF(ISNA(IF(ISNA(VLOOKUP(E51,B$2:$H51,4,FALSE))=TRUE,VLOOKUP(G51,'Grille tarifaire'!$B$2:$F$72,5,FALSE),"")),"",IF(ISNA(VLOOKUP(E51,B$2:$H51,4,FALSE))=TRUE,VLOOKUP(G51,'Grille tarifaire'!$B$2:$F$72,5,FALSE),""))</f>
        <v/>
      </c>
      <c r="I51" s="11"/>
      <c r="J51" s="122" t="str">
        <f>IF(I51="Saisir code","",IF(ISNA(IF(ISNA(VLOOKUP(E51,D$2:$J51,6,FALSE))=TRUE,VLOOKUP(I51,'Grille tarifaire'!$B$2:$F$72,5,FALSE),"")),"",IF(ISNA(VLOOKUP(E51,D$2:$J51,6,FALSE))=TRUE,VLOOKUP(I51,'Grille tarifaire'!$B$2:$F$72,5,FALSE),"")))</f>
        <v/>
      </c>
      <c r="K51" s="121"/>
      <c r="L51" s="122" t="str">
        <f>IF(K51="Saisir code","",IF(ISNA(IF(ISNA(VLOOKUP(E51,B$2:$J51,4,FALSE))=TRUE,VLOOKUP(K51,'Grille tarifaire'!$B$2:$F$72,5,FALSE),"")),"",IF(ISNA(VLOOKUP(E51,B$2:$J51,4,FALSE))=TRUE,VLOOKUP(K51,'Grille tarifaire'!$B$2:$F$72,5,FALSE),"")))</f>
        <v/>
      </c>
      <c r="M51" s="121"/>
      <c r="N51" s="122" t="str">
        <f>IF(M51="Saisir code","",IF(ISNA(IF(ISNA(VLOOKUP(H51,D$2:$J51,4,FALSE))=TRUE,VLOOKUP(M51,'Grille tarifaire'!$B$2:$F$72,5,FALSE),"")),"",IF(ISNA(VLOOKUP(H51,D$2:$J51,4,FALSE))=TRUE,VLOOKUP(M51,'Grille tarifaire'!$B$2:$F$72,5,FALSE),"")))</f>
        <v/>
      </c>
      <c r="O51" s="144"/>
      <c r="P51" s="93" t="str">
        <f t="shared" si="1"/>
        <v/>
      </c>
      <c r="Q51" s="8"/>
      <c r="R51" s="8" t="str">
        <f>IF('Données clients'!K51="Oui",COUNTIF(F$2:F51,F51)," ")</f>
        <v xml:space="preserve"> </v>
      </c>
      <c r="S51" s="37" t="str">
        <f>IF('Données clients'!K51="Oui","5"," ")</f>
        <v xml:space="preserve"> </v>
      </c>
    </row>
    <row r="52" spans="1:19" s="2" customFormat="1" ht="15" customHeight="1" x14ac:dyDescent="0.2">
      <c r="A52" s="33" t="str">
        <f>IF('Données clients'!K52="Oui",'Données clients'!A52," ")</f>
        <v xml:space="preserve"> </v>
      </c>
      <c r="B52" s="25" t="str">
        <f>IF('Données clients'!K52="Oui",'Données clients'!B52," ")</f>
        <v xml:space="preserve"> </v>
      </c>
      <c r="C52" s="26" t="str">
        <f>IF('Données clients'!K52="Oui",'Données clients'!C52," ")</f>
        <v xml:space="preserve"> </v>
      </c>
      <c r="D52" s="51"/>
      <c r="E52" s="53" t="str" cm="1">
        <f t="array" ref="E52">IF('Données clients'!K52="Oui",_xlfn.XLOOKUP(B52&amp;C52,'Données clients'!B$1:B52&amp;'Données clients'!C$1:C52,'Données clients'!I$1:I52)," ")</f>
        <v xml:space="preserve"> </v>
      </c>
      <c r="F52" s="53" t="str" cm="1">
        <f t="array" ref="F52">IF(D52="Oui",(YEAR(A52)&amp;"-"&amp;MONTH(A52)&amp;"-"&amp;"F"&amp;TEXT(ROW(A51),"000")),IF(D52="Non",_xlfn.XLOOKUP(B52&amp;C52&amp;E52,B$1:B52&amp;C$1:C52&amp;E$1:E52,F$1:F52)," "))</f>
        <v xml:space="preserve"> </v>
      </c>
      <c r="G52" s="23"/>
      <c r="H52" s="122" t="str">
        <f>IF(ISNA(IF(ISNA(VLOOKUP(E52,B$2:$H52,4,FALSE))=TRUE,VLOOKUP(G52,'Grille tarifaire'!$B$2:$F$72,5,FALSE),"")),"",IF(ISNA(VLOOKUP(E52,B$2:$H52,4,FALSE))=TRUE,VLOOKUP(G52,'Grille tarifaire'!$B$2:$F$72,5,FALSE),""))</f>
        <v/>
      </c>
      <c r="I52" s="11"/>
      <c r="J52" s="122" t="str">
        <f>IF(I52="Saisir code","",IF(ISNA(IF(ISNA(VLOOKUP(E52,D$2:$J52,6,FALSE))=TRUE,VLOOKUP(I52,'Grille tarifaire'!$B$2:$F$72,5,FALSE),"")),"",IF(ISNA(VLOOKUP(E52,D$2:$J52,6,FALSE))=TRUE,VLOOKUP(I52,'Grille tarifaire'!$B$2:$F$72,5,FALSE),"")))</f>
        <v/>
      </c>
      <c r="K52" s="121"/>
      <c r="L52" s="122" t="str">
        <f>IF(K52="Saisir code","",IF(ISNA(IF(ISNA(VLOOKUP(E52,B$2:$J52,4,FALSE))=TRUE,VLOOKUP(K52,'Grille tarifaire'!$B$2:$F$72,5,FALSE),"")),"",IF(ISNA(VLOOKUP(E52,B$2:$J52,4,FALSE))=TRUE,VLOOKUP(K52,'Grille tarifaire'!$B$2:$F$72,5,FALSE),"")))</f>
        <v/>
      </c>
      <c r="M52" s="121"/>
      <c r="N52" s="122" t="str">
        <f>IF(M52="Saisir code","",IF(ISNA(IF(ISNA(VLOOKUP(H52,D$2:$J52,4,FALSE))=TRUE,VLOOKUP(M52,'Grille tarifaire'!$B$2:$F$72,5,FALSE),"")),"",IF(ISNA(VLOOKUP(H52,D$2:$J52,4,FALSE))=TRUE,VLOOKUP(M52,'Grille tarifaire'!$B$2:$F$72,5,FALSE),"")))</f>
        <v/>
      </c>
      <c r="O52" s="144"/>
      <c r="P52" s="93" t="str">
        <f t="shared" si="1"/>
        <v/>
      </c>
      <c r="Q52" s="8"/>
      <c r="R52" s="8" t="str">
        <f>IF('Données clients'!K52="Oui",COUNTIF(F$2:F52,F52)," ")</f>
        <v xml:space="preserve"> </v>
      </c>
      <c r="S52" s="37" t="str">
        <f>IF('Données clients'!K52="Oui","5"," ")</f>
        <v xml:space="preserve"> </v>
      </c>
    </row>
    <row r="53" spans="1:19" s="2" customFormat="1" ht="15" customHeight="1" x14ac:dyDescent="0.2">
      <c r="A53" s="33" t="str">
        <f>IF('Données clients'!K53="Oui",'Données clients'!A53," ")</f>
        <v xml:space="preserve"> </v>
      </c>
      <c r="B53" s="25" t="str">
        <f>IF('Données clients'!K53="Oui",'Données clients'!B53," ")</f>
        <v xml:space="preserve"> </v>
      </c>
      <c r="C53" s="26" t="str">
        <f>IF('Données clients'!K53="Oui",'Données clients'!C53," ")</f>
        <v xml:space="preserve"> </v>
      </c>
      <c r="D53" s="51"/>
      <c r="E53" s="53" t="str" cm="1">
        <f t="array" ref="E53">IF('Données clients'!K53="Oui",_xlfn.XLOOKUP(B53&amp;C53,'Données clients'!B$1:B53&amp;'Données clients'!C$1:C53,'Données clients'!I$1:I53)," ")</f>
        <v xml:space="preserve"> </v>
      </c>
      <c r="F53" s="53" t="str" cm="1">
        <f t="array" ref="F53">IF(D53="Oui",(YEAR(A53)&amp;"-"&amp;MONTH(A53)&amp;"-"&amp;"F"&amp;TEXT(ROW(A52),"000")),IF(D53="Non",_xlfn.XLOOKUP(B53&amp;C53&amp;E53,B$1:B53&amp;C$1:C53&amp;E$1:E53,F$1:F53)," "))</f>
        <v xml:space="preserve"> </v>
      </c>
      <c r="G53" s="23"/>
      <c r="H53" s="122" t="str">
        <f>IF(ISNA(IF(ISNA(VLOOKUP(E53,B$2:$H53,4,FALSE))=TRUE,VLOOKUP(G53,'Grille tarifaire'!$B$2:$F$72,5,FALSE),"")),"",IF(ISNA(VLOOKUP(E53,B$2:$H53,4,FALSE))=TRUE,VLOOKUP(G53,'Grille tarifaire'!$B$2:$F$72,5,FALSE),""))</f>
        <v/>
      </c>
      <c r="I53" s="11"/>
      <c r="J53" s="122" t="str">
        <f>IF(I53="Saisir code","",IF(ISNA(IF(ISNA(VLOOKUP(E53,D$2:$J53,6,FALSE))=TRUE,VLOOKUP(I53,'Grille tarifaire'!$B$2:$F$72,5,FALSE),"")),"",IF(ISNA(VLOOKUP(E53,D$2:$J53,6,FALSE))=TRUE,VLOOKUP(I53,'Grille tarifaire'!$B$2:$F$72,5,FALSE),"")))</f>
        <v/>
      </c>
      <c r="K53" s="121"/>
      <c r="L53" s="122" t="str">
        <f>IF(K53="Saisir code","",IF(ISNA(IF(ISNA(VLOOKUP(E53,B$2:$J53,4,FALSE))=TRUE,VLOOKUP(K53,'Grille tarifaire'!$B$2:$F$72,5,FALSE),"")),"",IF(ISNA(VLOOKUP(E53,B$2:$J53,4,FALSE))=TRUE,VLOOKUP(K53,'Grille tarifaire'!$B$2:$F$72,5,FALSE),"")))</f>
        <v/>
      </c>
      <c r="M53" s="121"/>
      <c r="N53" s="122" t="str">
        <f>IF(M53="Saisir code","",IF(ISNA(IF(ISNA(VLOOKUP(H53,D$2:$J53,4,FALSE))=TRUE,VLOOKUP(M53,'Grille tarifaire'!$B$2:$F$72,5,FALSE),"")),"",IF(ISNA(VLOOKUP(H53,D$2:$J53,4,FALSE))=TRUE,VLOOKUP(M53,'Grille tarifaire'!$B$2:$F$72,5,FALSE),"")))</f>
        <v/>
      </c>
      <c r="O53" s="144"/>
      <c r="P53" s="93" t="str">
        <f t="shared" si="1"/>
        <v/>
      </c>
      <c r="Q53" s="8"/>
      <c r="R53" s="8" t="str">
        <f>IF('Données clients'!K53="Oui",COUNTIF(F$2:F53,F53)," ")</f>
        <v xml:space="preserve"> </v>
      </c>
      <c r="S53" s="37" t="str">
        <f>IF('Données clients'!K53="Oui","5"," ")</f>
        <v xml:space="preserve"> </v>
      </c>
    </row>
    <row r="54" spans="1:19" s="2" customFormat="1" ht="15" customHeight="1" x14ac:dyDescent="0.2">
      <c r="A54" s="33" t="str">
        <f>IF('Données clients'!K54="Oui",'Données clients'!A54," ")</f>
        <v xml:space="preserve"> </v>
      </c>
      <c r="B54" s="25" t="str">
        <f>IF('Données clients'!K54="Oui",'Données clients'!B54," ")</f>
        <v xml:space="preserve"> </v>
      </c>
      <c r="C54" s="26" t="str">
        <f>IF('Données clients'!K54="Oui",'Données clients'!C54," ")</f>
        <v xml:space="preserve"> </v>
      </c>
      <c r="D54" s="51"/>
      <c r="E54" s="53" t="str" cm="1">
        <f t="array" ref="E54">IF('Données clients'!K54="Oui",_xlfn.XLOOKUP(B54&amp;C54,'Données clients'!B$1:B54&amp;'Données clients'!C$1:C54,'Données clients'!I$1:I54)," ")</f>
        <v xml:space="preserve"> </v>
      </c>
      <c r="F54" s="53" t="str" cm="1">
        <f t="array" ref="F54">IF(D54="Oui",(YEAR(A54)&amp;"-"&amp;MONTH(A54)&amp;"-"&amp;"F"&amp;TEXT(ROW(A53),"000")),IF(D54="Non",_xlfn.XLOOKUP(B54&amp;C54&amp;E54,B$1:B54&amp;C$1:C54&amp;E$1:E54,F$1:F54)," "))</f>
        <v xml:space="preserve"> </v>
      </c>
      <c r="G54" s="23"/>
      <c r="H54" s="122" t="str">
        <f>IF(ISNA(IF(ISNA(VLOOKUP(E54,B$2:$H54,4,FALSE))=TRUE,VLOOKUP(G54,'Grille tarifaire'!$B$2:$F$72,5,FALSE),"")),"",IF(ISNA(VLOOKUP(E54,B$2:$H54,4,FALSE))=TRUE,VLOOKUP(G54,'Grille tarifaire'!$B$2:$F$72,5,FALSE),""))</f>
        <v/>
      </c>
      <c r="I54" s="11"/>
      <c r="J54" s="122" t="str">
        <f>IF(I54="Saisir code","",IF(ISNA(IF(ISNA(VLOOKUP(E54,D$2:$J54,6,FALSE))=TRUE,VLOOKUP(I54,'Grille tarifaire'!$B$2:$F$72,5,FALSE),"")),"",IF(ISNA(VLOOKUP(E54,D$2:$J54,6,FALSE))=TRUE,VLOOKUP(I54,'Grille tarifaire'!$B$2:$F$72,5,FALSE),"")))</f>
        <v/>
      </c>
      <c r="K54" s="121"/>
      <c r="L54" s="122" t="str">
        <f>IF(K54="Saisir code","",IF(ISNA(IF(ISNA(VLOOKUP(E54,B$2:$J54,4,FALSE))=TRUE,VLOOKUP(K54,'Grille tarifaire'!$B$2:$F$72,5,FALSE),"")),"",IF(ISNA(VLOOKUP(E54,B$2:$J54,4,FALSE))=TRUE,VLOOKUP(K54,'Grille tarifaire'!$B$2:$F$72,5,FALSE),"")))</f>
        <v/>
      </c>
      <c r="M54" s="121"/>
      <c r="N54" s="122" t="str">
        <f>IF(M54="Saisir code","",IF(ISNA(IF(ISNA(VLOOKUP(H54,D$2:$J54,4,FALSE))=TRUE,VLOOKUP(M54,'Grille tarifaire'!$B$2:$F$72,5,FALSE),"")),"",IF(ISNA(VLOOKUP(H54,D$2:$J54,4,FALSE))=TRUE,VLOOKUP(M54,'Grille tarifaire'!$B$2:$F$72,5,FALSE),"")))</f>
        <v/>
      </c>
      <c r="O54" s="144"/>
      <c r="P54" s="93" t="str">
        <f t="shared" si="1"/>
        <v/>
      </c>
      <c r="Q54" s="8"/>
      <c r="R54" s="8" t="str">
        <f>IF('Données clients'!K54="Oui",COUNTIF(F$2:F54,F54)," ")</f>
        <v xml:space="preserve"> </v>
      </c>
      <c r="S54" s="37" t="str">
        <f>IF('Données clients'!K54="Oui","5"," ")</f>
        <v xml:space="preserve"> </v>
      </c>
    </row>
    <row r="55" spans="1:19" s="2" customFormat="1" ht="15" customHeight="1" x14ac:dyDescent="0.2">
      <c r="A55" s="33" t="str">
        <f>IF('Données clients'!K55="Oui",'Données clients'!A55," ")</f>
        <v xml:space="preserve"> </v>
      </c>
      <c r="B55" s="25" t="str">
        <f>IF('Données clients'!K55="Oui",'Données clients'!B55," ")</f>
        <v xml:space="preserve"> </v>
      </c>
      <c r="C55" s="26" t="str">
        <f>IF('Données clients'!K55="Oui",'Données clients'!C55," ")</f>
        <v xml:space="preserve"> </v>
      </c>
      <c r="D55" s="51"/>
      <c r="E55" s="53" t="str" cm="1">
        <f t="array" ref="E55">IF('Données clients'!K55="Oui",_xlfn.XLOOKUP(B55&amp;C55,'Données clients'!B$1:B55&amp;'Données clients'!C$1:C55,'Données clients'!I$1:I55)," ")</f>
        <v xml:space="preserve"> </v>
      </c>
      <c r="F55" s="53" t="str" cm="1">
        <f t="array" ref="F55">IF(D55="Oui",(YEAR(A55)&amp;"-"&amp;MONTH(A55)&amp;"-"&amp;"F"&amp;TEXT(ROW(A54),"000")),IF(D55="Non",_xlfn.XLOOKUP(B55&amp;C55&amp;E55,B$1:B55&amp;C$1:C55&amp;E$1:E55,F$1:F55)," "))</f>
        <v xml:space="preserve"> </v>
      </c>
      <c r="G55" s="23"/>
      <c r="H55" s="122" t="str">
        <f>IF(ISNA(IF(ISNA(VLOOKUP(E55,B$2:$H55,4,FALSE))=TRUE,VLOOKUP(G55,'Grille tarifaire'!$B$2:$F$72,5,FALSE),"")),"",IF(ISNA(VLOOKUP(E55,B$2:$H55,4,FALSE))=TRUE,VLOOKUP(G55,'Grille tarifaire'!$B$2:$F$72,5,FALSE),""))</f>
        <v/>
      </c>
      <c r="I55" s="11"/>
      <c r="J55" s="122" t="str">
        <f>IF(I55="Saisir code","",IF(ISNA(IF(ISNA(VLOOKUP(E55,D$2:$J55,6,FALSE))=TRUE,VLOOKUP(I55,'Grille tarifaire'!$B$2:$F$72,5,FALSE),"")),"",IF(ISNA(VLOOKUP(E55,D$2:$J55,6,FALSE))=TRUE,VLOOKUP(I55,'Grille tarifaire'!$B$2:$F$72,5,FALSE),"")))</f>
        <v/>
      </c>
      <c r="K55" s="121"/>
      <c r="L55" s="122" t="str">
        <f>IF(K55="Saisir code","",IF(ISNA(IF(ISNA(VLOOKUP(E55,B$2:$J55,4,FALSE))=TRUE,VLOOKUP(K55,'Grille tarifaire'!$B$2:$F$72,5,FALSE),"")),"",IF(ISNA(VLOOKUP(E55,B$2:$J55,4,FALSE))=TRUE,VLOOKUP(K55,'Grille tarifaire'!$B$2:$F$72,5,FALSE),"")))</f>
        <v/>
      </c>
      <c r="M55" s="121"/>
      <c r="N55" s="122" t="str">
        <f>IF(M55="Saisir code","",IF(ISNA(IF(ISNA(VLOOKUP(H55,D$2:$J55,4,FALSE))=TRUE,VLOOKUP(M55,'Grille tarifaire'!$B$2:$F$72,5,FALSE),"")),"",IF(ISNA(VLOOKUP(H55,D$2:$J55,4,FALSE))=TRUE,VLOOKUP(M55,'Grille tarifaire'!$B$2:$F$72,5,FALSE),"")))</f>
        <v/>
      </c>
      <c r="O55" s="144"/>
      <c r="P55" s="93" t="str">
        <f t="shared" si="1"/>
        <v/>
      </c>
      <c r="Q55" s="8"/>
      <c r="R55" s="8" t="str">
        <f>IF('Données clients'!K55="Oui",COUNTIF(F$2:F55,F55)," ")</f>
        <v xml:space="preserve"> </v>
      </c>
      <c r="S55" s="37" t="str">
        <f>IF('Données clients'!K55="Oui","5"," ")</f>
        <v xml:space="preserve"> </v>
      </c>
    </row>
    <row r="56" spans="1:19" s="2" customFormat="1" ht="15" customHeight="1" x14ac:dyDescent="0.2">
      <c r="A56" s="33" t="str">
        <f>IF('Données clients'!K56="Oui",'Données clients'!A56," ")</f>
        <v xml:space="preserve"> </v>
      </c>
      <c r="B56" s="25" t="str">
        <f>IF('Données clients'!K56="Oui",'Données clients'!B56," ")</f>
        <v xml:space="preserve"> </v>
      </c>
      <c r="C56" s="26" t="str">
        <f>IF('Données clients'!K56="Oui",'Données clients'!C56," ")</f>
        <v xml:space="preserve"> </v>
      </c>
      <c r="D56" s="51"/>
      <c r="E56" s="53" t="str" cm="1">
        <f t="array" ref="E56">IF('Données clients'!K56="Oui",_xlfn.XLOOKUP(B56&amp;C56,'Données clients'!B$1:B56&amp;'Données clients'!C$1:C56,'Données clients'!I$1:I56)," ")</f>
        <v xml:space="preserve"> </v>
      </c>
      <c r="F56" s="53" t="str" cm="1">
        <f t="array" ref="F56">IF(D56="Oui",(YEAR(A56)&amp;"-"&amp;MONTH(A56)&amp;"-"&amp;"F"&amp;TEXT(ROW(A55),"000")),IF(D56="Non",_xlfn.XLOOKUP(B56&amp;C56&amp;E56,B$1:B56&amp;C$1:C56&amp;E$1:E56,F$1:F56)," "))</f>
        <v xml:space="preserve"> </v>
      </c>
      <c r="G56" s="23"/>
      <c r="H56" s="122" t="str">
        <f>IF(ISNA(IF(ISNA(VLOOKUP(E56,B$2:$H56,4,FALSE))=TRUE,VLOOKUP(G56,'Grille tarifaire'!$B$2:$F$72,5,FALSE),"")),"",IF(ISNA(VLOOKUP(E56,B$2:$H56,4,FALSE))=TRUE,VLOOKUP(G56,'Grille tarifaire'!$B$2:$F$72,5,FALSE),""))</f>
        <v/>
      </c>
      <c r="I56" s="11"/>
      <c r="J56" s="122" t="str">
        <f>IF(I56="Saisir code","",IF(ISNA(IF(ISNA(VLOOKUP(E56,D$2:$J56,6,FALSE))=TRUE,VLOOKUP(I56,'Grille tarifaire'!$B$2:$F$72,5,FALSE),"")),"",IF(ISNA(VLOOKUP(E56,D$2:$J56,6,FALSE))=TRUE,VLOOKUP(I56,'Grille tarifaire'!$B$2:$F$72,5,FALSE),"")))</f>
        <v/>
      </c>
      <c r="K56" s="121"/>
      <c r="L56" s="122" t="str">
        <f>IF(K56="Saisir code","",IF(ISNA(IF(ISNA(VLOOKUP(E56,B$2:$J56,4,FALSE))=TRUE,VLOOKUP(K56,'Grille tarifaire'!$B$2:$F$72,5,FALSE),"")),"",IF(ISNA(VLOOKUP(E56,B$2:$J56,4,FALSE))=TRUE,VLOOKUP(K56,'Grille tarifaire'!$B$2:$F$72,5,FALSE),"")))</f>
        <v/>
      </c>
      <c r="M56" s="121"/>
      <c r="N56" s="122" t="str">
        <f>IF(M56="Saisir code","",IF(ISNA(IF(ISNA(VLOOKUP(H56,D$2:$J56,4,FALSE))=TRUE,VLOOKUP(M56,'Grille tarifaire'!$B$2:$F$72,5,FALSE),"")),"",IF(ISNA(VLOOKUP(H56,D$2:$J56,4,FALSE))=TRUE,VLOOKUP(M56,'Grille tarifaire'!$B$2:$F$72,5,FALSE),"")))</f>
        <v/>
      </c>
      <c r="O56" s="144"/>
      <c r="P56" s="93" t="str">
        <f t="shared" si="1"/>
        <v/>
      </c>
      <c r="Q56" s="8"/>
      <c r="R56" s="8" t="str">
        <f>IF('Données clients'!K56="Oui",COUNTIF(F$2:F56,F56)," ")</f>
        <v xml:space="preserve"> </v>
      </c>
      <c r="S56" s="37" t="str">
        <f>IF('Données clients'!K56="Oui","5"," ")</f>
        <v xml:space="preserve"> </v>
      </c>
    </row>
    <row r="57" spans="1:19" s="2" customFormat="1" ht="15" customHeight="1" x14ac:dyDescent="0.2">
      <c r="A57" s="33" t="str">
        <f>IF('Données clients'!K57="Oui",'Données clients'!A57," ")</f>
        <v xml:space="preserve"> </v>
      </c>
      <c r="B57" s="25" t="str">
        <f>IF('Données clients'!K57="Oui",'Données clients'!B57," ")</f>
        <v xml:space="preserve"> </v>
      </c>
      <c r="C57" s="26" t="str">
        <f>IF('Données clients'!K57="Oui",'Données clients'!C57," ")</f>
        <v xml:space="preserve"> </v>
      </c>
      <c r="D57" s="51"/>
      <c r="E57" s="53" t="str" cm="1">
        <f t="array" ref="E57">IF('Données clients'!K57="Oui",_xlfn.XLOOKUP(B57&amp;C57,'Données clients'!B$1:B57&amp;'Données clients'!C$1:C57,'Données clients'!I$1:I57)," ")</f>
        <v xml:space="preserve"> </v>
      </c>
      <c r="F57" s="53" t="str" cm="1">
        <f t="array" ref="F57">IF(D57="Oui",(YEAR(A57)&amp;"-"&amp;MONTH(A57)&amp;"-"&amp;"F"&amp;TEXT(ROW(A56),"000")),IF(D57="Non",_xlfn.XLOOKUP(B57&amp;C57&amp;E57,B$1:B57&amp;C$1:C57&amp;E$1:E57,F$1:F57)," "))</f>
        <v xml:space="preserve"> </v>
      </c>
      <c r="G57" s="23"/>
      <c r="H57" s="122" t="str">
        <f>IF(ISNA(IF(ISNA(VLOOKUP(E57,B$2:$H57,4,FALSE))=TRUE,VLOOKUP(G57,'Grille tarifaire'!$B$2:$F$72,5,FALSE),"")),"",IF(ISNA(VLOOKUP(E57,B$2:$H57,4,FALSE))=TRUE,VLOOKUP(G57,'Grille tarifaire'!$B$2:$F$72,5,FALSE),""))</f>
        <v/>
      </c>
      <c r="I57" s="11"/>
      <c r="J57" s="122" t="str">
        <f>IF(I57="Saisir code","",IF(ISNA(IF(ISNA(VLOOKUP(E57,D$2:$J57,6,FALSE))=TRUE,VLOOKUP(I57,'Grille tarifaire'!$B$2:$F$72,5,FALSE),"")),"",IF(ISNA(VLOOKUP(E57,D$2:$J57,6,FALSE))=TRUE,VLOOKUP(I57,'Grille tarifaire'!$B$2:$F$72,5,FALSE),"")))</f>
        <v/>
      </c>
      <c r="K57" s="121"/>
      <c r="L57" s="122" t="str">
        <f>IF(K57="Saisir code","",IF(ISNA(IF(ISNA(VLOOKUP(E57,B$2:$J57,4,FALSE))=TRUE,VLOOKUP(K57,'Grille tarifaire'!$B$2:$F$72,5,FALSE),"")),"",IF(ISNA(VLOOKUP(E57,B$2:$J57,4,FALSE))=TRUE,VLOOKUP(K57,'Grille tarifaire'!$B$2:$F$72,5,FALSE),"")))</f>
        <v/>
      </c>
      <c r="M57" s="121"/>
      <c r="N57" s="122" t="str">
        <f>IF(M57="Saisir code","",IF(ISNA(IF(ISNA(VLOOKUP(H57,D$2:$J57,4,FALSE))=TRUE,VLOOKUP(M57,'Grille tarifaire'!$B$2:$F$72,5,FALSE),"")),"",IF(ISNA(VLOOKUP(H57,D$2:$J57,4,FALSE))=TRUE,VLOOKUP(M57,'Grille tarifaire'!$B$2:$F$72,5,FALSE),"")))</f>
        <v/>
      </c>
      <c r="O57" s="144"/>
      <c r="P57" s="93" t="str">
        <f t="shared" si="1"/>
        <v/>
      </c>
      <c r="Q57" s="8"/>
      <c r="R57" s="8" t="str">
        <f>IF('Données clients'!K57="Oui",COUNTIF(F$2:F57,F57)," ")</f>
        <v xml:space="preserve"> </v>
      </c>
      <c r="S57" s="37" t="str">
        <f>IF('Données clients'!K57="Oui","5"," ")</f>
        <v xml:space="preserve"> </v>
      </c>
    </row>
    <row r="58" spans="1:19" s="2" customFormat="1" ht="15" customHeight="1" x14ac:dyDescent="0.2">
      <c r="A58" s="33" t="str">
        <f>IF('Données clients'!K58="Oui",'Données clients'!A58," ")</f>
        <v xml:space="preserve"> </v>
      </c>
      <c r="B58" s="25" t="str">
        <f>IF('Données clients'!K58="Oui",'Données clients'!B58," ")</f>
        <v xml:space="preserve"> </v>
      </c>
      <c r="C58" s="26" t="str">
        <f>IF('Données clients'!K58="Oui",'Données clients'!C58," ")</f>
        <v xml:space="preserve"> </v>
      </c>
      <c r="D58" s="51"/>
      <c r="E58" s="53" t="str" cm="1">
        <f t="array" ref="E58">IF('Données clients'!K58="Oui",_xlfn.XLOOKUP(B58&amp;C58,'Données clients'!B$1:B58&amp;'Données clients'!C$1:C58,'Données clients'!I$1:I58)," ")</f>
        <v xml:space="preserve"> </v>
      </c>
      <c r="F58" s="53" t="str" cm="1">
        <f t="array" ref="F58">IF(D58="Oui",(YEAR(A58)&amp;"-"&amp;MONTH(A58)&amp;"-"&amp;"F"&amp;TEXT(ROW(A57),"000")),IF(D58="Non",_xlfn.XLOOKUP(B58&amp;C58&amp;E58,B$1:B58&amp;C$1:C58&amp;E$1:E58,F$1:F58)," "))</f>
        <v xml:space="preserve"> </v>
      </c>
      <c r="G58" s="23"/>
      <c r="H58" s="122" t="str">
        <f>IF(ISNA(IF(ISNA(VLOOKUP(E58,B$2:$H58,4,FALSE))=TRUE,VLOOKUP(G58,'Grille tarifaire'!$B$2:$F$72,5,FALSE),"")),"",IF(ISNA(VLOOKUP(E58,B$2:$H58,4,FALSE))=TRUE,VLOOKUP(G58,'Grille tarifaire'!$B$2:$F$72,5,FALSE),""))</f>
        <v/>
      </c>
      <c r="I58" s="11"/>
      <c r="J58" s="122" t="str">
        <f>IF(I58="Saisir code","",IF(ISNA(IF(ISNA(VLOOKUP(E58,D$2:$J58,6,FALSE))=TRUE,VLOOKUP(I58,'Grille tarifaire'!$B$2:$F$72,5,FALSE),"")),"",IF(ISNA(VLOOKUP(E58,D$2:$J58,6,FALSE))=TRUE,VLOOKUP(I58,'Grille tarifaire'!$B$2:$F$72,5,FALSE),"")))</f>
        <v/>
      </c>
      <c r="K58" s="121"/>
      <c r="L58" s="122" t="str">
        <f>IF(K58="Saisir code","",IF(ISNA(IF(ISNA(VLOOKUP(E58,B$2:$J58,4,FALSE))=TRUE,VLOOKUP(K58,'Grille tarifaire'!$B$2:$F$72,5,FALSE),"")),"",IF(ISNA(VLOOKUP(E58,B$2:$J58,4,FALSE))=TRUE,VLOOKUP(K58,'Grille tarifaire'!$B$2:$F$72,5,FALSE),"")))</f>
        <v/>
      </c>
      <c r="M58" s="121"/>
      <c r="N58" s="122" t="str">
        <f>IF(M58="Saisir code","",IF(ISNA(IF(ISNA(VLOOKUP(H58,D$2:$J58,4,FALSE))=TRUE,VLOOKUP(M58,'Grille tarifaire'!$B$2:$F$72,5,FALSE),"")),"",IF(ISNA(VLOOKUP(H58,D$2:$J58,4,FALSE))=TRUE,VLOOKUP(M58,'Grille tarifaire'!$B$2:$F$72,5,FALSE),"")))</f>
        <v/>
      </c>
      <c r="O58" s="144"/>
      <c r="P58" s="93" t="str">
        <f t="shared" si="1"/>
        <v/>
      </c>
      <c r="Q58" s="8"/>
      <c r="R58" s="8" t="str">
        <f>IF('Données clients'!K58="Oui",COUNTIF(F$2:F58,F58)," ")</f>
        <v xml:space="preserve"> </v>
      </c>
      <c r="S58" s="37" t="str">
        <f>IF('Données clients'!K58="Oui","5"," ")</f>
        <v xml:space="preserve"> </v>
      </c>
    </row>
    <row r="59" spans="1:19" s="2" customFormat="1" ht="15" customHeight="1" x14ac:dyDescent="0.2">
      <c r="A59" s="33" t="str">
        <f>IF('Données clients'!K59="Oui",'Données clients'!A59," ")</f>
        <v xml:space="preserve"> </v>
      </c>
      <c r="B59" s="25" t="str">
        <f>IF('Données clients'!K59="Oui",'Données clients'!B59," ")</f>
        <v xml:space="preserve"> </v>
      </c>
      <c r="C59" s="26" t="str">
        <f>IF('Données clients'!K59="Oui",'Données clients'!C59," ")</f>
        <v xml:space="preserve"> </v>
      </c>
      <c r="D59" s="51"/>
      <c r="E59" s="53" t="str" cm="1">
        <f t="array" ref="E59">IF('Données clients'!K59="Oui",_xlfn.XLOOKUP(B59&amp;C59,'Données clients'!B$1:B59&amp;'Données clients'!C$1:C59,'Données clients'!I$1:I59)," ")</f>
        <v xml:space="preserve"> </v>
      </c>
      <c r="F59" s="53" t="str" cm="1">
        <f t="array" ref="F59">IF(D59="Oui",(YEAR(A59)&amp;"-"&amp;MONTH(A59)&amp;"-"&amp;"F"&amp;TEXT(ROW(A58),"000")),IF(D59="Non",_xlfn.XLOOKUP(B59&amp;C59&amp;E59,B$1:B59&amp;C$1:C59&amp;E$1:E59,F$1:F59)," "))</f>
        <v xml:space="preserve"> </v>
      </c>
      <c r="G59" s="23"/>
      <c r="H59" s="122" t="str">
        <f>IF(ISNA(IF(ISNA(VLOOKUP(E59,B$2:$H59,4,FALSE))=TRUE,VLOOKUP(G59,'Grille tarifaire'!$B$2:$F$72,5,FALSE),"")),"",IF(ISNA(VLOOKUP(E59,B$2:$H59,4,FALSE))=TRUE,VLOOKUP(G59,'Grille tarifaire'!$B$2:$F$72,5,FALSE),""))</f>
        <v/>
      </c>
      <c r="I59" s="11"/>
      <c r="J59" s="122" t="str">
        <f>IF(I59="Saisir code","",IF(ISNA(IF(ISNA(VLOOKUP(E59,D$2:$J59,6,FALSE))=TRUE,VLOOKUP(I59,'Grille tarifaire'!$B$2:$F$72,5,FALSE),"")),"",IF(ISNA(VLOOKUP(E59,D$2:$J59,6,FALSE))=TRUE,VLOOKUP(I59,'Grille tarifaire'!$B$2:$F$72,5,FALSE),"")))</f>
        <v/>
      </c>
      <c r="K59" s="121"/>
      <c r="L59" s="122" t="str">
        <f>IF(K59="Saisir code","",IF(ISNA(IF(ISNA(VLOOKUP(E59,B$2:$J59,4,FALSE))=TRUE,VLOOKUP(K59,'Grille tarifaire'!$B$2:$F$72,5,FALSE),"")),"",IF(ISNA(VLOOKUP(E59,B$2:$J59,4,FALSE))=TRUE,VLOOKUP(K59,'Grille tarifaire'!$B$2:$F$72,5,FALSE),"")))</f>
        <v/>
      </c>
      <c r="M59" s="121"/>
      <c r="N59" s="122" t="str">
        <f>IF(M59="Saisir code","",IF(ISNA(IF(ISNA(VLOOKUP(H59,D$2:$J59,4,FALSE))=TRUE,VLOOKUP(M59,'Grille tarifaire'!$B$2:$F$72,5,FALSE),"")),"",IF(ISNA(VLOOKUP(H59,D$2:$J59,4,FALSE))=TRUE,VLOOKUP(M59,'Grille tarifaire'!$B$2:$F$72,5,FALSE),"")))</f>
        <v/>
      </c>
      <c r="O59" s="144"/>
      <c r="P59" s="93" t="str">
        <f t="shared" si="1"/>
        <v/>
      </c>
      <c r="Q59" s="8"/>
      <c r="R59" s="8" t="str">
        <f>IF('Données clients'!K59="Oui",COUNTIF(F$2:F59,F59)," ")</f>
        <v xml:space="preserve"> </v>
      </c>
      <c r="S59" s="37" t="str">
        <f>IF('Données clients'!K59="Oui","5"," ")</f>
        <v xml:space="preserve"> </v>
      </c>
    </row>
    <row r="60" spans="1:19" s="2" customFormat="1" ht="15" customHeight="1" x14ac:dyDescent="0.2">
      <c r="A60" s="33" t="str">
        <f>IF('Données clients'!K60="Oui",'Données clients'!A60," ")</f>
        <v xml:space="preserve"> </v>
      </c>
      <c r="B60" s="25" t="str">
        <f>IF('Données clients'!K60="Oui",'Données clients'!B60," ")</f>
        <v xml:space="preserve"> </v>
      </c>
      <c r="C60" s="26" t="str">
        <f>IF('Données clients'!K60="Oui",'Données clients'!C60," ")</f>
        <v xml:space="preserve"> </v>
      </c>
      <c r="D60" s="51"/>
      <c r="E60" s="53" t="str" cm="1">
        <f t="array" ref="E60">IF('Données clients'!K60="Oui",_xlfn.XLOOKUP(B60&amp;C60,'Données clients'!B$1:B60&amp;'Données clients'!C$1:C60,'Données clients'!I$1:I60)," ")</f>
        <v xml:space="preserve"> </v>
      </c>
      <c r="F60" s="53" t="str" cm="1">
        <f t="array" ref="F60">IF(D60="Oui",(YEAR(A60)&amp;"-"&amp;MONTH(A60)&amp;"-"&amp;"F"&amp;TEXT(ROW(A59),"000")),IF(D60="Non",_xlfn.XLOOKUP(B60&amp;C60&amp;E60,B$1:B60&amp;C$1:C60&amp;E$1:E60,F$1:F60)," "))</f>
        <v xml:space="preserve"> </v>
      </c>
      <c r="G60" s="23"/>
      <c r="H60" s="122" t="str">
        <f>IF(ISNA(IF(ISNA(VLOOKUP(E60,B$2:$H60,4,FALSE))=TRUE,VLOOKUP(G60,'Grille tarifaire'!$B$2:$F$72,5,FALSE),"")),"",IF(ISNA(VLOOKUP(E60,B$2:$H60,4,FALSE))=TRUE,VLOOKUP(G60,'Grille tarifaire'!$B$2:$F$72,5,FALSE),""))</f>
        <v/>
      </c>
      <c r="I60" s="11"/>
      <c r="J60" s="122" t="str">
        <f>IF(I60="Saisir code","",IF(ISNA(IF(ISNA(VLOOKUP(E60,D$2:$J60,6,FALSE))=TRUE,VLOOKUP(I60,'Grille tarifaire'!$B$2:$F$72,5,FALSE),"")),"",IF(ISNA(VLOOKUP(E60,D$2:$J60,6,FALSE))=TRUE,VLOOKUP(I60,'Grille tarifaire'!$B$2:$F$72,5,FALSE),"")))</f>
        <v/>
      </c>
      <c r="K60" s="121"/>
      <c r="L60" s="122" t="str">
        <f>IF(K60="Saisir code","",IF(ISNA(IF(ISNA(VLOOKUP(E60,B$2:$J60,4,FALSE))=TRUE,VLOOKUP(K60,'Grille tarifaire'!$B$2:$F$72,5,FALSE),"")),"",IF(ISNA(VLOOKUP(E60,B$2:$J60,4,FALSE))=TRUE,VLOOKUP(K60,'Grille tarifaire'!$B$2:$F$72,5,FALSE),"")))</f>
        <v/>
      </c>
      <c r="M60" s="121"/>
      <c r="N60" s="122" t="str">
        <f>IF(M60="Saisir code","",IF(ISNA(IF(ISNA(VLOOKUP(H60,D$2:$J60,4,FALSE))=TRUE,VLOOKUP(M60,'Grille tarifaire'!$B$2:$F$72,5,FALSE),"")),"",IF(ISNA(VLOOKUP(H60,D$2:$J60,4,FALSE))=TRUE,VLOOKUP(M60,'Grille tarifaire'!$B$2:$F$72,5,FALSE),"")))</f>
        <v/>
      </c>
      <c r="O60" s="144"/>
      <c r="P60" s="93" t="str">
        <f t="shared" si="1"/>
        <v/>
      </c>
      <c r="Q60" s="8"/>
      <c r="R60" s="8" t="str">
        <f>IF('Données clients'!K60="Oui",COUNTIF(F$2:F60,F60)," ")</f>
        <v xml:space="preserve"> </v>
      </c>
      <c r="S60" s="37" t="str">
        <f>IF('Données clients'!K60="Oui","5"," ")</f>
        <v xml:space="preserve"> </v>
      </c>
    </row>
    <row r="61" spans="1:19" s="2" customFormat="1" ht="15" customHeight="1" x14ac:dyDescent="0.2">
      <c r="A61" s="33" t="str">
        <f>IF('Données clients'!K61="Oui",'Données clients'!A61," ")</f>
        <v xml:space="preserve"> </v>
      </c>
      <c r="B61" s="25" t="str">
        <f>IF('Données clients'!K61="Oui",'Données clients'!B61," ")</f>
        <v xml:space="preserve"> </v>
      </c>
      <c r="C61" s="26" t="str">
        <f>IF('Données clients'!K61="Oui",'Données clients'!C61," ")</f>
        <v xml:space="preserve"> </v>
      </c>
      <c r="D61" s="51"/>
      <c r="E61" s="53" t="str" cm="1">
        <f t="array" ref="E61">IF('Données clients'!K61="Oui",_xlfn.XLOOKUP(B61&amp;C61,'Données clients'!B$1:B61&amp;'Données clients'!C$1:C61,'Données clients'!I$1:I61)," ")</f>
        <v xml:space="preserve"> </v>
      </c>
      <c r="F61" s="53" t="str" cm="1">
        <f t="array" ref="F61">IF(D61="Oui",(YEAR(A61)&amp;"-"&amp;MONTH(A61)&amp;"-"&amp;"F"&amp;TEXT(ROW(A60),"000")),IF(D61="Non",_xlfn.XLOOKUP(B61&amp;C61&amp;E61,B$1:B61&amp;C$1:C61&amp;E$1:E61,F$1:F61)," "))</f>
        <v xml:space="preserve"> </v>
      </c>
      <c r="G61" s="23"/>
      <c r="H61" s="122" t="str">
        <f>IF(ISNA(IF(ISNA(VLOOKUP(E61,B$2:$H61,4,FALSE))=TRUE,VLOOKUP(G61,'Grille tarifaire'!$B$2:$F$72,5,FALSE),"")),"",IF(ISNA(VLOOKUP(E61,B$2:$H61,4,FALSE))=TRUE,VLOOKUP(G61,'Grille tarifaire'!$B$2:$F$72,5,FALSE),""))</f>
        <v/>
      </c>
      <c r="I61" s="11"/>
      <c r="J61" s="122" t="str">
        <f>IF(I61="Saisir code","",IF(ISNA(IF(ISNA(VLOOKUP(E61,D$2:$J61,6,FALSE))=TRUE,VLOOKUP(I61,'Grille tarifaire'!$B$2:$F$72,5,FALSE),"")),"",IF(ISNA(VLOOKUP(E61,D$2:$J61,6,FALSE))=TRUE,VLOOKUP(I61,'Grille tarifaire'!$B$2:$F$72,5,FALSE),"")))</f>
        <v/>
      </c>
      <c r="K61" s="121"/>
      <c r="L61" s="122" t="str">
        <f>IF(K61="Saisir code","",IF(ISNA(IF(ISNA(VLOOKUP(E61,B$2:$J61,4,FALSE))=TRUE,VLOOKUP(K61,'Grille tarifaire'!$B$2:$F$72,5,FALSE),"")),"",IF(ISNA(VLOOKUP(E61,B$2:$J61,4,FALSE))=TRUE,VLOOKUP(K61,'Grille tarifaire'!$B$2:$F$72,5,FALSE),"")))</f>
        <v/>
      </c>
      <c r="M61" s="121"/>
      <c r="N61" s="122" t="str">
        <f>IF(M61="Saisir code","",IF(ISNA(IF(ISNA(VLOOKUP(H61,D$2:$J61,4,FALSE))=TRUE,VLOOKUP(M61,'Grille tarifaire'!$B$2:$F$72,5,FALSE),"")),"",IF(ISNA(VLOOKUP(H61,D$2:$J61,4,FALSE))=TRUE,VLOOKUP(M61,'Grille tarifaire'!$B$2:$F$72,5,FALSE),"")))</f>
        <v/>
      </c>
      <c r="O61" s="144"/>
      <c r="P61" s="93" t="str">
        <f t="shared" si="1"/>
        <v/>
      </c>
      <c r="Q61" s="8"/>
      <c r="R61" s="8" t="str">
        <f>IF('Données clients'!K61="Oui",COUNTIF(F$2:F61,F61)," ")</f>
        <v xml:space="preserve"> </v>
      </c>
      <c r="S61" s="37" t="str">
        <f>IF('Données clients'!K61="Oui","5"," ")</f>
        <v xml:space="preserve"> </v>
      </c>
    </row>
    <row r="62" spans="1:19" s="2" customFormat="1" ht="15" customHeight="1" x14ac:dyDescent="0.2">
      <c r="A62" s="33" t="str">
        <f>IF('Données clients'!K62="Oui",'Données clients'!A62," ")</f>
        <v xml:space="preserve"> </v>
      </c>
      <c r="B62" s="25" t="str">
        <f>IF('Données clients'!K62="Oui",'Données clients'!B62," ")</f>
        <v xml:space="preserve"> </v>
      </c>
      <c r="C62" s="26" t="str">
        <f>IF('Données clients'!K62="Oui",'Données clients'!C62," ")</f>
        <v xml:space="preserve"> </v>
      </c>
      <c r="D62" s="51"/>
      <c r="E62" s="53" t="str" cm="1">
        <f t="array" ref="E62">IF('Données clients'!K62="Oui",_xlfn.XLOOKUP(B62&amp;C62,'Données clients'!B$1:B62&amp;'Données clients'!C$1:C62,'Données clients'!I$1:I62)," ")</f>
        <v xml:space="preserve"> </v>
      </c>
      <c r="F62" s="53" t="str" cm="1">
        <f t="array" ref="F62">IF(D62="Oui",(YEAR(A62)&amp;"-"&amp;MONTH(A62)&amp;"-"&amp;"F"&amp;TEXT(ROW(A61),"000")),IF(D62="Non",_xlfn.XLOOKUP(B62&amp;C62&amp;E62,B$1:B62&amp;C$1:C62&amp;E$1:E62,F$1:F62)," "))</f>
        <v xml:space="preserve"> </v>
      </c>
      <c r="G62" s="23"/>
      <c r="H62" s="122" t="str">
        <f>IF(ISNA(IF(ISNA(VLOOKUP(E62,B$2:$H62,4,FALSE))=TRUE,VLOOKUP(G62,'Grille tarifaire'!$B$2:$F$72,5,FALSE),"")),"",IF(ISNA(VLOOKUP(E62,B$2:$H62,4,FALSE))=TRUE,VLOOKUP(G62,'Grille tarifaire'!$B$2:$F$72,5,FALSE),""))</f>
        <v/>
      </c>
      <c r="I62" s="11"/>
      <c r="J62" s="122" t="str">
        <f>IF(I62="Saisir code","",IF(ISNA(IF(ISNA(VLOOKUP(E62,D$2:$J62,6,FALSE))=TRUE,VLOOKUP(I62,'Grille tarifaire'!$B$2:$F$72,5,FALSE),"")),"",IF(ISNA(VLOOKUP(E62,D$2:$J62,6,FALSE))=TRUE,VLOOKUP(I62,'Grille tarifaire'!$B$2:$F$72,5,FALSE),"")))</f>
        <v/>
      </c>
      <c r="K62" s="121"/>
      <c r="L62" s="122" t="str">
        <f>IF(K62="Saisir code","",IF(ISNA(IF(ISNA(VLOOKUP(E62,B$2:$J62,4,FALSE))=TRUE,VLOOKUP(K62,'Grille tarifaire'!$B$2:$F$72,5,FALSE),"")),"",IF(ISNA(VLOOKUP(E62,B$2:$J62,4,FALSE))=TRUE,VLOOKUP(K62,'Grille tarifaire'!$B$2:$F$72,5,FALSE),"")))</f>
        <v/>
      </c>
      <c r="M62" s="121"/>
      <c r="N62" s="122" t="str">
        <f>IF(M62="Saisir code","",IF(ISNA(IF(ISNA(VLOOKUP(H62,D$2:$J62,4,FALSE))=TRUE,VLOOKUP(M62,'Grille tarifaire'!$B$2:$F$72,5,FALSE),"")),"",IF(ISNA(VLOOKUP(H62,D$2:$J62,4,FALSE))=TRUE,VLOOKUP(M62,'Grille tarifaire'!$B$2:$F$72,5,FALSE),"")))</f>
        <v/>
      </c>
      <c r="O62" s="144"/>
      <c r="P62" s="93" t="str">
        <f t="shared" si="1"/>
        <v/>
      </c>
      <c r="Q62" s="8"/>
      <c r="R62" s="8" t="str">
        <f>IF('Données clients'!K62="Oui",COUNTIF(F$2:F62,F62)," ")</f>
        <v xml:space="preserve"> </v>
      </c>
      <c r="S62" s="37" t="str">
        <f>IF('Données clients'!K62="Oui","5"," ")</f>
        <v xml:space="preserve"> </v>
      </c>
    </row>
    <row r="63" spans="1:19" s="2" customFormat="1" ht="15" customHeight="1" x14ac:dyDescent="0.2">
      <c r="A63" s="33" t="str">
        <f>IF('Données clients'!K63="Oui",'Données clients'!A63," ")</f>
        <v xml:space="preserve"> </v>
      </c>
      <c r="B63" s="25" t="str">
        <f>IF('Données clients'!K63="Oui",'Données clients'!B63," ")</f>
        <v xml:space="preserve"> </v>
      </c>
      <c r="C63" s="26" t="str">
        <f>IF('Données clients'!K63="Oui",'Données clients'!C63," ")</f>
        <v xml:space="preserve"> </v>
      </c>
      <c r="D63" s="51"/>
      <c r="E63" s="53" t="str" cm="1">
        <f t="array" ref="E63">IF('Données clients'!K63="Oui",_xlfn.XLOOKUP(B63&amp;C63,'Données clients'!B$1:B63&amp;'Données clients'!C$1:C63,'Données clients'!I$1:I63)," ")</f>
        <v xml:space="preserve"> </v>
      </c>
      <c r="F63" s="53" t="str" cm="1">
        <f t="array" ref="F63">IF(D63="Oui",(YEAR(A63)&amp;"-"&amp;MONTH(A63)&amp;"-"&amp;"F"&amp;TEXT(ROW(A62),"000")),IF(D63="Non",_xlfn.XLOOKUP(B63&amp;C63&amp;E63,B$1:B63&amp;C$1:C63&amp;E$1:E63,F$1:F63)," "))</f>
        <v xml:space="preserve"> </v>
      </c>
      <c r="G63" s="23"/>
      <c r="H63" s="122" t="str">
        <f>IF(ISNA(IF(ISNA(VLOOKUP(E63,B$2:$H63,4,FALSE))=TRUE,VLOOKUP(G63,'Grille tarifaire'!$B$2:$F$72,5,FALSE),"")),"",IF(ISNA(VLOOKUP(E63,B$2:$H63,4,FALSE))=TRUE,VLOOKUP(G63,'Grille tarifaire'!$B$2:$F$72,5,FALSE),""))</f>
        <v/>
      </c>
      <c r="I63" s="11"/>
      <c r="J63" s="122" t="str">
        <f>IF(I63="Saisir code","",IF(ISNA(IF(ISNA(VLOOKUP(E63,D$2:$J63,6,FALSE))=TRUE,VLOOKUP(I63,'Grille tarifaire'!$B$2:$F$72,5,FALSE),"")),"",IF(ISNA(VLOOKUP(E63,D$2:$J63,6,FALSE))=TRUE,VLOOKUP(I63,'Grille tarifaire'!$B$2:$F$72,5,FALSE),"")))</f>
        <v/>
      </c>
      <c r="K63" s="121"/>
      <c r="L63" s="122" t="str">
        <f>IF(K63="Saisir code","",IF(ISNA(IF(ISNA(VLOOKUP(E63,B$2:$J63,4,FALSE))=TRUE,VLOOKUP(K63,'Grille tarifaire'!$B$2:$F$72,5,FALSE),"")),"",IF(ISNA(VLOOKUP(E63,B$2:$J63,4,FALSE))=TRUE,VLOOKUP(K63,'Grille tarifaire'!$B$2:$F$72,5,FALSE),"")))</f>
        <v/>
      </c>
      <c r="M63" s="121"/>
      <c r="N63" s="122" t="str">
        <f>IF(M63="Saisir code","",IF(ISNA(IF(ISNA(VLOOKUP(H63,D$2:$J63,4,FALSE))=TRUE,VLOOKUP(M63,'Grille tarifaire'!$B$2:$F$72,5,FALSE),"")),"",IF(ISNA(VLOOKUP(H63,D$2:$J63,4,FALSE))=TRUE,VLOOKUP(M63,'Grille tarifaire'!$B$2:$F$72,5,FALSE),"")))</f>
        <v/>
      </c>
      <c r="O63" s="144"/>
      <c r="P63" s="93" t="str">
        <f t="shared" si="1"/>
        <v/>
      </c>
      <c r="Q63" s="8"/>
      <c r="R63" s="8" t="str">
        <f>IF('Données clients'!K63="Oui",COUNTIF(F$2:F63,F63)," ")</f>
        <v xml:space="preserve"> </v>
      </c>
      <c r="S63" s="37" t="str">
        <f>IF('Données clients'!K63="Oui","5"," ")</f>
        <v xml:space="preserve"> </v>
      </c>
    </row>
    <row r="64" spans="1:19" s="2" customFormat="1" ht="15" customHeight="1" x14ac:dyDescent="0.2">
      <c r="A64" s="33" t="str">
        <f>IF('Données clients'!K64="Oui",'Données clients'!A64," ")</f>
        <v xml:space="preserve"> </v>
      </c>
      <c r="B64" s="25" t="str">
        <f>IF('Données clients'!K64="Oui",'Données clients'!B64," ")</f>
        <v xml:space="preserve"> </v>
      </c>
      <c r="C64" s="26" t="str">
        <f>IF('Données clients'!K64="Oui",'Données clients'!C64," ")</f>
        <v xml:space="preserve"> </v>
      </c>
      <c r="D64" s="51"/>
      <c r="E64" s="53" t="str" cm="1">
        <f t="array" ref="E64">IF('Données clients'!K64="Oui",_xlfn.XLOOKUP(B64&amp;C64,'Données clients'!B$1:B64&amp;'Données clients'!C$1:C64,'Données clients'!I$1:I64)," ")</f>
        <v xml:space="preserve"> </v>
      </c>
      <c r="F64" s="53" t="str" cm="1">
        <f t="array" ref="F64">IF(D64="Oui",(YEAR(A64)&amp;"-"&amp;MONTH(A64)&amp;"-"&amp;"F"&amp;TEXT(ROW(A63),"000")),IF(D64="Non",_xlfn.XLOOKUP(B64&amp;C64&amp;E64,B$1:B64&amp;C$1:C64&amp;E$1:E64,F$1:F64)," "))</f>
        <v xml:space="preserve"> </v>
      </c>
      <c r="G64" s="23"/>
      <c r="H64" s="122" t="str">
        <f>IF(ISNA(IF(ISNA(VLOOKUP(E64,B$2:$H64,4,FALSE))=TRUE,VLOOKUP(G64,'Grille tarifaire'!$B$2:$F$72,5,FALSE),"")),"",IF(ISNA(VLOOKUP(E64,B$2:$H64,4,FALSE))=TRUE,VLOOKUP(G64,'Grille tarifaire'!$B$2:$F$72,5,FALSE),""))</f>
        <v/>
      </c>
      <c r="I64" s="11"/>
      <c r="J64" s="122" t="str">
        <f>IF(I64="Saisir code","",IF(ISNA(IF(ISNA(VLOOKUP(E64,D$2:$J64,6,FALSE))=TRUE,VLOOKUP(I64,'Grille tarifaire'!$B$2:$F$72,5,FALSE),"")),"",IF(ISNA(VLOOKUP(E64,D$2:$J64,6,FALSE))=TRUE,VLOOKUP(I64,'Grille tarifaire'!$B$2:$F$72,5,FALSE),"")))</f>
        <v/>
      </c>
      <c r="K64" s="121"/>
      <c r="L64" s="122" t="str">
        <f>IF(K64="Saisir code","",IF(ISNA(IF(ISNA(VLOOKUP(E64,B$2:$J64,4,FALSE))=TRUE,VLOOKUP(K64,'Grille tarifaire'!$B$2:$F$72,5,FALSE),"")),"",IF(ISNA(VLOOKUP(E64,B$2:$J64,4,FALSE))=TRUE,VLOOKUP(K64,'Grille tarifaire'!$B$2:$F$72,5,FALSE),"")))</f>
        <v/>
      </c>
      <c r="M64" s="121"/>
      <c r="N64" s="122" t="str">
        <f>IF(M64="Saisir code","",IF(ISNA(IF(ISNA(VLOOKUP(H64,D$2:$J64,4,FALSE))=TRUE,VLOOKUP(M64,'Grille tarifaire'!$B$2:$F$72,5,FALSE),"")),"",IF(ISNA(VLOOKUP(H64,D$2:$J64,4,FALSE))=TRUE,VLOOKUP(M64,'Grille tarifaire'!$B$2:$F$72,5,FALSE),"")))</f>
        <v/>
      </c>
      <c r="O64" s="144"/>
      <c r="P64" s="93" t="str">
        <f t="shared" si="1"/>
        <v/>
      </c>
      <c r="Q64" s="8"/>
      <c r="R64" s="8" t="str">
        <f>IF('Données clients'!K64="Oui",COUNTIF(F$2:F64,F64)," ")</f>
        <v xml:space="preserve"> </v>
      </c>
      <c r="S64" s="37" t="str">
        <f>IF('Données clients'!K64="Oui","5"," ")</f>
        <v xml:space="preserve"> </v>
      </c>
    </row>
    <row r="65" spans="1:19" s="2" customFormat="1" ht="15" customHeight="1" x14ac:dyDescent="0.2">
      <c r="A65" s="33" t="str">
        <f>IF('Données clients'!K65="Oui",'Données clients'!A65," ")</f>
        <v xml:space="preserve"> </v>
      </c>
      <c r="B65" s="25" t="str">
        <f>IF('Données clients'!K65="Oui",'Données clients'!B65," ")</f>
        <v xml:space="preserve"> </v>
      </c>
      <c r="C65" s="26" t="str">
        <f>IF('Données clients'!K65="Oui",'Données clients'!C65," ")</f>
        <v xml:space="preserve"> </v>
      </c>
      <c r="D65" s="51"/>
      <c r="E65" s="53" t="str" cm="1">
        <f t="array" ref="E65">IF('Données clients'!K65="Oui",_xlfn.XLOOKUP(B65&amp;C65,'Données clients'!B$1:B65&amp;'Données clients'!C$1:C65,'Données clients'!I$1:I65)," ")</f>
        <v xml:space="preserve"> </v>
      </c>
      <c r="F65" s="53" t="str" cm="1">
        <f t="array" ref="F65">IF(D65="Oui",(YEAR(A65)&amp;"-"&amp;MONTH(A65)&amp;"-"&amp;"F"&amp;TEXT(ROW(A64),"000")),IF(D65="Non",_xlfn.XLOOKUP(B65&amp;C65&amp;E65,B$1:B65&amp;C$1:C65&amp;E$1:E65,F$1:F65)," "))</f>
        <v xml:space="preserve"> </v>
      </c>
      <c r="G65" s="23"/>
      <c r="H65" s="122" t="str">
        <f>IF(ISNA(IF(ISNA(VLOOKUP(E65,B$2:$H65,4,FALSE))=TRUE,VLOOKUP(G65,'Grille tarifaire'!$B$2:$F$72,5,FALSE),"")),"",IF(ISNA(VLOOKUP(E65,B$2:$H65,4,FALSE))=TRUE,VLOOKUP(G65,'Grille tarifaire'!$B$2:$F$72,5,FALSE),""))</f>
        <v/>
      </c>
      <c r="I65" s="11"/>
      <c r="J65" s="122" t="str">
        <f>IF(I65="Saisir code","",IF(ISNA(IF(ISNA(VLOOKUP(E65,D$2:$J65,6,FALSE))=TRUE,VLOOKUP(I65,'Grille tarifaire'!$B$2:$F$72,5,FALSE),"")),"",IF(ISNA(VLOOKUP(E65,D$2:$J65,6,FALSE))=TRUE,VLOOKUP(I65,'Grille tarifaire'!$B$2:$F$72,5,FALSE),"")))</f>
        <v/>
      </c>
      <c r="K65" s="121"/>
      <c r="L65" s="122" t="str">
        <f>IF(K65="Saisir code","",IF(ISNA(IF(ISNA(VLOOKUP(E65,B$2:$J65,4,FALSE))=TRUE,VLOOKUP(K65,'Grille tarifaire'!$B$2:$F$72,5,FALSE),"")),"",IF(ISNA(VLOOKUP(E65,B$2:$J65,4,FALSE))=TRUE,VLOOKUP(K65,'Grille tarifaire'!$B$2:$F$72,5,FALSE),"")))</f>
        <v/>
      </c>
      <c r="M65" s="121"/>
      <c r="N65" s="122" t="str">
        <f>IF(M65="Saisir code","",IF(ISNA(IF(ISNA(VLOOKUP(H65,D$2:$J65,4,FALSE))=TRUE,VLOOKUP(M65,'Grille tarifaire'!$B$2:$F$72,5,FALSE),"")),"",IF(ISNA(VLOOKUP(H65,D$2:$J65,4,FALSE))=TRUE,VLOOKUP(M65,'Grille tarifaire'!$B$2:$F$72,5,FALSE),"")))</f>
        <v/>
      </c>
      <c r="O65" s="144"/>
      <c r="P65" s="93" t="str">
        <f t="shared" si="1"/>
        <v/>
      </c>
      <c r="Q65" s="8"/>
      <c r="R65" s="8" t="str">
        <f>IF('Données clients'!K65="Oui",COUNTIF(F$2:F65,F65)," ")</f>
        <v xml:space="preserve"> </v>
      </c>
      <c r="S65" s="37" t="str">
        <f>IF('Données clients'!K65="Oui","5"," ")</f>
        <v xml:space="preserve"> </v>
      </c>
    </row>
    <row r="66" spans="1:19" s="2" customFormat="1" ht="15" customHeight="1" x14ac:dyDescent="0.2">
      <c r="A66" s="33" t="str">
        <f>IF('Données clients'!K66="Oui",'Données clients'!A66," ")</f>
        <v xml:space="preserve"> </v>
      </c>
      <c r="B66" s="25" t="str">
        <f>IF('Données clients'!K66="Oui",'Données clients'!B66," ")</f>
        <v xml:space="preserve"> </v>
      </c>
      <c r="C66" s="26" t="str">
        <f>IF('Données clients'!K66="Oui",'Données clients'!C66," ")</f>
        <v xml:space="preserve"> </v>
      </c>
      <c r="D66" s="51"/>
      <c r="E66" s="53" t="str" cm="1">
        <f t="array" ref="E66">IF('Données clients'!K66="Oui",_xlfn.XLOOKUP(B66&amp;C66,'Données clients'!B$1:B66&amp;'Données clients'!C$1:C66,'Données clients'!I$1:I66)," ")</f>
        <v xml:space="preserve"> </v>
      </c>
      <c r="F66" s="53" t="str" cm="1">
        <f t="array" ref="F66">IF(D66="Oui",(YEAR(A66)&amp;"-"&amp;MONTH(A66)&amp;"-"&amp;"F"&amp;TEXT(ROW(A65),"000")),IF(D66="Non",_xlfn.XLOOKUP(B66&amp;C66&amp;E66,B$1:B66&amp;C$1:C66&amp;E$1:E66,F$1:F66)," "))</f>
        <v xml:space="preserve"> </v>
      </c>
      <c r="G66" s="23"/>
      <c r="H66" s="122" t="str">
        <f>IF(ISNA(IF(ISNA(VLOOKUP(E66,B$2:$H66,4,FALSE))=TRUE,VLOOKUP(G66,'Grille tarifaire'!$B$2:$F$72,5,FALSE),"")),"",IF(ISNA(VLOOKUP(E66,B$2:$H66,4,FALSE))=TRUE,VLOOKUP(G66,'Grille tarifaire'!$B$2:$F$72,5,FALSE),""))</f>
        <v/>
      </c>
      <c r="I66" s="11"/>
      <c r="J66" s="122" t="str">
        <f>IF(I66="Saisir code","",IF(ISNA(IF(ISNA(VLOOKUP(E66,D$2:$J66,6,FALSE))=TRUE,VLOOKUP(I66,'Grille tarifaire'!$B$2:$F$72,5,FALSE),"")),"",IF(ISNA(VLOOKUP(E66,D$2:$J66,6,FALSE))=TRUE,VLOOKUP(I66,'Grille tarifaire'!$B$2:$F$72,5,FALSE),"")))</f>
        <v/>
      </c>
      <c r="K66" s="121"/>
      <c r="L66" s="122" t="str">
        <f>IF(K66="Saisir code","",IF(ISNA(IF(ISNA(VLOOKUP(E66,B$2:$J66,4,FALSE))=TRUE,VLOOKUP(K66,'Grille tarifaire'!$B$2:$F$72,5,FALSE),"")),"",IF(ISNA(VLOOKUP(E66,B$2:$J66,4,FALSE))=TRUE,VLOOKUP(K66,'Grille tarifaire'!$B$2:$F$72,5,FALSE),"")))</f>
        <v/>
      </c>
      <c r="M66" s="121"/>
      <c r="N66" s="122" t="str">
        <f>IF(M66="Saisir code","",IF(ISNA(IF(ISNA(VLOOKUP(H66,D$2:$J66,4,FALSE))=TRUE,VLOOKUP(M66,'Grille tarifaire'!$B$2:$F$72,5,FALSE),"")),"",IF(ISNA(VLOOKUP(H66,D$2:$J66,4,FALSE))=TRUE,VLOOKUP(M66,'Grille tarifaire'!$B$2:$F$72,5,FALSE),"")))</f>
        <v/>
      </c>
      <c r="O66" s="144"/>
      <c r="P66" s="93" t="str">
        <f t="shared" si="1"/>
        <v/>
      </c>
      <c r="Q66" s="8"/>
      <c r="R66" s="8" t="str">
        <f>IF('Données clients'!K66="Oui",COUNTIF(F$2:F66,F66)," ")</f>
        <v xml:space="preserve"> </v>
      </c>
      <c r="S66" s="37" t="str">
        <f>IF('Données clients'!K66="Oui","5"," ")</f>
        <v xml:space="preserve"> </v>
      </c>
    </row>
    <row r="67" spans="1:19" s="2" customFormat="1" ht="15" customHeight="1" x14ac:dyDescent="0.2">
      <c r="A67" s="33" t="str">
        <f>IF('Données clients'!K67="Oui",'Données clients'!A67," ")</f>
        <v xml:space="preserve"> </v>
      </c>
      <c r="B67" s="25" t="str">
        <f>IF('Données clients'!K67="Oui",'Données clients'!B67," ")</f>
        <v xml:space="preserve"> </v>
      </c>
      <c r="C67" s="26" t="str">
        <f>IF('Données clients'!K67="Oui",'Données clients'!C67," ")</f>
        <v xml:space="preserve"> </v>
      </c>
      <c r="D67" s="51"/>
      <c r="E67" s="53" t="str" cm="1">
        <f t="array" ref="E67">IF('Données clients'!K67="Oui",_xlfn.XLOOKUP(B67&amp;C67,'Données clients'!B$1:B67&amp;'Données clients'!C$1:C67,'Données clients'!I$1:I67)," ")</f>
        <v xml:space="preserve"> </v>
      </c>
      <c r="F67" s="53" t="str" cm="1">
        <f t="array" ref="F67">IF(D67="Oui",(YEAR(A67)&amp;"-"&amp;MONTH(A67)&amp;"-"&amp;"F"&amp;TEXT(ROW(A66),"000")),IF(D67="Non",_xlfn.XLOOKUP(B67&amp;C67&amp;E67,B$1:B67&amp;C$1:C67&amp;E$1:E67,F$1:F67)," "))</f>
        <v xml:space="preserve"> </v>
      </c>
      <c r="G67" s="23"/>
      <c r="H67" s="122" t="str">
        <f>IF(ISNA(IF(ISNA(VLOOKUP(E67,B$2:$H67,4,FALSE))=TRUE,VLOOKUP(G67,'Grille tarifaire'!$B$2:$F$72,5,FALSE),"")),"",IF(ISNA(VLOOKUP(E67,B$2:$H67,4,FALSE))=TRUE,VLOOKUP(G67,'Grille tarifaire'!$B$2:$F$72,5,FALSE),""))</f>
        <v/>
      </c>
      <c r="I67" s="11"/>
      <c r="J67" s="122" t="str">
        <f>IF(I67="Saisir code","",IF(ISNA(IF(ISNA(VLOOKUP(E67,D$2:$J67,6,FALSE))=TRUE,VLOOKUP(I67,'Grille tarifaire'!$B$2:$F$72,5,FALSE),"")),"",IF(ISNA(VLOOKUP(E67,D$2:$J67,6,FALSE))=TRUE,VLOOKUP(I67,'Grille tarifaire'!$B$2:$F$72,5,FALSE),"")))</f>
        <v/>
      </c>
      <c r="K67" s="121"/>
      <c r="L67" s="122" t="str">
        <f>IF(K67="Saisir code","",IF(ISNA(IF(ISNA(VLOOKUP(E67,B$2:$J67,4,FALSE))=TRUE,VLOOKUP(K67,'Grille tarifaire'!$B$2:$F$72,5,FALSE),"")),"",IF(ISNA(VLOOKUP(E67,B$2:$J67,4,FALSE))=TRUE,VLOOKUP(K67,'Grille tarifaire'!$B$2:$F$72,5,FALSE),"")))</f>
        <v/>
      </c>
      <c r="M67" s="121"/>
      <c r="N67" s="122" t="str">
        <f>IF(M67="Saisir code","",IF(ISNA(IF(ISNA(VLOOKUP(H67,D$2:$J67,4,FALSE))=TRUE,VLOOKUP(M67,'Grille tarifaire'!$B$2:$F$72,5,FALSE),"")),"",IF(ISNA(VLOOKUP(H67,D$2:$J67,4,FALSE))=TRUE,VLOOKUP(M67,'Grille tarifaire'!$B$2:$F$72,5,FALSE),"")))</f>
        <v/>
      </c>
      <c r="O67" s="144"/>
      <c r="P67" s="93" t="str">
        <f t="shared" si="1"/>
        <v/>
      </c>
      <c r="Q67" s="8"/>
      <c r="R67" s="8" t="str">
        <f>IF('Données clients'!K67="Oui",COUNTIF(F$2:F67,F67)," ")</f>
        <v xml:space="preserve"> </v>
      </c>
      <c r="S67" s="37" t="str">
        <f>IF('Données clients'!K67="Oui","5"," ")</f>
        <v xml:space="preserve"> </v>
      </c>
    </row>
    <row r="68" spans="1:19" s="2" customFormat="1" ht="15" customHeight="1" x14ac:dyDescent="0.2">
      <c r="A68" s="33" t="str">
        <f>IF('Données clients'!K68="Oui",'Données clients'!A68," ")</f>
        <v xml:space="preserve"> </v>
      </c>
      <c r="B68" s="25" t="str">
        <f>IF('Données clients'!K68="Oui",'Données clients'!B68," ")</f>
        <v xml:space="preserve"> </v>
      </c>
      <c r="C68" s="26" t="str">
        <f>IF('Données clients'!K68="Oui",'Données clients'!C68," ")</f>
        <v xml:space="preserve"> </v>
      </c>
      <c r="D68" s="51"/>
      <c r="E68" s="53" t="str" cm="1">
        <f t="array" ref="E68">IF('Données clients'!K68="Oui",_xlfn.XLOOKUP(B68&amp;C68,'Données clients'!B$1:B68&amp;'Données clients'!C$1:C68,'Données clients'!I$1:I68)," ")</f>
        <v xml:space="preserve"> </v>
      </c>
      <c r="F68" s="53" t="str" cm="1">
        <f t="array" ref="F68">IF(D68="Oui",(YEAR(A68)&amp;"-"&amp;MONTH(A68)&amp;"-"&amp;"F"&amp;TEXT(ROW(A67),"000")),IF(D68="Non",_xlfn.XLOOKUP(B68&amp;C68&amp;E68,B$1:B68&amp;C$1:C68&amp;E$1:E68,F$1:F68)," "))</f>
        <v xml:space="preserve"> </v>
      </c>
      <c r="G68" s="23"/>
      <c r="H68" s="122" t="str">
        <f>IF(ISNA(IF(ISNA(VLOOKUP(E68,B$2:$H68,4,FALSE))=TRUE,VLOOKUP(G68,'Grille tarifaire'!$B$2:$F$72,5,FALSE),"")),"",IF(ISNA(VLOOKUP(E68,B$2:$H68,4,FALSE))=TRUE,VLOOKUP(G68,'Grille tarifaire'!$B$2:$F$72,5,FALSE),""))</f>
        <v/>
      </c>
      <c r="I68" s="11"/>
      <c r="J68" s="122" t="str">
        <f>IF(I68="Saisir code","",IF(ISNA(IF(ISNA(VLOOKUP(E68,D$2:$J68,6,FALSE))=TRUE,VLOOKUP(I68,'Grille tarifaire'!$B$2:$F$72,5,FALSE),"")),"",IF(ISNA(VLOOKUP(E68,D$2:$J68,6,FALSE))=TRUE,VLOOKUP(I68,'Grille tarifaire'!$B$2:$F$72,5,FALSE),"")))</f>
        <v/>
      </c>
      <c r="K68" s="121"/>
      <c r="L68" s="122" t="str">
        <f>IF(K68="Saisir code","",IF(ISNA(IF(ISNA(VLOOKUP(E68,B$2:$J68,4,FALSE))=TRUE,VLOOKUP(K68,'Grille tarifaire'!$B$2:$F$72,5,FALSE),"")),"",IF(ISNA(VLOOKUP(E68,B$2:$J68,4,FALSE))=TRUE,VLOOKUP(K68,'Grille tarifaire'!$B$2:$F$72,5,FALSE),"")))</f>
        <v/>
      </c>
      <c r="M68" s="121"/>
      <c r="N68" s="122" t="str">
        <f>IF(M68="Saisir code","",IF(ISNA(IF(ISNA(VLOOKUP(H68,D$2:$J68,4,FALSE))=TRUE,VLOOKUP(M68,'Grille tarifaire'!$B$2:$F$72,5,FALSE),"")),"",IF(ISNA(VLOOKUP(H68,D$2:$J68,4,FALSE))=TRUE,VLOOKUP(M68,'Grille tarifaire'!$B$2:$F$72,5,FALSE),"")))</f>
        <v/>
      </c>
      <c r="O68" s="144"/>
      <c r="P68" s="93" t="str">
        <f t="shared" si="1"/>
        <v/>
      </c>
      <c r="Q68" s="8"/>
      <c r="R68" s="8" t="str">
        <f>IF('Données clients'!K68="Oui",COUNTIF(F$2:F68,F68)," ")</f>
        <v xml:space="preserve"> </v>
      </c>
      <c r="S68" s="37" t="str">
        <f>IF('Données clients'!K68="Oui","5"," ")</f>
        <v xml:space="preserve"> </v>
      </c>
    </row>
    <row r="69" spans="1:19" s="2" customFormat="1" ht="15" customHeight="1" x14ac:dyDescent="0.2">
      <c r="A69" s="33" t="str">
        <f>IF('Données clients'!K69="Oui",'Données clients'!A69," ")</f>
        <v xml:space="preserve"> </v>
      </c>
      <c r="B69" s="25" t="str">
        <f>IF('Données clients'!K69="Oui",'Données clients'!B69," ")</f>
        <v xml:space="preserve"> </v>
      </c>
      <c r="C69" s="26" t="str">
        <f>IF('Données clients'!K69="Oui",'Données clients'!C69," ")</f>
        <v xml:space="preserve"> </v>
      </c>
      <c r="D69" s="51"/>
      <c r="E69" s="53" t="str" cm="1">
        <f t="array" ref="E69">IF('Données clients'!K69="Oui",_xlfn.XLOOKUP(B69&amp;C69,'Données clients'!B$1:B69&amp;'Données clients'!C$1:C69,'Données clients'!I$1:I69)," ")</f>
        <v xml:space="preserve"> </v>
      </c>
      <c r="F69" s="53" t="str" cm="1">
        <f t="array" ref="F69">IF(D69="Oui",(YEAR(A69)&amp;"-"&amp;MONTH(A69)&amp;"-"&amp;"F"&amp;TEXT(ROW(A68),"000")),IF(D69="Non",_xlfn.XLOOKUP(B69&amp;C69&amp;E69,B$1:B69&amp;C$1:C69&amp;E$1:E69,F$1:F69)," "))</f>
        <v xml:space="preserve"> </v>
      </c>
      <c r="G69" s="23"/>
      <c r="H69" s="122" t="str">
        <f>IF(ISNA(IF(ISNA(VLOOKUP(E69,B$2:$H69,4,FALSE))=TRUE,VLOOKUP(G69,'Grille tarifaire'!$B$2:$F$72,5,FALSE),"")),"",IF(ISNA(VLOOKUP(E69,B$2:$H69,4,FALSE))=TRUE,VLOOKUP(G69,'Grille tarifaire'!$B$2:$F$72,5,FALSE),""))</f>
        <v/>
      </c>
      <c r="I69" s="11"/>
      <c r="J69" s="122" t="str">
        <f>IF(I69="Saisir code","",IF(ISNA(IF(ISNA(VLOOKUP(E69,D$2:$J69,6,FALSE))=TRUE,VLOOKUP(I69,'Grille tarifaire'!$B$2:$F$72,5,FALSE),"")),"",IF(ISNA(VLOOKUP(E69,D$2:$J69,6,FALSE))=TRUE,VLOOKUP(I69,'Grille tarifaire'!$B$2:$F$72,5,FALSE),"")))</f>
        <v/>
      </c>
      <c r="K69" s="121"/>
      <c r="L69" s="122" t="str">
        <f>IF(K69="Saisir code","",IF(ISNA(IF(ISNA(VLOOKUP(E69,B$2:$J69,4,FALSE))=TRUE,VLOOKUP(K69,'Grille tarifaire'!$B$2:$F$72,5,FALSE),"")),"",IF(ISNA(VLOOKUP(E69,B$2:$J69,4,FALSE))=TRUE,VLOOKUP(K69,'Grille tarifaire'!$B$2:$F$72,5,FALSE),"")))</f>
        <v/>
      </c>
      <c r="M69" s="121"/>
      <c r="N69" s="122" t="str">
        <f>IF(M69="Saisir code","",IF(ISNA(IF(ISNA(VLOOKUP(H69,D$2:$J69,4,FALSE))=TRUE,VLOOKUP(M69,'Grille tarifaire'!$B$2:$F$72,5,FALSE),"")),"",IF(ISNA(VLOOKUP(H69,D$2:$J69,4,FALSE))=TRUE,VLOOKUP(M69,'Grille tarifaire'!$B$2:$F$72,5,FALSE),"")))</f>
        <v/>
      </c>
      <c r="O69" s="144"/>
      <c r="P69" s="93" t="str">
        <f t="shared" ref="P69:P99" si="2">IF(COUNTBLANK(O69)=1,IF(COUNTBLANK(H69)=1,"",H69+IF(COUNTBLANK(J69)=1,"0",J69)+IF(COUNTBLANK(L69)=1,"0",L69)+IF(COUNTBLANK(N69)=1,"0",N69)),IF(COUNTBLANK(H69)=1,"",H69+IF(COUNTBLANK(J69)=1,"0",J69)+IF(COUNTBLANK(L69)=1,"0",L69)+IF(COUNTBLANK(N69)=1,"0",N69))-IF(COUNTBLANK(H69)=1,"",H69+IF(COUNTBLANK(J69)=1,"0",J69)+IF(COUNTBLANK(L69)=1,"0",L69)+IF(COUNTBLANK(N69)=1,"0",N69))*O69)</f>
        <v/>
      </c>
      <c r="Q69" s="8"/>
      <c r="R69" s="8" t="str">
        <f>IF('Données clients'!K69="Oui",COUNTIF(F$2:F69,F69)," ")</f>
        <v xml:space="preserve"> </v>
      </c>
      <c r="S69" s="37" t="str">
        <f>IF('Données clients'!K69="Oui","5"," ")</f>
        <v xml:space="preserve"> </v>
      </c>
    </row>
    <row r="70" spans="1:19" s="2" customFormat="1" ht="15" customHeight="1" x14ac:dyDescent="0.2">
      <c r="A70" s="33" t="str">
        <f>IF('Données clients'!K70="Oui",'Données clients'!A70," ")</f>
        <v xml:space="preserve"> </v>
      </c>
      <c r="B70" s="25" t="str">
        <f>IF('Données clients'!K70="Oui",'Données clients'!B70," ")</f>
        <v xml:space="preserve"> </v>
      </c>
      <c r="C70" s="26" t="str">
        <f>IF('Données clients'!K70="Oui",'Données clients'!C70," ")</f>
        <v xml:space="preserve"> </v>
      </c>
      <c r="D70" s="51"/>
      <c r="E70" s="53" t="str" cm="1">
        <f t="array" ref="E70">IF('Données clients'!K70="Oui",_xlfn.XLOOKUP(B70&amp;C70,'Données clients'!B$1:B70&amp;'Données clients'!C$1:C70,'Données clients'!I$1:I70)," ")</f>
        <v xml:space="preserve"> </v>
      </c>
      <c r="F70" s="53" t="str" cm="1">
        <f t="array" ref="F70">IF(D70="Oui",(YEAR(A70)&amp;"-"&amp;MONTH(A70)&amp;"-"&amp;"F"&amp;TEXT(ROW(A69),"000")),IF(D70="Non",_xlfn.XLOOKUP(B70&amp;C70&amp;E70,B$1:B70&amp;C$1:C70&amp;E$1:E70,F$1:F70)," "))</f>
        <v xml:space="preserve"> </v>
      </c>
      <c r="G70" s="23"/>
      <c r="H70" s="122" t="str">
        <f>IF(ISNA(IF(ISNA(VLOOKUP(E70,B$2:$H70,4,FALSE))=TRUE,VLOOKUP(G70,'Grille tarifaire'!$B$2:$F$72,5,FALSE),"")),"",IF(ISNA(VLOOKUP(E70,B$2:$H70,4,FALSE))=TRUE,VLOOKUP(G70,'Grille tarifaire'!$B$2:$F$72,5,FALSE),""))</f>
        <v/>
      </c>
      <c r="I70" s="11"/>
      <c r="J70" s="122" t="str">
        <f>IF(I70="Saisir code","",IF(ISNA(IF(ISNA(VLOOKUP(E70,D$2:$J70,6,FALSE))=TRUE,VLOOKUP(I70,'Grille tarifaire'!$B$2:$F$72,5,FALSE),"")),"",IF(ISNA(VLOOKUP(E70,D$2:$J70,6,FALSE))=TRUE,VLOOKUP(I70,'Grille tarifaire'!$B$2:$F$72,5,FALSE),"")))</f>
        <v/>
      </c>
      <c r="K70" s="121"/>
      <c r="L70" s="122" t="str">
        <f>IF(K70="Saisir code","",IF(ISNA(IF(ISNA(VLOOKUP(E70,B$2:$J70,4,FALSE))=TRUE,VLOOKUP(K70,'Grille tarifaire'!$B$2:$F$72,5,FALSE),"")),"",IF(ISNA(VLOOKUP(E70,B$2:$J70,4,FALSE))=TRUE,VLOOKUP(K70,'Grille tarifaire'!$B$2:$F$72,5,FALSE),"")))</f>
        <v/>
      </c>
      <c r="M70" s="121"/>
      <c r="N70" s="122" t="str">
        <f>IF(M70="Saisir code","",IF(ISNA(IF(ISNA(VLOOKUP(H70,D$2:$J70,4,FALSE))=TRUE,VLOOKUP(M70,'Grille tarifaire'!$B$2:$F$72,5,FALSE),"")),"",IF(ISNA(VLOOKUP(H70,D$2:$J70,4,FALSE))=TRUE,VLOOKUP(M70,'Grille tarifaire'!$B$2:$F$72,5,FALSE),"")))</f>
        <v/>
      </c>
      <c r="O70" s="144"/>
      <c r="P70" s="93" t="str">
        <f t="shared" si="2"/>
        <v/>
      </c>
      <c r="Q70" s="8"/>
      <c r="R70" s="8" t="str">
        <f>IF('Données clients'!K70="Oui",COUNTIF(F$2:F70,F70)," ")</f>
        <v xml:space="preserve"> </v>
      </c>
      <c r="S70" s="37" t="str">
        <f>IF('Données clients'!K70="Oui","5"," ")</f>
        <v xml:space="preserve"> </v>
      </c>
    </row>
    <row r="71" spans="1:19" s="2" customFormat="1" ht="15" customHeight="1" x14ac:dyDescent="0.2">
      <c r="A71" s="33" t="str">
        <f>IF('Données clients'!K71="Oui",'Données clients'!A71," ")</f>
        <v xml:space="preserve"> </v>
      </c>
      <c r="B71" s="25" t="str">
        <f>IF('Données clients'!K71="Oui",'Données clients'!B71," ")</f>
        <v xml:space="preserve"> </v>
      </c>
      <c r="C71" s="26" t="str">
        <f>IF('Données clients'!K71="Oui",'Données clients'!C71," ")</f>
        <v xml:space="preserve"> </v>
      </c>
      <c r="D71" s="51"/>
      <c r="E71" s="53" t="str" cm="1">
        <f t="array" ref="E71">IF('Données clients'!K71="Oui",_xlfn.XLOOKUP(B71&amp;C71,'Données clients'!B$1:B71&amp;'Données clients'!C$1:C71,'Données clients'!I$1:I71)," ")</f>
        <v xml:space="preserve"> </v>
      </c>
      <c r="F71" s="53" t="str" cm="1">
        <f t="array" ref="F71">IF(D71="Oui",(YEAR(A71)&amp;"-"&amp;MONTH(A71)&amp;"-"&amp;"F"&amp;TEXT(ROW(A70),"000")),IF(D71="Non",_xlfn.XLOOKUP(B71&amp;C71&amp;E71,B$1:B71&amp;C$1:C71&amp;E$1:E71,F$1:F71)," "))</f>
        <v xml:space="preserve"> </v>
      </c>
      <c r="G71" s="23"/>
      <c r="H71" s="122" t="str">
        <f>IF(ISNA(IF(ISNA(VLOOKUP(E71,B$2:$H71,4,FALSE))=TRUE,VLOOKUP(G71,'Grille tarifaire'!$B$2:$F$72,5,FALSE),"")),"",IF(ISNA(VLOOKUP(E71,B$2:$H71,4,FALSE))=TRUE,VLOOKUP(G71,'Grille tarifaire'!$B$2:$F$72,5,FALSE),""))</f>
        <v/>
      </c>
      <c r="I71" s="11"/>
      <c r="J71" s="122" t="str">
        <f>IF(I71="Saisir code","",IF(ISNA(IF(ISNA(VLOOKUP(E71,D$2:$J71,6,FALSE))=TRUE,VLOOKUP(I71,'Grille tarifaire'!$B$2:$F$72,5,FALSE),"")),"",IF(ISNA(VLOOKUP(E71,D$2:$J71,6,FALSE))=TRUE,VLOOKUP(I71,'Grille tarifaire'!$B$2:$F$72,5,FALSE),"")))</f>
        <v/>
      </c>
      <c r="K71" s="121"/>
      <c r="L71" s="122" t="str">
        <f>IF(K71="Saisir code","",IF(ISNA(IF(ISNA(VLOOKUP(E71,B$2:$J71,4,FALSE))=TRUE,VLOOKUP(K71,'Grille tarifaire'!$B$2:$F$72,5,FALSE),"")),"",IF(ISNA(VLOOKUP(E71,B$2:$J71,4,FALSE))=TRUE,VLOOKUP(K71,'Grille tarifaire'!$B$2:$F$72,5,FALSE),"")))</f>
        <v/>
      </c>
      <c r="M71" s="121"/>
      <c r="N71" s="122" t="str">
        <f>IF(M71="Saisir code","",IF(ISNA(IF(ISNA(VLOOKUP(H71,D$2:$J71,4,FALSE))=TRUE,VLOOKUP(M71,'Grille tarifaire'!$B$2:$F$72,5,FALSE),"")),"",IF(ISNA(VLOOKUP(H71,D$2:$J71,4,FALSE))=TRUE,VLOOKUP(M71,'Grille tarifaire'!$B$2:$F$72,5,FALSE),"")))</f>
        <v/>
      </c>
      <c r="O71" s="144"/>
      <c r="P71" s="93" t="str">
        <f t="shared" si="2"/>
        <v/>
      </c>
      <c r="Q71" s="8"/>
      <c r="R71" s="8" t="str">
        <f>IF('Données clients'!K71="Oui",COUNTIF(F$2:F71,F71)," ")</f>
        <v xml:space="preserve"> </v>
      </c>
      <c r="S71" s="37" t="str">
        <f>IF('Données clients'!K71="Oui","5"," ")</f>
        <v xml:space="preserve"> </v>
      </c>
    </row>
    <row r="72" spans="1:19" s="2" customFormat="1" ht="15" customHeight="1" x14ac:dyDescent="0.2">
      <c r="A72" s="33" t="str">
        <f>IF('Données clients'!K72="Oui",'Données clients'!A72," ")</f>
        <v xml:space="preserve"> </v>
      </c>
      <c r="B72" s="25" t="str">
        <f>IF('Données clients'!K72="Oui",'Données clients'!B72," ")</f>
        <v xml:space="preserve"> </v>
      </c>
      <c r="C72" s="26" t="str">
        <f>IF('Données clients'!K72="Oui",'Données clients'!C72," ")</f>
        <v xml:space="preserve"> </v>
      </c>
      <c r="D72" s="51"/>
      <c r="E72" s="53" t="str" cm="1">
        <f t="array" ref="E72">IF('Données clients'!K72="Oui",_xlfn.XLOOKUP(B72&amp;C72,'Données clients'!B$1:B72&amp;'Données clients'!C$1:C72,'Données clients'!I$1:I72)," ")</f>
        <v xml:space="preserve"> </v>
      </c>
      <c r="F72" s="53" t="str" cm="1">
        <f t="array" ref="F72">IF(D72="Oui",(YEAR(A72)&amp;"-"&amp;MONTH(A72)&amp;"-"&amp;"F"&amp;TEXT(ROW(A71),"000")),IF(D72="Non",_xlfn.XLOOKUP(B72&amp;C72&amp;E72,B$1:B72&amp;C$1:C72&amp;E$1:E72,F$1:F72)," "))</f>
        <v xml:space="preserve"> </v>
      </c>
      <c r="G72" s="23"/>
      <c r="H72" s="122" t="str">
        <f>IF(ISNA(IF(ISNA(VLOOKUP(E72,B$2:$H72,4,FALSE))=TRUE,VLOOKUP(G72,'Grille tarifaire'!$B$2:$F$72,5,FALSE),"")),"",IF(ISNA(VLOOKUP(E72,B$2:$H72,4,FALSE))=TRUE,VLOOKUP(G72,'Grille tarifaire'!$B$2:$F$72,5,FALSE),""))</f>
        <v/>
      </c>
      <c r="I72" s="11"/>
      <c r="J72" s="122" t="str">
        <f>IF(I72="Saisir code","",IF(ISNA(IF(ISNA(VLOOKUP(E72,D$2:$J72,6,FALSE))=TRUE,VLOOKUP(I72,'Grille tarifaire'!$B$2:$F$72,5,FALSE),"")),"",IF(ISNA(VLOOKUP(E72,D$2:$J72,6,FALSE))=TRUE,VLOOKUP(I72,'Grille tarifaire'!$B$2:$F$72,5,FALSE),"")))</f>
        <v/>
      </c>
      <c r="K72" s="121"/>
      <c r="L72" s="122" t="str">
        <f>IF(K72="Saisir code","",IF(ISNA(IF(ISNA(VLOOKUP(E72,B$2:$J72,4,FALSE))=TRUE,VLOOKUP(K72,'Grille tarifaire'!$B$2:$F$72,5,FALSE),"")),"",IF(ISNA(VLOOKUP(E72,B$2:$J72,4,FALSE))=TRUE,VLOOKUP(K72,'Grille tarifaire'!$B$2:$F$72,5,FALSE),"")))</f>
        <v/>
      </c>
      <c r="M72" s="121"/>
      <c r="N72" s="122" t="str">
        <f>IF(M72="Saisir code","",IF(ISNA(IF(ISNA(VLOOKUP(H72,D$2:$J72,4,FALSE))=TRUE,VLOOKUP(M72,'Grille tarifaire'!$B$2:$F$72,5,FALSE),"")),"",IF(ISNA(VLOOKUP(H72,D$2:$J72,4,FALSE))=TRUE,VLOOKUP(M72,'Grille tarifaire'!$B$2:$F$72,5,FALSE),"")))</f>
        <v/>
      </c>
      <c r="O72" s="144"/>
      <c r="P72" s="93" t="str">
        <f t="shared" si="2"/>
        <v/>
      </c>
      <c r="Q72" s="8"/>
      <c r="R72" s="8" t="str">
        <f>IF('Données clients'!K72="Oui",COUNTIF(F$2:F72,F72)," ")</f>
        <v xml:space="preserve"> </v>
      </c>
      <c r="S72" s="37" t="str">
        <f>IF('Données clients'!K72="Oui","5"," ")</f>
        <v xml:space="preserve"> </v>
      </c>
    </row>
    <row r="73" spans="1:19" s="2" customFormat="1" ht="15" customHeight="1" x14ac:dyDescent="0.2">
      <c r="A73" s="33" t="str">
        <f>IF('Données clients'!K73="Oui",'Données clients'!A73," ")</f>
        <v xml:space="preserve"> </v>
      </c>
      <c r="B73" s="25" t="str">
        <f>IF('Données clients'!K73="Oui",'Données clients'!B73," ")</f>
        <v xml:space="preserve"> </v>
      </c>
      <c r="C73" s="26" t="str">
        <f>IF('Données clients'!K73="Oui",'Données clients'!C73," ")</f>
        <v xml:space="preserve"> </v>
      </c>
      <c r="D73" s="51"/>
      <c r="E73" s="53" t="str" cm="1">
        <f t="array" ref="E73">IF('Données clients'!K73="Oui",_xlfn.XLOOKUP(B73&amp;C73,'Données clients'!B$1:B73&amp;'Données clients'!C$1:C73,'Données clients'!I$1:I73)," ")</f>
        <v xml:space="preserve"> </v>
      </c>
      <c r="F73" s="53" t="str" cm="1">
        <f t="array" ref="F73">IF(D73="Oui",(YEAR(A73)&amp;"-"&amp;MONTH(A73)&amp;"-"&amp;"F"&amp;TEXT(ROW(A72),"000")),IF(D73="Non",_xlfn.XLOOKUP(B73&amp;C73&amp;E73,B$1:B73&amp;C$1:C73&amp;E$1:E73,F$1:F73)," "))</f>
        <v xml:space="preserve"> </v>
      </c>
      <c r="G73" s="23"/>
      <c r="H73" s="122" t="str">
        <f>IF(ISNA(IF(ISNA(VLOOKUP(E73,B$2:$H73,4,FALSE))=TRUE,VLOOKUP(G73,'Grille tarifaire'!$B$2:$F$72,5,FALSE),"")),"",IF(ISNA(VLOOKUP(E73,B$2:$H73,4,FALSE))=TRUE,VLOOKUP(G73,'Grille tarifaire'!$B$2:$F$72,5,FALSE),""))</f>
        <v/>
      </c>
      <c r="I73" s="11"/>
      <c r="J73" s="122" t="str">
        <f>IF(I73="Saisir code","",IF(ISNA(IF(ISNA(VLOOKUP(E73,D$2:$J73,6,FALSE))=TRUE,VLOOKUP(I73,'Grille tarifaire'!$B$2:$F$72,5,FALSE),"")),"",IF(ISNA(VLOOKUP(E73,D$2:$J73,6,FALSE))=TRUE,VLOOKUP(I73,'Grille tarifaire'!$B$2:$F$72,5,FALSE),"")))</f>
        <v/>
      </c>
      <c r="K73" s="121"/>
      <c r="L73" s="122" t="str">
        <f>IF(K73="Saisir code","",IF(ISNA(IF(ISNA(VLOOKUP(E73,B$2:$J73,4,FALSE))=TRUE,VLOOKUP(K73,'Grille tarifaire'!$B$2:$F$72,5,FALSE),"")),"",IF(ISNA(VLOOKUP(E73,B$2:$J73,4,FALSE))=TRUE,VLOOKUP(K73,'Grille tarifaire'!$B$2:$F$72,5,FALSE),"")))</f>
        <v/>
      </c>
      <c r="M73" s="121"/>
      <c r="N73" s="122" t="str">
        <f>IF(M73="Saisir code","",IF(ISNA(IF(ISNA(VLOOKUP(H73,D$2:$J73,4,FALSE))=TRUE,VLOOKUP(M73,'Grille tarifaire'!$B$2:$F$72,5,FALSE),"")),"",IF(ISNA(VLOOKUP(H73,D$2:$J73,4,FALSE))=TRUE,VLOOKUP(M73,'Grille tarifaire'!$B$2:$F$72,5,FALSE),"")))</f>
        <v/>
      </c>
      <c r="O73" s="144"/>
      <c r="P73" s="93" t="str">
        <f t="shared" si="2"/>
        <v/>
      </c>
      <c r="Q73" s="8"/>
      <c r="R73" s="8" t="str">
        <f>IF('Données clients'!K73="Oui",COUNTIF(F$2:F73,F73)," ")</f>
        <v xml:space="preserve"> </v>
      </c>
      <c r="S73" s="37" t="str">
        <f>IF('Données clients'!K73="Oui","5"," ")</f>
        <v xml:space="preserve"> </v>
      </c>
    </row>
    <row r="74" spans="1:19" s="2" customFormat="1" ht="15" customHeight="1" x14ac:dyDescent="0.2">
      <c r="A74" s="33" t="str">
        <f>IF('Données clients'!K74="Oui",'Données clients'!A74," ")</f>
        <v xml:space="preserve"> </v>
      </c>
      <c r="B74" s="25" t="str">
        <f>IF('Données clients'!K74="Oui",'Données clients'!B74," ")</f>
        <v xml:space="preserve"> </v>
      </c>
      <c r="C74" s="26" t="str">
        <f>IF('Données clients'!K74="Oui",'Données clients'!C74," ")</f>
        <v xml:space="preserve"> </v>
      </c>
      <c r="D74" s="51"/>
      <c r="E74" s="53" t="str" cm="1">
        <f t="array" ref="E74">IF('Données clients'!K74="Oui",_xlfn.XLOOKUP(B74&amp;C74,'Données clients'!B$1:B74&amp;'Données clients'!C$1:C74,'Données clients'!I$1:I74)," ")</f>
        <v xml:space="preserve"> </v>
      </c>
      <c r="F74" s="53" t="str" cm="1">
        <f t="array" ref="F74">IF(D74="Oui",(YEAR(A74)&amp;"-"&amp;MONTH(A74)&amp;"-"&amp;"F"&amp;TEXT(ROW(A73),"000")),IF(D74="Non",_xlfn.XLOOKUP(B74&amp;C74&amp;E74,B$1:B74&amp;C$1:C74&amp;E$1:E74,F$1:F74)," "))</f>
        <v xml:space="preserve"> </v>
      </c>
      <c r="G74" s="23"/>
      <c r="H74" s="122" t="str">
        <f>IF(ISNA(IF(ISNA(VLOOKUP(E74,B$2:$H74,4,FALSE))=TRUE,VLOOKUP(G74,'Grille tarifaire'!$B$2:$F$72,5,FALSE),"")),"",IF(ISNA(VLOOKUP(E74,B$2:$H74,4,FALSE))=TRUE,VLOOKUP(G74,'Grille tarifaire'!$B$2:$F$72,5,FALSE),""))</f>
        <v/>
      </c>
      <c r="I74" s="11"/>
      <c r="J74" s="122" t="str">
        <f>IF(I74="Saisir code","",IF(ISNA(IF(ISNA(VLOOKUP(E74,D$2:$J74,6,FALSE))=TRUE,VLOOKUP(I74,'Grille tarifaire'!$B$2:$F$72,5,FALSE),"")),"",IF(ISNA(VLOOKUP(E74,D$2:$J74,6,FALSE))=TRUE,VLOOKUP(I74,'Grille tarifaire'!$B$2:$F$72,5,FALSE),"")))</f>
        <v/>
      </c>
      <c r="K74" s="121"/>
      <c r="L74" s="122" t="str">
        <f>IF(K74="Saisir code","",IF(ISNA(IF(ISNA(VLOOKUP(E74,B$2:$J74,4,FALSE))=TRUE,VLOOKUP(K74,'Grille tarifaire'!$B$2:$F$72,5,FALSE),"")),"",IF(ISNA(VLOOKUP(E74,B$2:$J74,4,FALSE))=TRUE,VLOOKUP(K74,'Grille tarifaire'!$B$2:$F$72,5,FALSE),"")))</f>
        <v/>
      </c>
      <c r="M74" s="121"/>
      <c r="N74" s="122" t="str">
        <f>IF(M74="Saisir code","",IF(ISNA(IF(ISNA(VLOOKUP(H74,D$2:$J74,4,FALSE))=TRUE,VLOOKUP(M74,'Grille tarifaire'!$B$2:$F$72,5,FALSE),"")),"",IF(ISNA(VLOOKUP(H74,D$2:$J74,4,FALSE))=TRUE,VLOOKUP(M74,'Grille tarifaire'!$B$2:$F$72,5,FALSE),"")))</f>
        <v/>
      </c>
      <c r="O74" s="144"/>
      <c r="P74" s="93" t="str">
        <f t="shared" si="2"/>
        <v/>
      </c>
      <c r="Q74" s="8"/>
      <c r="R74" s="8" t="str">
        <f>IF('Données clients'!K74="Oui",COUNTIF(F$2:F74,F74)," ")</f>
        <v xml:space="preserve"> </v>
      </c>
      <c r="S74" s="37" t="str">
        <f>IF('Données clients'!K74="Oui","5"," ")</f>
        <v xml:space="preserve"> </v>
      </c>
    </row>
    <row r="75" spans="1:19" s="2" customFormat="1" ht="15" customHeight="1" x14ac:dyDescent="0.2">
      <c r="A75" s="33" t="str">
        <f>IF('Données clients'!K75="Oui",'Données clients'!A75," ")</f>
        <v xml:space="preserve"> </v>
      </c>
      <c r="B75" s="25" t="str">
        <f>IF('Données clients'!K75="Oui",'Données clients'!B75," ")</f>
        <v xml:space="preserve"> </v>
      </c>
      <c r="C75" s="26" t="str">
        <f>IF('Données clients'!K75="Oui",'Données clients'!C75," ")</f>
        <v xml:space="preserve"> </v>
      </c>
      <c r="D75" s="51"/>
      <c r="E75" s="53" t="str" cm="1">
        <f t="array" ref="E75">IF('Données clients'!K75="Oui",_xlfn.XLOOKUP(B75&amp;C75,'Données clients'!B$1:B75&amp;'Données clients'!C$1:C75,'Données clients'!I$1:I75)," ")</f>
        <v xml:space="preserve"> </v>
      </c>
      <c r="F75" s="53" t="str" cm="1">
        <f t="array" ref="F75">IF(D75="Oui",(YEAR(A75)&amp;"-"&amp;MONTH(A75)&amp;"-"&amp;"F"&amp;TEXT(ROW(A74),"000")),IF(D75="Non",_xlfn.XLOOKUP(B75&amp;C75&amp;E75,B$1:B75&amp;C$1:C75&amp;E$1:E75,F$1:F75)," "))</f>
        <v xml:space="preserve"> </v>
      </c>
      <c r="G75" s="23"/>
      <c r="H75" s="122" t="str">
        <f>IF(ISNA(IF(ISNA(VLOOKUP(E75,B$2:$H75,4,FALSE))=TRUE,VLOOKUP(G75,'Grille tarifaire'!$B$2:$F$72,5,FALSE),"")),"",IF(ISNA(VLOOKUP(E75,B$2:$H75,4,FALSE))=TRUE,VLOOKUP(G75,'Grille tarifaire'!$B$2:$F$72,5,FALSE),""))</f>
        <v/>
      </c>
      <c r="I75" s="11"/>
      <c r="J75" s="122" t="str">
        <f>IF(I75="Saisir code","",IF(ISNA(IF(ISNA(VLOOKUP(E75,D$2:$J75,6,FALSE))=TRUE,VLOOKUP(I75,'Grille tarifaire'!$B$2:$F$72,5,FALSE),"")),"",IF(ISNA(VLOOKUP(E75,D$2:$J75,6,FALSE))=TRUE,VLOOKUP(I75,'Grille tarifaire'!$B$2:$F$72,5,FALSE),"")))</f>
        <v/>
      </c>
      <c r="K75" s="121"/>
      <c r="L75" s="122" t="str">
        <f>IF(K75="Saisir code","",IF(ISNA(IF(ISNA(VLOOKUP(E75,B$2:$J75,4,FALSE))=TRUE,VLOOKUP(K75,'Grille tarifaire'!$B$2:$F$72,5,FALSE),"")),"",IF(ISNA(VLOOKUP(E75,B$2:$J75,4,FALSE))=TRUE,VLOOKUP(K75,'Grille tarifaire'!$B$2:$F$72,5,FALSE),"")))</f>
        <v/>
      </c>
      <c r="M75" s="121"/>
      <c r="N75" s="122" t="str">
        <f>IF(M75="Saisir code","",IF(ISNA(IF(ISNA(VLOOKUP(H75,D$2:$J75,4,FALSE))=TRUE,VLOOKUP(M75,'Grille tarifaire'!$B$2:$F$72,5,FALSE),"")),"",IF(ISNA(VLOOKUP(H75,D$2:$J75,4,FALSE))=TRUE,VLOOKUP(M75,'Grille tarifaire'!$B$2:$F$72,5,FALSE),"")))</f>
        <v/>
      </c>
      <c r="O75" s="144"/>
      <c r="P75" s="93" t="str">
        <f t="shared" si="2"/>
        <v/>
      </c>
      <c r="Q75" s="8"/>
      <c r="R75" s="8" t="str">
        <f>IF('Données clients'!K75="Oui",COUNTIF(F$2:F75,F75)," ")</f>
        <v xml:space="preserve"> </v>
      </c>
      <c r="S75" s="37" t="str">
        <f>IF('Données clients'!K75="Oui","5"," ")</f>
        <v xml:space="preserve"> </v>
      </c>
    </row>
    <row r="76" spans="1:19" s="2" customFormat="1" ht="15" customHeight="1" x14ac:dyDescent="0.2">
      <c r="A76" s="33" t="str">
        <f>IF('Données clients'!K76="Oui",'Données clients'!A76," ")</f>
        <v xml:space="preserve"> </v>
      </c>
      <c r="B76" s="25" t="str">
        <f>IF('Données clients'!K76="Oui",'Données clients'!B76," ")</f>
        <v xml:space="preserve"> </v>
      </c>
      <c r="C76" s="26" t="str">
        <f>IF('Données clients'!K76="Oui",'Données clients'!C76," ")</f>
        <v xml:space="preserve"> </v>
      </c>
      <c r="D76" s="51"/>
      <c r="E76" s="53" t="str" cm="1">
        <f t="array" ref="E76">IF('Données clients'!K76="Oui",_xlfn.XLOOKUP(B76&amp;C76,'Données clients'!B$1:B76&amp;'Données clients'!C$1:C76,'Données clients'!I$1:I76)," ")</f>
        <v xml:space="preserve"> </v>
      </c>
      <c r="F76" s="53" t="str" cm="1">
        <f t="array" ref="F76">IF(D76="Oui",(YEAR(A76)&amp;"-"&amp;MONTH(A76)&amp;"-"&amp;"F"&amp;TEXT(ROW(A75),"000")),IF(D76="Non",_xlfn.XLOOKUP(B76&amp;C76&amp;E76,B$1:B76&amp;C$1:C76&amp;E$1:E76,F$1:F76)," "))</f>
        <v xml:space="preserve"> </v>
      </c>
      <c r="G76" s="23"/>
      <c r="H76" s="122" t="str">
        <f>IF(ISNA(IF(ISNA(VLOOKUP(E76,B$2:$H76,4,FALSE))=TRUE,VLOOKUP(G76,'Grille tarifaire'!$B$2:$F$72,5,FALSE),"")),"",IF(ISNA(VLOOKUP(E76,B$2:$H76,4,FALSE))=TRUE,VLOOKUP(G76,'Grille tarifaire'!$B$2:$F$72,5,FALSE),""))</f>
        <v/>
      </c>
      <c r="I76" s="11"/>
      <c r="J76" s="122" t="str">
        <f>IF(I76="Saisir code","",IF(ISNA(IF(ISNA(VLOOKUP(E76,D$2:$J76,6,FALSE))=TRUE,VLOOKUP(I76,'Grille tarifaire'!$B$2:$F$72,5,FALSE),"")),"",IF(ISNA(VLOOKUP(E76,D$2:$J76,6,FALSE))=TRUE,VLOOKUP(I76,'Grille tarifaire'!$B$2:$F$72,5,FALSE),"")))</f>
        <v/>
      </c>
      <c r="K76" s="121"/>
      <c r="L76" s="122" t="str">
        <f>IF(K76="Saisir code","",IF(ISNA(IF(ISNA(VLOOKUP(E76,B$2:$J76,4,FALSE))=TRUE,VLOOKUP(K76,'Grille tarifaire'!$B$2:$F$72,5,FALSE),"")),"",IF(ISNA(VLOOKUP(E76,B$2:$J76,4,FALSE))=TRUE,VLOOKUP(K76,'Grille tarifaire'!$B$2:$F$72,5,FALSE),"")))</f>
        <v/>
      </c>
      <c r="M76" s="121"/>
      <c r="N76" s="122" t="str">
        <f>IF(M76="Saisir code","",IF(ISNA(IF(ISNA(VLOOKUP(H76,D$2:$J76,4,FALSE))=TRUE,VLOOKUP(M76,'Grille tarifaire'!$B$2:$F$72,5,FALSE),"")),"",IF(ISNA(VLOOKUP(H76,D$2:$J76,4,FALSE))=TRUE,VLOOKUP(M76,'Grille tarifaire'!$B$2:$F$72,5,FALSE),"")))</f>
        <v/>
      </c>
      <c r="O76" s="144"/>
      <c r="P76" s="93" t="str">
        <f t="shared" si="2"/>
        <v/>
      </c>
      <c r="Q76" s="8"/>
      <c r="R76" s="8" t="str">
        <f>IF('Données clients'!K76="Oui",COUNTIF(F$2:F76,F76)," ")</f>
        <v xml:space="preserve"> </v>
      </c>
      <c r="S76" s="37" t="str">
        <f>IF('Données clients'!K76="Oui","5"," ")</f>
        <v xml:space="preserve"> </v>
      </c>
    </row>
    <row r="77" spans="1:19" s="2" customFormat="1" ht="15" customHeight="1" x14ac:dyDescent="0.2">
      <c r="A77" s="33" t="str">
        <f>IF('Données clients'!K77="Oui",'Données clients'!A77," ")</f>
        <v xml:space="preserve"> </v>
      </c>
      <c r="B77" s="25" t="str">
        <f>IF('Données clients'!K77="Oui",'Données clients'!B77," ")</f>
        <v xml:space="preserve"> </v>
      </c>
      <c r="C77" s="26" t="str">
        <f>IF('Données clients'!K77="Oui",'Données clients'!C77," ")</f>
        <v xml:space="preserve"> </v>
      </c>
      <c r="D77" s="51"/>
      <c r="E77" s="53" t="str" cm="1">
        <f t="array" ref="E77">IF('Données clients'!K77="Oui",_xlfn.XLOOKUP(B77&amp;C77,'Données clients'!B$1:B77&amp;'Données clients'!C$1:C77,'Données clients'!I$1:I77)," ")</f>
        <v xml:space="preserve"> </v>
      </c>
      <c r="F77" s="53" t="str" cm="1">
        <f t="array" ref="F77">IF(D77="Oui",(YEAR(A77)&amp;"-"&amp;MONTH(A77)&amp;"-"&amp;"F"&amp;TEXT(ROW(A76),"000")),IF(D77="Non",_xlfn.XLOOKUP(B77&amp;C77&amp;E77,B$1:B77&amp;C$1:C77&amp;E$1:E77,F$1:F77)," "))</f>
        <v xml:space="preserve"> </v>
      </c>
      <c r="G77" s="23"/>
      <c r="H77" s="122" t="str">
        <f>IF(ISNA(IF(ISNA(VLOOKUP(E77,B$2:$H77,4,FALSE))=TRUE,VLOOKUP(G77,'Grille tarifaire'!$B$2:$F$72,5,FALSE),"")),"",IF(ISNA(VLOOKUP(E77,B$2:$H77,4,FALSE))=TRUE,VLOOKUP(G77,'Grille tarifaire'!$B$2:$F$72,5,FALSE),""))</f>
        <v/>
      </c>
      <c r="I77" s="11"/>
      <c r="J77" s="122" t="str">
        <f>IF(I77="Saisir code","",IF(ISNA(IF(ISNA(VLOOKUP(E77,D$2:$J77,6,FALSE))=TRUE,VLOOKUP(I77,'Grille tarifaire'!$B$2:$F$72,5,FALSE),"")),"",IF(ISNA(VLOOKUP(E77,D$2:$J77,6,FALSE))=TRUE,VLOOKUP(I77,'Grille tarifaire'!$B$2:$F$72,5,FALSE),"")))</f>
        <v/>
      </c>
      <c r="K77" s="121"/>
      <c r="L77" s="122" t="str">
        <f>IF(K77="Saisir code","",IF(ISNA(IF(ISNA(VLOOKUP(E77,B$2:$J77,4,FALSE))=TRUE,VLOOKUP(K77,'Grille tarifaire'!$B$2:$F$72,5,FALSE),"")),"",IF(ISNA(VLOOKUP(E77,B$2:$J77,4,FALSE))=TRUE,VLOOKUP(K77,'Grille tarifaire'!$B$2:$F$72,5,FALSE),"")))</f>
        <v/>
      </c>
      <c r="M77" s="121"/>
      <c r="N77" s="122" t="str">
        <f>IF(M77="Saisir code","",IF(ISNA(IF(ISNA(VLOOKUP(H77,D$2:$J77,4,FALSE))=TRUE,VLOOKUP(M77,'Grille tarifaire'!$B$2:$F$72,5,FALSE),"")),"",IF(ISNA(VLOOKUP(H77,D$2:$J77,4,FALSE))=TRUE,VLOOKUP(M77,'Grille tarifaire'!$B$2:$F$72,5,FALSE),"")))</f>
        <v/>
      </c>
      <c r="O77" s="144"/>
      <c r="P77" s="93" t="str">
        <f t="shared" si="2"/>
        <v/>
      </c>
      <c r="Q77" s="8"/>
      <c r="R77" s="8" t="str">
        <f>IF('Données clients'!K77="Oui",COUNTIF(F$2:F77,F77)," ")</f>
        <v xml:space="preserve"> </v>
      </c>
      <c r="S77" s="37" t="str">
        <f>IF('Données clients'!K77="Oui","5"," ")</f>
        <v xml:space="preserve"> </v>
      </c>
    </row>
    <row r="78" spans="1:19" s="2" customFormat="1" ht="15" customHeight="1" x14ac:dyDescent="0.2">
      <c r="A78" s="33" t="str">
        <f>IF('Données clients'!K78="Oui",'Données clients'!A78," ")</f>
        <v xml:space="preserve"> </v>
      </c>
      <c r="B78" s="25" t="str">
        <f>IF('Données clients'!K78="Oui",'Données clients'!B78," ")</f>
        <v xml:space="preserve"> </v>
      </c>
      <c r="C78" s="26" t="str">
        <f>IF('Données clients'!K78="Oui",'Données clients'!C78," ")</f>
        <v xml:space="preserve"> </v>
      </c>
      <c r="D78" s="51"/>
      <c r="E78" s="53" t="str" cm="1">
        <f t="array" ref="E78">IF('Données clients'!K78="Oui",_xlfn.XLOOKUP(B78&amp;C78,'Données clients'!B$1:B78&amp;'Données clients'!C$1:C78,'Données clients'!I$1:I78)," ")</f>
        <v xml:space="preserve"> </v>
      </c>
      <c r="F78" s="53" t="str" cm="1">
        <f t="array" ref="F78">IF(D78="Oui",(YEAR(A78)&amp;"-"&amp;MONTH(A78)&amp;"-"&amp;"F"&amp;TEXT(ROW(A77),"000")),IF(D78="Non",_xlfn.XLOOKUP(B78&amp;C78&amp;E78,B$1:B78&amp;C$1:C78&amp;E$1:E78,F$1:F78)," "))</f>
        <v xml:space="preserve"> </v>
      </c>
      <c r="G78" s="23"/>
      <c r="H78" s="122" t="str">
        <f>IF(ISNA(IF(ISNA(VLOOKUP(E78,B$2:$H78,4,FALSE))=TRUE,VLOOKUP(G78,'Grille tarifaire'!$B$2:$F$72,5,FALSE),"")),"",IF(ISNA(VLOOKUP(E78,B$2:$H78,4,FALSE))=TRUE,VLOOKUP(G78,'Grille tarifaire'!$B$2:$F$72,5,FALSE),""))</f>
        <v/>
      </c>
      <c r="I78" s="11"/>
      <c r="J78" s="122" t="str">
        <f>IF(I78="Saisir code","",IF(ISNA(IF(ISNA(VLOOKUP(E78,D$2:$J78,6,FALSE))=TRUE,VLOOKUP(I78,'Grille tarifaire'!$B$2:$F$72,5,FALSE),"")),"",IF(ISNA(VLOOKUP(E78,D$2:$J78,6,FALSE))=TRUE,VLOOKUP(I78,'Grille tarifaire'!$B$2:$F$72,5,FALSE),"")))</f>
        <v/>
      </c>
      <c r="K78" s="121"/>
      <c r="L78" s="122" t="str">
        <f>IF(K78="Saisir code","",IF(ISNA(IF(ISNA(VLOOKUP(E78,B$2:$J78,4,FALSE))=TRUE,VLOOKUP(K78,'Grille tarifaire'!$B$2:$F$72,5,FALSE),"")),"",IF(ISNA(VLOOKUP(E78,B$2:$J78,4,FALSE))=TRUE,VLOOKUP(K78,'Grille tarifaire'!$B$2:$F$72,5,FALSE),"")))</f>
        <v/>
      </c>
      <c r="M78" s="121"/>
      <c r="N78" s="122" t="str">
        <f>IF(M78="Saisir code","",IF(ISNA(IF(ISNA(VLOOKUP(H78,D$2:$J78,4,FALSE))=TRUE,VLOOKUP(M78,'Grille tarifaire'!$B$2:$F$72,5,FALSE),"")),"",IF(ISNA(VLOOKUP(H78,D$2:$J78,4,FALSE))=TRUE,VLOOKUP(M78,'Grille tarifaire'!$B$2:$F$72,5,FALSE),"")))</f>
        <v/>
      </c>
      <c r="O78" s="144"/>
      <c r="P78" s="93" t="str">
        <f t="shared" si="2"/>
        <v/>
      </c>
      <c r="Q78" s="8"/>
      <c r="R78" s="8" t="str">
        <f>IF('Données clients'!K78="Oui",COUNTIF(F$2:F78,F78)," ")</f>
        <v xml:space="preserve"> </v>
      </c>
      <c r="S78" s="37" t="str">
        <f>IF('Données clients'!K78="Oui","5"," ")</f>
        <v xml:space="preserve"> </v>
      </c>
    </row>
    <row r="79" spans="1:19" s="2" customFormat="1" ht="15" customHeight="1" x14ac:dyDescent="0.2">
      <c r="A79" s="33" t="str">
        <f>IF('Données clients'!K79="Oui",'Données clients'!A79," ")</f>
        <v xml:space="preserve"> </v>
      </c>
      <c r="B79" s="25" t="str">
        <f>IF('Données clients'!K79="Oui",'Données clients'!B79," ")</f>
        <v xml:space="preserve"> </v>
      </c>
      <c r="C79" s="26" t="str">
        <f>IF('Données clients'!K79="Oui",'Données clients'!C79," ")</f>
        <v xml:space="preserve"> </v>
      </c>
      <c r="D79" s="51"/>
      <c r="E79" s="53" t="str" cm="1">
        <f t="array" ref="E79">IF('Données clients'!K79="Oui",_xlfn.XLOOKUP(B79&amp;C79,'Données clients'!B$1:B79&amp;'Données clients'!C$1:C79,'Données clients'!I$1:I79)," ")</f>
        <v xml:space="preserve"> </v>
      </c>
      <c r="F79" s="53" t="str" cm="1">
        <f t="array" ref="F79">IF(D79="Oui",(YEAR(A79)&amp;"-"&amp;MONTH(A79)&amp;"-"&amp;"F"&amp;TEXT(ROW(A78),"000")),IF(D79="Non",_xlfn.XLOOKUP(B79&amp;C79&amp;E79,B$1:B79&amp;C$1:C79&amp;E$1:E79,F$1:F79)," "))</f>
        <v xml:space="preserve"> </v>
      </c>
      <c r="G79" s="23"/>
      <c r="H79" s="122" t="str">
        <f>IF(ISNA(IF(ISNA(VLOOKUP(E79,B$2:$H79,4,FALSE))=TRUE,VLOOKUP(G79,'Grille tarifaire'!$B$2:$F$72,5,FALSE),"")),"",IF(ISNA(VLOOKUP(E79,B$2:$H79,4,FALSE))=TRUE,VLOOKUP(G79,'Grille tarifaire'!$B$2:$F$72,5,FALSE),""))</f>
        <v/>
      </c>
      <c r="I79" s="11"/>
      <c r="J79" s="122" t="str">
        <f>IF(I79="Saisir code","",IF(ISNA(IF(ISNA(VLOOKUP(E79,D$2:$J79,6,FALSE))=TRUE,VLOOKUP(I79,'Grille tarifaire'!$B$2:$F$72,5,FALSE),"")),"",IF(ISNA(VLOOKUP(E79,D$2:$J79,6,FALSE))=TRUE,VLOOKUP(I79,'Grille tarifaire'!$B$2:$F$72,5,FALSE),"")))</f>
        <v/>
      </c>
      <c r="K79" s="121"/>
      <c r="L79" s="122" t="str">
        <f>IF(K79="Saisir code","",IF(ISNA(IF(ISNA(VLOOKUP(E79,B$2:$J79,4,FALSE))=TRUE,VLOOKUP(K79,'Grille tarifaire'!$B$2:$F$72,5,FALSE),"")),"",IF(ISNA(VLOOKUP(E79,B$2:$J79,4,FALSE))=TRUE,VLOOKUP(K79,'Grille tarifaire'!$B$2:$F$72,5,FALSE),"")))</f>
        <v/>
      </c>
      <c r="M79" s="121"/>
      <c r="N79" s="122" t="str">
        <f>IF(M79="Saisir code","",IF(ISNA(IF(ISNA(VLOOKUP(H79,D$2:$J79,4,FALSE))=TRUE,VLOOKUP(M79,'Grille tarifaire'!$B$2:$F$72,5,FALSE),"")),"",IF(ISNA(VLOOKUP(H79,D$2:$J79,4,FALSE))=TRUE,VLOOKUP(M79,'Grille tarifaire'!$B$2:$F$72,5,FALSE),"")))</f>
        <v/>
      </c>
      <c r="O79" s="144"/>
      <c r="P79" s="93" t="str">
        <f t="shared" si="2"/>
        <v/>
      </c>
      <c r="Q79" s="8"/>
      <c r="R79" s="8" t="str">
        <f>IF('Données clients'!K79="Oui",COUNTIF(F$2:F79,F79)," ")</f>
        <v xml:space="preserve"> </v>
      </c>
      <c r="S79" s="37" t="str">
        <f>IF('Données clients'!K79="Oui","5"," ")</f>
        <v xml:space="preserve"> </v>
      </c>
    </row>
    <row r="80" spans="1:19" s="2" customFormat="1" ht="15" customHeight="1" x14ac:dyDescent="0.2">
      <c r="A80" s="33" t="str">
        <f>IF('Données clients'!K80="Oui",'Données clients'!A80," ")</f>
        <v xml:space="preserve"> </v>
      </c>
      <c r="B80" s="25" t="str">
        <f>IF('Données clients'!K80="Oui",'Données clients'!B80," ")</f>
        <v xml:space="preserve"> </v>
      </c>
      <c r="C80" s="26" t="str">
        <f>IF('Données clients'!K80="Oui",'Données clients'!C80," ")</f>
        <v xml:space="preserve"> </v>
      </c>
      <c r="D80" s="51"/>
      <c r="E80" s="53" t="str" cm="1">
        <f t="array" ref="E80">IF('Données clients'!K80="Oui",_xlfn.XLOOKUP(B80&amp;C80,'Données clients'!B$1:B80&amp;'Données clients'!C$1:C80,'Données clients'!I$1:I80)," ")</f>
        <v xml:space="preserve"> </v>
      </c>
      <c r="F80" s="53" t="str" cm="1">
        <f t="array" ref="F80">IF(D80="Oui",(YEAR(A80)&amp;"-"&amp;MONTH(A80)&amp;"-"&amp;"F"&amp;TEXT(ROW(A79),"000")),IF(D80="Non",_xlfn.XLOOKUP(B80&amp;C80&amp;E80,B$1:B80&amp;C$1:C80&amp;E$1:E80,F$1:F80)," "))</f>
        <v xml:space="preserve"> </v>
      </c>
      <c r="G80" s="23"/>
      <c r="H80" s="122" t="str">
        <f>IF(ISNA(IF(ISNA(VLOOKUP(E80,B$2:$H80,4,FALSE))=TRUE,VLOOKUP(G80,'Grille tarifaire'!$B$2:$F$72,5,FALSE),"")),"",IF(ISNA(VLOOKUP(E80,B$2:$H80,4,FALSE))=TRUE,VLOOKUP(G80,'Grille tarifaire'!$B$2:$F$72,5,FALSE),""))</f>
        <v/>
      </c>
      <c r="I80" s="11"/>
      <c r="J80" s="122" t="str">
        <f>IF(I80="Saisir code","",IF(ISNA(IF(ISNA(VLOOKUP(E80,D$2:$J80,6,FALSE))=TRUE,VLOOKUP(I80,'Grille tarifaire'!$B$2:$F$72,5,FALSE),"")),"",IF(ISNA(VLOOKUP(E80,D$2:$J80,6,FALSE))=TRUE,VLOOKUP(I80,'Grille tarifaire'!$B$2:$F$72,5,FALSE),"")))</f>
        <v/>
      </c>
      <c r="K80" s="121"/>
      <c r="L80" s="122" t="str">
        <f>IF(K80="Saisir code","",IF(ISNA(IF(ISNA(VLOOKUP(E80,B$2:$J80,4,FALSE))=TRUE,VLOOKUP(K80,'Grille tarifaire'!$B$2:$F$72,5,FALSE),"")),"",IF(ISNA(VLOOKUP(E80,B$2:$J80,4,FALSE))=TRUE,VLOOKUP(K80,'Grille tarifaire'!$B$2:$F$72,5,FALSE),"")))</f>
        <v/>
      </c>
      <c r="M80" s="121"/>
      <c r="N80" s="122" t="str">
        <f>IF(M80="Saisir code","",IF(ISNA(IF(ISNA(VLOOKUP(H80,D$2:$J80,4,FALSE))=TRUE,VLOOKUP(M80,'Grille tarifaire'!$B$2:$F$72,5,FALSE),"")),"",IF(ISNA(VLOOKUP(H80,D$2:$J80,4,FALSE))=TRUE,VLOOKUP(M80,'Grille tarifaire'!$B$2:$F$72,5,FALSE),"")))</f>
        <v/>
      </c>
      <c r="O80" s="144"/>
      <c r="P80" s="93" t="str">
        <f t="shared" si="2"/>
        <v/>
      </c>
      <c r="Q80" s="8"/>
      <c r="R80" s="8" t="str">
        <f>IF('Données clients'!K80="Oui",COUNTIF(F$2:F80,F80)," ")</f>
        <v xml:space="preserve"> </v>
      </c>
      <c r="S80" s="37" t="str">
        <f>IF('Données clients'!K80="Oui","5"," ")</f>
        <v xml:space="preserve"> </v>
      </c>
    </row>
    <row r="81" spans="1:19" s="2" customFormat="1" ht="15" customHeight="1" x14ac:dyDescent="0.2">
      <c r="A81" s="33" t="str">
        <f>IF('Données clients'!K81="Oui",'Données clients'!A81," ")</f>
        <v xml:space="preserve"> </v>
      </c>
      <c r="B81" s="25" t="str">
        <f>IF('Données clients'!K81="Oui",'Données clients'!B81," ")</f>
        <v xml:space="preserve"> </v>
      </c>
      <c r="C81" s="26" t="str">
        <f>IF('Données clients'!K81="Oui",'Données clients'!C81," ")</f>
        <v xml:space="preserve"> </v>
      </c>
      <c r="D81" s="51"/>
      <c r="E81" s="53" t="str" cm="1">
        <f t="array" ref="E81">IF('Données clients'!K81="Oui",_xlfn.XLOOKUP(B81&amp;C81,'Données clients'!B$1:B81&amp;'Données clients'!C$1:C81,'Données clients'!I$1:I81)," ")</f>
        <v xml:space="preserve"> </v>
      </c>
      <c r="F81" s="53" t="str" cm="1">
        <f t="array" ref="F81">IF(D81="Oui",(YEAR(A81)&amp;"-"&amp;MONTH(A81)&amp;"-"&amp;"F"&amp;TEXT(ROW(A80),"000")),IF(D81="Non",_xlfn.XLOOKUP(B81&amp;C81&amp;E81,B$1:B81&amp;C$1:C81&amp;E$1:E81,F$1:F81)," "))</f>
        <v xml:space="preserve"> </v>
      </c>
      <c r="G81" s="23"/>
      <c r="H81" s="122" t="str">
        <f>IF(ISNA(IF(ISNA(VLOOKUP(E81,B$2:$H81,4,FALSE))=TRUE,VLOOKUP(G81,'Grille tarifaire'!$B$2:$F$72,5,FALSE),"")),"",IF(ISNA(VLOOKUP(E81,B$2:$H81,4,FALSE))=TRUE,VLOOKUP(G81,'Grille tarifaire'!$B$2:$F$72,5,FALSE),""))</f>
        <v/>
      </c>
      <c r="I81" s="11"/>
      <c r="J81" s="122" t="str">
        <f>IF(I81="Saisir code","",IF(ISNA(IF(ISNA(VLOOKUP(E81,D$2:$J81,6,FALSE))=TRUE,VLOOKUP(I81,'Grille tarifaire'!$B$2:$F$72,5,FALSE),"")),"",IF(ISNA(VLOOKUP(E81,D$2:$J81,6,FALSE))=TRUE,VLOOKUP(I81,'Grille tarifaire'!$B$2:$F$72,5,FALSE),"")))</f>
        <v/>
      </c>
      <c r="K81" s="121"/>
      <c r="L81" s="122" t="str">
        <f>IF(K81="Saisir code","",IF(ISNA(IF(ISNA(VLOOKUP(E81,B$2:$J81,4,FALSE))=TRUE,VLOOKUP(K81,'Grille tarifaire'!$B$2:$F$72,5,FALSE),"")),"",IF(ISNA(VLOOKUP(E81,B$2:$J81,4,FALSE))=TRUE,VLOOKUP(K81,'Grille tarifaire'!$B$2:$F$72,5,FALSE),"")))</f>
        <v/>
      </c>
      <c r="M81" s="121"/>
      <c r="N81" s="122" t="str">
        <f>IF(M81="Saisir code","",IF(ISNA(IF(ISNA(VLOOKUP(H81,D$2:$J81,4,FALSE))=TRUE,VLOOKUP(M81,'Grille tarifaire'!$B$2:$F$72,5,FALSE),"")),"",IF(ISNA(VLOOKUP(H81,D$2:$J81,4,FALSE))=TRUE,VLOOKUP(M81,'Grille tarifaire'!$B$2:$F$72,5,FALSE),"")))</f>
        <v/>
      </c>
      <c r="O81" s="144"/>
      <c r="P81" s="93" t="str">
        <f t="shared" si="2"/>
        <v/>
      </c>
      <c r="Q81" s="8"/>
      <c r="R81" s="8" t="str">
        <f>IF('Données clients'!K81="Oui",COUNTIF(F$2:F81,F81)," ")</f>
        <v xml:space="preserve"> </v>
      </c>
      <c r="S81" s="37" t="str">
        <f>IF('Données clients'!K81="Oui","5"," ")</f>
        <v xml:space="preserve"> </v>
      </c>
    </row>
    <row r="82" spans="1:19" s="2" customFormat="1" ht="15" customHeight="1" x14ac:dyDescent="0.2">
      <c r="A82" s="33" t="str">
        <f>IF('Données clients'!K82="Oui",'Données clients'!A82," ")</f>
        <v xml:space="preserve"> </v>
      </c>
      <c r="B82" s="25" t="str">
        <f>IF('Données clients'!K82="Oui",'Données clients'!B82," ")</f>
        <v xml:space="preserve"> </v>
      </c>
      <c r="C82" s="26" t="str">
        <f>IF('Données clients'!K82="Oui",'Données clients'!C82," ")</f>
        <v xml:space="preserve"> </v>
      </c>
      <c r="D82" s="51"/>
      <c r="E82" s="53" t="str" cm="1">
        <f t="array" ref="E82">IF('Données clients'!K82="Oui",_xlfn.XLOOKUP(B82&amp;C82,'Données clients'!B$1:B82&amp;'Données clients'!C$1:C82,'Données clients'!I$1:I82)," ")</f>
        <v xml:space="preserve"> </v>
      </c>
      <c r="F82" s="53" t="str" cm="1">
        <f t="array" ref="F82">IF(D82="Oui",(YEAR(A82)&amp;"-"&amp;MONTH(A82)&amp;"-"&amp;"F"&amp;TEXT(ROW(A81),"000")),IF(D82="Non",_xlfn.XLOOKUP(B82&amp;C82&amp;E82,B$1:B82&amp;C$1:C82&amp;E$1:E82,F$1:F82)," "))</f>
        <v xml:space="preserve"> </v>
      </c>
      <c r="G82" s="23"/>
      <c r="H82" s="122" t="str">
        <f>IF(ISNA(IF(ISNA(VLOOKUP(E82,B$2:$H82,4,FALSE))=TRUE,VLOOKUP(G82,'Grille tarifaire'!$B$2:$F$72,5,FALSE),"")),"",IF(ISNA(VLOOKUP(E82,B$2:$H82,4,FALSE))=TRUE,VLOOKUP(G82,'Grille tarifaire'!$B$2:$F$72,5,FALSE),""))</f>
        <v/>
      </c>
      <c r="I82" s="11"/>
      <c r="J82" s="122" t="str">
        <f>IF(I82="Saisir code","",IF(ISNA(IF(ISNA(VLOOKUP(E82,D$2:$J82,6,FALSE))=TRUE,VLOOKUP(I82,'Grille tarifaire'!$B$2:$F$72,5,FALSE),"")),"",IF(ISNA(VLOOKUP(E82,D$2:$J82,6,FALSE))=TRUE,VLOOKUP(I82,'Grille tarifaire'!$B$2:$F$72,5,FALSE),"")))</f>
        <v/>
      </c>
      <c r="K82" s="121"/>
      <c r="L82" s="122" t="str">
        <f>IF(K82="Saisir code","",IF(ISNA(IF(ISNA(VLOOKUP(E82,B$2:$J82,4,FALSE))=TRUE,VLOOKUP(K82,'Grille tarifaire'!$B$2:$F$72,5,FALSE),"")),"",IF(ISNA(VLOOKUP(E82,B$2:$J82,4,FALSE))=TRUE,VLOOKUP(K82,'Grille tarifaire'!$B$2:$F$72,5,FALSE),"")))</f>
        <v/>
      </c>
      <c r="M82" s="121"/>
      <c r="N82" s="122" t="str">
        <f>IF(M82="Saisir code","",IF(ISNA(IF(ISNA(VLOOKUP(H82,D$2:$J82,4,FALSE))=TRUE,VLOOKUP(M82,'Grille tarifaire'!$B$2:$F$72,5,FALSE),"")),"",IF(ISNA(VLOOKUP(H82,D$2:$J82,4,FALSE))=TRUE,VLOOKUP(M82,'Grille tarifaire'!$B$2:$F$72,5,FALSE),"")))</f>
        <v/>
      </c>
      <c r="O82" s="144"/>
      <c r="P82" s="93" t="str">
        <f t="shared" si="2"/>
        <v/>
      </c>
      <c r="Q82" s="8"/>
      <c r="R82" s="8" t="str">
        <f>IF('Données clients'!K82="Oui",COUNTIF(F$2:F82,F82)," ")</f>
        <v xml:space="preserve"> </v>
      </c>
      <c r="S82" s="37" t="str">
        <f>IF('Données clients'!K82="Oui","5"," ")</f>
        <v xml:space="preserve"> </v>
      </c>
    </row>
    <row r="83" spans="1:19" s="2" customFormat="1" ht="15" customHeight="1" x14ac:dyDescent="0.2">
      <c r="A83" s="33" t="str">
        <f>IF('Données clients'!K83="Oui",'Données clients'!A83," ")</f>
        <v xml:space="preserve"> </v>
      </c>
      <c r="B83" s="25" t="str">
        <f>IF('Données clients'!K83="Oui",'Données clients'!B83," ")</f>
        <v xml:space="preserve"> </v>
      </c>
      <c r="C83" s="26" t="str">
        <f>IF('Données clients'!K83="Oui",'Données clients'!C83," ")</f>
        <v xml:space="preserve"> </v>
      </c>
      <c r="D83" s="51"/>
      <c r="E83" s="53" t="str" cm="1">
        <f t="array" ref="E83">IF('Données clients'!K83="Oui",_xlfn.XLOOKUP(B83&amp;C83,'Données clients'!B$1:B83&amp;'Données clients'!C$1:C83,'Données clients'!I$1:I83)," ")</f>
        <v xml:space="preserve"> </v>
      </c>
      <c r="F83" s="53" t="str" cm="1">
        <f t="array" ref="F83">IF(D83="Oui",(YEAR(A83)&amp;"-"&amp;MONTH(A83)&amp;"-"&amp;"F"&amp;TEXT(ROW(A82),"000")),IF(D83="Non",_xlfn.XLOOKUP(B83&amp;C83&amp;E83,B$1:B83&amp;C$1:C83&amp;E$1:E83,F$1:F83)," "))</f>
        <v xml:space="preserve"> </v>
      </c>
      <c r="G83" s="23"/>
      <c r="H83" s="122" t="str">
        <f>IF(ISNA(IF(ISNA(VLOOKUP(E83,B$2:$H83,4,FALSE))=TRUE,VLOOKUP(G83,'Grille tarifaire'!$B$2:$F$72,5,FALSE),"")),"",IF(ISNA(VLOOKUP(E83,B$2:$H83,4,FALSE))=TRUE,VLOOKUP(G83,'Grille tarifaire'!$B$2:$F$72,5,FALSE),""))</f>
        <v/>
      </c>
      <c r="I83" s="11"/>
      <c r="J83" s="122" t="str">
        <f>IF(I83="Saisir code","",IF(ISNA(IF(ISNA(VLOOKUP(E83,D$2:$J83,6,FALSE))=TRUE,VLOOKUP(I83,'Grille tarifaire'!$B$2:$F$72,5,FALSE),"")),"",IF(ISNA(VLOOKUP(E83,D$2:$J83,6,FALSE))=TRUE,VLOOKUP(I83,'Grille tarifaire'!$B$2:$F$72,5,FALSE),"")))</f>
        <v/>
      </c>
      <c r="K83" s="121"/>
      <c r="L83" s="122" t="str">
        <f>IF(K83="Saisir code","",IF(ISNA(IF(ISNA(VLOOKUP(E83,B$2:$J83,4,FALSE))=TRUE,VLOOKUP(K83,'Grille tarifaire'!$B$2:$F$72,5,FALSE),"")),"",IF(ISNA(VLOOKUP(E83,B$2:$J83,4,FALSE))=TRUE,VLOOKUP(K83,'Grille tarifaire'!$B$2:$F$72,5,FALSE),"")))</f>
        <v/>
      </c>
      <c r="M83" s="121"/>
      <c r="N83" s="122" t="str">
        <f>IF(M83="Saisir code","",IF(ISNA(IF(ISNA(VLOOKUP(H83,D$2:$J83,4,FALSE))=TRUE,VLOOKUP(M83,'Grille tarifaire'!$B$2:$F$72,5,FALSE),"")),"",IF(ISNA(VLOOKUP(H83,D$2:$J83,4,FALSE))=TRUE,VLOOKUP(M83,'Grille tarifaire'!$B$2:$F$72,5,FALSE),"")))</f>
        <v/>
      </c>
      <c r="O83" s="144"/>
      <c r="P83" s="93" t="str">
        <f t="shared" si="2"/>
        <v/>
      </c>
      <c r="Q83" s="8"/>
      <c r="R83" s="8" t="str">
        <f>IF('Données clients'!K83="Oui",COUNTIF(F$2:F83,F83)," ")</f>
        <v xml:space="preserve"> </v>
      </c>
      <c r="S83" s="37" t="str">
        <f>IF('Données clients'!K83="Oui","5"," ")</f>
        <v xml:space="preserve"> </v>
      </c>
    </row>
    <row r="84" spans="1:19" s="2" customFormat="1" ht="15" customHeight="1" x14ac:dyDescent="0.2">
      <c r="A84" s="33" t="str">
        <f>IF('Données clients'!K84="Oui",'Données clients'!A84," ")</f>
        <v xml:space="preserve"> </v>
      </c>
      <c r="B84" s="25" t="str">
        <f>IF('Données clients'!K84="Oui",'Données clients'!B84," ")</f>
        <v xml:space="preserve"> </v>
      </c>
      <c r="C84" s="26" t="str">
        <f>IF('Données clients'!K84="Oui",'Données clients'!C84," ")</f>
        <v xml:space="preserve"> </v>
      </c>
      <c r="D84" s="51"/>
      <c r="E84" s="53" t="str" cm="1">
        <f t="array" ref="E84">IF('Données clients'!K84="Oui",_xlfn.XLOOKUP(B84&amp;C84,'Données clients'!B$1:B84&amp;'Données clients'!C$1:C84,'Données clients'!I$1:I84)," ")</f>
        <v xml:space="preserve"> </v>
      </c>
      <c r="F84" s="53" t="str" cm="1">
        <f t="array" ref="F84">IF(D84="Oui",(YEAR(A84)&amp;"-"&amp;MONTH(A84)&amp;"-"&amp;"F"&amp;TEXT(ROW(A83),"000")),IF(D84="Non",_xlfn.XLOOKUP(B84&amp;C84&amp;E84,B$1:B84&amp;C$1:C84&amp;E$1:E84,F$1:F84)," "))</f>
        <v xml:space="preserve"> </v>
      </c>
      <c r="G84" s="23"/>
      <c r="H84" s="122" t="str">
        <f>IF(ISNA(IF(ISNA(VLOOKUP(E84,B$2:$H84,4,FALSE))=TRUE,VLOOKUP(G84,'Grille tarifaire'!$B$2:$F$72,5,FALSE),"")),"",IF(ISNA(VLOOKUP(E84,B$2:$H84,4,FALSE))=TRUE,VLOOKUP(G84,'Grille tarifaire'!$B$2:$F$72,5,FALSE),""))</f>
        <v/>
      </c>
      <c r="I84" s="11"/>
      <c r="J84" s="122" t="str">
        <f>IF(I84="Saisir code","",IF(ISNA(IF(ISNA(VLOOKUP(E84,D$2:$J84,6,FALSE))=TRUE,VLOOKUP(I84,'Grille tarifaire'!$B$2:$F$72,5,FALSE),"")),"",IF(ISNA(VLOOKUP(E84,D$2:$J84,6,FALSE))=TRUE,VLOOKUP(I84,'Grille tarifaire'!$B$2:$F$72,5,FALSE),"")))</f>
        <v/>
      </c>
      <c r="K84" s="121"/>
      <c r="L84" s="122" t="str">
        <f>IF(K84="Saisir code","",IF(ISNA(IF(ISNA(VLOOKUP(E84,B$2:$J84,4,FALSE))=TRUE,VLOOKUP(K84,'Grille tarifaire'!$B$2:$F$72,5,FALSE),"")),"",IF(ISNA(VLOOKUP(E84,B$2:$J84,4,FALSE))=TRUE,VLOOKUP(K84,'Grille tarifaire'!$B$2:$F$72,5,FALSE),"")))</f>
        <v/>
      </c>
      <c r="M84" s="121"/>
      <c r="N84" s="122" t="str">
        <f>IF(M84="Saisir code","",IF(ISNA(IF(ISNA(VLOOKUP(H84,D$2:$J84,4,FALSE))=TRUE,VLOOKUP(M84,'Grille tarifaire'!$B$2:$F$72,5,FALSE),"")),"",IF(ISNA(VLOOKUP(H84,D$2:$J84,4,FALSE))=TRUE,VLOOKUP(M84,'Grille tarifaire'!$B$2:$F$72,5,FALSE),"")))</f>
        <v/>
      </c>
      <c r="O84" s="144"/>
      <c r="P84" s="93" t="str">
        <f t="shared" si="2"/>
        <v/>
      </c>
      <c r="Q84" s="8"/>
      <c r="R84" s="8" t="str">
        <f>IF('Données clients'!K84="Oui",COUNTIF(F$2:F84,F84)," ")</f>
        <v xml:space="preserve"> </v>
      </c>
      <c r="S84" s="37" t="str">
        <f>IF('Données clients'!K84="Oui","5"," ")</f>
        <v xml:space="preserve"> </v>
      </c>
    </row>
    <row r="85" spans="1:19" s="2" customFormat="1" ht="15" customHeight="1" x14ac:dyDescent="0.2">
      <c r="A85" s="33" t="str">
        <f>IF('Données clients'!K85="Oui",'Données clients'!A85," ")</f>
        <v xml:space="preserve"> </v>
      </c>
      <c r="B85" s="25" t="str">
        <f>IF('Données clients'!K85="Oui",'Données clients'!B85," ")</f>
        <v xml:space="preserve"> </v>
      </c>
      <c r="C85" s="26" t="str">
        <f>IF('Données clients'!K85="Oui",'Données clients'!C85," ")</f>
        <v xml:space="preserve"> </v>
      </c>
      <c r="D85" s="51"/>
      <c r="E85" s="53" t="str" cm="1">
        <f t="array" ref="E85">IF('Données clients'!K85="Oui",_xlfn.XLOOKUP(B85&amp;C85,'Données clients'!B$1:B85&amp;'Données clients'!C$1:C85,'Données clients'!I$1:I85)," ")</f>
        <v xml:space="preserve"> </v>
      </c>
      <c r="F85" s="53" t="str" cm="1">
        <f t="array" ref="F85">IF(D85="Oui",(YEAR(A85)&amp;"-"&amp;MONTH(A85)&amp;"-"&amp;"F"&amp;TEXT(ROW(A84),"000")),IF(D85="Non",_xlfn.XLOOKUP(B85&amp;C85&amp;E85,B$1:B85&amp;C$1:C85&amp;E$1:E85,F$1:F85)," "))</f>
        <v xml:space="preserve"> </v>
      </c>
      <c r="G85" s="23"/>
      <c r="H85" s="122" t="str">
        <f>IF(ISNA(IF(ISNA(VLOOKUP(E85,B$2:$H85,4,FALSE))=TRUE,VLOOKUP(G85,'Grille tarifaire'!$B$2:$F$72,5,FALSE),"")),"",IF(ISNA(VLOOKUP(E85,B$2:$H85,4,FALSE))=TRUE,VLOOKUP(G85,'Grille tarifaire'!$B$2:$F$72,5,FALSE),""))</f>
        <v/>
      </c>
      <c r="I85" s="11"/>
      <c r="J85" s="122" t="str">
        <f>IF(I85="Saisir code","",IF(ISNA(IF(ISNA(VLOOKUP(E85,D$2:$J85,6,FALSE))=TRUE,VLOOKUP(I85,'Grille tarifaire'!$B$2:$F$72,5,FALSE),"")),"",IF(ISNA(VLOOKUP(E85,D$2:$J85,6,FALSE))=TRUE,VLOOKUP(I85,'Grille tarifaire'!$B$2:$F$72,5,FALSE),"")))</f>
        <v/>
      </c>
      <c r="K85" s="121"/>
      <c r="L85" s="122" t="str">
        <f>IF(K85="Saisir code","",IF(ISNA(IF(ISNA(VLOOKUP(E85,B$2:$J85,4,FALSE))=TRUE,VLOOKUP(K85,'Grille tarifaire'!$B$2:$F$72,5,FALSE),"")),"",IF(ISNA(VLOOKUP(E85,B$2:$J85,4,FALSE))=TRUE,VLOOKUP(K85,'Grille tarifaire'!$B$2:$F$72,5,FALSE),"")))</f>
        <v/>
      </c>
      <c r="M85" s="121"/>
      <c r="N85" s="122" t="str">
        <f>IF(M85="Saisir code","",IF(ISNA(IF(ISNA(VLOOKUP(H85,D$2:$J85,4,FALSE))=TRUE,VLOOKUP(M85,'Grille tarifaire'!$B$2:$F$72,5,FALSE),"")),"",IF(ISNA(VLOOKUP(H85,D$2:$J85,4,FALSE))=TRUE,VLOOKUP(M85,'Grille tarifaire'!$B$2:$F$72,5,FALSE),"")))</f>
        <v/>
      </c>
      <c r="O85" s="144"/>
      <c r="P85" s="93" t="str">
        <f t="shared" si="2"/>
        <v/>
      </c>
      <c r="Q85" s="8"/>
      <c r="R85" s="8" t="str">
        <f>IF('Données clients'!K85="Oui",COUNTIF(F$2:F85,F85)," ")</f>
        <v xml:space="preserve"> </v>
      </c>
      <c r="S85" s="37" t="str">
        <f>IF('Données clients'!K85="Oui","5"," ")</f>
        <v xml:space="preserve"> </v>
      </c>
    </row>
    <row r="86" spans="1:19" s="2" customFormat="1" ht="15" customHeight="1" x14ac:dyDescent="0.2">
      <c r="A86" s="33" t="str">
        <f>IF('Données clients'!K86="Oui",'Données clients'!A86," ")</f>
        <v xml:space="preserve"> </v>
      </c>
      <c r="B86" s="25" t="str">
        <f>IF('Données clients'!K86="Oui",'Données clients'!B86," ")</f>
        <v xml:space="preserve"> </v>
      </c>
      <c r="C86" s="26" t="str">
        <f>IF('Données clients'!K86="Oui",'Données clients'!C86," ")</f>
        <v xml:space="preserve"> </v>
      </c>
      <c r="D86" s="51"/>
      <c r="E86" s="53" t="str" cm="1">
        <f t="array" ref="E86">IF('Données clients'!K86="Oui",_xlfn.XLOOKUP(B86&amp;C86,'Données clients'!B$1:B86&amp;'Données clients'!C$1:C86,'Données clients'!I$1:I86)," ")</f>
        <v xml:space="preserve"> </v>
      </c>
      <c r="F86" s="53" t="str" cm="1">
        <f t="array" ref="F86">IF(D86="Oui",(YEAR(A86)&amp;"-"&amp;MONTH(A86)&amp;"-"&amp;"F"&amp;TEXT(ROW(A85),"000")),IF(D86="Non",_xlfn.XLOOKUP(B86&amp;C86&amp;E86,B$1:B86&amp;C$1:C86&amp;E$1:E86,F$1:F86)," "))</f>
        <v xml:space="preserve"> </v>
      </c>
      <c r="G86" s="23"/>
      <c r="H86" s="122" t="str">
        <f>IF(ISNA(IF(ISNA(VLOOKUP(E86,B$2:$H86,4,FALSE))=TRUE,VLOOKUP(G86,'Grille tarifaire'!$B$2:$F$72,5,FALSE),"")),"",IF(ISNA(VLOOKUP(E86,B$2:$H86,4,FALSE))=TRUE,VLOOKUP(G86,'Grille tarifaire'!$B$2:$F$72,5,FALSE),""))</f>
        <v/>
      </c>
      <c r="I86" s="11"/>
      <c r="J86" s="122" t="str">
        <f>IF(I86="Saisir code","",IF(ISNA(IF(ISNA(VLOOKUP(E86,D$2:$J86,6,FALSE))=TRUE,VLOOKUP(I86,'Grille tarifaire'!$B$2:$F$72,5,FALSE),"")),"",IF(ISNA(VLOOKUP(E86,D$2:$J86,6,FALSE))=TRUE,VLOOKUP(I86,'Grille tarifaire'!$B$2:$F$72,5,FALSE),"")))</f>
        <v/>
      </c>
      <c r="K86" s="121"/>
      <c r="L86" s="122" t="str">
        <f>IF(K86="Saisir code","",IF(ISNA(IF(ISNA(VLOOKUP(E86,B$2:$J86,4,FALSE))=TRUE,VLOOKUP(K86,'Grille tarifaire'!$B$2:$F$72,5,FALSE),"")),"",IF(ISNA(VLOOKUP(E86,B$2:$J86,4,FALSE))=TRUE,VLOOKUP(K86,'Grille tarifaire'!$B$2:$F$72,5,FALSE),"")))</f>
        <v/>
      </c>
      <c r="M86" s="121"/>
      <c r="N86" s="122" t="str">
        <f>IF(M86="Saisir code","",IF(ISNA(IF(ISNA(VLOOKUP(H86,D$2:$J86,4,FALSE))=TRUE,VLOOKUP(M86,'Grille tarifaire'!$B$2:$F$72,5,FALSE),"")),"",IF(ISNA(VLOOKUP(H86,D$2:$J86,4,FALSE))=TRUE,VLOOKUP(M86,'Grille tarifaire'!$B$2:$F$72,5,FALSE),"")))</f>
        <v/>
      </c>
      <c r="O86" s="144"/>
      <c r="P86" s="93" t="str">
        <f t="shared" si="2"/>
        <v/>
      </c>
      <c r="Q86" s="8"/>
      <c r="R86" s="8" t="str">
        <f>IF('Données clients'!K86="Oui",COUNTIF(F$2:F86,F86)," ")</f>
        <v xml:space="preserve"> </v>
      </c>
      <c r="S86" s="37" t="str">
        <f>IF('Données clients'!K86="Oui","5"," ")</f>
        <v xml:space="preserve"> </v>
      </c>
    </row>
    <row r="87" spans="1:19" s="2" customFormat="1" ht="15" customHeight="1" x14ac:dyDescent="0.2">
      <c r="A87" s="33" t="str">
        <f>IF('Données clients'!K87="Oui",'Données clients'!A87," ")</f>
        <v xml:space="preserve"> </v>
      </c>
      <c r="B87" s="25" t="str">
        <f>IF('Données clients'!K87="Oui",'Données clients'!B87," ")</f>
        <v xml:space="preserve"> </v>
      </c>
      <c r="C87" s="26" t="str">
        <f>IF('Données clients'!K87="Oui",'Données clients'!C87," ")</f>
        <v xml:space="preserve"> </v>
      </c>
      <c r="D87" s="51"/>
      <c r="E87" s="53" t="str" cm="1">
        <f t="array" ref="E87">IF('Données clients'!K87="Oui",_xlfn.XLOOKUP(B87&amp;C87,'Données clients'!B$1:B87&amp;'Données clients'!C$1:C87,'Données clients'!I$1:I87)," ")</f>
        <v xml:space="preserve"> </v>
      </c>
      <c r="F87" s="53" t="str" cm="1">
        <f t="array" ref="F87">IF(D87="Oui",(YEAR(A87)&amp;"-"&amp;MONTH(A87)&amp;"-"&amp;"F"&amp;TEXT(ROW(A86),"000")),IF(D87="Non",_xlfn.XLOOKUP(B87&amp;C87&amp;E87,B$1:B87&amp;C$1:C87&amp;E$1:E87,F$1:F87)," "))</f>
        <v xml:space="preserve"> </v>
      </c>
      <c r="G87" s="23"/>
      <c r="H87" s="122" t="str">
        <f>IF(ISNA(IF(ISNA(VLOOKUP(E87,B$2:$H87,4,FALSE))=TRUE,VLOOKUP(G87,'Grille tarifaire'!$B$2:$F$72,5,FALSE),"")),"",IF(ISNA(VLOOKUP(E87,B$2:$H87,4,FALSE))=TRUE,VLOOKUP(G87,'Grille tarifaire'!$B$2:$F$72,5,FALSE),""))</f>
        <v/>
      </c>
      <c r="I87" s="11"/>
      <c r="J87" s="122" t="str">
        <f>IF(I87="Saisir code","",IF(ISNA(IF(ISNA(VLOOKUP(E87,D$2:$J87,6,FALSE))=TRUE,VLOOKUP(I87,'Grille tarifaire'!$B$2:$F$72,5,FALSE),"")),"",IF(ISNA(VLOOKUP(E87,D$2:$J87,6,FALSE))=TRUE,VLOOKUP(I87,'Grille tarifaire'!$B$2:$F$72,5,FALSE),"")))</f>
        <v/>
      </c>
      <c r="K87" s="121"/>
      <c r="L87" s="122" t="str">
        <f>IF(K87="Saisir code","",IF(ISNA(IF(ISNA(VLOOKUP(E87,B$2:$J87,4,FALSE))=TRUE,VLOOKUP(K87,'Grille tarifaire'!$B$2:$F$72,5,FALSE),"")),"",IF(ISNA(VLOOKUP(E87,B$2:$J87,4,FALSE))=TRUE,VLOOKUP(K87,'Grille tarifaire'!$B$2:$F$72,5,FALSE),"")))</f>
        <v/>
      </c>
      <c r="M87" s="121"/>
      <c r="N87" s="122" t="str">
        <f>IF(M87="Saisir code","",IF(ISNA(IF(ISNA(VLOOKUP(H87,D$2:$J87,4,FALSE))=TRUE,VLOOKUP(M87,'Grille tarifaire'!$B$2:$F$72,5,FALSE),"")),"",IF(ISNA(VLOOKUP(H87,D$2:$J87,4,FALSE))=TRUE,VLOOKUP(M87,'Grille tarifaire'!$B$2:$F$72,5,FALSE),"")))</f>
        <v/>
      </c>
      <c r="O87" s="144"/>
      <c r="P87" s="93" t="str">
        <f t="shared" si="2"/>
        <v/>
      </c>
      <c r="Q87" s="8"/>
      <c r="R87" s="8" t="str">
        <f>IF('Données clients'!K87="Oui",COUNTIF(F$2:F87,F87)," ")</f>
        <v xml:space="preserve"> </v>
      </c>
      <c r="S87" s="37" t="str">
        <f>IF('Données clients'!K87="Oui","5"," ")</f>
        <v xml:space="preserve"> </v>
      </c>
    </row>
    <row r="88" spans="1:19" s="2" customFormat="1" ht="15" customHeight="1" x14ac:dyDescent="0.2">
      <c r="A88" s="33" t="str">
        <f>IF('Données clients'!K88="Oui",'Données clients'!A88," ")</f>
        <v xml:space="preserve"> </v>
      </c>
      <c r="B88" s="25" t="str">
        <f>IF('Données clients'!K88="Oui",'Données clients'!B88," ")</f>
        <v xml:space="preserve"> </v>
      </c>
      <c r="C88" s="26" t="str">
        <f>IF('Données clients'!K88="Oui",'Données clients'!C88," ")</f>
        <v xml:space="preserve"> </v>
      </c>
      <c r="D88" s="51"/>
      <c r="E88" s="53" t="str" cm="1">
        <f t="array" ref="E88">IF('Données clients'!K88="Oui",_xlfn.XLOOKUP(B88&amp;C88,'Données clients'!B$1:B88&amp;'Données clients'!C$1:C88,'Données clients'!I$1:I88)," ")</f>
        <v xml:space="preserve"> </v>
      </c>
      <c r="F88" s="53" t="str" cm="1">
        <f t="array" ref="F88">IF(D88="Oui",(YEAR(A88)&amp;"-"&amp;MONTH(A88)&amp;"-"&amp;"F"&amp;TEXT(ROW(A87),"000")),IF(D88="Non",_xlfn.XLOOKUP(B88&amp;C88&amp;E88,B$1:B88&amp;C$1:C88&amp;E$1:E88,F$1:F88)," "))</f>
        <v xml:space="preserve"> </v>
      </c>
      <c r="G88" s="23"/>
      <c r="H88" s="122" t="str">
        <f>IF(ISNA(IF(ISNA(VLOOKUP(E88,B$2:$H88,4,FALSE))=TRUE,VLOOKUP(G88,'Grille tarifaire'!$B$2:$F$72,5,FALSE),"")),"",IF(ISNA(VLOOKUP(E88,B$2:$H88,4,FALSE))=TRUE,VLOOKUP(G88,'Grille tarifaire'!$B$2:$F$72,5,FALSE),""))</f>
        <v/>
      </c>
      <c r="I88" s="11"/>
      <c r="J88" s="122" t="str">
        <f>IF(I88="Saisir code","",IF(ISNA(IF(ISNA(VLOOKUP(E88,D$2:$J88,6,FALSE))=TRUE,VLOOKUP(I88,'Grille tarifaire'!$B$2:$F$72,5,FALSE),"")),"",IF(ISNA(VLOOKUP(E88,D$2:$J88,6,FALSE))=TRUE,VLOOKUP(I88,'Grille tarifaire'!$B$2:$F$72,5,FALSE),"")))</f>
        <v/>
      </c>
      <c r="K88" s="121"/>
      <c r="L88" s="122" t="str">
        <f>IF(K88="Saisir code","",IF(ISNA(IF(ISNA(VLOOKUP(E88,B$2:$J88,4,FALSE))=TRUE,VLOOKUP(K88,'Grille tarifaire'!$B$2:$F$72,5,FALSE),"")),"",IF(ISNA(VLOOKUP(E88,B$2:$J88,4,FALSE))=TRUE,VLOOKUP(K88,'Grille tarifaire'!$B$2:$F$72,5,FALSE),"")))</f>
        <v/>
      </c>
      <c r="M88" s="121"/>
      <c r="N88" s="122" t="str">
        <f>IF(M88="Saisir code","",IF(ISNA(IF(ISNA(VLOOKUP(H88,D$2:$J88,4,FALSE))=TRUE,VLOOKUP(M88,'Grille tarifaire'!$B$2:$F$72,5,FALSE),"")),"",IF(ISNA(VLOOKUP(H88,D$2:$J88,4,FALSE))=TRUE,VLOOKUP(M88,'Grille tarifaire'!$B$2:$F$72,5,FALSE),"")))</f>
        <v/>
      </c>
      <c r="O88" s="144"/>
      <c r="P88" s="93" t="str">
        <f t="shared" si="2"/>
        <v/>
      </c>
      <c r="Q88" s="8"/>
      <c r="R88" s="8" t="str">
        <f>IF('Données clients'!K88="Oui",COUNTIF(F$2:F88,F88)," ")</f>
        <v xml:space="preserve"> </v>
      </c>
      <c r="S88" s="37" t="str">
        <f>IF('Données clients'!K88="Oui","5"," ")</f>
        <v xml:space="preserve"> </v>
      </c>
    </row>
    <row r="89" spans="1:19" s="2" customFormat="1" ht="15" customHeight="1" x14ac:dyDescent="0.2">
      <c r="A89" s="33" t="str">
        <f>IF('Données clients'!K89="Oui",'Données clients'!A89," ")</f>
        <v xml:space="preserve"> </v>
      </c>
      <c r="B89" s="25" t="str">
        <f>IF('Données clients'!K89="Oui",'Données clients'!B89," ")</f>
        <v xml:space="preserve"> </v>
      </c>
      <c r="C89" s="26" t="str">
        <f>IF('Données clients'!K89="Oui",'Données clients'!C89," ")</f>
        <v xml:space="preserve"> </v>
      </c>
      <c r="D89" s="51"/>
      <c r="E89" s="53" t="str" cm="1">
        <f t="array" ref="E89">IF('Données clients'!K89="Oui",_xlfn.XLOOKUP(B89&amp;C89,'Données clients'!B$1:B89&amp;'Données clients'!C$1:C89,'Données clients'!I$1:I89)," ")</f>
        <v xml:space="preserve"> </v>
      </c>
      <c r="F89" s="53" t="str" cm="1">
        <f t="array" ref="F89">IF(D89="Oui",(YEAR(A89)&amp;"-"&amp;MONTH(A89)&amp;"-"&amp;"F"&amp;TEXT(ROW(A88),"000")),IF(D89="Non",_xlfn.XLOOKUP(B89&amp;C89&amp;E89,B$1:B89&amp;C$1:C89&amp;E$1:E89,F$1:F89)," "))</f>
        <v xml:space="preserve"> </v>
      </c>
      <c r="G89" s="23"/>
      <c r="H89" s="122" t="str">
        <f>IF(ISNA(IF(ISNA(VLOOKUP(E89,B$2:$H89,4,FALSE))=TRUE,VLOOKUP(G89,'Grille tarifaire'!$B$2:$F$72,5,FALSE),"")),"",IF(ISNA(VLOOKUP(E89,B$2:$H89,4,FALSE))=TRUE,VLOOKUP(G89,'Grille tarifaire'!$B$2:$F$72,5,FALSE),""))</f>
        <v/>
      </c>
      <c r="I89" s="11"/>
      <c r="J89" s="122" t="str">
        <f>IF(I89="Saisir code","",IF(ISNA(IF(ISNA(VLOOKUP(E89,D$2:$J89,6,FALSE))=TRUE,VLOOKUP(I89,'Grille tarifaire'!$B$2:$F$72,5,FALSE),"")),"",IF(ISNA(VLOOKUP(E89,D$2:$J89,6,FALSE))=TRUE,VLOOKUP(I89,'Grille tarifaire'!$B$2:$F$72,5,FALSE),"")))</f>
        <v/>
      </c>
      <c r="K89" s="121"/>
      <c r="L89" s="122" t="str">
        <f>IF(K89="Saisir code","",IF(ISNA(IF(ISNA(VLOOKUP(E89,B$2:$J89,4,FALSE))=TRUE,VLOOKUP(K89,'Grille tarifaire'!$B$2:$F$72,5,FALSE),"")),"",IF(ISNA(VLOOKUP(E89,B$2:$J89,4,FALSE))=TRUE,VLOOKUP(K89,'Grille tarifaire'!$B$2:$F$72,5,FALSE),"")))</f>
        <v/>
      </c>
      <c r="M89" s="121"/>
      <c r="N89" s="122" t="str">
        <f>IF(M89="Saisir code","",IF(ISNA(IF(ISNA(VLOOKUP(H89,D$2:$J89,4,FALSE))=TRUE,VLOOKUP(M89,'Grille tarifaire'!$B$2:$F$72,5,FALSE),"")),"",IF(ISNA(VLOOKUP(H89,D$2:$J89,4,FALSE))=TRUE,VLOOKUP(M89,'Grille tarifaire'!$B$2:$F$72,5,FALSE),"")))</f>
        <v/>
      </c>
      <c r="O89" s="144"/>
      <c r="P89" s="93" t="str">
        <f t="shared" si="2"/>
        <v/>
      </c>
      <c r="Q89" s="8"/>
      <c r="R89" s="8" t="str">
        <f>IF('Données clients'!K89="Oui",COUNTIF(F$2:F89,F89)," ")</f>
        <v xml:space="preserve"> </v>
      </c>
      <c r="S89" s="37" t="str">
        <f>IF('Données clients'!K89="Oui","5"," ")</f>
        <v xml:space="preserve"> </v>
      </c>
    </row>
    <row r="90" spans="1:19" s="2" customFormat="1" ht="15" customHeight="1" x14ac:dyDescent="0.2">
      <c r="A90" s="33" t="str">
        <f>IF('Données clients'!K90="Oui",'Données clients'!A90," ")</f>
        <v xml:space="preserve"> </v>
      </c>
      <c r="B90" s="25" t="str">
        <f>IF('Données clients'!K90="Oui",'Données clients'!B90," ")</f>
        <v xml:space="preserve"> </v>
      </c>
      <c r="C90" s="26" t="str">
        <f>IF('Données clients'!K90="Oui",'Données clients'!C90," ")</f>
        <v xml:space="preserve"> </v>
      </c>
      <c r="D90" s="51"/>
      <c r="E90" s="53" t="str" cm="1">
        <f t="array" ref="E90">IF('Données clients'!K90="Oui",_xlfn.XLOOKUP(B90&amp;C90,'Données clients'!B$1:B90&amp;'Données clients'!C$1:C90,'Données clients'!I$1:I90)," ")</f>
        <v xml:space="preserve"> </v>
      </c>
      <c r="F90" s="53" t="str" cm="1">
        <f t="array" ref="F90">IF(D90="Oui",(YEAR(A90)&amp;"-"&amp;MONTH(A90)&amp;"-"&amp;"F"&amp;TEXT(ROW(A89),"000")),IF(D90="Non",_xlfn.XLOOKUP(B90&amp;C90&amp;E90,B$1:B90&amp;C$1:C90&amp;E$1:E90,F$1:F90)," "))</f>
        <v xml:space="preserve"> </v>
      </c>
      <c r="G90" s="23"/>
      <c r="H90" s="122" t="str">
        <f>IF(ISNA(IF(ISNA(VLOOKUP(E90,B$2:$H90,4,FALSE))=TRUE,VLOOKUP(G90,'Grille tarifaire'!$B$2:$F$72,5,FALSE),"")),"",IF(ISNA(VLOOKUP(E90,B$2:$H90,4,FALSE))=TRUE,VLOOKUP(G90,'Grille tarifaire'!$B$2:$F$72,5,FALSE),""))</f>
        <v/>
      </c>
      <c r="I90" s="11"/>
      <c r="J90" s="122" t="str">
        <f>IF(I90="Saisir code","",IF(ISNA(IF(ISNA(VLOOKUP(E90,D$2:$J90,6,FALSE))=TRUE,VLOOKUP(I90,'Grille tarifaire'!$B$2:$F$72,5,FALSE),"")),"",IF(ISNA(VLOOKUP(E90,D$2:$J90,6,FALSE))=TRUE,VLOOKUP(I90,'Grille tarifaire'!$B$2:$F$72,5,FALSE),"")))</f>
        <v/>
      </c>
      <c r="K90" s="121"/>
      <c r="L90" s="122" t="str">
        <f>IF(K90="Saisir code","",IF(ISNA(IF(ISNA(VLOOKUP(E90,B$2:$J90,4,FALSE))=TRUE,VLOOKUP(K90,'Grille tarifaire'!$B$2:$F$72,5,FALSE),"")),"",IF(ISNA(VLOOKUP(E90,B$2:$J90,4,FALSE))=TRUE,VLOOKUP(K90,'Grille tarifaire'!$B$2:$F$72,5,FALSE),"")))</f>
        <v/>
      </c>
      <c r="M90" s="121"/>
      <c r="N90" s="122" t="str">
        <f>IF(M90="Saisir code","",IF(ISNA(IF(ISNA(VLOOKUP(H90,D$2:$J90,4,FALSE))=TRUE,VLOOKUP(M90,'Grille tarifaire'!$B$2:$F$72,5,FALSE),"")),"",IF(ISNA(VLOOKUP(H90,D$2:$J90,4,FALSE))=TRUE,VLOOKUP(M90,'Grille tarifaire'!$B$2:$F$72,5,FALSE),"")))</f>
        <v/>
      </c>
      <c r="O90" s="144"/>
      <c r="P90" s="93" t="str">
        <f t="shared" si="2"/>
        <v/>
      </c>
      <c r="Q90" s="8"/>
      <c r="R90" s="8" t="str">
        <f>IF('Données clients'!K90="Oui",COUNTIF(F$2:F90,F90)," ")</f>
        <v xml:space="preserve"> </v>
      </c>
      <c r="S90" s="37" t="str">
        <f>IF('Données clients'!K90="Oui","5"," ")</f>
        <v xml:space="preserve"> </v>
      </c>
    </row>
    <row r="91" spans="1:19" s="2" customFormat="1" ht="15" customHeight="1" x14ac:dyDescent="0.2">
      <c r="A91" s="33" t="str">
        <f>IF('Données clients'!K91="Oui",'Données clients'!A91," ")</f>
        <v xml:space="preserve"> </v>
      </c>
      <c r="B91" s="25" t="str">
        <f>IF('Données clients'!K91="Oui",'Données clients'!B91," ")</f>
        <v xml:space="preserve"> </v>
      </c>
      <c r="C91" s="26" t="str">
        <f>IF('Données clients'!K91="Oui",'Données clients'!C91," ")</f>
        <v xml:space="preserve"> </v>
      </c>
      <c r="D91" s="51"/>
      <c r="E91" s="53" t="str" cm="1">
        <f t="array" ref="E91">IF('Données clients'!K91="Oui",_xlfn.XLOOKUP(B91&amp;C91,'Données clients'!B$1:B91&amp;'Données clients'!C$1:C91,'Données clients'!I$1:I91)," ")</f>
        <v xml:space="preserve"> </v>
      </c>
      <c r="F91" s="53" t="str" cm="1">
        <f t="array" ref="F91">IF(D91="Oui",(YEAR(A91)&amp;"-"&amp;MONTH(A91)&amp;"-"&amp;"F"&amp;TEXT(ROW(A90),"000")),IF(D91="Non",_xlfn.XLOOKUP(B91&amp;C91&amp;E91,B$1:B91&amp;C$1:C91&amp;E$1:E91,F$1:F91)," "))</f>
        <v xml:space="preserve"> </v>
      </c>
      <c r="G91" s="23"/>
      <c r="H91" s="122" t="str">
        <f>IF(ISNA(IF(ISNA(VLOOKUP(E91,B$2:$H91,4,FALSE))=TRUE,VLOOKUP(G91,'Grille tarifaire'!$B$2:$F$72,5,FALSE),"")),"",IF(ISNA(VLOOKUP(E91,B$2:$H91,4,FALSE))=TRUE,VLOOKUP(G91,'Grille tarifaire'!$B$2:$F$72,5,FALSE),""))</f>
        <v/>
      </c>
      <c r="I91" s="11"/>
      <c r="J91" s="122" t="str">
        <f>IF(I91="Saisir code","",IF(ISNA(IF(ISNA(VLOOKUP(E91,D$2:$J91,6,FALSE))=TRUE,VLOOKUP(I91,'Grille tarifaire'!$B$2:$F$72,5,FALSE),"")),"",IF(ISNA(VLOOKUP(E91,D$2:$J91,6,FALSE))=TRUE,VLOOKUP(I91,'Grille tarifaire'!$B$2:$F$72,5,FALSE),"")))</f>
        <v/>
      </c>
      <c r="K91" s="121"/>
      <c r="L91" s="122" t="str">
        <f>IF(K91="Saisir code","",IF(ISNA(IF(ISNA(VLOOKUP(E91,B$2:$J91,4,FALSE))=TRUE,VLOOKUP(K91,'Grille tarifaire'!$B$2:$F$72,5,FALSE),"")),"",IF(ISNA(VLOOKUP(E91,B$2:$J91,4,FALSE))=TRUE,VLOOKUP(K91,'Grille tarifaire'!$B$2:$F$72,5,FALSE),"")))</f>
        <v/>
      </c>
      <c r="M91" s="121"/>
      <c r="N91" s="122" t="str">
        <f>IF(M91="Saisir code","",IF(ISNA(IF(ISNA(VLOOKUP(H91,D$2:$J91,4,FALSE))=TRUE,VLOOKUP(M91,'Grille tarifaire'!$B$2:$F$72,5,FALSE),"")),"",IF(ISNA(VLOOKUP(H91,D$2:$J91,4,FALSE))=TRUE,VLOOKUP(M91,'Grille tarifaire'!$B$2:$F$72,5,FALSE),"")))</f>
        <v/>
      </c>
      <c r="O91" s="144"/>
      <c r="P91" s="93" t="str">
        <f t="shared" si="2"/>
        <v/>
      </c>
      <c r="Q91" s="8"/>
      <c r="R91" s="8" t="str">
        <f>IF('Données clients'!K91="Oui",COUNTIF(F$2:F91,F91)," ")</f>
        <v xml:space="preserve"> </v>
      </c>
      <c r="S91" s="37" t="str">
        <f>IF('Données clients'!K91="Oui","5"," ")</f>
        <v xml:space="preserve"> </v>
      </c>
    </row>
    <row r="92" spans="1:19" s="2" customFormat="1" ht="15" customHeight="1" x14ac:dyDescent="0.2">
      <c r="A92" s="33" t="str">
        <f>IF('Données clients'!K92="Oui",'Données clients'!A92," ")</f>
        <v xml:space="preserve"> </v>
      </c>
      <c r="B92" s="25" t="str">
        <f>IF('Données clients'!K92="Oui",'Données clients'!B92," ")</f>
        <v xml:space="preserve"> </v>
      </c>
      <c r="C92" s="26" t="str">
        <f>IF('Données clients'!K92="Oui",'Données clients'!C92," ")</f>
        <v xml:space="preserve"> </v>
      </c>
      <c r="D92" s="51"/>
      <c r="E92" s="53" t="str" cm="1">
        <f t="array" ref="E92">IF('Données clients'!K92="Oui",_xlfn.XLOOKUP(B92&amp;C92,'Données clients'!B$1:B92&amp;'Données clients'!C$1:C92,'Données clients'!I$1:I92)," ")</f>
        <v xml:space="preserve"> </v>
      </c>
      <c r="F92" s="53" t="str" cm="1">
        <f t="array" ref="F92">IF(D92="Oui",(YEAR(A92)&amp;"-"&amp;MONTH(A92)&amp;"-"&amp;"F"&amp;TEXT(ROW(A91),"000")),IF(D92="Non",_xlfn.XLOOKUP(B92&amp;C92&amp;E92,B$1:B92&amp;C$1:C92&amp;E$1:E92,F$1:F92)," "))</f>
        <v xml:space="preserve"> </v>
      </c>
      <c r="G92" s="23"/>
      <c r="H92" s="122" t="str">
        <f>IF(ISNA(IF(ISNA(VLOOKUP(E92,B$2:$H92,4,FALSE))=TRUE,VLOOKUP(G92,'Grille tarifaire'!$B$2:$F$72,5,FALSE),"")),"",IF(ISNA(VLOOKUP(E92,B$2:$H92,4,FALSE))=TRUE,VLOOKUP(G92,'Grille tarifaire'!$B$2:$F$72,5,FALSE),""))</f>
        <v/>
      </c>
      <c r="I92" s="11"/>
      <c r="J92" s="122" t="str">
        <f>IF(I92="Saisir code","",IF(ISNA(IF(ISNA(VLOOKUP(E92,D$2:$J92,6,FALSE))=TRUE,VLOOKUP(I92,'Grille tarifaire'!$B$2:$F$72,5,FALSE),"")),"",IF(ISNA(VLOOKUP(E92,D$2:$J92,6,FALSE))=TRUE,VLOOKUP(I92,'Grille tarifaire'!$B$2:$F$72,5,FALSE),"")))</f>
        <v/>
      </c>
      <c r="K92" s="121"/>
      <c r="L92" s="122" t="str">
        <f>IF(K92="Saisir code","",IF(ISNA(IF(ISNA(VLOOKUP(E92,B$2:$J92,4,FALSE))=TRUE,VLOOKUP(K92,'Grille tarifaire'!$B$2:$F$72,5,FALSE),"")),"",IF(ISNA(VLOOKUP(E92,B$2:$J92,4,FALSE))=TRUE,VLOOKUP(K92,'Grille tarifaire'!$B$2:$F$72,5,FALSE),"")))</f>
        <v/>
      </c>
      <c r="M92" s="121"/>
      <c r="N92" s="122" t="str">
        <f>IF(M92="Saisir code","",IF(ISNA(IF(ISNA(VLOOKUP(H92,D$2:$J92,4,FALSE))=TRUE,VLOOKUP(M92,'Grille tarifaire'!$B$2:$F$72,5,FALSE),"")),"",IF(ISNA(VLOOKUP(H92,D$2:$J92,4,FALSE))=TRUE,VLOOKUP(M92,'Grille tarifaire'!$B$2:$F$72,5,FALSE),"")))</f>
        <v/>
      </c>
      <c r="O92" s="144"/>
      <c r="P92" s="93" t="str">
        <f t="shared" si="2"/>
        <v/>
      </c>
      <c r="Q92" s="8"/>
      <c r="R92" s="8" t="str">
        <f>IF('Données clients'!K92="Oui",COUNTIF(F$2:F92,F92)," ")</f>
        <v xml:space="preserve"> </v>
      </c>
      <c r="S92" s="37" t="str">
        <f>IF('Données clients'!K92="Oui","5"," ")</f>
        <v xml:space="preserve"> </v>
      </c>
    </row>
    <row r="93" spans="1:19" s="2" customFormat="1" ht="15" customHeight="1" x14ac:dyDescent="0.2">
      <c r="A93" s="33" t="str">
        <f>IF('Données clients'!K93="Oui",'Données clients'!A93," ")</f>
        <v xml:space="preserve"> </v>
      </c>
      <c r="B93" s="25" t="str">
        <f>IF('Données clients'!K93="Oui",'Données clients'!B93," ")</f>
        <v xml:space="preserve"> </v>
      </c>
      <c r="C93" s="26" t="str">
        <f>IF('Données clients'!K93="Oui",'Données clients'!C93," ")</f>
        <v xml:space="preserve"> </v>
      </c>
      <c r="D93" s="51"/>
      <c r="E93" s="53" t="str" cm="1">
        <f t="array" ref="E93">IF('Données clients'!K93="Oui",_xlfn.XLOOKUP(B93&amp;C93,'Données clients'!B$1:B93&amp;'Données clients'!C$1:C93,'Données clients'!I$1:I93)," ")</f>
        <v xml:space="preserve"> </v>
      </c>
      <c r="F93" s="53" t="str" cm="1">
        <f t="array" ref="F93">IF(D93="Oui",(YEAR(A93)&amp;"-"&amp;MONTH(A93)&amp;"-"&amp;"F"&amp;TEXT(ROW(A92),"000")),IF(D93="Non",_xlfn.XLOOKUP(B93&amp;C93&amp;E93,B$1:B93&amp;C$1:C93&amp;E$1:E93,F$1:F93)," "))</f>
        <v xml:space="preserve"> </v>
      </c>
      <c r="G93" s="23"/>
      <c r="H93" s="122" t="str">
        <f>IF(ISNA(IF(ISNA(VLOOKUP(E93,B$2:$H93,4,FALSE))=TRUE,VLOOKUP(G93,'Grille tarifaire'!$B$2:$F$72,5,FALSE),"")),"",IF(ISNA(VLOOKUP(E93,B$2:$H93,4,FALSE))=TRUE,VLOOKUP(G93,'Grille tarifaire'!$B$2:$F$72,5,FALSE),""))</f>
        <v/>
      </c>
      <c r="I93" s="11"/>
      <c r="J93" s="122" t="str">
        <f>IF(I93="Saisir code","",IF(ISNA(IF(ISNA(VLOOKUP(E93,D$2:$J93,6,FALSE))=TRUE,VLOOKUP(I93,'Grille tarifaire'!$B$2:$F$72,5,FALSE),"")),"",IF(ISNA(VLOOKUP(E93,D$2:$J93,6,FALSE))=TRUE,VLOOKUP(I93,'Grille tarifaire'!$B$2:$F$72,5,FALSE),"")))</f>
        <v/>
      </c>
      <c r="K93" s="121"/>
      <c r="L93" s="122" t="str">
        <f>IF(K93="Saisir code","",IF(ISNA(IF(ISNA(VLOOKUP(E93,B$2:$J93,4,FALSE))=TRUE,VLOOKUP(K93,'Grille tarifaire'!$B$2:$F$72,5,FALSE),"")),"",IF(ISNA(VLOOKUP(E93,B$2:$J93,4,FALSE))=TRUE,VLOOKUP(K93,'Grille tarifaire'!$B$2:$F$72,5,FALSE),"")))</f>
        <v/>
      </c>
      <c r="M93" s="121"/>
      <c r="N93" s="122" t="str">
        <f>IF(M93="Saisir code","",IF(ISNA(IF(ISNA(VLOOKUP(H93,D$2:$J93,4,FALSE))=TRUE,VLOOKUP(M93,'Grille tarifaire'!$B$2:$F$72,5,FALSE),"")),"",IF(ISNA(VLOOKUP(H93,D$2:$J93,4,FALSE))=TRUE,VLOOKUP(M93,'Grille tarifaire'!$B$2:$F$72,5,FALSE),"")))</f>
        <v/>
      </c>
      <c r="O93" s="144"/>
      <c r="P93" s="93" t="str">
        <f t="shared" si="2"/>
        <v/>
      </c>
      <c r="Q93" s="8"/>
      <c r="R93" s="8" t="str">
        <f>IF('Données clients'!K93="Oui",COUNTIF(F$2:F93,F93)," ")</f>
        <v xml:space="preserve"> </v>
      </c>
      <c r="S93" s="37" t="str">
        <f>IF('Données clients'!K93="Oui","5"," ")</f>
        <v xml:space="preserve"> </v>
      </c>
    </row>
    <row r="94" spans="1:19" s="2" customFormat="1" ht="15" customHeight="1" x14ac:dyDescent="0.2">
      <c r="A94" s="33" t="str">
        <f>IF('Données clients'!K94="Oui",'Données clients'!A94," ")</f>
        <v xml:space="preserve"> </v>
      </c>
      <c r="B94" s="25" t="str">
        <f>IF('Données clients'!K94="Oui",'Données clients'!B94," ")</f>
        <v xml:space="preserve"> </v>
      </c>
      <c r="C94" s="26" t="str">
        <f>IF('Données clients'!K94="Oui",'Données clients'!C94," ")</f>
        <v xml:space="preserve"> </v>
      </c>
      <c r="D94" s="51"/>
      <c r="E94" s="53" t="str" cm="1">
        <f t="array" ref="E94">IF('Données clients'!K94="Oui",_xlfn.XLOOKUP(B94&amp;C94,'Données clients'!B$1:B94&amp;'Données clients'!C$1:C94,'Données clients'!I$1:I94)," ")</f>
        <v xml:space="preserve"> </v>
      </c>
      <c r="F94" s="53" t="str" cm="1">
        <f t="array" ref="F94">IF(D94="Oui",(YEAR(A94)&amp;"-"&amp;MONTH(A94)&amp;"-"&amp;"F"&amp;TEXT(ROW(A93),"000")),IF(D94="Non",_xlfn.XLOOKUP(B94&amp;C94&amp;E94,B$1:B94&amp;C$1:C94&amp;E$1:E94,F$1:F94)," "))</f>
        <v xml:space="preserve"> </v>
      </c>
      <c r="G94" s="23"/>
      <c r="H94" s="122" t="str">
        <f>IF(ISNA(IF(ISNA(VLOOKUP(E94,B$2:$H94,4,FALSE))=TRUE,VLOOKUP(G94,'Grille tarifaire'!$B$2:$F$72,5,FALSE),"")),"",IF(ISNA(VLOOKUP(E94,B$2:$H94,4,FALSE))=TRUE,VLOOKUP(G94,'Grille tarifaire'!$B$2:$F$72,5,FALSE),""))</f>
        <v/>
      </c>
      <c r="I94" s="11"/>
      <c r="J94" s="122" t="str">
        <f>IF(I94="Saisir code","",IF(ISNA(IF(ISNA(VLOOKUP(E94,D$2:$J94,6,FALSE))=TRUE,VLOOKUP(I94,'Grille tarifaire'!$B$2:$F$72,5,FALSE),"")),"",IF(ISNA(VLOOKUP(E94,D$2:$J94,6,FALSE))=TRUE,VLOOKUP(I94,'Grille tarifaire'!$B$2:$F$72,5,FALSE),"")))</f>
        <v/>
      </c>
      <c r="K94" s="121"/>
      <c r="L94" s="122" t="str">
        <f>IF(K94="Saisir code","",IF(ISNA(IF(ISNA(VLOOKUP(E94,B$2:$J94,4,FALSE))=TRUE,VLOOKUP(K94,'Grille tarifaire'!$B$2:$F$72,5,FALSE),"")),"",IF(ISNA(VLOOKUP(E94,B$2:$J94,4,FALSE))=TRUE,VLOOKUP(K94,'Grille tarifaire'!$B$2:$F$72,5,FALSE),"")))</f>
        <v/>
      </c>
      <c r="M94" s="121"/>
      <c r="N94" s="122" t="str">
        <f>IF(M94="Saisir code","",IF(ISNA(IF(ISNA(VLOOKUP(H94,D$2:$J94,4,FALSE))=TRUE,VLOOKUP(M94,'Grille tarifaire'!$B$2:$F$72,5,FALSE),"")),"",IF(ISNA(VLOOKUP(H94,D$2:$J94,4,FALSE))=TRUE,VLOOKUP(M94,'Grille tarifaire'!$B$2:$F$72,5,FALSE),"")))</f>
        <v/>
      </c>
      <c r="O94" s="144"/>
      <c r="P94" s="93" t="str">
        <f t="shared" si="2"/>
        <v/>
      </c>
      <c r="Q94" s="8"/>
      <c r="R94" s="8" t="str">
        <f>IF('Données clients'!K94="Oui",COUNTIF(F$2:F94,F94)," ")</f>
        <v xml:space="preserve"> </v>
      </c>
      <c r="S94" s="37" t="str">
        <f>IF('Données clients'!K94="Oui","5"," ")</f>
        <v xml:space="preserve"> </v>
      </c>
    </row>
    <row r="95" spans="1:19" s="2" customFormat="1" ht="15" customHeight="1" x14ac:dyDescent="0.2">
      <c r="A95" s="33" t="str">
        <f>IF('Données clients'!K95="Oui",'Données clients'!A95," ")</f>
        <v xml:space="preserve"> </v>
      </c>
      <c r="B95" s="25" t="str">
        <f>IF('Données clients'!K95="Oui",'Données clients'!B95," ")</f>
        <v xml:space="preserve"> </v>
      </c>
      <c r="C95" s="26" t="str">
        <f>IF('Données clients'!K95="Oui",'Données clients'!C95," ")</f>
        <v xml:space="preserve"> </v>
      </c>
      <c r="D95" s="51"/>
      <c r="E95" s="53" t="str" cm="1">
        <f t="array" ref="E95">IF('Données clients'!K95="Oui",_xlfn.XLOOKUP(B95&amp;C95,'Données clients'!B$1:B95&amp;'Données clients'!C$1:C95,'Données clients'!I$1:I95)," ")</f>
        <v xml:space="preserve"> </v>
      </c>
      <c r="F95" s="53" t="str" cm="1">
        <f t="array" ref="F95">IF(D95="Oui",(YEAR(A95)&amp;"-"&amp;MONTH(A95)&amp;"-"&amp;"F"&amp;TEXT(ROW(A94),"000")),IF(D95="Non",_xlfn.XLOOKUP(B95&amp;C95&amp;E95,B$1:B95&amp;C$1:C95&amp;E$1:E95,F$1:F95)," "))</f>
        <v xml:space="preserve"> </v>
      </c>
      <c r="G95" s="23"/>
      <c r="H95" s="122" t="str">
        <f>IF(ISNA(IF(ISNA(VLOOKUP(E95,B$2:$H95,4,FALSE))=TRUE,VLOOKUP(G95,'Grille tarifaire'!$B$2:$F$72,5,FALSE),"")),"",IF(ISNA(VLOOKUP(E95,B$2:$H95,4,FALSE))=TRUE,VLOOKUP(G95,'Grille tarifaire'!$B$2:$F$72,5,FALSE),""))</f>
        <v/>
      </c>
      <c r="I95" s="11"/>
      <c r="J95" s="122" t="str">
        <f>IF(I95="Saisir code","",IF(ISNA(IF(ISNA(VLOOKUP(E95,D$2:$J95,6,FALSE))=TRUE,VLOOKUP(I95,'Grille tarifaire'!$B$2:$F$72,5,FALSE),"")),"",IF(ISNA(VLOOKUP(E95,D$2:$J95,6,FALSE))=TRUE,VLOOKUP(I95,'Grille tarifaire'!$B$2:$F$72,5,FALSE),"")))</f>
        <v/>
      </c>
      <c r="K95" s="121"/>
      <c r="L95" s="122" t="str">
        <f>IF(K95="Saisir code","",IF(ISNA(IF(ISNA(VLOOKUP(E95,B$2:$J95,4,FALSE))=TRUE,VLOOKUP(K95,'Grille tarifaire'!$B$2:$F$72,5,FALSE),"")),"",IF(ISNA(VLOOKUP(E95,B$2:$J95,4,FALSE))=TRUE,VLOOKUP(K95,'Grille tarifaire'!$B$2:$F$72,5,FALSE),"")))</f>
        <v/>
      </c>
      <c r="M95" s="121"/>
      <c r="N95" s="122" t="str">
        <f>IF(M95="Saisir code","",IF(ISNA(IF(ISNA(VLOOKUP(H95,D$2:$J95,4,FALSE))=TRUE,VLOOKUP(M95,'Grille tarifaire'!$B$2:$F$72,5,FALSE),"")),"",IF(ISNA(VLOOKUP(H95,D$2:$J95,4,FALSE))=TRUE,VLOOKUP(M95,'Grille tarifaire'!$B$2:$F$72,5,FALSE),"")))</f>
        <v/>
      </c>
      <c r="O95" s="144"/>
      <c r="P95" s="93" t="str">
        <f t="shared" si="2"/>
        <v/>
      </c>
      <c r="Q95" s="8"/>
      <c r="R95" s="8" t="str">
        <f>IF('Données clients'!K95="Oui",COUNTIF(F$2:F95,F95)," ")</f>
        <v xml:space="preserve"> </v>
      </c>
      <c r="S95" s="37" t="str">
        <f>IF('Données clients'!K95="Oui","5"," ")</f>
        <v xml:space="preserve"> </v>
      </c>
    </row>
    <row r="96" spans="1:19" s="2" customFormat="1" ht="15" customHeight="1" x14ac:dyDescent="0.2">
      <c r="A96" s="33" t="str">
        <f>IF('Données clients'!K96="Oui",'Données clients'!A96," ")</f>
        <v xml:space="preserve"> </v>
      </c>
      <c r="B96" s="25" t="str">
        <f>IF('Données clients'!K96="Oui",'Données clients'!B96," ")</f>
        <v xml:space="preserve"> </v>
      </c>
      <c r="C96" s="26" t="str">
        <f>IF('Données clients'!K96="Oui",'Données clients'!C96," ")</f>
        <v xml:space="preserve"> </v>
      </c>
      <c r="D96" s="51"/>
      <c r="E96" s="53" t="str" cm="1">
        <f t="array" ref="E96">IF('Données clients'!K96="Oui",_xlfn.XLOOKUP(B96&amp;C96,'Données clients'!B$1:B96&amp;'Données clients'!C$1:C96,'Données clients'!I$1:I96)," ")</f>
        <v xml:space="preserve"> </v>
      </c>
      <c r="F96" s="53" t="str" cm="1">
        <f t="array" ref="F96">IF(D96="Oui",(YEAR(A96)&amp;"-"&amp;MONTH(A96)&amp;"-"&amp;"F"&amp;TEXT(ROW(A95),"000")),IF(D96="Non",_xlfn.XLOOKUP(B96&amp;C96&amp;E96,B$1:B96&amp;C$1:C96&amp;E$1:E96,F$1:F96)," "))</f>
        <v xml:space="preserve"> </v>
      </c>
      <c r="G96" s="23"/>
      <c r="H96" s="122" t="str">
        <f>IF(ISNA(IF(ISNA(VLOOKUP(E96,B$2:$H96,4,FALSE))=TRUE,VLOOKUP(G96,'Grille tarifaire'!$B$2:$F$72,5,FALSE),"")),"",IF(ISNA(VLOOKUP(E96,B$2:$H96,4,FALSE))=TRUE,VLOOKUP(G96,'Grille tarifaire'!$B$2:$F$72,5,FALSE),""))</f>
        <v/>
      </c>
      <c r="I96" s="11"/>
      <c r="J96" s="122" t="str">
        <f>IF(I96="Saisir code","",IF(ISNA(IF(ISNA(VLOOKUP(E96,D$2:$J96,6,FALSE))=TRUE,VLOOKUP(I96,'Grille tarifaire'!$B$2:$F$72,5,FALSE),"")),"",IF(ISNA(VLOOKUP(E96,D$2:$J96,6,FALSE))=TRUE,VLOOKUP(I96,'Grille tarifaire'!$B$2:$F$72,5,FALSE),"")))</f>
        <v/>
      </c>
      <c r="K96" s="121"/>
      <c r="L96" s="122" t="str">
        <f>IF(K96="Saisir code","",IF(ISNA(IF(ISNA(VLOOKUP(E96,B$2:$J96,4,FALSE))=TRUE,VLOOKUP(K96,'Grille tarifaire'!$B$2:$F$72,5,FALSE),"")),"",IF(ISNA(VLOOKUP(E96,B$2:$J96,4,FALSE))=TRUE,VLOOKUP(K96,'Grille tarifaire'!$B$2:$F$72,5,FALSE),"")))</f>
        <v/>
      </c>
      <c r="M96" s="121"/>
      <c r="N96" s="122" t="str">
        <f>IF(M96="Saisir code","",IF(ISNA(IF(ISNA(VLOOKUP(H96,D$2:$J96,4,FALSE))=TRUE,VLOOKUP(M96,'Grille tarifaire'!$B$2:$F$72,5,FALSE),"")),"",IF(ISNA(VLOOKUP(H96,D$2:$J96,4,FALSE))=TRUE,VLOOKUP(M96,'Grille tarifaire'!$B$2:$F$72,5,FALSE),"")))</f>
        <v/>
      </c>
      <c r="O96" s="144"/>
      <c r="P96" s="93" t="str">
        <f t="shared" si="2"/>
        <v/>
      </c>
      <c r="Q96" s="8"/>
      <c r="R96" s="8" t="str">
        <f>IF('Données clients'!K96="Oui",COUNTIF(F$2:F96,F96)," ")</f>
        <v xml:space="preserve"> </v>
      </c>
      <c r="S96" s="37" t="str">
        <f>IF('Données clients'!K96="Oui","5"," ")</f>
        <v xml:space="preserve"> </v>
      </c>
    </row>
    <row r="97" spans="1:19" s="2" customFormat="1" ht="15" customHeight="1" x14ac:dyDescent="0.2">
      <c r="A97" s="33" t="str">
        <f>IF('Données clients'!K97="Oui",'Données clients'!A97," ")</f>
        <v xml:space="preserve"> </v>
      </c>
      <c r="B97" s="25" t="str">
        <f>IF('Données clients'!K97="Oui",'Données clients'!B97," ")</f>
        <v xml:space="preserve"> </v>
      </c>
      <c r="C97" s="26" t="str">
        <f>IF('Données clients'!K97="Oui",'Données clients'!C97," ")</f>
        <v xml:space="preserve"> </v>
      </c>
      <c r="D97" s="51"/>
      <c r="E97" s="53" t="str" cm="1">
        <f t="array" ref="E97">IF('Données clients'!K97="Oui",_xlfn.XLOOKUP(B97&amp;C97,'Données clients'!B$1:B97&amp;'Données clients'!C$1:C97,'Données clients'!I$1:I97)," ")</f>
        <v xml:space="preserve"> </v>
      </c>
      <c r="F97" s="53" t="str" cm="1">
        <f t="array" ref="F97">IF(D97="Oui",(YEAR(A97)&amp;"-"&amp;MONTH(A97)&amp;"-"&amp;"F"&amp;TEXT(ROW(A96),"000")),IF(D97="Non",_xlfn.XLOOKUP(B97&amp;C97&amp;E97,B$1:B97&amp;C$1:C97&amp;E$1:E97,F$1:F97)," "))</f>
        <v xml:space="preserve"> </v>
      </c>
      <c r="G97" s="23"/>
      <c r="H97" s="122" t="str">
        <f>IF(ISNA(IF(ISNA(VLOOKUP(E97,B$2:$H97,4,FALSE))=TRUE,VLOOKUP(G97,'Grille tarifaire'!$B$2:$F$72,5,FALSE),"")),"",IF(ISNA(VLOOKUP(E97,B$2:$H97,4,FALSE))=TRUE,VLOOKUP(G97,'Grille tarifaire'!$B$2:$F$72,5,FALSE),""))</f>
        <v/>
      </c>
      <c r="I97" s="11"/>
      <c r="J97" s="122" t="str">
        <f>IF(I97="Saisir code","",IF(ISNA(IF(ISNA(VLOOKUP(E97,D$2:$J97,6,FALSE))=TRUE,VLOOKUP(I97,'Grille tarifaire'!$B$2:$F$72,5,FALSE),"")),"",IF(ISNA(VLOOKUP(E97,D$2:$J97,6,FALSE))=TRUE,VLOOKUP(I97,'Grille tarifaire'!$B$2:$F$72,5,FALSE),"")))</f>
        <v/>
      </c>
      <c r="K97" s="121"/>
      <c r="L97" s="122" t="str">
        <f>IF(K97="Saisir code","",IF(ISNA(IF(ISNA(VLOOKUP(E97,B$2:$J97,4,FALSE))=TRUE,VLOOKUP(K97,'Grille tarifaire'!$B$2:$F$72,5,FALSE),"")),"",IF(ISNA(VLOOKUP(E97,B$2:$J97,4,FALSE))=TRUE,VLOOKUP(K97,'Grille tarifaire'!$B$2:$F$72,5,FALSE),"")))</f>
        <v/>
      </c>
      <c r="M97" s="121"/>
      <c r="N97" s="122" t="str">
        <f>IF(M97="Saisir code","",IF(ISNA(IF(ISNA(VLOOKUP(H97,D$2:$J97,4,FALSE))=TRUE,VLOOKUP(M97,'Grille tarifaire'!$B$2:$F$72,5,FALSE),"")),"",IF(ISNA(VLOOKUP(H97,D$2:$J97,4,FALSE))=TRUE,VLOOKUP(M97,'Grille tarifaire'!$B$2:$F$72,5,FALSE),"")))</f>
        <v/>
      </c>
      <c r="O97" s="144"/>
      <c r="P97" s="93" t="str">
        <f t="shared" si="2"/>
        <v/>
      </c>
      <c r="Q97" s="8"/>
      <c r="R97" s="8" t="str">
        <f>IF('Données clients'!K97="Oui",COUNTIF(F$2:F97,F97)," ")</f>
        <v xml:space="preserve"> </v>
      </c>
      <c r="S97" s="37" t="str">
        <f>IF('Données clients'!K97="Oui","5"," ")</f>
        <v xml:space="preserve"> </v>
      </c>
    </row>
    <row r="98" spans="1:19" s="2" customFormat="1" ht="15" customHeight="1" x14ac:dyDescent="0.2">
      <c r="A98" s="33" t="str">
        <f>IF('Données clients'!K98="Oui",'Données clients'!A98," ")</f>
        <v xml:space="preserve"> </v>
      </c>
      <c r="B98" s="25" t="str">
        <f>IF('Données clients'!K98="Oui",'Données clients'!B98," ")</f>
        <v xml:space="preserve"> </v>
      </c>
      <c r="C98" s="26" t="str">
        <f>IF('Données clients'!K98="Oui",'Données clients'!C98," ")</f>
        <v xml:space="preserve"> </v>
      </c>
      <c r="D98" s="51"/>
      <c r="E98" s="53" t="str" cm="1">
        <f t="array" ref="E98">IF('Données clients'!K98="Oui",_xlfn.XLOOKUP(B98&amp;C98,'Données clients'!B$1:B98&amp;'Données clients'!C$1:C98,'Données clients'!I$1:I98)," ")</f>
        <v xml:space="preserve"> </v>
      </c>
      <c r="F98" s="53" t="str" cm="1">
        <f t="array" ref="F98">IF(D98="Oui",(YEAR(A98)&amp;"-"&amp;MONTH(A98)&amp;"-"&amp;"F"&amp;TEXT(ROW(A97),"000")),IF(D98="Non",_xlfn.XLOOKUP(B98&amp;C98&amp;E98,B$1:B98&amp;C$1:C98&amp;E$1:E98,F$1:F98)," "))</f>
        <v xml:space="preserve"> </v>
      </c>
      <c r="G98" s="23"/>
      <c r="H98" s="122" t="str">
        <f>IF(ISNA(IF(ISNA(VLOOKUP(E98,B$2:$H98,4,FALSE))=TRUE,VLOOKUP(G98,'Grille tarifaire'!$B$2:$F$72,5,FALSE),"")),"",IF(ISNA(VLOOKUP(E98,B$2:$H98,4,FALSE))=TRUE,VLOOKUP(G98,'Grille tarifaire'!$B$2:$F$72,5,FALSE),""))</f>
        <v/>
      </c>
      <c r="I98" s="11"/>
      <c r="J98" s="122" t="str">
        <f>IF(I98="Saisir code","",IF(ISNA(IF(ISNA(VLOOKUP(E98,D$2:$J98,6,FALSE))=TRUE,VLOOKUP(I98,'Grille tarifaire'!$B$2:$F$72,5,FALSE),"")),"",IF(ISNA(VLOOKUP(E98,D$2:$J98,6,FALSE))=TRUE,VLOOKUP(I98,'Grille tarifaire'!$B$2:$F$72,5,FALSE),"")))</f>
        <v/>
      </c>
      <c r="K98" s="121"/>
      <c r="L98" s="122" t="str">
        <f>IF(K98="Saisir code","",IF(ISNA(IF(ISNA(VLOOKUP(E98,B$2:$J98,4,FALSE))=TRUE,VLOOKUP(K98,'Grille tarifaire'!$B$2:$F$72,5,FALSE),"")),"",IF(ISNA(VLOOKUP(E98,B$2:$J98,4,FALSE))=TRUE,VLOOKUP(K98,'Grille tarifaire'!$B$2:$F$72,5,FALSE),"")))</f>
        <v/>
      </c>
      <c r="M98" s="121"/>
      <c r="N98" s="122" t="str">
        <f>IF(M98="Saisir code","",IF(ISNA(IF(ISNA(VLOOKUP(H98,D$2:$J98,4,FALSE))=TRUE,VLOOKUP(M98,'Grille tarifaire'!$B$2:$F$72,5,FALSE),"")),"",IF(ISNA(VLOOKUP(H98,D$2:$J98,4,FALSE))=TRUE,VLOOKUP(M98,'Grille tarifaire'!$B$2:$F$72,5,FALSE),"")))</f>
        <v/>
      </c>
      <c r="O98" s="144"/>
      <c r="P98" s="93" t="str">
        <f t="shared" si="2"/>
        <v/>
      </c>
      <c r="Q98" s="8"/>
      <c r="R98" s="8" t="str">
        <f>IF('Données clients'!K98="Oui",COUNTIF(F$2:F98,F98)," ")</f>
        <v xml:space="preserve"> </v>
      </c>
      <c r="S98" s="37" t="str">
        <f>IF('Données clients'!K98="Oui","5"," ")</f>
        <v xml:space="preserve"> </v>
      </c>
    </row>
    <row r="99" spans="1:19" s="2" customFormat="1" ht="15" customHeight="1" x14ac:dyDescent="0.2">
      <c r="A99" s="33" t="str">
        <f>IF('Données clients'!K99="Oui",'Données clients'!A99," ")</f>
        <v xml:space="preserve"> </v>
      </c>
      <c r="B99" s="25" t="str">
        <f>IF('Données clients'!K99="Oui",'Données clients'!B99," ")</f>
        <v xml:space="preserve"> </v>
      </c>
      <c r="C99" s="26" t="str">
        <f>IF('Données clients'!K99="Oui",'Données clients'!C99," ")</f>
        <v xml:space="preserve"> </v>
      </c>
      <c r="D99" s="51"/>
      <c r="E99" s="53" t="str" cm="1">
        <f t="array" ref="E99">IF('Données clients'!K99="Oui",_xlfn.XLOOKUP(B99&amp;C99,'Données clients'!B$1:B99&amp;'Données clients'!C$1:C99,'Données clients'!I$1:I99)," ")</f>
        <v xml:space="preserve"> </v>
      </c>
      <c r="F99" s="53" t="str" cm="1">
        <f t="array" ref="F99">IF(D99="Oui",(YEAR(A99)&amp;"-"&amp;MONTH(A99)&amp;"-"&amp;"F"&amp;TEXT(ROW(A98),"000")),IF(D99="Non",_xlfn.XLOOKUP(B99&amp;C99&amp;E99,B$1:B100&amp;C$1:C100&amp;E$1:E100,F$1:F100)," "))</f>
        <v xml:space="preserve"> </v>
      </c>
      <c r="G99" s="23"/>
      <c r="H99" s="122" t="str">
        <f>IF(ISNA(IF(ISNA(VLOOKUP(E99,B$2:$H100,4,FALSE))=TRUE,VLOOKUP(G99,'Grille tarifaire'!$B$2:$F$72,5,FALSE),"")),"",IF(ISNA(VLOOKUP(E99,B$2:$H100,4,FALSE))=TRUE,VLOOKUP(G99,'Grille tarifaire'!$B$2:$F$72,5,FALSE),""))</f>
        <v/>
      </c>
      <c r="I99" s="11"/>
      <c r="J99" s="122" t="str">
        <f>IF(I99="Saisir code","",IF(ISNA(IF(ISNA(VLOOKUP(E99,D$2:$J100,6,FALSE))=TRUE,VLOOKUP(I99,'Grille tarifaire'!$B$2:$F$72,5,FALSE),"")),"",IF(ISNA(VLOOKUP(E99,D$2:$J100,6,FALSE))=TRUE,VLOOKUP(I99,'Grille tarifaire'!$B$2:$F$72,5,FALSE),"")))</f>
        <v/>
      </c>
      <c r="K99" s="121"/>
      <c r="L99" s="122" t="str">
        <f>IF(K99="Saisir code","",IF(ISNA(IF(ISNA(VLOOKUP(E99,B$2:$J100,4,FALSE))=TRUE,VLOOKUP(K99,'Grille tarifaire'!$B$2:$F$72,5,FALSE),"")),"",IF(ISNA(VLOOKUP(E99,B$2:$J100,4,FALSE))=TRUE,VLOOKUP(K99,'Grille tarifaire'!$B$2:$F$72,5,FALSE),"")))</f>
        <v/>
      </c>
      <c r="M99" s="121"/>
      <c r="N99" s="122" t="str">
        <f>IF(M99="Saisir code","",IF(ISNA(IF(ISNA(VLOOKUP(H99,D$2:$J100,4,FALSE))=TRUE,VLOOKUP(M99,'Grille tarifaire'!$B$2:$F$72,5,FALSE),"")),"",IF(ISNA(VLOOKUP(H99,D$2:$J100,4,FALSE))=TRUE,VLOOKUP(M99,'Grille tarifaire'!$B$2:$F$72,5,FALSE),"")))</f>
        <v/>
      </c>
      <c r="O99" s="144"/>
      <c r="P99" s="93" t="str">
        <f t="shared" si="2"/>
        <v/>
      </c>
      <c r="Q99" s="8"/>
      <c r="R99" s="8" t="str">
        <f>IF('Données clients'!K99="Oui",COUNTIF(F$2:F100,F99)," ")</f>
        <v xml:space="preserve"> </v>
      </c>
      <c r="S99" s="37" t="str">
        <f>IF('Données clients'!K99="Oui","5"," ")</f>
        <v xml:space="preserve"> </v>
      </c>
    </row>
    <row r="100" spans="1:19" s="2" customFormat="1" ht="15" customHeight="1" x14ac:dyDescent="0.2">
      <c r="A100" s="33" t="str">
        <f>IF('Données clients'!K100="Oui",'Données clients'!A100," ")</f>
        <v xml:space="preserve"> </v>
      </c>
      <c r="B100" s="25" t="str">
        <f>IF('Données clients'!K100="Oui",'Données clients'!B100," ")</f>
        <v xml:space="preserve"> </v>
      </c>
      <c r="C100" s="26" t="str">
        <f>IF('Données clients'!K100="Oui",'Données clients'!C100," ")</f>
        <v xml:space="preserve"> </v>
      </c>
      <c r="D100" s="51"/>
      <c r="E100" s="53" t="str" cm="1">
        <f t="array" ref="E100">IF('Données clients'!K100="Oui",_xlfn.XLOOKUP(B100&amp;C100,'Données clients'!B$1:B100&amp;'Données clients'!C$1:C100,'Données clients'!I$1:I100)," ")</f>
        <v xml:space="preserve"> </v>
      </c>
      <c r="F100" s="53" t="str" cm="1">
        <f t="array" ref="F100">IF(D100="Oui",(YEAR(A100)&amp;"-"&amp;MONTH(A100)&amp;"-"&amp;"F"&amp;TEXT(ROW(A99),"000")),IF(D100="Non",_xlfn.XLOOKUP(B100&amp;C100&amp;E100,B$1:B100&amp;C$1:C100&amp;E$1:E100,F$1:F100)," "))</f>
        <v xml:space="preserve"> </v>
      </c>
      <c r="G100" s="23"/>
      <c r="H100" s="122" t="str">
        <f>IF(ISNA(IF(ISNA(VLOOKUP(E100,B$2:$H100,4,FALSE))=TRUE,VLOOKUP(G100,'Grille tarifaire'!$B$2:$F$72,5,FALSE),"")),"",IF(ISNA(VLOOKUP(E100,B$2:$H100,4,FALSE))=TRUE,VLOOKUP(G100,'Grille tarifaire'!$B$2:$F$72,5,FALSE),""))</f>
        <v/>
      </c>
      <c r="I100" s="11"/>
      <c r="J100" s="122" t="str">
        <f>IF(I100="Saisir code","",IF(ISNA(IF(ISNA(VLOOKUP(E100,D$2:$J100,6,FALSE))=TRUE,VLOOKUP(I100,'Grille tarifaire'!$B$2:$F$72,5,FALSE),"")),"",IF(ISNA(VLOOKUP(E100,D$2:$J100,6,FALSE))=TRUE,VLOOKUP(I100,'Grille tarifaire'!$B$2:$F$72,5,FALSE),"")))</f>
        <v/>
      </c>
      <c r="K100" s="121"/>
      <c r="L100" s="122" t="str">
        <f>IF(K100="Saisir code","",IF(ISNA(IF(ISNA(VLOOKUP(E100,B$2:$J100,4,FALSE))=TRUE,VLOOKUP(K100,'Grille tarifaire'!$B$2:$F$72,5,FALSE),"")),"",IF(ISNA(VLOOKUP(E100,B$2:$J100,4,FALSE))=TRUE,VLOOKUP(K100,'Grille tarifaire'!$B$2:$F$72,5,FALSE),"")))</f>
        <v/>
      </c>
      <c r="M100" s="121"/>
      <c r="N100" s="122" t="str">
        <f>IF(M100="Saisir code","",IF(ISNA(IF(ISNA(VLOOKUP(H100,D$2:$J100,4,FALSE))=TRUE,VLOOKUP(M100,'Grille tarifaire'!$B$2:$F$72,5,FALSE),"")),"",IF(ISNA(VLOOKUP(H100,D$2:$J100,4,FALSE))=TRUE,VLOOKUP(M100,'Grille tarifaire'!$B$2:$F$72,5,FALSE),"")))</f>
        <v/>
      </c>
      <c r="O100" s="144"/>
      <c r="P100" s="93" t="str">
        <f t="shared" ref="P100" si="3">IF(COUNTBLANK(O100)=1,IF(COUNTBLANK(H100)=1,"",H100+IF(COUNTBLANK(J100)=1,"0",J100)+IF(COUNTBLANK(L100)=1,"0",L100)+IF(COUNTBLANK(N100)=1,"0",N100)),IF(COUNTBLANK(H100)=1,"",H100+IF(COUNTBLANK(J100)=1,"0",J100)+IF(COUNTBLANK(L100)=1,"0",L100)+IF(COUNTBLANK(N100)=1,"0",N100))-IF(COUNTBLANK(H100)=1,"",H100+IF(COUNTBLANK(J100)=1,"0",J100)+IF(COUNTBLANK(L100)=1,"0",L100)+IF(COUNTBLANK(N100)=1,"0",N100))*O100)</f>
        <v/>
      </c>
      <c r="Q100" s="8"/>
      <c r="R100" s="8" t="str">
        <f>IF('Données clients'!K100="Oui",COUNTIF(F$2:F100,F100)," ")</f>
        <v xml:space="preserve"> </v>
      </c>
      <c r="S100" s="37" t="str">
        <f>IF('Données clients'!K100="Oui","5"," ")</f>
        <v xml:space="preserve"> </v>
      </c>
    </row>
    <row r="101" spans="1:19" s="2" customFormat="1" ht="15" customHeight="1" x14ac:dyDescent="0.2">
      <c r="A101" s="7"/>
      <c r="H101" s="7"/>
      <c r="I101" s="7"/>
      <c r="J101" s="7"/>
      <c r="K101" s="7"/>
      <c r="L101" s="7"/>
      <c r="M101" s="7"/>
      <c r="N101" s="7"/>
      <c r="O101" s="7"/>
      <c r="P101" s="7"/>
    </row>
    <row r="102" spans="1:19" s="2" customFormat="1" ht="15" customHeight="1" x14ac:dyDescent="0.2">
      <c r="A102" s="7"/>
      <c r="H102" s="7"/>
      <c r="I102" s="7"/>
      <c r="J102" s="7"/>
      <c r="K102" s="7"/>
      <c r="L102" s="7"/>
      <c r="M102" s="7"/>
      <c r="N102" s="7"/>
      <c r="O102" s="7"/>
      <c r="P102" s="7"/>
    </row>
    <row r="103" spans="1:19" s="2" customFormat="1" ht="15" customHeight="1" x14ac:dyDescent="0.2">
      <c r="A103" s="7"/>
      <c r="H103" s="7"/>
      <c r="I103" s="7"/>
      <c r="J103" s="7"/>
      <c r="K103" s="7"/>
      <c r="L103" s="7"/>
      <c r="M103" s="7"/>
      <c r="N103" s="7"/>
      <c r="O103" s="7"/>
      <c r="P103" s="7"/>
    </row>
    <row r="104" spans="1:19" s="2" customFormat="1" ht="15" customHeight="1" x14ac:dyDescent="0.2">
      <c r="A104" s="7"/>
      <c r="H104" s="7"/>
      <c r="I104" s="7"/>
      <c r="J104" s="7"/>
      <c r="K104" s="7"/>
      <c r="L104" s="7"/>
      <c r="M104" s="7"/>
      <c r="N104" s="7"/>
      <c r="O104" s="7"/>
      <c r="P104" s="7"/>
    </row>
    <row r="105" spans="1:19" s="2" customFormat="1" ht="15" customHeight="1" x14ac:dyDescent="0.2">
      <c r="A105" s="7"/>
      <c r="H105" s="7"/>
      <c r="I105" s="7"/>
      <c r="J105" s="7"/>
      <c r="K105" s="7"/>
      <c r="L105" s="7"/>
      <c r="M105" s="7"/>
      <c r="N105" s="7"/>
      <c r="O105" s="7"/>
      <c r="P105" s="7"/>
    </row>
    <row r="106" spans="1:19" s="2" customFormat="1" ht="15" customHeight="1" x14ac:dyDescent="0.2">
      <c r="A106" s="7"/>
      <c r="H106" s="7"/>
      <c r="I106" s="7"/>
      <c r="J106" s="7"/>
      <c r="K106" s="7"/>
      <c r="L106" s="7"/>
      <c r="M106" s="7"/>
      <c r="N106" s="7"/>
      <c r="O106" s="7"/>
      <c r="P106" s="7"/>
    </row>
    <row r="107" spans="1:19" s="2" customFormat="1" ht="15" customHeight="1" x14ac:dyDescent="0.2">
      <c r="A107" s="7"/>
      <c r="H107" s="7"/>
      <c r="I107" s="7"/>
      <c r="J107" s="7"/>
      <c r="K107" s="7"/>
      <c r="L107" s="7"/>
      <c r="M107" s="7"/>
      <c r="N107" s="7"/>
      <c r="O107" s="7"/>
      <c r="P107" s="7"/>
    </row>
    <row r="108" spans="1:19" s="2" customFormat="1" ht="15" customHeight="1" x14ac:dyDescent="0.2">
      <c r="A108" s="7"/>
      <c r="H108" s="7"/>
      <c r="I108" s="7"/>
      <c r="J108" s="7"/>
      <c r="K108" s="7"/>
      <c r="L108" s="7"/>
      <c r="M108" s="7"/>
      <c r="N108" s="7"/>
      <c r="O108" s="7"/>
      <c r="P108" s="7"/>
    </row>
    <row r="109" spans="1:19" s="2" customFormat="1" ht="15" customHeight="1" x14ac:dyDescent="0.2">
      <c r="A109" s="7"/>
      <c r="H109" s="7"/>
      <c r="I109" s="7"/>
      <c r="J109" s="7"/>
      <c r="K109" s="7"/>
      <c r="L109" s="7"/>
      <c r="M109" s="7"/>
      <c r="N109" s="7"/>
      <c r="O109" s="7"/>
      <c r="P109" s="7"/>
    </row>
    <row r="110" spans="1:19" s="2" customFormat="1" ht="15" customHeight="1" x14ac:dyDescent="0.2">
      <c r="A110" s="7"/>
      <c r="H110" s="7"/>
      <c r="I110" s="7"/>
      <c r="J110" s="7"/>
      <c r="K110" s="7"/>
      <c r="L110" s="7"/>
      <c r="M110" s="7"/>
      <c r="N110" s="7"/>
      <c r="O110" s="7"/>
      <c r="P110" s="7"/>
    </row>
    <row r="111" spans="1:19" s="2" customFormat="1" ht="15" customHeight="1" x14ac:dyDescent="0.2">
      <c r="A111" s="7"/>
      <c r="H111" s="7"/>
      <c r="I111" s="7"/>
      <c r="J111" s="7"/>
      <c r="K111" s="7"/>
      <c r="L111" s="7"/>
      <c r="M111" s="7"/>
      <c r="N111" s="7"/>
      <c r="O111" s="7"/>
      <c r="P111" s="7"/>
    </row>
    <row r="112" spans="1:19" s="2" customFormat="1" ht="15" customHeight="1" x14ac:dyDescent="0.2">
      <c r="A112" s="7"/>
      <c r="H112" s="7"/>
      <c r="I112" s="7"/>
      <c r="J112" s="7"/>
      <c r="K112" s="7"/>
      <c r="L112" s="7"/>
      <c r="M112" s="7"/>
      <c r="N112" s="7"/>
      <c r="O112" s="7"/>
      <c r="P112" s="7"/>
    </row>
    <row r="113" spans="1:16" s="2" customFormat="1" ht="15" customHeight="1" x14ac:dyDescent="0.2">
      <c r="A113" s="7"/>
      <c r="H113" s="7"/>
      <c r="I113" s="7"/>
      <c r="J113" s="7"/>
      <c r="K113" s="7"/>
      <c r="L113" s="7"/>
      <c r="M113" s="7"/>
      <c r="N113" s="7"/>
      <c r="O113" s="7"/>
      <c r="P113" s="7"/>
    </row>
    <row r="114" spans="1:16" s="2" customFormat="1" ht="15" customHeight="1" x14ac:dyDescent="0.2">
      <c r="A114" s="7"/>
      <c r="H114" s="7"/>
      <c r="I114" s="7"/>
      <c r="J114" s="7"/>
      <c r="K114" s="7"/>
      <c r="L114" s="7"/>
      <c r="M114" s="7"/>
      <c r="N114" s="7"/>
      <c r="O114" s="7"/>
      <c r="P114" s="7"/>
    </row>
    <row r="115" spans="1:16" s="2" customFormat="1" ht="15" customHeight="1" x14ac:dyDescent="0.2">
      <c r="A115" s="7"/>
      <c r="H115" s="7"/>
      <c r="I115" s="7"/>
      <c r="J115" s="7"/>
      <c r="K115" s="7"/>
      <c r="L115" s="7"/>
      <c r="M115" s="7"/>
      <c r="N115" s="7"/>
      <c r="O115" s="7"/>
      <c r="P115" s="7"/>
    </row>
    <row r="116" spans="1:16" s="2" customFormat="1" ht="15" customHeight="1" x14ac:dyDescent="0.2">
      <c r="A116" s="7"/>
      <c r="H116" s="7"/>
      <c r="I116" s="7"/>
      <c r="J116" s="7"/>
      <c r="K116" s="7"/>
      <c r="L116" s="7"/>
      <c r="M116" s="7"/>
      <c r="N116" s="7"/>
      <c r="O116" s="7"/>
      <c r="P116" s="7"/>
    </row>
    <row r="117" spans="1:16" s="2" customFormat="1" ht="15" customHeight="1" x14ac:dyDescent="0.2">
      <c r="A117" s="7"/>
      <c r="H117" s="7"/>
      <c r="I117" s="7"/>
      <c r="J117" s="7"/>
      <c r="K117" s="7"/>
      <c r="L117" s="7"/>
      <c r="M117" s="7"/>
      <c r="N117" s="7"/>
      <c r="O117" s="7"/>
      <c r="P117" s="7"/>
    </row>
    <row r="118" spans="1:16" s="2" customFormat="1" ht="15" customHeight="1" x14ac:dyDescent="0.2">
      <c r="A118" s="7"/>
      <c r="H118" s="7"/>
      <c r="I118" s="7"/>
      <c r="J118" s="7"/>
      <c r="K118" s="7"/>
      <c r="L118" s="7"/>
      <c r="M118" s="7"/>
      <c r="N118" s="7"/>
      <c r="O118" s="7"/>
      <c r="P118" s="7"/>
    </row>
    <row r="119" spans="1:16" s="2" customFormat="1" ht="15" customHeight="1" x14ac:dyDescent="0.2">
      <c r="A119" s="7"/>
      <c r="H119" s="7"/>
      <c r="I119" s="7"/>
      <c r="J119" s="7"/>
      <c r="K119" s="7"/>
      <c r="L119" s="7"/>
      <c r="M119" s="7"/>
      <c r="N119" s="7"/>
      <c r="O119" s="7"/>
      <c r="P119" s="7"/>
    </row>
    <row r="120" spans="1:16" s="2" customFormat="1" ht="15" customHeight="1" x14ac:dyDescent="0.2">
      <c r="A120" s="7"/>
      <c r="H120" s="7"/>
      <c r="I120" s="7"/>
      <c r="J120" s="7"/>
      <c r="K120" s="7"/>
      <c r="L120" s="7"/>
      <c r="M120" s="7"/>
      <c r="N120" s="7"/>
      <c r="O120" s="7"/>
      <c r="P120" s="7"/>
    </row>
    <row r="121" spans="1:16" s="2" customFormat="1" ht="15" customHeight="1" x14ac:dyDescent="0.2">
      <c r="A121" s="7"/>
      <c r="H121" s="7"/>
      <c r="I121" s="7"/>
      <c r="J121" s="7"/>
      <c r="K121" s="7"/>
      <c r="L121" s="7"/>
      <c r="M121" s="7"/>
      <c r="N121" s="7"/>
      <c r="O121" s="7"/>
      <c r="P121" s="7"/>
    </row>
    <row r="122" spans="1:16" s="2" customFormat="1" ht="15" customHeight="1" x14ac:dyDescent="0.2">
      <c r="A122" s="7"/>
      <c r="H122" s="7"/>
      <c r="I122" s="7"/>
      <c r="J122" s="7"/>
      <c r="K122" s="7"/>
      <c r="L122" s="7"/>
      <c r="M122" s="7"/>
      <c r="N122" s="7"/>
      <c r="O122" s="7"/>
      <c r="P122" s="7"/>
    </row>
    <row r="123" spans="1:16" s="2" customFormat="1" ht="15" customHeight="1" x14ac:dyDescent="0.2">
      <c r="A123" s="7"/>
      <c r="H123" s="7"/>
      <c r="I123" s="7"/>
      <c r="J123" s="7"/>
      <c r="K123" s="7"/>
      <c r="L123" s="7"/>
      <c r="M123" s="7"/>
      <c r="N123" s="7"/>
      <c r="O123" s="7"/>
      <c r="P123" s="7"/>
    </row>
    <row r="124" spans="1:16" s="2" customFormat="1" ht="15" customHeight="1" x14ac:dyDescent="0.2">
      <c r="A124" s="7"/>
      <c r="H124" s="7"/>
      <c r="I124" s="7"/>
      <c r="J124" s="7"/>
      <c r="K124" s="7"/>
      <c r="L124" s="7"/>
      <c r="M124" s="7"/>
      <c r="N124" s="7"/>
      <c r="O124" s="7"/>
      <c r="P124" s="7"/>
    </row>
    <row r="125" spans="1:16" s="2" customFormat="1" ht="15" customHeight="1" x14ac:dyDescent="0.2">
      <c r="A125" s="7"/>
      <c r="H125" s="7"/>
      <c r="I125" s="7"/>
      <c r="J125" s="7"/>
      <c r="K125" s="7"/>
      <c r="L125" s="7"/>
      <c r="M125" s="7"/>
      <c r="N125" s="7"/>
      <c r="O125" s="7"/>
      <c r="P125" s="7"/>
    </row>
    <row r="126" spans="1:16" s="2" customFormat="1" ht="15" customHeight="1" x14ac:dyDescent="0.2">
      <c r="A126" s="7"/>
      <c r="H126" s="7"/>
      <c r="I126" s="7"/>
      <c r="J126" s="7"/>
      <c r="K126" s="7"/>
      <c r="L126" s="7"/>
      <c r="M126" s="7"/>
      <c r="N126" s="7"/>
      <c r="O126" s="7"/>
      <c r="P126" s="7"/>
    </row>
    <row r="127" spans="1:16" s="2" customFormat="1" ht="15" customHeight="1" x14ac:dyDescent="0.2">
      <c r="A127" s="7"/>
      <c r="H127" s="7"/>
      <c r="I127" s="7"/>
      <c r="J127" s="7"/>
      <c r="K127" s="7"/>
      <c r="L127" s="7"/>
      <c r="M127" s="7"/>
      <c r="N127" s="7"/>
      <c r="O127" s="7"/>
      <c r="P127" s="7"/>
    </row>
    <row r="128" spans="1:16" s="2" customFormat="1" ht="15" customHeight="1" x14ac:dyDescent="0.2">
      <c r="A128" s="7"/>
      <c r="H128" s="7"/>
      <c r="I128" s="7"/>
      <c r="J128" s="7"/>
      <c r="K128" s="7"/>
      <c r="L128" s="7"/>
      <c r="M128" s="7"/>
      <c r="N128" s="7"/>
      <c r="O128" s="7"/>
      <c r="P128" s="7"/>
    </row>
    <row r="129" spans="1:16" s="2" customFormat="1" ht="15" customHeight="1" x14ac:dyDescent="0.2">
      <c r="A129" s="7"/>
      <c r="H129" s="7"/>
      <c r="I129" s="7"/>
      <c r="J129" s="7"/>
      <c r="K129" s="7"/>
      <c r="L129" s="7"/>
      <c r="M129" s="7"/>
      <c r="N129" s="7"/>
      <c r="O129" s="7"/>
      <c r="P129" s="7"/>
    </row>
    <row r="130" spans="1:16" s="2" customFormat="1" ht="15" customHeight="1" x14ac:dyDescent="0.2">
      <c r="A130" s="7"/>
      <c r="H130" s="7"/>
      <c r="I130" s="7"/>
      <c r="J130" s="7"/>
      <c r="K130" s="7"/>
      <c r="L130" s="7"/>
      <c r="M130" s="7"/>
      <c r="N130" s="7"/>
      <c r="O130" s="7"/>
      <c r="P130" s="7"/>
    </row>
    <row r="131" spans="1:16" s="2" customFormat="1" ht="15" customHeight="1" x14ac:dyDescent="0.2">
      <c r="A131" s="7"/>
      <c r="H131" s="7"/>
      <c r="I131" s="7"/>
      <c r="J131" s="7"/>
      <c r="K131" s="7"/>
      <c r="L131" s="7"/>
      <c r="M131" s="7"/>
      <c r="N131" s="7"/>
      <c r="O131" s="7"/>
      <c r="P131" s="7"/>
    </row>
    <row r="132" spans="1:16" s="2" customFormat="1" ht="15" customHeight="1" x14ac:dyDescent="0.2">
      <c r="A132" s="7"/>
      <c r="H132" s="7"/>
      <c r="I132" s="7"/>
      <c r="J132" s="7"/>
      <c r="K132" s="7"/>
      <c r="L132" s="7"/>
      <c r="M132" s="7"/>
      <c r="N132" s="7"/>
      <c r="O132" s="7"/>
      <c r="P132" s="7"/>
    </row>
    <row r="133" spans="1:16" s="2" customFormat="1" ht="15" customHeight="1" x14ac:dyDescent="0.2">
      <c r="A133" s="7"/>
      <c r="H133" s="7"/>
      <c r="I133" s="7"/>
      <c r="J133" s="7"/>
      <c r="K133" s="7"/>
      <c r="L133" s="7"/>
      <c r="M133" s="7"/>
      <c r="N133" s="7"/>
      <c r="O133" s="7"/>
      <c r="P133" s="7"/>
    </row>
    <row r="134" spans="1:16" s="2" customFormat="1" ht="15" customHeight="1" x14ac:dyDescent="0.2">
      <c r="A134" s="7"/>
      <c r="H134" s="7"/>
      <c r="I134" s="7"/>
      <c r="J134" s="7"/>
      <c r="K134" s="7"/>
      <c r="L134" s="7"/>
      <c r="M134" s="7"/>
      <c r="N134" s="7"/>
      <c r="O134" s="7"/>
      <c r="P134" s="7"/>
    </row>
    <row r="135" spans="1:16" s="2" customFormat="1" ht="15" customHeight="1" x14ac:dyDescent="0.2">
      <c r="A135" s="7"/>
      <c r="H135" s="7"/>
      <c r="I135" s="7"/>
      <c r="J135" s="7"/>
      <c r="K135" s="7"/>
      <c r="L135" s="7"/>
      <c r="M135" s="7"/>
      <c r="N135" s="7"/>
      <c r="O135" s="7"/>
      <c r="P135" s="7"/>
    </row>
    <row r="136" spans="1:16" s="2" customFormat="1" ht="15" customHeight="1" x14ac:dyDescent="0.2">
      <c r="A136" s="7"/>
      <c r="H136" s="7"/>
      <c r="I136" s="7"/>
      <c r="J136" s="7"/>
      <c r="K136" s="7"/>
      <c r="L136" s="7"/>
      <c r="M136" s="7"/>
      <c r="N136" s="7"/>
      <c r="O136" s="7"/>
      <c r="P136" s="7"/>
    </row>
    <row r="137" spans="1:16" s="2" customFormat="1" ht="15" customHeight="1" x14ac:dyDescent="0.2">
      <c r="A137" s="7"/>
      <c r="H137" s="7"/>
      <c r="I137" s="7"/>
      <c r="J137" s="7"/>
      <c r="K137" s="7"/>
      <c r="L137" s="7"/>
      <c r="M137" s="7"/>
      <c r="N137" s="7"/>
      <c r="O137" s="7"/>
      <c r="P137" s="7"/>
    </row>
    <row r="138" spans="1:16" s="2" customFormat="1" ht="15" customHeight="1" x14ac:dyDescent="0.2">
      <c r="A138" s="7"/>
      <c r="H138" s="7"/>
      <c r="I138" s="7"/>
      <c r="J138" s="7"/>
      <c r="K138" s="7"/>
      <c r="L138" s="7"/>
      <c r="M138" s="7"/>
      <c r="N138" s="7"/>
      <c r="O138" s="7"/>
      <c r="P138" s="7"/>
    </row>
    <row r="139" spans="1:16" s="2" customFormat="1" ht="15" customHeight="1" x14ac:dyDescent="0.2">
      <c r="A139" s="7"/>
      <c r="H139" s="7"/>
      <c r="I139" s="7"/>
      <c r="J139" s="7"/>
      <c r="K139" s="7"/>
      <c r="L139" s="7"/>
      <c r="M139" s="7"/>
      <c r="N139" s="7"/>
      <c r="O139" s="7"/>
      <c r="P139" s="7"/>
    </row>
    <row r="140" spans="1:16" s="2" customFormat="1" ht="15" customHeight="1" x14ac:dyDescent="0.2">
      <c r="A140" s="7"/>
      <c r="H140" s="7"/>
      <c r="I140" s="7"/>
      <c r="J140" s="7"/>
      <c r="K140" s="7"/>
      <c r="L140" s="7"/>
      <c r="M140" s="7"/>
      <c r="N140" s="7"/>
      <c r="O140" s="7"/>
      <c r="P140" s="7"/>
    </row>
    <row r="141" spans="1:16" s="2" customFormat="1" ht="15" customHeight="1" x14ac:dyDescent="0.2">
      <c r="A141" s="7"/>
      <c r="H141" s="7"/>
      <c r="I141" s="7"/>
      <c r="J141" s="7"/>
      <c r="K141" s="7"/>
      <c r="L141" s="7"/>
      <c r="M141" s="7"/>
      <c r="N141" s="7"/>
      <c r="O141" s="7"/>
      <c r="P141" s="7"/>
    </row>
    <row r="142" spans="1:16" s="2" customFormat="1" ht="15" customHeight="1" x14ac:dyDescent="0.2">
      <c r="A142" s="7"/>
      <c r="H142" s="7"/>
      <c r="I142" s="7"/>
      <c r="J142" s="7"/>
      <c r="K142" s="7"/>
      <c r="L142" s="7"/>
      <c r="M142" s="7"/>
      <c r="N142" s="7"/>
      <c r="O142" s="7"/>
      <c r="P142" s="7"/>
    </row>
    <row r="143" spans="1:16" s="2" customFormat="1" ht="15" customHeight="1" x14ac:dyDescent="0.2">
      <c r="A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s="2" customFormat="1" ht="15" customHeight="1" x14ac:dyDescent="0.2">
      <c r="A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 s="2" customFormat="1" ht="15" customHeight="1" x14ac:dyDescent="0.2">
      <c r="A145" s="7"/>
      <c r="H145" s="7"/>
      <c r="I145" s="7"/>
      <c r="J145" s="7"/>
      <c r="K145" s="7"/>
      <c r="L145" s="7"/>
      <c r="M145" s="7"/>
      <c r="N145" s="7"/>
      <c r="O145" s="7"/>
      <c r="P145" s="7"/>
    </row>
    <row r="146" spans="1:16" s="2" customFormat="1" ht="15" customHeight="1" x14ac:dyDescent="0.2">
      <c r="A146" s="7"/>
      <c r="H146" s="7"/>
      <c r="I146" s="7"/>
      <c r="J146" s="7"/>
      <c r="K146" s="7"/>
      <c r="L146" s="7"/>
      <c r="M146" s="7"/>
      <c r="N146" s="7"/>
      <c r="O146" s="7"/>
      <c r="P146" s="7"/>
    </row>
    <row r="147" spans="1:16" s="2" customFormat="1" ht="15" customHeight="1" x14ac:dyDescent="0.2">
      <c r="A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s="2" customFormat="1" ht="15" customHeight="1" x14ac:dyDescent="0.2">
      <c r="A148" s="7"/>
      <c r="H148" s="7"/>
      <c r="I148" s="7"/>
      <c r="J148" s="7"/>
      <c r="K148" s="7"/>
      <c r="L148" s="7"/>
      <c r="M148" s="7"/>
      <c r="N148" s="7"/>
      <c r="O148" s="7"/>
      <c r="P148" s="7"/>
    </row>
    <row r="149" spans="1:16" s="2" customFormat="1" ht="15" customHeight="1" x14ac:dyDescent="0.2">
      <c r="A149" s="7"/>
      <c r="H149" s="7"/>
      <c r="I149" s="7"/>
      <c r="J149" s="7"/>
      <c r="K149" s="7"/>
      <c r="L149" s="7"/>
      <c r="M149" s="7"/>
      <c r="N149" s="7"/>
      <c r="O149" s="7"/>
      <c r="P149" s="7"/>
    </row>
    <row r="150" spans="1:16" s="2" customFormat="1" ht="15" customHeight="1" x14ac:dyDescent="0.2">
      <c r="A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s="2" customFormat="1" ht="15" customHeight="1" x14ac:dyDescent="0.2">
      <c r="A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s="2" customFormat="1" ht="15" customHeight="1" x14ac:dyDescent="0.2">
      <c r="A152" s="7"/>
      <c r="H152" s="7"/>
      <c r="I152" s="7"/>
      <c r="J152" s="7"/>
      <c r="K152" s="7"/>
      <c r="L152" s="7"/>
      <c r="M152" s="7"/>
      <c r="N152" s="7"/>
      <c r="O152" s="7"/>
      <c r="P152" s="7"/>
    </row>
    <row r="153" spans="1:16" s="2" customFormat="1" ht="15" customHeight="1" x14ac:dyDescent="0.2">
      <c r="A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s="2" customFormat="1" ht="15" customHeight="1" x14ac:dyDescent="0.2">
      <c r="A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s="2" customFormat="1" ht="15" customHeight="1" x14ac:dyDescent="0.2">
      <c r="A155" s="7"/>
      <c r="H155" s="7"/>
      <c r="I155" s="7"/>
      <c r="J155" s="7"/>
      <c r="K155" s="7"/>
      <c r="L155" s="7"/>
      <c r="M155" s="7"/>
      <c r="N155" s="7"/>
      <c r="O155" s="7"/>
      <c r="P155" s="7"/>
    </row>
    <row r="156" spans="1:16" s="2" customFormat="1" ht="15" customHeight="1" x14ac:dyDescent="0.2">
      <c r="A156" s="7"/>
      <c r="H156" s="7"/>
      <c r="I156" s="7"/>
      <c r="J156" s="7"/>
      <c r="K156" s="7"/>
      <c r="L156" s="7"/>
      <c r="M156" s="7"/>
      <c r="N156" s="7"/>
      <c r="O156" s="7"/>
      <c r="P156" s="7"/>
    </row>
    <row r="157" spans="1:16" s="2" customFormat="1" ht="15" customHeight="1" x14ac:dyDescent="0.2">
      <c r="A157" s="7"/>
      <c r="H157" s="7"/>
      <c r="I157" s="7"/>
      <c r="J157" s="7"/>
      <c r="K157" s="7"/>
      <c r="L157" s="7"/>
      <c r="M157" s="7"/>
      <c r="N157" s="7"/>
      <c r="O157" s="7"/>
      <c r="P157" s="7"/>
    </row>
    <row r="158" spans="1:16" s="2" customFormat="1" ht="15" customHeight="1" x14ac:dyDescent="0.2">
      <c r="A158" s="7"/>
      <c r="H158" s="7"/>
      <c r="I158" s="7"/>
      <c r="J158" s="7"/>
      <c r="K158" s="7"/>
      <c r="L158" s="7"/>
      <c r="M158" s="7"/>
      <c r="N158" s="7"/>
      <c r="O158" s="7"/>
      <c r="P158" s="7"/>
    </row>
    <row r="159" spans="1:16" s="2" customFormat="1" ht="15" customHeight="1" x14ac:dyDescent="0.2">
      <c r="A159" s="7"/>
      <c r="H159" s="7"/>
      <c r="I159" s="7"/>
      <c r="J159" s="7"/>
      <c r="K159" s="7"/>
      <c r="L159" s="7"/>
      <c r="M159" s="7"/>
      <c r="N159" s="7"/>
      <c r="O159" s="7"/>
      <c r="P159" s="7"/>
    </row>
    <row r="160" spans="1:16" s="2" customFormat="1" ht="15" customHeight="1" x14ac:dyDescent="0.2">
      <c r="A160" s="7"/>
      <c r="H160" s="7"/>
      <c r="I160" s="7"/>
      <c r="J160" s="7"/>
      <c r="K160" s="7"/>
      <c r="L160" s="7"/>
      <c r="M160" s="7"/>
      <c r="N160" s="7"/>
      <c r="O160" s="7"/>
      <c r="P160" s="7"/>
    </row>
    <row r="161" spans="1:16" s="2" customFormat="1" ht="15" customHeight="1" x14ac:dyDescent="0.2">
      <c r="A161" s="7"/>
      <c r="H161" s="7"/>
      <c r="I161" s="7"/>
      <c r="J161" s="7"/>
      <c r="K161" s="7"/>
      <c r="L161" s="7"/>
      <c r="M161" s="7"/>
      <c r="N161" s="7"/>
      <c r="O161" s="7"/>
      <c r="P161" s="7"/>
    </row>
    <row r="162" spans="1:16" s="2" customFormat="1" ht="15" customHeight="1" x14ac:dyDescent="0.2">
      <c r="A162" s="7"/>
      <c r="H162" s="7"/>
      <c r="I162" s="7"/>
      <c r="J162" s="7"/>
      <c r="K162" s="7"/>
      <c r="L162" s="7"/>
      <c r="M162" s="7"/>
      <c r="N162" s="7"/>
      <c r="O162" s="7"/>
      <c r="P162" s="7"/>
    </row>
    <row r="163" spans="1:16" s="2" customFormat="1" ht="15" customHeight="1" x14ac:dyDescent="0.2">
      <c r="A163" s="7"/>
      <c r="H163" s="7"/>
      <c r="I163" s="7"/>
      <c r="J163" s="7"/>
      <c r="K163" s="7"/>
      <c r="L163" s="7"/>
      <c r="M163" s="7"/>
      <c r="N163" s="7"/>
      <c r="O163" s="7"/>
      <c r="P163" s="7"/>
    </row>
    <row r="164" spans="1:16" s="2" customFormat="1" ht="15" customHeight="1" x14ac:dyDescent="0.2">
      <c r="A164" s="7"/>
      <c r="H164" s="7"/>
      <c r="I164" s="7"/>
      <c r="J164" s="7"/>
      <c r="K164" s="7"/>
      <c r="L164" s="7"/>
      <c r="M164" s="7"/>
      <c r="N164" s="7"/>
      <c r="O164" s="7"/>
      <c r="P164" s="7"/>
    </row>
    <row r="165" spans="1:16" s="2" customFormat="1" ht="15" customHeight="1" x14ac:dyDescent="0.2">
      <c r="A165" s="7"/>
      <c r="H165" s="7"/>
      <c r="I165" s="7"/>
      <c r="J165" s="7"/>
      <c r="K165" s="7"/>
      <c r="L165" s="7"/>
      <c r="M165" s="7"/>
      <c r="N165" s="7"/>
      <c r="O165" s="7"/>
      <c r="P165" s="7"/>
    </row>
    <row r="166" spans="1:16" s="2" customFormat="1" ht="15" customHeight="1" x14ac:dyDescent="0.2">
      <c r="A166" s="7"/>
      <c r="H166" s="7"/>
      <c r="I166" s="7"/>
      <c r="J166" s="7"/>
      <c r="K166" s="7"/>
      <c r="L166" s="7"/>
      <c r="M166" s="7"/>
      <c r="N166" s="7"/>
      <c r="O166" s="7"/>
      <c r="P166" s="7"/>
    </row>
    <row r="167" spans="1:16" s="2" customFormat="1" ht="15" customHeight="1" x14ac:dyDescent="0.2">
      <c r="A167" s="7"/>
      <c r="H167" s="7"/>
      <c r="I167" s="7"/>
      <c r="J167" s="7"/>
      <c r="K167" s="7"/>
      <c r="L167" s="7"/>
      <c r="M167" s="7"/>
      <c r="N167" s="7"/>
      <c r="O167" s="7"/>
      <c r="P167" s="7"/>
    </row>
    <row r="168" spans="1:16" s="2" customFormat="1" ht="15" customHeight="1" x14ac:dyDescent="0.2">
      <c r="A168" s="7"/>
      <c r="H168" s="7"/>
      <c r="I168" s="7"/>
      <c r="J168" s="7"/>
      <c r="K168" s="7"/>
      <c r="L168" s="7"/>
      <c r="M168" s="7"/>
      <c r="N168" s="7"/>
      <c r="O168" s="7"/>
      <c r="P168" s="7"/>
    </row>
    <row r="169" spans="1:16" s="2" customFormat="1" ht="15" customHeight="1" x14ac:dyDescent="0.2">
      <c r="A169" s="7"/>
      <c r="H169" s="7"/>
      <c r="I169" s="7"/>
      <c r="J169" s="7"/>
      <c r="K169" s="7"/>
      <c r="L169" s="7"/>
      <c r="M169" s="7"/>
      <c r="N169" s="7"/>
      <c r="O169" s="7"/>
      <c r="P169" s="7"/>
    </row>
    <row r="170" spans="1:16" s="2" customFormat="1" ht="15" customHeight="1" x14ac:dyDescent="0.2">
      <c r="A170" s="7"/>
      <c r="H170" s="7"/>
      <c r="I170" s="7"/>
      <c r="J170" s="7"/>
      <c r="K170" s="7"/>
      <c r="L170" s="7"/>
      <c r="M170" s="7"/>
      <c r="N170" s="7"/>
      <c r="O170" s="7"/>
      <c r="P170" s="7"/>
    </row>
    <row r="171" spans="1:16" s="2" customFormat="1" ht="15" customHeight="1" x14ac:dyDescent="0.2">
      <c r="A171" s="7"/>
      <c r="H171" s="7"/>
      <c r="I171" s="7"/>
      <c r="J171" s="7"/>
      <c r="K171" s="7"/>
      <c r="L171" s="7"/>
      <c r="M171" s="7"/>
      <c r="N171" s="7"/>
      <c r="O171" s="7"/>
      <c r="P171" s="7"/>
    </row>
    <row r="172" spans="1:16" s="2" customFormat="1" ht="15" customHeight="1" x14ac:dyDescent="0.2">
      <c r="A172" s="7"/>
      <c r="H172" s="7"/>
      <c r="I172" s="7"/>
      <c r="J172" s="7"/>
      <c r="K172" s="7"/>
      <c r="L172" s="7"/>
      <c r="M172" s="7"/>
      <c r="N172" s="7"/>
      <c r="O172" s="7"/>
      <c r="P172" s="7"/>
    </row>
    <row r="173" spans="1:16" s="2" customFormat="1" ht="15" customHeight="1" x14ac:dyDescent="0.2">
      <c r="A173" s="7"/>
      <c r="H173" s="7"/>
      <c r="I173" s="7"/>
      <c r="J173" s="7"/>
      <c r="K173" s="7"/>
      <c r="L173" s="7"/>
      <c r="M173" s="7"/>
      <c r="N173" s="7"/>
      <c r="O173" s="7"/>
      <c r="P173" s="7"/>
    </row>
    <row r="174" spans="1:16" s="2" customFormat="1" ht="15" customHeight="1" x14ac:dyDescent="0.2">
      <c r="A174" s="7"/>
      <c r="H174" s="7"/>
      <c r="I174" s="7"/>
      <c r="J174" s="7"/>
      <c r="K174" s="7"/>
      <c r="L174" s="7"/>
      <c r="M174" s="7"/>
      <c r="N174" s="7"/>
      <c r="O174" s="7"/>
      <c r="P174" s="7"/>
    </row>
    <row r="175" spans="1:16" s="2" customFormat="1" ht="15" customHeight="1" x14ac:dyDescent="0.2">
      <c r="A175" s="7"/>
      <c r="H175" s="7"/>
      <c r="I175" s="7"/>
      <c r="J175" s="7"/>
      <c r="K175" s="7"/>
      <c r="L175" s="7"/>
      <c r="M175" s="7"/>
      <c r="N175" s="7"/>
      <c r="O175" s="7"/>
      <c r="P175" s="7"/>
    </row>
    <row r="176" spans="1:16" s="2" customFormat="1" ht="15" customHeight="1" x14ac:dyDescent="0.2">
      <c r="A176" s="7"/>
      <c r="H176" s="7"/>
      <c r="I176" s="7"/>
      <c r="J176" s="7"/>
      <c r="K176" s="7"/>
      <c r="L176" s="7"/>
      <c r="M176" s="7"/>
      <c r="N176" s="7"/>
      <c r="O176" s="7"/>
      <c r="P176" s="7"/>
    </row>
    <row r="177" spans="1:16" s="2" customFormat="1" ht="15" customHeight="1" x14ac:dyDescent="0.2">
      <c r="A177" s="7"/>
      <c r="H177" s="7"/>
      <c r="I177" s="7"/>
      <c r="J177" s="7"/>
      <c r="K177" s="7"/>
      <c r="L177" s="7"/>
      <c r="M177" s="7"/>
      <c r="N177" s="7"/>
      <c r="O177" s="7"/>
      <c r="P177" s="7"/>
    </row>
    <row r="178" spans="1:16" s="2" customFormat="1" ht="15" customHeight="1" x14ac:dyDescent="0.2">
      <c r="A178" s="7"/>
      <c r="H178" s="7"/>
      <c r="I178" s="7"/>
      <c r="J178" s="7"/>
      <c r="K178" s="7"/>
      <c r="L178" s="7"/>
      <c r="M178" s="7"/>
      <c r="N178" s="7"/>
      <c r="O178" s="7"/>
      <c r="P178" s="7"/>
    </row>
    <row r="179" spans="1:16" s="2" customFormat="1" ht="15" customHeight="1" x14ac:dyDescent="0.2">
      <c r="A179" s="7"/>
      <c r="H179" s="7"/>
      <c r="I179" s="7"/>
      <c r="J179" s="7"/>
      <c r="K179" s="7"/>
      <c r="L179" s="7"/>
      <c r="M179" s="7"/>
      <c r="N179" s="7"/>
      <c r="O179" s="7"/>
      <c r="P179" s="7"/>
    </row>
    <row r="180" spans="1:16" s="2" customFormat="1" ht="15" customHeight="1" x14ac:dyDescent="0.2">
      <c r="A180" s="7"/>
      <c r="H180" s="7"/>
      <c r="I180" s="7"/>
      <c r="J180" s="7"/>
      <c r="K180" s="7"/>
      <c r="L180" s="7"/>
      <c r="M180" s="7"/>
      <c r="N180" s="7"/>
      <c r="O180" s="7"/>
      <c r="P180" s="7"/>
    </row>
    <row r="181" spans="1:16" s="2" customFormat="1" ht="15" customHeight="1" x14ac:dyDescent="0.2">
      <c r="A181" s="7"/>
      <c r="H181" s="7"/>
      <c r="I181" s="7"/>
      <c r="J181" s="7"/>
      <c r="K181" s="7"/>
      <c r="L181" s="7"/>
      <c r="M181" s="7"/>
      <c r="N181" s="7"/>
      <c r="O181" s="7"/>
      <c r="P181" s="7"/>
    </row>
    <row r="182" spans="1:16" s="2" customFormat="1" ht="15" customHeight="1" x14ac:dyDescent="0.2">
      <c r="A182" s="7"/>
      <c r="H182" s="7"/>
      <c r="I182" s="7"/>
      <c r="J182" s="7"/>
      <c r="K182" s="7"/>
      <c r="L182" s="7"/>
      <c r="M182" s="7"/>
      <c r="N182" s="7"/>
      <c r="O182" s="7"/>
      <c r="P182" s="7"/>
    </row>
    <row r="183" spans="1:16" s="2" customFormat="1" ht="15" customHeight="1" x14ac:dyDescent="0.2">
      <c r="A183" s="7"/>
      <c r="H183" s="7"/>
      <c r="I183" s="7"/>
      <c r="J183" s="7"/>
      <c r="K183" s="7"/>
      <c r="L183" s="7"/>
      <c r="M183" s="7"/>
      <c r="N183" s="7"/>
      <c r="O183" s="7"/>
      <c r="P183" s="7"/>
    </row>
    <row r="184" spans="1:16" s="2" customFormat="1" ht="15" customHeight="1" x14ac:dyDescent="0.2">
      <c r="A184" s="7"/>
      <c r="H184" s="7"/>
      <c r="I184" s="7"/>
      <c r="J184" s="7"/>
      <c r="K184" s="7"/>
      <c r="L184" s="7"/>
      <c r="M184" s="7"/>
      <c r="N184" s="7"/>
      <c r="O184" s="7"/>
      <c r="P184" s="7"/>
    </row>
    <row r="185" spans="1:16" s="2" customFormat="1" ht="15" customHeight="1" x14ac:dyDescent="0.2">
      <c r="A185" s="7"/>
      <c r="H185" s="7"/>
      <c r="I185" s="7"/>
      <c r="J185" s="7"/>
      <c r="K185" s="7"/>
      <c r="L185" s="7"/>
      <c r="M185" s="7"/>
      <c r="N185" s="7"/>
      <c r="O185" s="7"/>
      <c r="P185" s="7"/>
    </row>
    <row r="186" spans="1:16" s="2" customFormat="1" ht="15" customHeight="1" x14ac:dyDescent="0.2">
      <c r="A186" s="7"/>
      <c r="H186" s="7"/>
      <c r="I186" s="7"/>
      <c r="J186" s="7"/>
      <c r="K186" s="7"/>
      <c r="L186" s="7"/>
      <c r="M186" s="7"/>
      <c r="N186" s="7"/>
      <c r="O186" s="7"/>
      <c r="P186" s="7"/>
    </row>
    <row r="187" spans="1:16" s="2" customFormat="1" ht="15" customHeight="1" x14ac:dyDescent="0.2">
      <c r="A187" s="7"/>
      <c r="H187" s="7"/>
      <c r="I187" s="7"/>
      <c r="J187" s="7"/>
      <c r="K187" s="7"/>
      <c r="L187" s="7"/>
      <c r="M187" s="7"/>
      <c r="N187" s="7"/>
      <c r="O187" s="7"/>
      <c r="P187" s="7"/>
    </row>
    <row r="188" spans="1:16" s="2" customFormat="1" ht="15" customHeight="1" x14ac:dyDescent="0.2">
      <c r="A188" s="7"/>
      <c r="H188" s="7"/>
      <c r="I188" s="7"/>
      <c r="J188" s="7"/>
      <c r="K188" s="7"/>
      <c r="L188" s="7"/>
      <c r="M188" s="7"/>
      <c r="N188" s="7"/>
      <c r="O188" s="7"/>
      <c r="P188" s="7"/>
    </row>
    <row r="189" spans="1:16" s="2" customFormat="1" ht="15" customHeight="1" x14ac:dyDescent="0.2">
      <c r="A189" s="7"/>
      <c r="H189" s="7"/>
      <c r="I189" s="7"/>
      <c r="J189" s="7"/>
      <c r="K189" s="7"/>
      <c r="L189" s="7"/>
      <c r="M189" s="7"/>
      <c r="N189" s="7"/>
      <c r="O189" s="7"/>
      <c r="P189" s="7"/>
    </row>
    <row r="190" spans="1:16" s="2" customFormat="1" ht="15" customHeight="1" x14ac:dyDescent="0.2">
      <c r="A190" s="7"/>
      <c r="H190" s="7"/>
      <c r="I190" s="7"/>
      <c r="J190" s="7"/>
      <c r="K190" s="7"/>
      <c r="L190" s="7"/>
      <c r="M190" s="7"/>
      <c r="N190" s="7"/>
      <c r="O190" s="7"/>
      <c r="P190" s="7"/>
    </row>
    <row r="191" spans="1:16" s="2" customFormat="1" ht="15" customHeight="1" x14ac:dyDescent="0.2">
      <c r="A191" s="7"/>
      <c r="H191" s="7"/>
      <c r="I191" s="7"/>
      <c r="J191" s="7"/>
      <c r="K191" s="7"/>
      <c r="L191" s="7"/>
      <c r="M191" s="7"/>
      <c r="N191" s="7"/>
      <c r="O191" s="7"/>
      <c r="P191" s="7"/>
    </row>
    <row r="192" spans="1:16" s="2" customFormat="1" ht="15" customHeight="1" x14ac:dyDescent="0.2">
      <c r="A192" s="7"/>
      <c r="H192" s="7"/>
      <c r="I192" s="7"/>
      <c r="J192" s="7"/>
      <c r="K192" s="7"/>
      <c r="L192" s="7"/>
      <c r="M192" s="7"/>
      <c r="N192" s="7"/>
      <c r="O192" s="7"/>
      <c r="P192" s="7"/>
    </row>
    <row r="193" spans="1:16" s="2" customFormat="1" ht="15" customHeight="1" x14ac:dyDescent="0.2">
      <c r="A193" s="7"/>
      <c r="H193" s="7"/>
      <c r="I193" s="7"/>
      <c r="J193" s="7"/>
      <c r="K193" s="7"/>
      <c r="L193" s="7"/>
      <c r="M193" s="7"/>
      <c r="N193" s="7"/>
      <c r="O193" s="7"/>
      <c r="P193" s="7"/>
    </row>
    <row r="194" spans="1:16" s="2" customFormat="1" ht="15" customHeight="1" x14ac:dyDescent="0.2">
      <c r="A194" s="7"/>
      <c r="H194" s="7"/>
      <c r="I194" s="7"/>
      <c r="J194" s="7"/>
      <c r="K194" s="7"/>
      <c r="L194" s="7"/>
      <c r="M194" s="7"/>
      <c r="N194" s="7"/>
      <c r="O194" s="7"/>
      <c r="P194" s="7"/>
    </row>
    <row r="195" spans="1:16" s="2" customFormat="1" ht="15" customHeight="1" x14ac:dyDescent="0.2">
      <c r="A195" s="7"/>
      <c r="H195" s="7"/>
      <c r="I195" s="7"/>
      <c r="J195" s="7"/>
      <c r="K195" s="7"/>
      <c r="L195" s="7"/>
      <c r="M195" s="7"/>
      <c r="N195" s="7"/>
      <c r="O195" s="7"/>
      <c r="P195" s="7"/>
    </row>
    <row r="196" spans="1:16" s="2" customFormat="1" ht="15" customHeight="1" x14ac:dyDescent="0.2">
      <c r="A196" s="7"/>
      <c r="H196" s="7"/>
      <c r="I196" s="7"/>
      <c r="J196" s="7"/>
      <c r="K196" s="7"/>
      <c r="L196" s="7"/>
      <c r="M196" s="7"/>
      <c r="N196" s="7"/>
      <c r="O196" s="7"/>
      <c r="P196" s="7"/>
    </row>
    <row r="197" spans="1:16" s="2" customFormat="1" ht="15" customHeight="1" x14ac:dyDescent="0.2">
      <c r="A197" s="7"/>
      <c r="H197" s="7"/>
      <c r="I197" s="7"/>
      <c r="J197" s="7"/>
      <c r="K197" s="7"/>
      <c r="L197" s="7"/>
      <c r="M197" s="7"/>
      <c r="N197" s="7"/>
      <c r="O197" s="7"/>
      <c r="P197" s="7"/>
    </row>
    <row r="198" spans="1:16" s="2" customFormat="1" ht="15" customHeight="1" x14ac:dyDescent="0.2">
      <c r="A198" s="7"/>
      <c r="H198" s="7"/>
      <c r="I198" s="7"/>
      <c r="J198" s="7"/>
      <c r="K198" s="7"/>
      <c r="L198" s="7"/>
      <c r="M198" s="7"/>
      <c r="N198" s="7"/>
      <c r="O198" s="7"/>
      <c r="P198" s="7"/>
    </row>
    <row r="199" spans="1:16" s="2" customFormat="1" ht="12.75" x14ac:dyDescent="0.2">
      <c r="A199" s="7"/>
      <c r="H199" s="7"/>
      <c r="I199" s="7"/>
      <c r="J199" s="7"/>
      <c r="K199" s="7"/>
      <c r="L199" s="7"/>
      <c r="M199" s="7"/>
      <c r="N199" s="7"/>
      <c r="O199" s="7"/>
      <c r="P199" s="7"/>
    </row>
    <row r="200" spans="1:16" s="2" customFormat="1" ht="12.75" x14ac:dyDescent="0.2">
      <c r="A200" s="7"/>
      <c r="H200" s="7"/>
      <c r="I200" s="7"/>
      <c r="J200" s="7"/>
      <c r="K200" s="7"/>
      <c r="L200" s="7"/>
      <c r="M200" s="7"/>
      <c r="N200" s="7"/>
      <c r="O200" s="7"/>
      <c r="P200" s="7"/>
    </row>
    <row r="201" spans="1:16" s="2" customFormat="1" ht="12.75" x14ac:dyDescent="0.2">
      <c r="A201" s="7"/>
      <c r="H201" s="7"/>
      <c r="I201" s="7"/>
      <c r="J201" s="7"/>
      <c r="K201" s="7"/>
      <c r="L201" s="7"/>
      <c r="M201" s="7"/>
      <c r="N201" s="7"/>
      <c r="O201" s="7"/>
      <c r="P201" s="7"/>
    </row>
    <row r="202" spans="1:16" s="2" customFormat="1" ht="12.75" x14ac:dyDescent="0.2">
      <c r="A202" s="7"/>
      <c r="H202" s="7"/>
      <c r="I202" s="7"/>
      <c r="J202" s="7"/>
      <c r="K202" s="7"/>
      <c r="L202" s="7"/>
      <c r="M202" s="7"/>
      <c r="N202" s="7"/>
      <c r="O202" s="7"/>
      <c r="P202" s="7"/>
    </row>
    <row r="203" spans="1:16" s="2" customFormat="1" ht="12.75" x14ac:dyDescent="0.2">
      <c r="A203" s="7"/>
      <c r="H203" s="7"/>
      <c r="I203" s="7"/>
      <c r="J203" s="7"/>
      <c r="K203" s="7"/>
      <c r="L203" s="7"/>
      <c r="M203" s="7"/>
      <c r="N203" s="7"/>
      <c r="O203" s="7"/>
      <c r="P203" s="7"/>
    </row>
    <row r="204" spans="1:16" s="2" customFormat="1" ht="12.75" x14ac:dyDescent="0.2">
      <c r="A204" s="7"/>
      <c r="H204" s="7"/>
      <c r="I204" s="7"/>
      <c r="J204" s="7"/>
      <c r="K204" s="7"/>
      <c r="L204" s="7"/>
      <c r="M204" s="7"/>
      <c r="N204" s="7"/>
      <c r="O204" s="7"/>
      <c r="P204" s="7"/>
    </row>
    <row r="205" spans="1:16" s="2" customFormat="1" ht="12.75" x14ac:dyDescent="0.2">
      <c r="A205" s="7"/>
      <c r="H205" s="7"/>
      <c r="I205" s="7"/>
      <c r="J205" s="7"/>
      <c r="K205" s="7"/>
      <c r="L205" s="7"/>
      <c r="M205" s="7"/>
      <c r="N205" s="7"/>
      <c r="O205" s="7"/>
      <c r="P205" s="7"/>
    </row>
    <row r="206" spans="1:16" s="2" customFormat="1" ht="12.75" x14ac:dyDescent="0.2">
      <c r="A206" s="7"/>
      <c r="H206" s="7"/>
      <c r="I206" s="7"/>
      <c r="J206" s="7"/>
      <c r="K206" s="7"/>
      <c r="L206" s="7"/>
      <c r="M206" s="7"/>
      <c r="N206" s="7"/>
      <c r="O206" s="7"/>
      <c r="P206" s="7"/>
    </row>
    <row r="207" spans="1:16" s="2" customFormat="1" ht="12.75" x14ac:dyDescent="0.2">
      <c r="A207" s="7"/>
      <c r="H207" s="7"/>
      <c r="I207" s="7"/>
      <c r="J207" s="7"/>
      <c r="K207" s="7"/>
      <c r="L207" s="7"/>
      <c r="M207" s="7"/>
      <c r="N207" s="7"/>
      <c r="O207" s="7"/>
      <c r="P207" s="7"/>
    </row>
    <row r="208" spans="1:16" s="2" customFormat="1" ht="12.75" x14ac:dyDescent="0.2">
      <c r="A208" s="7"/>
      <c r="H208" s="7"/>
      <c r="I208" s="7"/>
      <c r="J208" s="7"/>
      <c r="K208" s="7"/>
      <c r="L208" s="7"/>
      <c r="M208" s="7"/>
      <c r="N208" s="7"/>
      <c r="O208" s="7"/>
      <c r="P208" s="7"/>
    </row>
    <row r="209" spans="1:16" s="2" customFormat="1" ht="12.75" x14ac:dyDescent="0.2">
      <c r="A209" s="7"/>
      <c r="H209" s="7"/>
      <c r="I209" s="7"/>
      <c r="J209" s="7"/>
      <c r="K209" s="7"/>
      <c r="L209" s="7"/>
      <c r="M209" s="7"/>
      <c r="N209" s="7"/>
      <c r="O209" s="7"/>
      <c r="P209" s="7"/>
    </row>
    <row r="210" spans="1:16" s="2" customFormat="1" ht="12.75" x14ac:dyDescent="0.2">
      <c r="A210" s="7"/>
      <c r="H210" s="7"/>
      <c r="I210" s="7"/>
      <c r="J210" s="7"/>
      <c r="K210" s="7"/>
      <c r="L210" s="7"/>
      <c r="M210" s="7"/>
      <c r="N210" s="7"/>
      <c r="O210" s="7"/>
      <c r="P210" s="7"/>
    </row>
    <row r="211" spans="1:16" s="2" customFormat="1" ht="12.75" x14ac:dyDescent="0.2">
      <c r="A211" s="7"/>
      <c r="H211" s="7"/>
      <c r="I211" s="7"/>
      <c r="J211" s="7"/>
      <c r="K211" s="7"/>
      <c r="L211" s="7"/>
      <c r="M211" s="7"/>
      <c r="N211" s="7"/>
      <c r="O211" s="7"/>
      <c r="P211" s="7"/>
    </row>
    <row r="212" spans="1:16" s="2" customFormat="1" ht="12.75" x14ac:dyDescent="0.2">
      <c r="A212" s="7"/>
      <c r="H212" s="7"/>
      <c r="I212" s="7"/>
      <c r="J212" s="7"/>
      <c r="K212" s="7"/>
      <c r="L212" s="7"/>
      <c r="M212" s="7"/>
      <c r="N212" s="7"/>
      <c r="O212" s="7"/>
      <c r="P212" s="7"/>
    </row>
    <row r="213" spans="1:16" s="2" customFormat="1" ht="12.75" x14ac:dyDescent="0.2">
      <c r="A213" s="7"/>
      <c r="H213" s="7"/>
      <c r="I213" s="7"/>
      <c r="J213" s="7"/>
      <c r="K213" s="7"/>
      <c r="L213" s="7"/>
      <c r="M213" s="7"/>
      <c r="N213" s="7"/>
      <c r="O213" s="7"/>
      <c r="P213" s="7"/>
    </row>
    <row r="214" spans="1:16" s="2" customFormat="1" ht="12.75" x14ac:dyDescent="0.2">
      <c r="A214" s="7"/>
      <c r="H214" s="7"/>
      <c r="I214" s="7"/>
      <c r="J214" s="7"/>
      <c r="K214" s="7"/>
      <c r="L214" s="7"/>
      <c r="M214" s="7"/>
      <c r="N214" s="7"/>
      <c r="O214" s="7"/>
      <c r="P214" s="7"/>
    </row>
    <row r="215" spans="1:16" s="2" customFormat="1" ht="12.75" x14ac:dyDescent="0.2">
      <c r="A215" s="7"/>
      <c r="H215" s="7"/>
      <c r="I215" s="7"/>
      <c r="J215" s="7"/>
      <c r="K215" s="7"/>
      <c r="L215" s="7"/>
      <c r="M215" s="7"/>
      <c r="N215" s="7"/>
      <c r="O215" s="7"/>
      <c r="P215" s="7"/>
    </row>
    <row r="216" spans="1:16" s="2" customFormat="1" ht="12.75" x14ac:dyDescent="0.2">
      <c r="A216" s="7"/>
      <c r="H216" s="7"/>
      <c r="I216" s="7"/>
      <c r="J216" s="7"/>
      <c r="K216" s="7"/>
      <c r="L216" s="7"/>
      <c r="M216" s="7"/>
      <c r="N216" s="7"/>
      <c r="O216" s="7"/>
      <c r="P216" s="7"/>
    </row>
    <row r="217" spans="1:16" s="2" customFormat="1" ht="12.75" x14ac:dyDescent="0.2">
      <c r="A217" s="7"/>
      <c r="H217" s="7"/>
      <c r="I217" s="7"/>
      <c r="J217" s="7"/>
      <c r="K217" s="7"/>
      <c r="L217" s="7"/>
      <c r="M217" s="7"/>
      <c r="N217" s="7"/>
      <c r="O217" s="7"/>
      <c r="P217" s="7"/>
    </row>
    <row r="218" spans="1:16" s="2" customFormat="1" ht="12.75" x14ac:dyDescent="0.2">
      <c r="A218" s="7"/>
      <c r="H218" s="7"/>
      <c r="I218" s="7"/>
      <c r="J218" s="7"/>
      <c r="K218" s="7"/>
      <c r="L218" s="7"/>
      <c r="M218" s="7"/>
      <c r="N218" s="7"/>
      <c r="O218" s="7"/>
      <c r="P218" s="7"/>
    </row>
    <row r="219" spans="1:16" s="2" customFormat="1" ht="12.75" x14ac:dyDescent="0.2">
      <c r="A219" s="7"/>
      <c r="H219" s="7"/>
      <c r="I219" s="7"/>
      <c r="J219" s="7"/>
      <c r="K219" s="7"/>
      <c r="L219" s="7"/>
      <c r="M219" s="7"/>
      <c r="N219" s="7"/>
      <c r="O219" s="7"/>
      <c r="P219" s="7"/>
    </row>
    <row r="220" spans="1:16" s="2" customFormat="1" ht="12.75" x14ac:dyDescent="0.2">
      <c r="A220" s="7"/>
      <c r="H220" s="7"/>
      <c r="I220" s="7"/>
      <c r="J220" s="7"/>
      <c r="K220" s="7"/>
      <c r="L220" s="7"/>
      <c r="M220" s="7"/>
      <c r="N220" s="7"/>
      <c r="O220" s="7"/>
      <c r="P220" s="7"/>
    </row>
    <row r="221" spans="1:16" s="2" customFormat="1" ht="12.75" x14ac:dyDescent="0.2">
      <c r="A221" s="7"/>
      <c r="H221" s="7"/>
      <c r="I221" s="7"/>
      <c r="J221" s="7"/>
      <c r="K221" s="7"/>
      <c r="L221" s="7"/>
      <c r="M221" s="7"/>
      <c r="N221" s="7"/>
      <c r="O221" s="7"/>
      <c r="P221" s="7"/>
    </row>
    <row r="222" spans="1:16" s="2" customFormat="1" ht="12.75" x14ac:dyDescent="0.2">
      <c r="A222" s="7"/>
      <c r="H222" s="7"/>
      <c r="I222" s="7"/>
      <c r="J222" s="7"/>
      <c r="K222" s="7"/>
      <c r="L222" s="7"/>
      <c r="M222" s="7"/>
      <c r="N222" s="7"/>
      <c r="O222" s="7"/>
      <c r="P222" s="7"/>
    </row>
    <row r="223" spans="1:16" s="2" customFormat="1" ht="12.75" x14ac:dyDescent="0.2">
      <c r="A223" s="7"/>
      <c r="H223" s="7"/>
      <c r="I223" s="7"/>
      <c r="J223" s="7"/>
      <c r="K223" s="7"/>
      <c r="L223" s="7"/>
      <c r="M223" s="7"/>
      <c r="N223" s="7"/>
      <c r="O223" s="7"/>
      <c r="P223" s="7"/>
    </row>
    <row r="224" spans="1:16" s="2" customFormat="1" ht="12.75" x14ac:dyDescent="0.2">
      <c r="A224" s="7"/>
      <c r="H224" s="7"/>
      <c r="I224" s="7"/>
      <c r="J224" s="7"/>
      <c r="K224" s="7"/>
      <c r="L224" s="7"/>
      <c r="M224" s="7"/>
      <c r="N224" s="7"/>
      <c r="O224" s="7"/>
      <c r="P224" s="7"/>
    </row>
    <row r="225" spans="1:18" ht="12.75" x14ac:dyDescent="0.2">
      <c r="A225" s="7"/>
      <c r="B225" s="2"/>
      <c r="C225" s="2"/>
      <c r="G225" s="2"/>
      <c r="H225" s="7"/>
      <c r="I225" s="7"/>
      <c r="J225" s="7"/>
      <c r="K225" s="7"/>
      <c r="L225" s="7"/>
      <c r="M225" s="7"/>
      <c r="N225" s="7"/>
      <c r="O225" s="7"/>
      <c r="P225" s="7"/>
      <c r="Q225" s="2"/>
      <c r="R225" s="2"/>
    </row>
    <row r="226" spans="1:18" ht="12.75" x14ac:dyDescent="0.2">
      <c r="A226" s="7"/>
      <c r="B226" s="2"/>
      <c r="C226" s="2"/>
      <c r="G226" s="2"/>
      <c r="H226" s="7"/>
      <c r="I226" s="7"/>
      <c r="J226" s="7"/>
      <c r="K226" s="7"/>
      <c r="L226" s="7"/>
      <c r="M226" s="7"/>
      <c r="N226" s="7"/>
      <c r="O226" s="7"/>
      <c r="P226" s="7"/>
      <c r="Q226" s="2"/>
      <c r="R226" s="2"/>
    </row>
    <row r="227" spans="1:18" ht="12.75" x14ac:dyDescent="0.2">
      <c r="A227" s="7"/>
      <c r="B227" s="2"/>
      <c r="C227" s="2"/>
      <c r="G227" s="2"/>
      <c r="H227" s="7"/>
      <c r="I227" s="7"/>
      <c r="J227" s="7"/>
      <c r="K227" s="7"/>
      <c r="L227" s="7"/>
      <c r="M227" s="7"/>
      <c r="N227" s="7"/>
      <c r="O227" s="7"/>
      <c r="P227" s="7"/>
      <c r="Q227" s="2"/>
      <c r="R227" s="2"/>
    </row>
    <row r="228" spans="1:18" ht="12.75" x14ac:dyDescent="0.2">
      <c r="A228" s="7"/>
      <c r="B228" s="2"/>
      <c r="C228" s="2"/>
      <c r="G228" s="2"/>
      <c r="H228" s="7"/>
      <c r="I228" s="7"/>
      <c r="J228" s="7"/>
      <c r="K228" s="7"/>
      <c r="L228" s="7"/>
      <c r="M228" s="7"/>
      <c r="N228" s="7"/>
      <c r="O228" s="7"/>
      <c r="P228" s="7"/>
      <c r="Q228" s="2"/>
      <c r="R228" s="2"/>
    </row>
    <row r="229" spans="1:18" ht="12.75" x14ac:dyDescent="0.2">
      <c r="A229" s="7"/>
      <c r="B229" s="2"/>
      <c r="C229" s="2"/>
      <c r="G229" s="2"/>
      <c r="H229" s="7"/>
      <c r="I229" s="7"/>
      <c r="J229" s="7"/>
      <c r="K229" s="7"/>
      <c r="L229" s="7"/>
      <c r="M229" s="7"/>
      <c r="N229" s="7"/>
      <c r="O229" s="7"/>
      <c r="P229" s="7"/>
      <c r="Q229" s="2"/>
      <c r="R229" s="2"/>
    </row>
    <row r="230" spans="1:18" ht="12.75" x14ac:dyDescent="0.2">
      <c r="A230" s="7"/>
      <c r="B230" s="2"/>
      <c r="C230" s="2"/>
      <c r="G230" s="2"/>
      <c r="H230" s="7"/>
      <c r="I230" s="7"/>
      <c r="J230" s="7"/>
      <c r="K230" s="7"/>
      <c r="L230" s="7"/>
      <c r="M230" s="7"/>
      <c r="N230" s="7"/>
      <c r="O230" s="7"/>
      <c r="P230" s="7"/>
      <c r="Q230" s="2"/>
      <c r="R230" s="2"/>
    </row>
    <row r="231" spans="1:18" ht="12.75" x14ac:dyDescent="0.2">
      <c r="A231" s="7"/>
      <c r="B231" s="2"/>
      <c r="C231" s="2"/>
      <c r="G231" s="2"/>
      <c r="H231" s="7"/>
      <c r="I231" s="7"/>
      <c r="J231" s="7"/>
      <c r="K231" s="7"/>
      <c r="L231" s="7"/>
      <c r="M231" s="7"/>
      <c r="N231" s="7"/>
      <c r="O231" s="7"/>
      <c r="P231" s="7"/>
      <c r="Q231" s="2"/>
      <c r="R231" s="2"/>
    </row>
    <row r="232" spans="1:18" ht="12.75" x14ac:dyDescent="0.2">
      <c r="A232" s="7"/>
      <c r="B232" s="2"/>
      <c r="C232" s="2"/>
      <c r="G232" s="2"/>
      <c r="H232" s="7"/>
      <c r="I232" s="7"/>
      <c r="J232" s="7"/>
      <c r="K232" s="7"/>
      <c r="L232" s="7"/>
      <c r="M232" s="7"/>
      <c r="N232" s="7"/>
      <c r="O232" s="7"/>
      <c r="P232" s="7"/>
      <c r="Q232" s="2"/>
      <c r="R232" s="2"/>
    </row>
    <row r="233" spans="1:18" ht="12.75" x14ac:dyDescent="0.2">
      <c r="A233" s="7"/>
      <c r="B233" s="2"/>
      <c r="C233" s="2"/>
      <c r="G233" s="2"/>
      <c r="H233" s="7"/>
      <c r="I233" s="7"/>
      <c r="J233" s="7"/>
      <c r="K233" s="7"/>
      <c r="L233" s="7"/>
      <c r="M233" s="7"/>
      <c r="N233" s="7"/>
      <c r="O233" s="7"/>
      <c r="P233" s="7"/>
      <c r="Q233" s="2"/>
      <c r="R233" s="2"/>
    </row>
    <row r="234" spans="1:18" ht="12.75" x14ac:dyDescent="0.2">
      <c r="A234" s="7"/>
      <c r="B234" s="2"/>
      <c r="C234" s="2"/>
      <c r="G234" s="2"/>
      <c r="H234" s="7"/>
      <c r="I234" s="7"/>
      <c r="J234" s="7"/>
      <c r="K234" s="7"/>
      <c r="L234" s="7"/>
      <c r="M234" s="7"/>
      <c r="N234" s="7"/>
      <c r="O234" s="7"/>
      <c r="P234" s="7"/>
      <c r="Q234" s="2"/>
      <c r="R234" s="2"/>
    </row>
    <row r="235" spans="1:18" ht="12.75" x14ac:dyDescent="0.2">
      <c r="A235" s="7"/>
      <c r="B235" s="2"/>
      <c r="C235" s="2"/>
      <c r="G235" s="2"/>
      <c r="H235" s="7"/>
      <c r="I235" s="7"/>
      <c r="J235" s="7"/>
      <c r="K235" s="7"/>
      <c r="L235" s="7"/>
      <c r="M235" s="7"/>
      <c r="N235" s="7"/>
      <c r="O235" s="7"/>
      <c r="P235" s="7"/>
      <c r="Q235" s="2"/>
      <c r="R235" s="2"/>
    </row>
    <row r="236" spans="1:18" ht="12.75" x14ac:dyDescent="0.2">
      <c r="A236" s="7"/>
      <c r="B236" s="2"/>
      <c r="C236" s="2"/>
      <c r="G236" s="2"/>
      <c r="H236" s="7"/>
      <c r="I236" s="7"/>
      <c r="J236" s="7"/>
      <c r="K236" s="7"/>
      <c r="L236" s="7"/>
      <c r="M236" s="7"/>
      <c r="N236" s="7"/>
      <c r="O236" s="7"/>
      <c r="P236" s="7"/>
      <c r="Q236" s="2"/>
      <c r="R236" s="2"/>
    </row>
    <row r="237" spans="1:18" ht="12.75" x14ac:dyDescent="0.2">
      <c r="A237" s="7"/>
      <c r="B237" s="2"/>
      <c r="C237" s="2"/>
      <c r="G237" s="2"/>
      <c r="H237" s="7"/>
      <c r="I237" s="7"/>
      <c r="J237" s="7"/>
      <c r="K237" s="7"/>
      <c r="L237" s="7"/>
      <c r="M237" s="7"/>
      <c r="N237" s="7"/>
      <c r="O237" s="7"/>
      <c r="P237" s="7"/>
      <c r="Q237" s="2"/>
      <c r="R237" s="2"/>
    </row>
    <row r="238" spans="1:18" ht="12.75" x14ac:dyDescent="0.2">
      <c r="A238" s="7"/>
      <c r="B238" s="2"/>
      <c r="C238" s="2"/>
      <c r="G238" s="2"/>
      <c r="H238" s="7"/>
      <c r="I238" s="7"/>
      <c r="J238" s="7"/>
      <c r="K238" s="7"/>
      <c r="L238" s="7"/>
      <c r="M238" s="7"/>
      <c r="N238" s="7"/>
      <c r="O238" s="7"/>
      <c r="P238" s="7"/>
      <c r="Q238" s="2"/>
      <c r="R238" s="2"/>
    </row>
    <row r="239" spans="1:18" ht="12.75" x14ac:dyDescent="0.2">
      <c r="A239" s="7"/>
      <c r="B239" s="2"/>
      <c r="C239" s="2"/>
      <c r="G239" s="2"/>
      <c r="H239" s="7"/>
      <c r="I239" s="7"/>
      <c r="J239" s="7"/>
      <c r="K239" s="7"/>
      <c r="L239" s="7"/>
      <c r="M239" s="7"/>
      <c r="N239" s="7"/>
      <c r="O239" s="7"/>
      <c r="P239" s="7"/>
      <c r="Q239" s="2"/>
      <c r="R239" s="2"/>
    </row>
    <row r="240" spans="1:18" ht="12.75" x14ac:dyDescent="0.2">
      <c r="A240" s="7"/>
      <c r="B240" s="2"/>
      <c r="C240" s="2"/>
      <c r="G240" s="2"/>
      <c r="H240" s="7"/>
      <c r="I240" s="7"/>
      <c r="J240" s="7"/>
      <c r="K240" s="7"/>
      <c r="L240" s="7"/>
      <c r="M240" s="7"/>
      <c r="N240" s="7"/>
      <c r="O240" s="7"/>
      <c r="P240" s="7"/>
      <c r="Q240" s="2"/>
      <c r="R240" s="2"/>
    </row>
    <row r="241" spans="1:18" ht="12.75" x14ac:dyDescent="0.2">
      <c r="A241" s="7"/>
      <c r="B241" s="2"/>
      <c r="C241" s="2"/>
      <c r="G241" s="2"/>
      <c r="H241" s="7"/>
      <c r="I241" s="7"/>
      <c r="J241" s="7"/>
      <c r="K241" s="7"/>
      <c r="L241" s="7"/>
      <c r="M241" s="7"/>
      <c r="N241" s="7"/>
      <c r="O241" s="7"/>
      <c r="P241" s="7"/>
      <c r="Q241" s="2"/>
      <c r="R241" s="2"/>
    </row>
    <row r="242" spans="1:18" ht="12.75" x14ac:dyDescent="0.2">
      <c r="A242" s="7"/>
      <c r="B242" s="2"/>
      <c r="C242" s="2"/>
      <c r="G242" s="2"/>
      <c r="H242" s="7"/>
      <c r="I242" s="7"/>
      <c r="J242" s="7"/>
      <c r="K242" s="7"/>
      <c r="L242" s="7"/>
      <c r="M242" s="7"/>
      <c r="N242" s="7"/>
      <c r="O242" s="7"/>
      <c r="P242" s="7"/>
      <c r="Q242" s="2"/>
      <c r="R242" s="2"/>
    </row>
    <row r="243" spans="1:18" ht="38.25" customHeight="1" x14ac:dyDescent="0.2">
      <c r="A243" s="7"/>
      <c r="B243" s="2"/>
      <c r="C243" s="2"/>
      <c r="G243" s="2"/>
      <c r="H243" s="7"/>
      <c r="I243" s="7"/>
      <c r="J243" s="7"/>
      <c r="K243" s="7"/>
      <c r="L243" s="7"/>
      <c r="M243" s="7"/>
      <c r="N243" s="7"/>
      <c r="O243" s="7"/>
      <c r="P243" s="7"/>
      <c r="Q243" s="2"/>
      <c r="R243" s="2"/>
    </row>
    <row r="244" spans="1:18" ht="38.25" customHeight="1" x14ac:dyDescent="0.2">
      <c r="A244" s="7"/>
      <c r="B244" s="2"/>
      <c r="C244" s="2"/>
      <c r="G244" s="2"/>
      <c r="H244" s="7"/>
      <c r="I244" s="7"/>
      <c r="J244" s="7"/>
      <c r="K244" s="7"/>
      <c r="L244" s="7"/>
      <c r="M244" s="7"/>
      <c r="N244" s="7"/>
      <c r="O244" s="7"/>
      <c r="P244" s="7"/>
      <c r="Q244" s="2"/>
      <c r="R244" s="2"/>
    </row>
    <row r="245" spans="1:18" ht="38.25" customHeight="1" x14ac:dyDescent="0.2">
      <c r="A245" s="7"/>
      <c r="B245" s="2"/>
      <c r="C245" s="2"/>
      <c r="G245" s="2"/>
      <c r="H245" s="7"/>
      <c r="I245" s="7"/>
      <c r="J245" s="7"/>
      <c r="K245" s="7"/>
      <c r="L245" s="7"/>
      <c r="M245" s="7"/>
      <c r="N245" s="7"/>
      <c r="O245" s="7"/>
      <c r="P245" s="7"/>
      <c r="Q245" s="2"/>
      <c r="R245" s="2"/>
    </row>
    <row r="246" spans="1:18" ht="38.25" customHeight="1" x14ac:dyDescent="0.2">
      <c r="A246" s="7"/>
      <c r="B246" s="2"/>
      <c r="C246" s="2"/>
      <c r="G246" s="2"/>
      <c r="H246" s="7"/>
      <c r="I246" s="7"/>
      <c r="J246" s="7"/>
      <c r="K246" s="7"/>
      <c r="L246" s="7"/>
      <c r="M246" s="7"/>
      <c r="N246" s="7"/>
      <c r="O246" s="7"/>
      <c r="P246" s="7"/>
      <c r="Q246" s="2"/>
      <c r="R246" s="2"/>
    </row>
    <row r="247" spans="1:18" ht="38.25" customHeight="1" x14ac:dyDescent="0.2">
      <c r="A247" s="7"/>
      <c r="B247" s="2"/>
      <c r="C247" s="2"/>
      <c r="G247" s="2"/>
      <c r="H247" s="7"/>
      <c r="I247" s="7"/>
      <c r="J247" s="7"/>
      <c r="K247" s="7"/>
      <c r="L247" s="7"/>
      <c r="M247" s="7"/>
      <c r="N247" s="7"/>
      <c r="O247" s="7"/>
      <c r="P247" s="7"/>
      <c r="Q247" s="2"/>
      <c r="R247" s="2"/>
    </row>
    <row r="248" spans="1:18" ht="38.25" customHeight="1" x14ac:dyDescent="0.2">
      <c r="A248" s="7"/>
      <c r="B248" s="2"/>
      <c r="C248" s="2"/>
      <c r="G248" s="2"/>
      <c r="H248" s="7"/>
      <c r="I248" s="7"/>
      <c r="J248" s="7"/>
      <c r="K248" s="7"/>
      <c r="L248" s="7"/>
      <c r="M248" s="7"/>
      <c r="N248" s="7"/>
      <c r="O248" s="7"/>
      <c r="P248" s="7"/>
      <c r="Q248" s="2"/>
      <c r="R248" s="2"/>
    </row>
    <row r="249" spans="1:18" ht="38.25" customHeight="1" x14ac:dyDescent="0.2">
      <c r="A249" s="7"/>
      <c r="B249" s="2"/>
      <c r="C249" s="2"/>
      <c r="G249" s="2"/>
      <c r="H249" s="7"/>
      <c r="I249" s="7"/>
      <c r="J249" s="7"/>
      <c r="K249" s="7"/>
      <c r="L249" s="7"/>
      <c r="M249" s="7"/>
      <c r="N249" s="7"/>
      <c r="O249" s="7"/>
      <c r="P249" s="7"/>
      <c r="Q249" s="2"/>
      <c r="R249" s="2"/>
    </row>
    <row r="250" spans="1:18" ht="38.25" customHeight="1" x14ac:dyDescent="0.2">
      <c r="A250" s="7"/>
      <c r="B250" s="2"/>
      <c r="C250" s="2"/>
      <c r="G250" s="2"/>
      <c r="H250" s="7"/>
      <c r="I250" s="7"/>
      <c r="J250" s="7"/>
      <c r="K250" s="7"/>
      <c r="L250" s="7"/>
      <c r="M250" s="7"/>
      <c r="N250" s="7"/>
      <c r="O250" s="7"/>
      <c r="P250" s="7"/>
      <c r="Q250" s="2"/>
      <c r="R250" s="2"/>
    </row>
    <row r="251" spans="1:18" ht="38.25" customHeight="1" x14ac:dyDescent="0.2">
      <c r="A251" s="7"/>
      <c r="B251" s="2"/>
      <c r="C251" s="2"/>
      <c r="G251" s="2"/>
      <c r="H251" s="7"/>
      <c r="I251" s="7"/>
      <c r="J251" s="7"/>
      <c r="K251" s="7"/>
      <c r="L251" s="7"/>
      <c r="M251" s="7"/>
      <c r="N251" s="7"/>
      <c r="O251" s="7"/>
      <c r="P251" s="7"/>
      <c r="Q251" s="2"/>
      <c r="R251" s="2"/>
    </row>
    <row r="252" spans="1:18" ht="38.25" customHeight="1" x14ac:dyDescent="0.2">
      <c r="A252" s="7"/>
      <c r="B252" s="2"/>
      <c r="C252" s="2"/>
      <c r="G252" s="2"/>
      <c r="H252" s="7"/>
      <c r="I252" s="7"/>
      <c r="J252" s="7"/>
      <c r="K252" s="7"/>
      <c r="L252" s="7"/>
      <c r="M252" s="7"/>
      <c r="N252" s="7"/>
      <c r="O252" s="7"/>
      <c r="P252" s="7"/>
      <c r="Q252" s="2"/>
      <c r="R252" s="2"/>
    </row>
    <row r="253" spans="1:18" ht="38.25" customHeight="1" x14ac:dyDescent="0.2">
      <c r="A253" s="7"/>
      <c r="B253" s="2"/>
      <c r="C253" s="2"/>
      <c r="G253" s="2"/>
      <c r="H253" s="7"/>
      <c r="I253" s="7"/>
      <c r="J253" s="7"/>
      <c r="K253" s="7"/>
      <c r="L253" s="7"/>
      <c r="M253" s="7"/>
      <c r="N253" s="7"/>
      <c r="O253" s="7"/>
      <c r="P253" s="7"/>
      <c r="Q253" s="2"/>
      <c r="R253" s="2"/>
    </row>
    <row r="254" spans="1:18" ht="38.25" customHeight="1" x14ac:dyDescent="0.2">
      <c r="A254" s="7"/>
      <c r="B254" s="2"/>
      <c r="C254" s="2"/>
      <c r="G254" s="2"/>
      <c r="H254" s="7"/>
      <c r="I254" s="7"/>
      <c r="J254" s="7"/>
      <c r="K254" s="7"/>
      <c r="L254" s="7"/>
      <c r="M254" s="7"/>
      <c r="N254" s="7"/>
      <c r="O254" s="7"/>
      <c r="P254" s="7"/>
      <c r="Q254" s="2"/>
      <c r="R254" s="2"/>
    </row>
    <row r="255" spans="1:18" ht="38.25" customHeight="1" x14ac:dyDescent="0.2">
      <c r="A255" s="7"/>
      <c r="B255" s="2"/>
      <c r="C255" s="2"/>
      <c r="G255" s="2"/>
      <c r="H255" s="7"/>
      <c r="I255" s="7"/>
      <c r="J255" s="7"/>
      <c r="K255" s="7"/>
      <c r="L255" s="7"/>
      <c r="M255" s="7"/>
      <c r="N255" s="7"/>
      <c r="O255" s="7"/>
      <c r="P255" s="7"/>
      <c r="Q255" s="2"/>
      <c r="R255" s="2"/>
    </row>
    <row r="256" spans="1:18" ht="38.25" customHeight="1" x14ac:dyDescent="0.2">
      <c r="A256" s="7"/>
      <c r="B256" s="2"/>
      <c r="C256" s="2"/>
      <c r="G256" s="2"/>
      <c r="H256" s="7"/>
      <c r="I256" s="7"/>
      <c r="J256" s="7"/>
      <c r="K256" s="7"/>
      <c r="L256" s="7"/>
      <c r="M256" s="7"/>
      <c r="N256" s="7"/>
      <c r="O256" s="7"/>
      <c r="P256" s="7"/>
      <c r="Q256" s="2"/>
      <c r="R256" s="2"/>
    </row>
    <row r="257" spans="1:18" ht="38.25" customHeight="1" x14ac:dyDescent="0.2">
      <c r="A257" s="7"/>
      <c r="B257" s="2"/>
      <c r="C257" s="2"/>
      <c r="G257" s="2"/>
      <c r="H257" s="7"/>
      <c r="I257" s="7"/>
      <c r="J257" s="7"/>
      <c r="K257" s="7"/>
      <c r="L257" s="7"/>
      <c r="M257" s="7"/>
      <c r="N257" s="7"/>
      <c r="O257" s="7"/>
      <c r="P257" s="7"/>
      <c r="Q257" s="2"/>
      <c r="R257" s="2"/>
    </row>
    <row r="258" spans="1:18" ht="38.25" customHeight="1" x14ac:dyDescent="0.2">
      <c r="A258" s="7"/>
      <c r="B258" s="2"/>
      <c r="C258" s="2"/>
      <c r="G258" s="2"/>
      <c r="H258" s="7"/>
      <c r="I258" s="7"/>
      <c r="J258" s="7"/>
      <c r="K258" s="7"/>
      <c r="L258" s="7"/>
      <c r="M258" s="7"/>
      <c r="N258" s="7"/>
      <c r="O258" s="7"/>
      <c r="P258" s="7"/>
      <c r="Q258" s="2"/>
      <c r="R258" s="2"/>
    </row>
    <row r="259" spans="1:18" ht="38.25" customHeight="1" x14ac:dyDescent="0.2">
      <c r="A259" s="7"/>
      <c r="B259" s="2"/>
      <c r="C259" s="2"/>
      <c r="G259" s="2"/>
      <c r="H259" s="7"/>
      <c r="I259" s="7"/>
      <c r="J259" s="7"/>
      <c r="K259" s="7"/>
      <c r="L259" s="7"/>
      <c r="M259" s="7"/>
      <c r="N259" s="7"/>
      <c r="O259" s="7"/>
      <c r="P259" s="7"/>
      <c r="Q259" s="2"/>
      <c r="R259" s="2"/>
    </row>
    <row r="260" spans="1:18" ht="38.25" customHeight="1" x14ac:dyDescent="0.2">
      <c r="A260" s="7"/>
      <c r="B260" s="2"/>
      <c r="C260" s="2"/>
      <c r="G260" s="2"/>
      <c r="H260" s="7"/>
      <c r="I260" s="7"/>
      <c r="J260" s="7"/>
      <c r="K260" s="7"/>
      <c r="L260" s="7"/>
      <c r="M260" s="7"/>
      <c r="N260" s="7"/>
      <c r="O260" s="7"/>
      <c r="P260" s="7"/>
      <c r="Q260" s="2"/>
      <c r="R260" s="2"/>
    </row>
    <row r="261" spans="1:18" ht="38.25" customHeight="1" x14ac:dyDescent="0.2">
      <c r="A261" s="7"/>
      <c r="B261" s="2"/>
      <c r="C261" s="2"/>
      <c r="G261" s="2"/>
      <c r="H261" s="7"/>
      <c r="I261" s="7"/>
      <c r="J261" s="7"/>
      <c r="K261" s="7"/>
      <c r="L261" s="7"/>
      <c r="M261" s="7"/>
      <c r="N261" s="7"/>
      <c r="O261" s="7"/>
      <c r="P261" s="7"/>
      <c r="Q261" s="2"/>
      <c r="R261" s="2"/>
    </row>
    <row r="262" spans="1:18" ht="38.25" customHeight="1" x14ac:dyDescent="0.2">
      <c r="A262" s="7"/>
      <c r="B262" s="2"/>
      <c r="C262" s="2"/>
      <c r="G262" s="2"/>
      <c r="H262" s="7"/>
      <c r="I262" s="7"/>
      <c r="J262" s="7"/>
      <c r="K262" s="7"/>
      <c r="L262" s="7"/>
      <c r="M262" s="7"/>
      <c r="N262" s="7"/>
      <c r="O262" s="7"/>
      <c r="P262" s="7"/>
      <c r="Q262" s="2"/>
      <c r="R262" s="2"/>
    </row>
    <row r="263" spans="1:18" ht="38.25" customHeight="1" x14ac:dyDescent="0.2">
      <c r="A263" s="7"/>
      <c r="B263" s="2"/>
      <c r="C263" s="2"/>
      <c r="G263" s="2"/>
      <c r="H263" s="7"/>
      <c r="I263" s="7"/>
      <c r="J263" s="7"/>
      <c r="K263" s="7"/>
      <c r="L263" s="7"/>
      <c r="M263" s="7"/>
      <c r="N263" s="7"/>
      <c r="O263" s="7"/>
      <c r="P263" s="7"/>
      <c r="Q263" s="2"/>
      <c r="R263" s="2"/>
    </row>
    <row r="264" spans="1:18" ht="38.25" customHeight="1" x14ac:dyDescent="0.2">
      <c r="A264" s="7"/>
      <c r="B264" s="2"/>
      <c r="C264" s="2"/>
      <c r="G264" s="2"/>
      <c r="H264" s="7"/>
      <c r="I264" s="7"/>
      <c r="J264" s="7"/>
      <c r="K264" s="7"/>
      <c r="L264" s="7"/>
      <c r="M264" s="7"/>
      <c r="N264" s="7"/>
      <c r="O264" s="7"/>
      <c r="P264" s="7"/>
      <c r="Q264" s="2"/>
      <c r="R264" s="2"/>
    </row>
    <row r="265" spans="1:18" ht="38.25" customHeight="1" x14ac:dyDescent="0.2">
      <c r="A265" s="7"/>
      <c r="B265" s="2"/>
      <c r="C265" s="2"/>
      <c r="G265" s="2"/>
      <c r="H265" s="7"/>
      <c r="I265" s="7"/>
      <c r="J265" s="7"/>
      <c r="K265" s="7"/>
      <c r="L265" s="7"/>
      <c r="M265" s="7"/>
      <c r="N265" s="7"/>
      <c r="O265" s="7"/>
      <c r="P265" s="7"/>
      <c r="Q265" s="2"/>
      <c r="R265" s="2"/>
    </row>
    <row r="266" spans="1:18" ht="38.25" customHeight="1" x14ac:dyDescent="0.2">
      <c r="A266" s="7"/>
      <c r="B266" s="2"/>
      <c r="C266" s="2"/>
      <c r="G266" s="2"/>
      <c r="H266" s="7"/>
      <c r="I266" s="7"/>
      <c r="J266" s="7"/>
      <c r="K266" s="7"/>
      <c r="L266" s="7"/>
      <c r="M266" s="7"/>
      <c r="N266" s="7"/>
      <c r="O266" s="7"/>
      <c r="P266" s="7"/>
      <c r="Q266" s="2"/>
      <c r="R266" s="2"/>
    </row>
    <row r="267" spans="1:18" ht="38.25" customHeight="1" x14ac:dyDescent="0.2">
      <c r="A267" s="7"/>
      <c r="B267" s="2"/>
      <c r="C267" s="2"/>
      <c r="G267" s="2"/>
      <c r="H267" s="7"/>
      <c r="I267" s="7"/>
      <c r="J267" s="7"/>
      <c r="K267" s="7"/>
      <c r="L267" s="7"/>
      <c r="M267" s="7"/>
      <c r="N267" s="7"/>
      <c r="O267" s="7"/>
      <c r="P267" s="7"/>
      <c r="Q267" s="2"/>
      <c r="R267" s="2"/>
    </row>
    <row r="268" spans="1:18" ht="38.25" customHeight="1" x14ac:dyDescent="0.2">
      <c r="A268" s="7"/>
      <c r="B268" s="2"/>
      <c r="C268" s="2"/>
      <c r="G268" s="2"/>
      <c r="H268" s="7"/>
      <c r="I268" s="7"/>
      <c r="J268" s="7"/>
      <c r="K268" s="7"/>
      <c r="L268" s="7"/>
      <c r="M268" s="7"/>
      <c r="N268" s="7"/>
      <c r="O268" s="7"/>
      <c r="P268" s="7"/>
      <c r="Q268" s="2"/>
      <c r="R268" s="2"/>
    </row>
    <row r="269" spans="1:18" ht="38.25" customHeight="1" x14ac:dyDescent="0.2">
      <c r="A269" s="7"/>
      <c r="B269" s="2"/>
      <c r="C269" s="2"/>
      <c r="G269" s="2"/>
      <c r="H269" s="7"/>
      <c r="I269" s="7"/>
      <c r="J269" s="7"/>
      <c r="K269" s="7"/>
      <c r="L269" s="7"/>
      <c r="M269" s="7"/>
      <c r="N269" s="7"/>
      <c r="O269" s="7"/>
      <c r="P269" s="7"/>
      <c r="Q269" s="2"/>
      <c r="R269" s="2"/>
    </row>
    <row r="270" spans="1:18" ht="38.25" customHeight="1" x14ac:dyDescent="0.2">
      <c r="A270" s="7"/>
      <c r="B270" s="2"/>
      <c r="C270" s="2"/>
      <c r="G270" s="2"/>
      <c r="H270" s="7"/>
      <c r="I270" s="7"/>
      <c r="J270" s="7"/>
      <c r="K270" s="7"/>
      <c r="L270" s="7"/>
      <c r="M270" s="7"/>
      <c r="N270" s="7"/>
      <c r="O270" s="7"/>
      <c r="P270" s="7"/>
      <c r="Q270" s="2"/>
      <c r="R270" s="2"/>
    </row>
    <row r="271" spans="1:18" ht="38.25" customHeight="1" x14ac:dyDescent="0.2">
      <c r="A271" s="7"/>
      <c r="B271" s="2"/>
      <c r="C271" s="2"/>
      <c r="G271" s="2"/>
      <c r="H271" s="7"/>
      <c r="I271" s="7"/>
      <c r="J271" s="7"/>
      <c r="K271" s="7"/>
      <c r="L271" s="7"/>
      <c r="M271" s="7"/>
      <c r="N271" s="7"/>
      <c r="O271" s="7"/>
      <c r="P271" s="7"/>
      <c r="Q271" s="2"/>
      <c r="R271" s="2"/>
    </row>
    <row r="272" spans="1:18" ht="38.25" customHeight="1" x14ac:dyDescent="0.2">
      <c r="A272" s="7"/>
      <c r="B272" s="2"/>
      <c r="C272" s="2"/>
      <c r="G272" s="2"/>
      <c r="H272" s="7"/>
      <c r="I272" s="7"/>
      <c r="J272" s="7"/>
      <c r="K272" s="7"/>
      <c r="L272" s="7"/>
      <c r="M272" s="7"/>
      <c r="N272" s="7"/>
      <c r="O272" s="7"/>
      <c r="P272" s="7"/>
      <c r="Q272" s="2"/>
      <c r="R272" s="2"/>
    </row>
    <row r="273" spans="1:18" ht="38.25" customHeight="1" x14ac:dyDescent="0.2">
      <c r="A273" s="7"/>
      <c r="B273" s="2"/>
      <c r="C273" s="2"/>
      <c r="G273" s="2"/>
      <c r="H273" s="7"/>
      <c r="I273" s="7"/>
      <c r="J273" s="7"/>
      <c r="K273" s="7"/>
      <c r="L273" s="7"/>
      <c r="M273" s="7"/>
      <c r="N273" s="7"/>
      <c r="O273" s="7"/>
      <c r="P273" s="7"/>
      <c r="Q273" s="2"/>
      <c r="R273" s="2"/>
    </row>
    <row r="274" spans="1:18" ht="38.25" customHeight="1" x14ac:dyDescent="0.2">
      <c r="A274" s="7"/>
      <c r="B274" s="2"/>
      <c r="C274" s="2"/>
      <c r="G274" s="2"/>
      <c r="H274" s="7"/>
      <c r="I274" s="7"/>
      <c r="J274" s="7"/>
      <c r="K274" s="7"/>
      <c r="L274" s="7"/>
      <c r="M274" s="7"/>
      <c r="N274" s="7"/>
      <c r="O274" s="7"/>
      <c r="P274" s="7"/>
      <c r="Q274" s="2"/>
      <c r="R274" s="2"/>
    </row>
    <row r="275" spans="1:18" ht="38.25" customHeight="1" x14ac:dyDescent="0.2">
      <c r="A275" s="7"/>
      <c r="B275" s="2"/>
      <c r="C275" s="2"/>
      <c r="G275" s="2"/>
      <c r="H275" s="7"/>
      <c r="I275" s="7"/>
      <c r="J275" s="7"/>
      <c r="K275" s="7"/>
      <c r="L275" s="7"/>
      <c r="M275" s="7"/>
      <c r="N275" s="7"/>
      <c r="O275" s="7"/>
      <c r="P275" s="7"/>
      <c r="Q275" s="2"/>
      <c r="R275" s="2"/>
    </row>
    <row r="276" spans="1:18" ht="38.25" customHeight="1" x14ac:dyDescent="0.2">
      <c r="A276" s="7"/>
      <c r="B276" s="2"/>
      <c r="C276" s="2"/>
      <c r="G276" s="2"/>
      <c r="H276" s="7"/>
      <c r="I276" s="7"/>
      <c r="J276" s="7"/>
      <c r="K276" s="7"/>
      <c r="L276" s="7"/>
      <c r="M276" s="7"/>
      <c r="N276" s="7"/>
      <c r="O276" s="7"/>
      <c r="P276" s="7"/>
      <c r="Q276" s="2"/>
      <c r="R276" s="2"/>
    </row>
    <row r="277" spans="1:18" ht="38.25" customHeight="1" x14ac:dyDescent="0.2">
      <c r="A277" s="7"/>
      <c r="B277" s="2"/>
      <c r="C277" s="2"/>
      <c r="G277" s="2"/>
      <c r="H277" s="7"/>
      <c r="I277" s="7"/>
      <c r="J277" s="7"/>
      <c r="K277" s="7"/>
      <c r="L277" s="7"/>
      <c r="M277" s="7"/>
      <c r="N277" s="7"/>
      <c r="O277" s="7"/>
      <c r="P277" s="7"/>
      <c r="Q277" s="2"/>
      <c r="R277" s="2"/>
    </row>
    <row r="278" spans="1:18" ht="38.25" customHeight="1" x14ac:dyDescent="0.2">
      <c r="A278" s="7"/>
      <c r="B278" s="2"/>
      <c r="C278" s="2"/>
      <c r="G278" s="2"/>
      <c r="H278" s="7"/>
      <c r="I278" s="7"/>
      <c r="J278" s="7"/>
      <c r="K278" s="7"/>
      <c r="L278" s="7"/>
      <c r="M278" s="7"/>
      <c r="N278" s="7"/>
      <c r="O278" s="7"/>
      <c r="P278" s="7"/>
      <c r="Q278" s="2"/>
      <c r="R278" s="2"/>
    </row>
    <row r="279" spans="1:18" ht="38.25" customHeight="1" x14ac:dyDescent="0.2">
      <c r="A279" s="7"/>
      <c r="B279" s="2"/>
      <c r="C279" s="2"/>
      <c r="G279" s="2"/>
      <c r="H279" s="7"/>
      <c r="I279" s="7"/>
      <c r="J279" s="7"/>
      <c r="K279" s="7"/>
      <c r="L279" s="7"/>
      <c r="M279" s="7"/>
      <c r="N279" s="7"/>
      <c r="O279" s="7"/>
      <c r="P279" s="7"/>
      <c r="Q279" s="2"/>
      <c r="R279" s="2"/>
    </row>
    <row r="280" spans="1:18" ht="38.25" customHeight="1" x14ac:dyDescent="0.2">
      <c r="A280" s="7"/>
      <c r="B280" s="2"/>
      <c r="C280" s="2"/>
      <c r="G280" s="2"/>
      <c r="H280" s="7"/>
      <c r="I280" s="7"/>
      <c r="J280" s="7"/>
      <c r="K280" s="7"/>
      <c r="L280" s="7"/>
      <c r="M280" s="7"/>
      <c r="N280" s="7"/>
      <c r="O280" s="7"/>
      <c r="P280" s="7"/>
      <c r="Q280" s="2"/>
      <c r="R280" s="2"/>
    </row>
    <row r="281" spans="1:18" ht="38.25" customHeight="1" x14ac:dyDescent="0.2">
      <c r="A281" s="7"/>
      <c r="B281" s="2"/>
      <c r="C281" s="2"/>
      <c r="G281" s="2"/>
      <c r="H281" s="7"/>
      <c r="I281" s="7"/>
      <c r="J281" s="7"/>
      <c r="K281" s="7"/>
      <c r="L281" s="7"/>
      <c r="M281" s="7"/>
      <c r="N281" s="7"/>
      <c r="O281" s="7"/>
      <c r="P281" s="7"/>
      <c r="Q281" s="2"/>
      <c r="R281" s="2"/>
    </row>
    <row r="282" spans="1:18" ht="38.25" customHeight="1" x14ac:dyDescent="0.2">
      <c r="A282" s="7"/>
      <c r="B282" s="2"/>
      <c r="C282" s="2"/>
      <c r="G282" s="2"/>
      <c r="H282" s="7"/>
      <c r="I282" s="7"/>
      <c r="J282" s="7"/>
      <c r="K282" s="7"/>
      <c r="L282" s="7"/>
      <c r="M282" s="7"/>
      <c r="N282" s="7"/>
      <c r="O282" s="7"/>
      <c r="P282" s="7"/>
      <c r="Q282" s="2"/>
      <c r="R282" s="2"/>
    </row>
    <row r="283" spans="1:18" ht="38.25" customHeight="1" x14ac:dyDescent="0.2">
      <c r="A283" s="7"/>
      <c r="B283" s="2"/>
      <c r="C283" s="2"/>
      <c r="G283" s="2"/>
      <c r="H283" s="7"/>
      <c r="I283" s="7"/>
      <c r="J283" s="7"/>
      <c r="K283" s="7"/>
      <c r="L283" s="7"/>
      <c r="M283" s="7"/>
      <c r="N283" s="7"/>
      <c r="O283" s="7"/>
      <c r="P283" s="7"/>
      <c r="Q283" s="2"/>
      <c r="R283" s="2"/>
    </row>
    <row r="284" spans="1:18" ht="38.25" customHeight="1" x14ac:dyDescent="0.2">
      <c r="A284" s="7"/>
      <c r="B284" s="2"/>
      <c r="C284" s="2"/>
      <c r="G284" s="2"/>
      <c r="H284" s="7"/>
      <c r="I284" s="7"/>
      <c r="J284" s="7"/>
      <c r="K284" s="7"/>
      <c r="L284" s="7"/>
      <c r="M284" s="7"/>
      <c r="N284" s="7"/>
      <c r="O284" s="7"/>
      <c r="P284" s="7"/>
      <c r="Q284" s="2"/>
      <c r="R284" s="2"/>
    </row>
    <row r="285" spans="1:18" ht="38.25" customHeight="1" x14ac:dyDescent="0.2">
      <c r="A285" s="7"/>
      <c r="B285" s="2"/>
      <c r="C285" s="2"/>
      <c r="G285" s="2"/>
      <c r="H285" s="7"/>
      <c r="I285" s="7"/>
      <c r="J285" s="7"/>
      <c r="K285" s="7"/>
      <c r="L285" s="7"/>
      <c r="M285" s="7"/>
      <c r="N285" s="7"/>
      <c r="O285" s="7"/>
      <c r="P285" s="7"/>
      <c r="Q285" s="2"/>
      <c r="R285" s="2"/>
    </row>
    <row r="286" spans="1:18" ht="38.25" customHeight="1" x14ac:dyDescent="0.2">
      <c r="A286" s="7"/>
      <c r="B286" s="2"/>
      <c r="C286" s="2"/>
      <c r="G286" s="2"/>
      <c r="H286" s="7"/>
      <c r="I286" s="7"/>
      <c r="J286" s="7"/>
      <c r="K286" s="7"/>
      <c r="L286" s="7"/>
      <c r="M286" s="7"/>
      <c r="N286" s="7"/>
      <c r="O286" s="7"/>
      <c r="P286" s="7"/>
      <c r="Q286" s="2"/>
      <c r="R286" s="2"/>
    </row>
    <row r="287" spans="1:18" ht="38.25" customHeight="1" x14ac:dyDescent="0.2">
      <c r="A287" s="7"/>
      <c r="B287" s="2"/>
      <c r="C287" s="2"/>
      <c r="G287" s="2"/>
      <c r="H287" s="7"/>
      <c r="I287" s="7"/>
      <c r="J287" s="7"/>
      <c r="K287" s="7"/>
      <c r="L287" s="7"/>
      <c r="M287" s="7"/>
      <c r="N287" s="7"/>
      <c r="O287" s="7"/>
      <c r="P287" s="7"/>
      <c r="Q287" s="2"/>
      <c r="R287" s="2"/>
    </row>
    <row r="288" spans="1:18" ht="38.25" customHeight="1" x14ac:dyDescent="0.2">
      <c r="A288" s="7"/>
      <c r="B288" s="2"/>
      <c r="C288" s="2"/>
      <c r="G288" s="2"/>
      <c r="H288" s="7"/>
      <c r="I288" s="7"/>
      <c r="J288" s="7"/>
      <c r="K288" s="7"/>
      <c r="L288" s="7"/>
      <c r="M288" s="7"/>
      <c r="N288" s="7"/>
      <c r="O288" s="7"/>
      <c r="P288" s="7"/>
      <c r="Q288" s="2"/>
      <c r="R288" s="2"/>
    </row>
    <row r="289" spans="1:18" ht="38.25" customHeight="1" x14ac:dyDescent="0.2">
      <c r="A289" s="7"/>
      <c r="B289" s="2"/>
      <c r="C289" s="2"/>
      <c r="G289" s="2"/>
      <c r="H289" s="7"/>
      <c r="I289" s="7"/>
      <c r="J289" s="7"/>
      <c r="K289" s="7"/>
      <c r="L289" s="7"/>
      <c r="M289" s="7"/>
      <c r="N289" s="7"/>
      <c r="O289" s="7"/>
      <c r="P289" s="7"/>
      <c r="Q289" s="2"/>
      <c r="R289" s="2"/>
    </row>
    <row r="290" spans="1:18" ht="38.25" customHeight="1" x14ac:dyDescent="0.2">
      <c r="A290" s="7"/>
      <c r="B290" s="2"/>
      <c r="C290" s="2"/>
      <c r="G290" s="2"/>
      <c r="H290" s="7"/>
      <c r="I290" s="7"/>
      <c r="J290" s="7"/>
      <c r="K290" s="7"/>
      <c r="L290" s="7"/>
      <c r="M290" s="7"/>
      <c r="N290" s="7"/>
      <c r="O290" s="7"/>
      <c r="P290" s="7"/>
      <c r="Q290" s="2"/>
      <c r="R290" s="2"/>
    </row>
    <row r="291" spans="1:18" ht="38.25" customHeight="1" x14ac:dyDescent="0.2">
      <c r="A291" s="7"/>
      <c r="B291" s="2"/>
      <c r="C291" s="2"/>
      <c r="G291" s="2"/>
      <c r="H291" s="7"/>
      <c r="I291" s="7"/>
      <c r="J291" s="7"/>
      <c r="K291" s="7"/>
      <c r="L291" s="7"/>
      <c r="M291" s="7"/>
      <c r="N291" s="7"/>
      <c r="O291" s="7"/>
      <c r="P291" s="7"/>
      <c r="Q291" s="2"/>
      <c r="R291" s="2"/>
    </row>
    <row r="292" spans="1:18" ht="38.25" customHeight="1" x14ac:dyDescent="0.2">
      <c r="A292" s="7"/>
      <c r="B292" s="2"/>
      <c r="C292" s="2"/>
      <c r="G292" s="2"/>
      <c r="H292" s="7"/>
      <c r="I292" s="7"/>
      <c r="J292" s="7"/>
      <c r="K292" s="7"/>
      <c r="L292" s="7"/>
      <c r="M292" s="7"/>
      <c r="N292" s="7"/>
      <c r="O292" s="7"/>
      <c r="P292" s="7"/>
      <c r="Q292" s="2"/>
      <c r="R292" s="2"/>
    </row>
    <row r="293" spans="1:18" ht="38.25" customHeight="1" x14ac:dyDescent="0.2">
      <c r="A293" s="7"/>
      <c r="B293" s="2"/>
      <c r="C293" s="2"/>
      <c r="G293" s="2"/>
      <c r="H293" s="7"/>
      <c r="I293" s="7"/>
      <c r="J293" s="7"/>
      <c r="K293" s="7"/>
      <c r="L293" s="7"/>
      <c r="M293" s="7"/>
      <c r="N293" s="7"/>
      <c r="O293" s="7"/>
      <c r="P293" s="7"/>
      <c r="Q293" s="2"/>
      <c r="R293" s="2"/>
    </row>
    <row r="294" spans="1:18" ht="38.25" customHeight="1" x14ac:dyDescent="0.2">
      <c r="A294" s="7"/>
      <c r="B294" s="2"/>
      <c r="C294" s="2"/>
      <c r="G294" s="2"/>
      <c r="H294" s="7"/>
      <c r="I294" s="7"/>
      <c r="J294" s="7"/>
      <c r="K294" s="7"/>
      <c r="L294" s="7"/>
      <c r="M294" s="7"/>
      <c r="N294" s="7"/>
      <c r="O294" s="7"/>
      <c r="P294" s="7"/>
      <c r="Q294" s="2"/>
      <c r="R294" s="2"/>
    </row>
    <row r="295" spans="1:18" ht="38.25" customHeight="1" x14ac:dyDescent="0.2">
      <c r="A295" s="7"/>
      <c r="B295" s="2"/>
      <c r="C295" s="2"/>
      <c r="G295" s="2"/>
      <c r="H295" s="7"/>
      <c r="I295" s="7"/>
      <c r="J295" s="7"/>
      <c r="K295" s="7"/>
      <c r="L295" s="7"/>
      <c r="M295" s="7"/>
      <c r="N295" s="7"/>
      <c r="O295" s="7"/>
      <c r="P295" s="7"/>
      <c r="Q295" s="2"/>
      <c r="R295" s="2"/>
    </row>
    <row r="296" spans="1:18" ht="38.25" customHeight="1" x14ac:dyDescent="0.2">
      <c r="A296" s="7"/>
      <c r="B296" s="2"/>
      <c r="C296" s="2"/>
      <c r="G296" s="2"/>
      <c r="H296" s="7"/>
      <c r="I296" s="7"/>
      <c r="J296" s="7"/>
      <c r="K296" s="7"/>
      <c r="L296" s="7"/>
      <c r="M296" s="7"/>
      <c r="N296" s="7"/>
      <c r="O296" s="7"/>
      <c r="P296" s="7"/>
      <c r="Q296" s="2"/>
      <c r="R296" s="2"/>
    </row>
    <row r="297" spans="1:18" ht="38.25" customHeight="1" x14ac:dyDescent="0.2">
      <c r="A297" s="7"/>
      <c r="B297" s="2"/>
      <c r="C297" s="2"/>
      <c r="G297" s="2"/>
      <c r="H297" s="7"/>
      <c r="I297" s="7"/>
      <c r="J297" s="7"/>
      <c r="K297" s="7"/>
      <c r="L297" s="7"/>
      <c r="M297" s="7"/>
      <c r="N297" s="7"/>
      <c r="O297" s="7"/>
      <c r="P297" s="7"/>
      <c r="Q297" s="2"/>
      <c r="R297" s="2"/>
    </row>
    <row r="298" spans="1:18" ht="38.25" customHeight="1" x14ac:dyDescent="0.2">
      <c r="A298" s="7"/>
      <c r="B298" s="2"/>
      <c r="C298" s="2"/>
      <c r="G298" s="2"/>
      <c r="H298" s="7"/>
      <c r="I298" s="7"/>
      <c r="J298" s="7"/>
      <c r="K298" s="7"/>
      <c r="L298" s="7"/>
      <c r="M298" s="7"/>
      <c r="N298" s="7"/>
      <c r="O298" s="7"/>
      <c r="P298" s="7"/>
      <c r="Q298" s="2"/>
      <c r="R298" s="2"/>
    </row>
    <row r="299" spans="1:18" ht="38.25" customHeight="1" x14ac:dyDescent="0.2">
      <c r="A299" s="7"/>
      <c r="B299" s="2"/>
      <c r="C299" s="2"/>
      <c r="G299" s="2"/>
      <c r="H299" s="7"/>
      <c r="I299" s="7"/>
      <c r="J299" s="7"/>
      <c r="K299" s="7"/>
      <c r="L299" s="7"/>
      <c r="M299" s="7"/>
      <c r="N299" s="7"/>
      <c r="O299" s="7"/>
      <c r="P299" s="7"/>
      <c r="Q299" s="2"/>
      <c r="R299" s="2"/>
    </row>
    <row r="300" spans="1:18" ht="38.25" customHeight="1" x14ac:dyDescent="0.2">
      <c r="A300" s="7"/>
      <c r="B300" s="2"/>
      <c r="C300" s="2"/>
      <c r="G300" s="2"/>
      <c r="H300" s="7"/>
      <c r="I300" s="7"/>
      <c r="J300" s="7"/>
      <c r="K300" s="7"/>
      <c r="L300" s="7"/>
      <c r="M300" s="7"/>
      <c r="N300" s="7"/>
      <c r="O300" s="7"/>
      <c r="P300" s="7"/>
      <c r="Q300" s="2"/>
      <c r="R300" s="2"/>
    </row>
    <row r="301" spans="1:18" ht="38.25" customHeight="1" x14ac:dyDescent="0.2">
      <c r="A301" s="7"/>
      <c r="B301" s="2"/>
      <c r="C301" s="2"/>
      <c r="G301" s="2"/>
      <c r="H301" s="7"/>
      <c r="I301" s="7"/>
      <c r="J301" s="7"/>
      <c r="K301" s="7"/>
      <c r="L301" s="7"/>
      <c r="M301" s="7"/>
      <c r="N301" s="7"/>
      <c r="O301" s="7"/>
      <c r="P301" s="7"/>
      <c r="Q301" s="2"/>
      <c r="R301" s="2"/>
    </row>
    <row r="302" spans="1:18" ht="38.25" customHeight="1" x14ac:dyDescent="0.2">
      <c r="A302" s="7"/>
      <c r="B302" s="2"/>
      <c r="C302" s="2"/>
      <c r="G302" s="2"/>
      <c r="H302" s="7"/>
      <c r="I302" s="7"/>
      <c r="J302" s="7"/>
      <c r="K302" s="7"/>
      <c r="L302" s="7"/>
      <c r="M302" s="7"/>
      <c r="N302" s="7"/>
      <c r="O302" s="7"/>
      <c r="P302" s="7"/>
      <c r="Q302" s="2"/>
      <c r="R302" s="2"/>
    </row>
    <row r="303" spans="1:18" ht="38.25" customHeight="1" x14ac:dyDescent="0.2">
      <c r="A303" s="7"/>
      <c r="B303" s="2"/>
      <c r="C303" s="2"/>
      <c r="G303" s="2"/>
      <c r="H303" s="7"/>
      <c r="I303" s="7"/>
      <c r="J303" s="7"/>
      <c r="K303" s="7"/>
      <c r="L303" s="7"/>
      <c r="M303" s="7"/>
      <c r="N303" s="7"/>
      <c r="O303" s="7"/>
      <c r="P303" s="7"/>
      <c r="Q303" s="2"/>
      <c r="R303" s="2"/>
    </row>
    <row r="304" spans="1:18" ht="38.25" customHeight="1" x14ac:dyDescent="0.2">
      <c r="A304" s="7"/>
      <c r="B304" s="2"/>
      <c r="C304" s="2"/>
      <c r="G304" s="2"/>
      <c r="H304" s="7"/>
      <c r="I304" s="7"/>
      <c r="J304" s="7"/>
      <c r="K304" s="7"/>
      <c r="L304" s="7"/>
      <c r="M304" s="7"/>
      <c r="N304" s="7"/>
      <c r="O304" s="7"/>
      <c r="P304" s="7"/>
      <c r="Q304" s="2"/>
      <c r="R304" s="2"/>
    </row>
    <row r="305" spans="1:18" ht="38.25" customHeight="1" x14ac:dyDescent="0.2">
      <c r="A305" s="7"/>
      <c r="B305" s="2"/>
      <c r="C305" s="2"/>
      <c r="G305" s="2"/>
      <c r="H305" s="7"/>
      <c r="I305" s="7"/>
      <c r="J305" s="7"/>
      <c r="K305" s="7"/>
      <c r="L305" s="7"/>
      <c r="M305" s="7"/>
      <c r="N305" s="7"/>
      <c r="O305" s="7"/>
      <c r="P305" s="7"/>
      <c r="Q305" s="2"/>
      <c r="R305" s="2"/>
    </row>
    <row r="306" spans="1:18" ht="38.25" customHeight="1" x14ac:dyDescent="0.2">
      <c r="A306" s="7"/>
      <c r="B306" s="2"/>
      <c r="C306" s="2"/>
      <c r="G306" s="2"/>
      <c r="H306" s="7"/>
      <c r="I306" s="7"/>
      <c r="J306" s="7"/>
      <c r="K306" s="7"/>
      <c r="L306" s="7"/>
      <c r="M306" s="7"/>
      <c r="N306" s="7"/>
      <c r="O306" s="7"/>
      <c r="P306" s="7"/>
      <c r="Q306" s="2"/>
      <c r="R306" s="2"/>
    </row>
    <row r="307" spans="1:18" ht="38.25" customHeight="1" x14ac:dyDescent="0.2">
      <c r="A307" s="7"/>
      <c r="B307" s="2"/>
      <c r="C307" s="2"/>
      <c r="G307" s="2"/>
      <c r="H307" s="7"/>
      <c r="I307" s="7"/>
      <c r="J307" s="7"/>
      <c r="K307" s="7"/>
      <c r="L307" s="7"/>
      <c r="M307" s="7"/>
      <c r="N307" s="7"/>
      <c r="O307" s="7"/>
      <c r="P307" s="7"/>
      <c r="Q307" s="2"/>
      <c r="R307" s="2"/>
    </row>
    <row r="308" spans="1:18" ht="38.25" customHeight="1" x14ac:dyDescent="0.2">
      <c r="A308" s="7"/>
      <c r="B308" s="2"/>
      <c r="C308" s="2"/>
      <c r="G308" s="2"/>
      <c r="H308" s="7"/>
      <c r="I308" s="7"/>
      <c r="J308" s="7"/>
      <c r="K308" s="7"/>
      <c r="L308" s="7"/>
      <c r="M308" s="7"/>
      <c r="N308" s="7"/>
      <c r="O308" s="7"/>
      <c r="P308" s="7"/>
      <c r="Q308" s="2"/>
      <c r="R308" s="2"/>
    </row>
    <row r="309" spans="1:18" ht="38.25" customHeight="1" x14ac:dyDescent="0.2">
      <c r="A309" s="7"/>
      <c r="B309" s="2"/>
      <c r="C309" s="2"/>
      <c r="G309" s="2"/>
      <c r="H309" s="7"/>
      <c r="I309" s="7"/>
      <c r="J309" s="7"/>
      <c r="K309" s="7"/>
      <c r="L309" s="7"/>
      <c r="M309" s="7"/>
      <c r="N309" s="7"/>
      <c r="O309" s="7"/>
      <c r="P309" s="7"/>
      <c r="Q309" s="2"/>
      <c r="R309" s="2"/>
    </row>
    <row r="310" spans="1:18" ht="38.25" customHeight="1" x14ac:dyDescent="0.2">
      <c r="A310" s="7"/>
      <c r="B310" s="2"/>
      <c r="C310" s="2"/>
      <c r="G310" s="2"/>
      <c r="H310" s="7"/>
      <c r="I310" s="7"/>
      <c r="J310" s="7"/>
      <c r="K310" s="7"/>
      <c r="L310" s="7"/>
      <c r="M310" s="7"/>
      <c r="N310" s="7"/>
      <c r="O310" s="7"/>
      <c r="P310" s="7"/>
      <c r="Q310" s="2"/>
      <c r="R310" s="2"/>
    </row>
    <row r="311" spans="1:18" ht="38.25" customHeight="1" x14ac:dyDescent="0.2">
      <c r="A311" s="7"/>
      <c r="B311" s="2"/>
      <c r="C311" s="2"/>
      <c r="G311" s="2"/>
      <c r="H311" s="7"/>
      <c r="I311" s="7"/>
      <c r="J311" s="7"/>
      <c r="K311" s="7"/>
      <c r="L311" s="7"/>
      <c r="M311" s="7"/>
      <c r="N311" s="7"/>
      <c r="O311" s="7"/>
      <c r="P311" s="7"/>
      <c r="Q311" s="2"/>
      <c r="R311" s="2"/>
    </row>
    <row r="312" spans="1:18" ht="38.25" customHeight="1" x14ac:dyDescent="0.2">
      <c r="A312" s="7"/>
      <c r="B312" s="2"/>
      <c r="C312" s="2"/>
      <c r="G312" s="2"/>
      <c r="H312" s="7"/>
      <c r="I312" s="7"/>
      <c r="J312" s="7"/>
      <c r="K312" s="7"/>
      <c r="L312" s="7"/>
      <c r="M312" s="7"/>
      <c r="N312" s="7"/>
      <c r="O312" s="7"/>
      <c r="P312" s="7"/>
      <c r="Q312" s="2"/>
      <c r="R312" s="2"/>
    </row>
    <row r="313" spans="1:18" ht="38.25" customHeight="1" x14ac:dyDescent="0.2">
      <c r="A313" s="7"/>
      <c r="B313" s="2"/>
      <c r="C313" s="2"/>
      <c r="G313" s="2"/>
      <c r="H313" s="7"/>
      <c r="I313" s="7"/>
      <c r="J313" s="7"/>
      <c r="K313" s="7"/>
      <c r="L313" s="7"/>
      <c r="M313" s="7"/>
      <c r="N313" s="7"/>
      <c r="O313" s="7"/>
      <c r="P313" s="7"/>
      <c r="Q313" s="2"/>
      <c r="R313" s="2"/>
    </row>
    <row r="314" spans="1:18" ht="38.25" customHeight="1" x14ac:dyDescent="0.2">
      <c r="A314" s="7"/>
      <c r="B314" s="2"/>
      <c r="C314" s="2"/>
      <c r="G314" s="2"/>
      <c r="H314" s="7"/>
      <c r="I314" s="7"/>
      <c r="J314" s="7"/>
      <c r="K314" s="7"/>
      <c r="L314" s="7"/>
      <c r="M314" s="7"/>
      <c r="N314" s="7"/>
      <c r="O314" s="7"/>
      <c r="P314" s="7"/>
      <c r="Q314" s="2"/>
      <c r="R314" s="2"/>
    </row>
    <row r="315" spans="1:18" ht="38.25" customHeight="1" x14ac:dyDescent="0.2">
      <c r="A315" s="7"/>
      <c r="B315" s="2"/>
      <c r="C315" s="2"/>
      <c r="G315" s="2"/>
      <c r="H315" s="7"/>
      <c r="I315" s="7"/>
      <c r="J315" s="7"/>
      <c r="K315" s="7"/>
      <c r="L315" s="7"/>
      <c r="M315" s="7"/>
      <c r="N315" s="7"/>
      <c r="O315" s="7"/>
      <c r="P315" s="7"/>
      <c r="Q315" s="2"/>
      <c r="R315" s="2"/>
    </row>
    <row r="316" spans="1:18" ht="38.25" customHeight="1" x14ac:dyDescent="0.2">
      <c r="A316" s="7"/>
      <c r="B316" s="2"/>
      <c r="C316" s="2"/>
      <c r="G316" s="2"/>
      <c r="H316" s="7"/>
      <c r="I316" s="7"/>
      <c r="J316" s="7"/>
      <c r="K316" s="7"/>
      <c r="L316" s="7"/>
      <c r="M316" s="7"/>
      <c r="N316" s="7"/>
      <c r="O316" s="7"/>
      <c r="P316" s="7"/>
      <c r="Q316" s="2"/>
      <c r="R316" s="2"/>
    </row>
    <row r="317" spans="1:18" ht="38.25" customHeight="1" x14ac:dyDescent="0.2">
      <c r="A317" s="7"/>
      <c r="B317" s="2"/>
      <c r="C317" s="2"/>
      <c r="G317" s="2"/>
      <c r="H317" s="7"/>
      <c r="I317" s="7"/>
      <c r="J317" s="7"/>
      <c r="K317" s="7"/>
      <c r="L317" s="7"/>
      <c r="M317" s="7"/>
      <c r="N317" s="7"/>
      <c r="O317" s="7"/>
      <c r="P317" s="7"/>
      <c r="Q317" s="2"/>
      <c r="R317" s="2"/>
    </row>
    <row r="318" spans="1:18" ht="38.25" customHeight="1" x14ac:dyDescent="0.2">
      <c r="A318" s="7"/>
      <c r="B318" s="2"/>
      <c r="C318" s="2"/>
      <c r="G318" s="2"/>
      <c r="H318" s="7"/>
      <c r="I318" s="7"/>
      <c r="J318" s="7"/>
      <c r="K318" s="7"/>
      <c r="L318" s="7"/>
      <c r="M318" s="7"/>
      <c r="N318" s="7"/>
      <c r="O318" s="7"/>
      <c r="P318" s="7"/>
      <c r="Q318" s="2"/>
      <c r="R318" s="2"/>
    </row>
    <row r="319" spans="1:18" ht="38.25" customHeight="1" x14ac:dyDescent="0.2">
      <c r="A319" s="7"/>
      <c r="B319" s="2"/>
      <c r="C319" s="2"/>
      <c r="G319" s="2"/>
      <c r="H319" s="7"/>
      <c r="I319" s="7"/>
      <c r="J319" s="7"/>
      <c r="K319" s="7"/>
      <c r="L319" s="7"/>
      <c r="M319" s="7"/>
      <c r="N319" s="7"/>
      <c r="O319" s="7"/>
      <c r="P319" s="7"/>
      <c r="Q319" s="2"/>
      <c r="R319" s="2"/>
    </row>
    <row r="320" spans="1:18" ht="38.25" customHeight="1" x14ac:dyDescent="0.2">
      <c r="A320" s="7"/>
      <c r="B320" s="2"/>
      <c r="C320" s="2"/>
      <c r="G320" s="2"/>
      <c r="H320" s="7"/>
      <c r="I320" s="7"/>
      <c r="J320" s="7"/>
      <c r="K320" s="7"/>
      <c r="L320" s="7"/>
      <c r="M320" s="7"/>
      <c r="N320" s="7"/>
      <c r="O320" s="7"/>
      <c r="P320" s="7"/>
      <c r="Q320" s="2"/>
      <c r="R320" s="2"/>
    </row>
    <row r="321" spans="1:18" ht="38.25" customHeight="1" x14ac:dyDescent="0.2">
      <c r="A321" s="7"/>
      <c r="B321" s="2"/>
      <c r="C321" s="2"/>
      <c r="G321" s="2"/>
      <c r="H321" s="7"/>
      <c r="I321" s="7"/>
      <c r="J321" s="7"/>
      <c r="K321" s="7"/>
      <c r="L321" s="7"/>
      <c r="M321" s="7"/>
      <c r="N321" s="7"/>
      <c r="O321" s="7"/>
      <c r="P321" s="7"/>
      <c r="Q321" s="2"/>
      <c r="R321" s="2"/>
    </row>
    <row r="322" spans="1:18" ht="38.25" customHeight="1" x14ac:dyDescent="0.2">
      <c r="A322" s="7"/>
      <c r="B322" s="2"/>
      <c r="C322" s="2"/>
      <c r="G322" s="2"/>
      <c r="H322" s="7"/>
      <c r="I322" s="7"/>
      <c r="J322" s="7"/>
      <c r="K322" s="7"/>
      <c r="L322" s="7"/>
      <c r="M322" s="7"/>
      <c r="N322" s="7"/>
      <c r="O322" s="7"/>
      <c r="P322" s="7"/>
      <c r="Q322" s="2"/>
      <c r="R322" s="2"/>
    </row>
    <row r="323" spans="1:18" ht="38.25" customHeight="1" x14ac:dyDescent="0.2">
      <c r="A323" s="7"/>
      <c r="B323" s="2"/>
      <c r="C323" s="2"/>
      <c r="G323" s="2"/>
      <c r="H323" s="7"/>
      <c r="I323" s="7"/>
      <c r="J323" s="7"/>
      <c r="K323" s="7"/>
      <c r="L323" s="7"/>
      <c r="M323" s="7"/>
      <c r="N323" s="7"/>
      <c r="O323" s="7"/>
      <c r="P323" s="7"/>
      <c r="Q323" s="2"/>
      <c r="R323" s="2"/>
    </row>
    <row r="324" spans="1:18" ht="38.25" customHeight="1" x14ac:dyDescent="0.2">
      <c r="A324" s="7"/>
      <c r="B324" s="2"/>
      <c r="C324" s="2"/>
      <c r="G324" s="2"/>
      <c r="H324" s="7"/>
      <c r="I324" s="7"/>
      <c r="J324" s="7"/>
      <c r="K324" s="7"/>
      <c r="L324" s="7"/>
      <c r="M324" s="7"/>
      <c r="N324" s="7"/>
      <c r="O324" s="7"/>
      <c r="P324" s="7"/>
      <c r="Q324" s="2"/>
      <c r="R324" s="2"/>
    </row>
    <row r="325" spans="1:18" ht="38.25" customHeight="1" x14ac:dyDescent="0.2">
      <c r="A325" s="7"/>
      <c r="H325" s="7"/>
      <c r="I325" s="7"/>
      <c r="J325" s="7"/>
      <c r="K325" s="7"/>
      <c r="L325" s="7"/>
      <c r="M325" s="7"/>
      <c r="N325" s="7"/>
      <c r="O325" s="7"/>
      <c r="P325" s="7"/>
    </row>
    <row r="326" spans="1:18" ht="38.25" customHeight="1" x14ac:dyDescent="0.2">
      <c r="A326" s="7"/>
      <c r="H326" s="7"/>
      <c r="I326" s="7"/>
      <c r="J326" s="7"/>
      <c r="K326" s="7"/>
      <c r="L326" s="7"/>
      <c r="M326" s="7"/>
      <c r="N326" s="7"/>
      <c r="O326" s="7"/>
      <c r="P326" s="7"/>
    </row>
    <row r="327" spans="1:18" ht="38.25" customHeight="1" x14ac:dyDescent="0.2">
      <c r="A327" s="7"/>
      <c r="H327" s="7"/>
      <c r="I327" s="7"/>
      <c r="J327" s="7"/>
      <c r="K327" s="7"/>
      <c r="L327" s="7"/>
      <c r="M327" s="7"/>
      <c r="N327" s="7"/>
      <c r="O327" s="7"/>
      <c r="P327" s="7"/>
    </row>
    <row r="328" spans="1:18" ht="38.25" customHeight="1" x14ac:dyDescent="0.2">
      <c r="A328" s="7"/>
      <c r="H328" s="7"/>
      <c r="I328" s="7"/>
      <c r="J328" s="7"/>
      <c r="K328" s="7"/>
      <c r="L328" s="7"/>
      <c r="M328" s="7"/>
      <c r="N328" s="7"/>
      <c r="O328" s="7"/>
      <c r="P328" s="7"/>
    </row>
    <row r="329" spans="1:18" ht="38.25" customHeight="1" x14ac:dyDescent="0.2">
      <c r="A329" s="7"/>
      <c r="H329" s="7"/>
      <c r="I329" s="7"/>
      <c r="J329" s="7"/>
      <c r="K329" s="7"/>
      <c r="L329" s="7"/>
      <c r="M329" s="7"/>
      <c r="N329" s="7"/>
      <c r="O329" s="7"/>
      <c r="P329" s="7"/>
    </row>
    <row r="330" spans="1:18" ht="38.25" customHeight="1" x14ac:dyDescent="0.2">
      <c r="A330" s="7"/>
      <c r="H330" s="7"/>
      <c r="I330" s="7"/>
      <c r="J330" s="7"/>
      <c r="K330" s="7"/>
      <c r="L330" s="7"/>
      <c r="M330" s="7"/>
      <c r="N330" s="7"/>
      <c r="O330" s="7"/>
      <c r="P330" s="7"/>
    </row>
    <row r="331" spans="1:18" ht="38.25" customHeight="1" x14ac:dyDescent="0.2">
      <c r="A331" s="7"/>
      <c r="H331" s="7"/>
      <c r="I331" s="7"/>
      <c r="J331" s="7"/>
      <c r="K331" s="7"/>
      <c r="L331" s="7"/>
      <c r="M331" s="7"/>
      <c r="N331" s="7"/>
      <c r="O331" s="7"/>
      <c r="P331" s="7"/>
    </row>
    <row r="332" spans="1:18" ht="38.25" customHeight="1" x14ac:dyDescent="0.2">
      <c r="A332" s="7"/>
      <c r="H332" s="7"/>
      <c r="I332" s="7"/>
      <c r="J332" s="7"/>
      <c r="K332" s="7"/>
      <c r="L332" s="7"/>
      <c r="M332" s="7"/>
      <c r="N332" s="7"/>
      <c r="O332" s="7"/>
      <c r="P332" s="7"/>
    </row>
    <row r="333" spans="1:18" ht="38.25" customHeight="1" x14ac:dyDescent="0.2">
      <c r="A333" s="7"/>
      <c r="H333" s="7"/>
      <c r="I333" s="7"/>
      <c r="J333" s="7"/>
      <c r="K333" s="7"/>
      <c r="L333" s="7"/>
      <c r="M333" s="7"/>
      <c r="N333" s="7"/>
      <c r="O333" s="7"/>
      <c r="P333" s="7"/>
    </row>
    <row r="334" spans="1:18" ht="38.25" customHeight="1" x14ac:dyDescent="0.2">
      <c r="A334" s="7"/>
      <c r="H334" s="7"/>
      <c r="I334" s="7"/>
      <c r="J334" s="7"/>
      <c r="K334" s="7"/>
      <c r="L334" s="7"/>
      <c r="M334" s="7"/>
      <c r="N334" s="7"/>
      <c r="O334" s="7"/>
      <c r="P334" s="7"/>
    </row>
    <row r="335" spans="1:18" ht="38.25" customHeight="1" x14ac:dyDescent="0.2">
      <c r="A335" s="7"/>
      <c r="H335" s="7"/>
      <c r="I335" s="7"/>
      <c r="J335" s="7"/>
      <c r="K335" s="7"/>
      <c r="L335" s="7"/>
      <c r="M335" s="7"/>
      <c r="N335" s="7"/>
      <c r="O335" s="7"/>
      <c r="P335" s="7"/>
    </row>
    <row r="336" spans="1:18" ht="38.25" customHeight="1" x14ac:dyDescent="0.2">
      <c r="A336" s="7"/>
      <c r="H336" s="7"/>
      <c r="I336" s="7"/>
      <c r="J336" s="7"/>
      <c r="K336" s="7"/>
      <c r="L336" s="7"/>
      <c r="M336" s="7"/>
      <c r="N336" s="7"/>
      <c r="O336" s="7"/>
      <c r="P336" s="7"/>
    </row>
    <row r="337" spans="1:16" ht="38.25" customHeight="1" x14ac:dyDescent="0.2">
      <c r="A337" s="7"/>
      <c r="H337" s="7"/>
      <c r="I337" s="7"/>
      <c r="J337" s="7"/>
      <c r="K337" s="7"/>
      <c r="L337" s="7"/>
      <c r="M337" s="7"/>
      <c r="N337" s="7"/>
      <c r="O337" s="7"/>
      <c r="P337" s="7"/>
    </row>
    <row r="338" spans="1:16" ht="38.25" customHeight="1" x14ac:dyDescent="0.2">
      <c r="A338" s="7"/>
      <c r="H338" s="7"/>
      <c r="I338" s="7"/>
      <c r="J338" s="7"/>
      <c r="K338" s="7"/>
      <c r="L338" s="7"/>
      <c r="M338" s="7"/>
      <c r="N338" s="7"/>
      <c r="O338" s="7"/>
      <c r="P338" s="7"/>
    </row>
    <row r="339" spans="1:16" ht="38.25" customHeight="1" x14ac:dyDescent="0.2">
      <c r="A339" s="7"/>
      <c r="H339" s="7"/>
      <c r="I339" s="7"/>
      <c r="J339" s="7"/>
      <c r="K339" s="7"/>
      <c r="L339" s="7"/>
      <c r="M339" s="7"/>
      <c r="N339" s="7"/>
      <c r="O339" s="7"/>
      <c r="P339" s="7"/>
    </row>
    <row r="340" spans="1:16" ht="38.25" customHeight="1" x14ac:dyDescent="0.2">
      <c r="A340" s="7"/>
      <c r="H340" s="7"/>
      <c r="I340" s="7"/>
      <c r="J340" s="7"/>
      <c r="K340" s="7"/>
      <c r="L340" s="7"/>
      <c r="M340" s="7"/>
      <c r="N340" s="7"/>
      <c r="O340" s="7"/>
      <c r="P340" s="7"/>
    </row>
    <row r="341" spans="1:16" ht="38.25" customHeight="1" x14ac:dyDescent="0.2">
      <c r="A341" s="7"/>
      <c r="H341" s="7"/>
      <c r="I341" s="7"/>
      <c r="J341" s="7"/>
      <c r="K341" s="7"/>
      <c r="L341" s="7"/>
      <c r="M341" s="7"/>
      <c r="N341" s="7"/>
      <c r="O341" s="7"/>
      <c r="P341" s="7"/>
    </row>
    <row r="342" spans="1:16" ht="38.25" customHeight="1" x14ac:dyDescent="0.2">
      <c r="A342" s="7"/>
      <c r="H342" s="7"/>
      <c r="I342" s="7"/>
      <c r="J342" s="7"/>
      <c r="K342" s="7"/>
      <c r="L342" s="7"/>
      <c r="M342" s="7"/>
      <c r="N342" s="7"/>
      <c r="O342" s="7"/>
      <c r="P342" s="7"/>
    </row>
    <row r="343" spans="1:16" ht="38.25" customHeight="1" x14ac:dyDescent="0.2">
      <c r="A343" s="7"/>
      <c r="H343" s="7"/>
      <c r="I343" s="7"/>
      <c r="J343" s="7"/>
      <c r="K343" s="7"/>
      <c r="L343" s="7"/>
      <c r="M343" s="7"/>
      <c r="N343" s="7"/>
      <c r="O343" s="7"/>
      <c r="P343" s="7"/>
    </row>
    <row r="344" spans="1:16" ht="38.25" customHeight="1" x14ac:dyDescent="0.2">
      <c r="A344" s="7"/>
      <c r="H344" s="7"/>
      <c r="I344" s="7"/>
      <c r="J344" s="7"/>
      <c r="K344" s="7"/>
      <c r="L344" s="7"/>
      <c r="M344" s="7"/>
      <c r="N344" s="7"/>
      <c r="O344" s="7"/>
      <c r="P344" s="7"/>
    </row>
    <row r="345" spans="1:16" ht="38.25" customHeight="1" x14ac:dyDescent="0.2">
      <c r="A345" s="7"/>
      <c r="H345" s="7"/>
      <c r="I345" s="7"/>
      <c r="J345" s="7"/>
      <c r="K345" s="7"/>
      <c r="L345" s="7"/>
      <c r="M345" s="7"/>
      <c r="N345" s="7"/>
      <c r="O345" s="7"/>
      <c r="P345" s="7"/>
    </row>
    <row r="346" spans="1:16" ht="38.25" customHeight="1" x14ac:dyDescent="0.2">
      <c r="A346" s="7"/>
      <c r="H346" s="7"/>
      <c r="I346" s="7"/>
      <c r="J346" s="7"/>
      <c r="K346" s="7"/>
      <c r="L346" s="7"/>
      <c r="M346" s="7"/>
      <c r="N346" s="7"/>
      <c r="O346" s="7"/>
      <c r="P346" s="7"/>
    </row>
    <row r="347" spans="1:16" ht="38.25" customHeight="1" x14ac:dyDescent="0.2">
      <c r="A347" s="7"/>
      <c r="H347" s="7"/>
      <c r="I347" s="7"/>
      <c r="J347" s="7"/>
      <c r="K347" s="7"/>
      <c r="L347" s="7"/>
      <c r="M347" s="7"/>
      <c r="N347" s="7"/>
      <c r="O347" s="7"/>
      <c r="P347" s="7"/>
    </row>
    <row r="348" spans="1:16" ht="38.25" customHeight="1" x14ac:dyDescent="0.2">
      <c r="A348" s="7"/>
      <c r="H348" s="7"/>
      <c r="I348" s="7"/>
      <c r="J348" s="7"/>
      <c r="K348" s="7"/>
      <c r="L348" s="7"/>
      <c r="M348" s="7"/>
      <c r="N348" s="7"/>
      <c r="O348" s="7"/>
      <c r="P348" s="7"/>
    </row>
    <row r="349" spans="1:16" ht="38.25" customHeight="1" x14ac:dyDescent="0.2">
      <c r="A349" s="7"/>
      <c r="H349" s="7"/>
      <c r="I349" s="7"/>
      <c r="J349" s="7"/>
      <c r="K349" s="7"/>
      <c r="L349" s="7"/>
      <c r="M349" s="7"/>
      <c r="N349" s="7"/>
      <c r="O349" s="7"/>
      <c r="P349" s="7"/>
    </row>
    <row r="350" spans="1:16" ht="38.25" customHeight="1" x14ac:dyDescent="0.2">
      <c r="A350" s="7"/>
      <c r="H350" s="7"/>
      <c r="I350" s="7"/>
      <c r="J350" s="7"/>
      <c r="K350" s="7"/>
      <c r="L350" s="7"/>
      <c r="M350" s="7"/>
      <c r="N350" s="7"/>
      <c r="O350" s="7"/>
      <c r="P350" s="7"/>
    </row>
    <row r="351" spans="1:16" ht="38.25" customHeight="1" x14ac:dyDescent="0.2">
      <c r="A351" s="7"/>
      <c r="H351" s="7"/>
      <c r="I351" s="7"/>
      <c r="J351" s="7"/>
      <c r="K351" s="7"/>
      <c r="L351" s="7"/>
      <c r="M351" s="7"/>
      <c r="N351" s="7"/>
      <c r="O351" s="7"/>
      <c r="P351" s="7"/>
    </row>
    <row r="352" spans="1:16" ht="38.25" customHeight="1" x14ac:dyDescent="0.2">
      <c r="A352" s="7"/>
      <c r="H352" s="7"/>
      <c r="I352" s="7"/>
      <c r="J352" s="7"/>
      <c r="K352" s="7"/>
      <c r="L352" s="7"/>
      <c r="M352" s="7"/>
      <c r="N352" s="7"/>
      <c r="O352" s="7"/>
      <c r="P352" s="7"/>
    </row>
    <row r="353" spans="1:16" ht="38.25" customHeight="1" x14ac:dyDescent="0.2">
      <c r="A353" s="7"/>
      <c r="H353" s="7"/>
      <c r="I353" s="7"/>
      <c r="J353" s="7"/>
      <c r="K353" s="7"/>
      <c r="L353" s="7"/>
      <c r="M353" s="7"/>
      <c r="N353" s="7"/>
      <c r="O353" s="7"/>
      <c r="P353" s="7"/>
    </row>
    <row r="354" spans="1:16" ht="38.25" customHeight="1" x14ac:dyDescent="0.2">
      <c r="A354" s="7"/>
      <c r="H354" s="7"/>
      <c r="I354" s="7"/>
      <c r="J354" s="7"/>
      <c r="K354" s="7"/>
      <c r="L354" s="7"/>
      <c r="M354" s="7"/>
      <c r="N354" s="7"/>
      <c r="O354" s="7"/>
      <c r="P354" s="7"/>
    </row>
    <row r="355" spans="1:16" ht="38.25" customHeight="1" x14ac:dyDescent="0.2">
      <c r="A355" s="7"/>
      <c r="H355" s="7"/>
      <c r="I355" s="7"/>
      <c r="J355" s="7"/>
      <c r="K355" s="7"/>
      <c r="L355" s="7"/>
      <c r="M355" s="7"/>
      <c r="N355" s="7"/>
      <c r="O355" s="7"/>
      <c r="P355" s="7"/>
    </row>
    <row r="356" spans="1:16" ht="38.25" customHeight="1" x14ac:dyDescent="0.2">
      <c r="A356" s="7"/>
      <c r="H356" s="7"/>
      <c r="I356" s="7"/>
      <c r="J356" s="7"/>
      <c r="K356" s="7"/>
      <c r="L356" s="7"/>
      <c r="M356" s="7"/>
      <c r="N356" s="7"/>
      <c r="O356" s="7"/>
      <c r="P356" s="7"/>
    </row>
    <row r="357" spans="1:16" ht="38.25" customHeight="1" x14ac:dyDescent="0.2">
      <c r="A357" s="7"/>
      <c r="H357" s="7"/>
      <c r="I357" s="7"/>
      <c r="J357" s="7"/>
      <c r="K357" s="7"/>
      <c r="L357" s="7"/>
      <c r="M357" s="7"/>
      <c r="N357" s="7"/>
      <c r="O357" s="7"/>
      <c r="P357" s="7"/>
    </row>
    <row r="358" spans="1:16" ht="38.25" customHeight="1" x14ac:dyDescent="0.2">
      <c r="A358" s="7"/>
      <c r="H358" s="7"/>
      <c r="I358" s="7"/>
      <c r="J358" s="7"/>
      <c r="K358" s="7"/>
      <c r="L358" s="7"/>
      <c r="M358" s="7"/>
      <c r="N358" s="7"/>
      <c r="O358" s="7"/>
      <c r="P358" s="7"/>
    </row>
    <row r="359" spans="1:16" ht="38.25" customHeight="1" x14ac:dyDescent="0.2">
      <c r="A359" s="7"/>
      <c r="H359" s="7"/>
      <c r="I359" s="7"/>
      <c r="J359" s="7"/>
      <c r="K359" s="7"/>
      <c r="L359" s="7"/>
      <c r="M359" s="7"/>
      <c r="N359" s="7"/>
      <c r="O359" s="7"/>
      <c r="P359" s="7"/>
    </row>
    <row r="360" spans="1:16" ht="38.25" customHeight="1" x14ac:dyDescent="0.2">
      <c r="A360" s="7"/>
      <c r="H360" s="7"/>
      <c r="I360" s="7"/>
      <c r="J360" s="7"/>
      <c r="K360" s="7"/>
      <c r="L360" s="7"/>
      <c r="M360" s="7"/>
      <c r="N360" s="7"/>
      <c r="O360" s="7"/>
      <c r="P360" s="7"/>
    </row>
    <row r="361" spans="1:16" ht="38.25" customHeight="1" x14ac:dyDescent="0.2">
      <c r="A361" s="7"/>
      <c r="H361" s="7"/>
      <c r="I361" s="7"/>
      <c r="J361" s="7"/>
      <c r="K361" s="7"/>
      <c r="L361" s="7"/>
      <c r="M361" s="7"/>
      <c r="N361" s="7"/>
      <c r="O361" s="7"/>
      <c r="P361" s="7"/>
    </row>
    <row r="362" spans="1:16" ht="38.25" customHeight="1" x14ac:dyDescent="0.2">
      <c r="A362" s="7"/>
      <c r="H362" s="7"/>
      <c r="I362" s="7"/>
      <c r="J362" s="7"/>
      <c r="K362" s="7"/>
      <c r="L362" s="7"/>
      <c r="M362" s="7"/>
      <c r="N362" s="7"/>
      <c r="O362" s="7"/>
      <c r="P362" s="7"/>
    </row>
    <row r="363" spans="1:16" ht="38.25" customHeight="1" x14ac:dyDescent="0.2">
      <c r="A363" s="7"/>
      <c r="H363" s="7"/>
      <c r="I363" s="7"/>
      <c r="J363" s="7"/>
      <c r="K363" s="7"/>
      <c r="L363" s="7"/>
      <c r="M363" s="7"/>
      <c r="N363" s="7"/>
      <c r="O363" s="7"/>
      <c r="P363" s="7"/>
    </row>
    <row r="364" spans="1:16" ht="38.25" customHeight="1" x14ac:dyDescent="0.2">
      <c r="A364" s="7"/>
      <c r="H364" s="7"/>
      <c r="I364" s="7"/>
      <c r="J364" s="7"/>
      <c r="K364" s="7"/>
      <c r="L364" s="7"/>
      <c r="M364" s="7"/>
      <c r="N364" s="7"/>
      <c r="O364" s="7"/>
      <c r="P364" s="7"/>
    </row>
    <row r="365" spans="1:16" ht="38.25" customHeight="1" x14ac:dyDescent="0.2">
      <c r="A365" s="7"/>
      <c r="H365" s="7"/>
      <c r="I365" s="7"/>
      <c r="J365" s="7"/>
      <c r="K365" s="7"/>
      <c r="L365" s="7"/>
      <c r="M365" s="7"/>
      <c r="N365" s="7"/>
      <c r="O365" s="7"/>
      <c r="P365" s="7"/>
    </row>
    <row r="366" spans="1:16" ht="38.25" customHeight="1" x14ac:dyDescent="0.2">
      <c r="A366" s="7"/>
      <c r="H366" s="7"/>
      <c r="I366" s="7"/>
      <c r="J366" s="7"/>
      <c r="K366" s="7"/>
      <c r="L366" s="7"/>
      <c r="M366" s="7"/>
      <c r="N366" s="7"/>
      <c r="O366" s="7"/>
      <c r="P366" s="7"/>
    </row>
    <row r="367" spans="1:16" ht="38.25" customHeight="1" x14ac:dyDescent="0.2">
      <c r="A367" s="7"/>
      <c r="H367" s="7"/>
      <c r="I367" s="7"/>
      <c r="J367" s="7"/>
      <c r="K367" s="7"/>
      <c r="L367" s="7"/>
      <c r="M367" s="7"/>
      <c r="N367" s="7"/>
      <c r="O367" s="7"/>
      <c r="P367" s="7"/>
    </row>
    <row r="368" spans="1:16" ht="38.25" customHeight="1" x14ac:dyDescent="0.2">
      <c r="A368" s="7"/>
      <c r="H368" s="7"/>
      <c r="I368" s="7"/>
      <c r="J368" s="7"/>
      <c r="K368" s="7"/>
      <c r="L368" s="7"/>
      <c r="M368" s="7"/>
      <c r="N368" s="7"/>
      <c r="O368" s="7"/>
      <c r="P368" s="7"/>
    </row>
    <row r="369" spans="1:16" ht="38.25" customHeight="1" x14ac:dyDescent="0.2">
      <c r="A369" s="7"/>
      <c r="H369" s="7"/>
      <c r="I369" s="7"/>
      <c r="J369" s="7"/>
      <c r="K369" s="7"/>
      <c r="L369" s="7"/>
      <c r="M369" s="7"/>
      <c r="N369" s="7"/>
      <c r="O369" s="7"/>
      <c r="P369" s="7"/>
    </row>
    <row r="370" spans="1:16" ht="38.25" customHeight="1" x14ac:dyDescent="0.2">
      <c r="A370" s="7"/>
      <c r="H370" s="7"/>
      <c r="I370" s="7"/>
      <c r="J370" s="7"/>
      <c r="K370" s="7"/>
      <c r="L370" s="7"/>
      <c r="M370" s="7"/>
      <c r="N370" s="7"/>
      <c r="O370" s="7"/>
      <c r="P370" s="7"/>
    </row>
    <row r="371" spans="1:16" ht="38.25" customHeight="1" x14ac:dyDescent="0.2">
      <c r="A371" s="7"/>
      <c r="H371" s="7"/>
      <c r="I371" s="7"/>
      <c r="J371" s="7"/>
      <c r="K371" s="7"/>
      <c r="L371" s="7"/>
      <c r="M371" s="7"/>
      <c r="N371" s="7"/>
      <c r="O371" s="7"/>
      <c r="P371" s="7"/>
    </row>
    <row r="372" spans="1:16" ht="38.25" customHeight="1" x14ac:dyDescent="0.2">
      <c r="A372" s="7"/>
      <c r="H372" s="7"/>
      <c r="I372" s="7"/>
      <c r="J372" s="7"/>
      <c r="K372" s="7"/>
      <c r="L372" s="7"/>
      <c r="M372" s="7"/>
      <c r="N372" s="7"/>
      <c r="O372" s="7"/>
      <c r="P372" s="7"/>
    </row>
    <row r="373" spans="1:16" ht="38.25" customHeight="1" x14ac:dyDescent="0.2">
      <c r="A373" s="7"/>
      <c r="H373" s="7"/>
      <c r="I373" s="7"/>
      <c r="J373" s="7"/>
      <c r="K373" s="7"/>
      <c r="L373" s="7"/>
      <c r="M373" s="7"/>
      <c r="N373" s="7"/>
      <c r="O373" s="7"/>
      <c r="P373" s="7"/>
    </row>
    <row r="374" spans="1:16" ht="38.25" customHeight="1" x14ac:dyDescent="0.2">
      <c r="A374" s="7"/>
      <c r="H374" s="7"/>
      <c r="I374" s="7"/>
      <c r="J374" s="7"/>
      <c r="K374" s="7"/>
      <c r="L374" s="7"/>
      <c r="M374" s="7"/>
      <c r="N374" s="7"/>
      <c r="O374" s="7"/>
      <c r="P374" s="7"/>
    </row>
    <row r="375" spans="1:16" ht="38.25" customHeight="1" x14ac:dyDescent="0.2">
      <c r="A375" s="7"/>
      <c r="H375" s="7"/>
      <c r="I375" s="7"/>
      <c r="J375" s="7"/>
      <c r="K375" s="7"/>
      <c r="L375" s="7"/>
      <c r="M375" s="7"/>
      <c r="N375" s="7"/>
      <c r="O375" s="7"/>
      <c r="P375" s="7"/>
    </row>
    <row r="376" spans="1:16" ht="38.25" customHeight="1" x14ac:dyDescent="0.2">
      <c r="A376" s="7"/>
      <c r="H376" s="7"/>
      <c r="I376" s="7"/>
      <c r="J376" s="7"/>
      <c r="K376" s="7"/>
      <c r="L376" s="7"/>
      <c r="M376" s="7"/>
      <c r="N376" s="7"/>
      <c r="O376" s="7"/>
      <c r="P376" s="7"/>
    </row>
    <row r="377" spans="1:16" ht="38.25" customHeight="1" x14ac:dyDescent="0.2">
      <c r="A377" s="7"/>
      <c r="H377" s="7"/>
      <c r="I377" s="7"/>
      <c r="J377" s="7"/>
      <c r="K377" s="7"/>
      <c r="L377" s="7"/>
      <c r="M377" s="7"/>
      <c r="N377" s="7"/>
      <c r="O377" s="7"/>
      <c r="P377" s="7"/>
    </row>
    <row r="378" spans="1:16" ht="38.25" customHeight="1" x14ac:dyDescent="0.2">
      <c r="A378" s="7"/>
      <c r="H378" s="7"/>
      <c r="I378" s="7"/>
      <c r="J378" s="7"/>
      <c r="K378" s="7"/>
      <c r="L378" s="7"/>
      <c r="M378" s="7"/>
      <c r="N378" s="7"/>
      <c r="O378" s="7"/>
      <c r="P378" s="7"/>
    </row>
    <row r="379" spans="1:16" ht="38.25" customHeight="1" x14ac:dyDescent="0.2">
      <c r="A379" s="7"/>
      <c r="H379" s="7"/>
      <c r="I379" s="7"/>
      <c r="J379" s="7"/>
      <c r="K379" s="7"/>
      <c r="L379" s="7"/>
      <c r="M379" s="7"/>
      <c r="N379" s="7"/>
      <c r="O379" s="7"/>
      <c r="P379" s="7"/>
    </row>
    <row r="380" spans="1:16" ht="38.25" customHeight="1" x14ac:dyDescent="0.2">
      <c r="A380" s="7"/>
      <c r="H380" s="7"/>
      <c r="I380" s="7"/>
      <c r="J380" s="7"/>
      <c r="K380" s="7"/>
      <c r="L380" s="7"/>
      <c r="M380" s="7"/>
      <c r="N380" s="7"/>
      <c r="O380" s="7"/>
      <c r="P380" s="7"/>
    </row>
    <row r="381" spans="1:16" ht="38.25" customHeight="1" x14ac:dyDescent="0.2">
      <c r="A381" s="7"/>
      <c r="H381" s="7"/>
      <c r="I381" s="7"/>
      <c r="J381" s="7"/>
      <c r="K381" s="7"/>
      <c r="L381" s="7"/>
      <c r="M381" s="7"/>
      <c r="N381" s="7"/>
      <c r="O381" s="7"/>
      <c r="P381" s="7"/>
    </row>
    <row r="382" spans="1:16" ht="38.25" customHeight="1" x14ac:dyDescent="0.2">
      <c r="A382" s="7"/>
      <c r="H382" s="7"/>
      <c r="I382" s="7"/>
      <c r="J382" s="7"/>
      <c r="K382" s="7"/>
      <c r="L382" s="7"/>
      <c r="M382" s="7"/>
      <c r="N382" s="7"/>
      <c r="O382" s="7"/>
      <c r="P382" s="7"/>
    </row>
    <row r="383" spans="1:16" ht="38.25" customHeight="1" x14ac:dyDescent="0.2">
      <c r="A383" s="7"/>
      <c r="H383" s="7"/>
      <c r="I383" s="7"/>
      <c r="J383" s="7"/>
      <c r="K383" s="7"/>
      <c r="L383" s="7"/>
      <c r="M383" s="7"/>
      <c r="N383" s="7"/>
      <c r="O383" s="7"/>
      <c r="P383" s="7"/>
    </row>
    <row r="384" spans="1:16" ht="38.25" customHeight="1" x14ac:dyDescent="0.2">
      <c r="A384" s="7"/>
      <c r="H384" s="7"/>
      <c r="I384" s="7"/>
      <c r="J384" s="7"/>
      <c r="K384" s="7"/>
      <c r="L384" s="7"/>
      <c r="M384" s="7"/>
      <c r="N384" s="7"/>
      <c r="O384" s="7"/>
      <c r="P384" s="7"/>
    </row>
    <row r="385" spans="1:16" ht="38.25" customHeight="1" x14ac:dyDescent="0.2">
      <c r="A385" s="7"/>
      <c r="H385" s="7"/>
      <c r="I385" s="7"/>
      <c r="J385" s="7"/>
      <c r="K385" s="7"/>
      <c r="L385" s="7"/>
      <c r="M385" s="7"/>
      <c r="N385" s="7"/>
      <c r="O385" s="7"/>
      <c r="P385" s="7"/>
    </row>
    <row r="386" spans="1:16" ht="38.25" customHeight="1" x14ac:dyDescent="0.2">
      <c r="A386" s="7"/>
      <c r="H386" s="7"/>
      <c r="I386" s="7"/>
      <c r="J386" s="7"/>
      <c r="K386" s="7"/>
      <c r="L386" s="7"/>
      <c r="M386" s="7"/>
      <c r="N386" s="7"/>
      <c r="O386" s="7"/>
      <c r="P386" s="7"/>
    </row>
    <row r="387" spans="1:16" ht="38.25" customHeight="1" x14ac:dyDescent="0.2">
      <c r="A387" s="7"/>
      <c r="H387" s="7"/>
      <c r="I387" s="7"/>
      <c r="J387" s="7"/>
      <c r="K387" s="7"/>
      <c r="L387" s="7"/>
      <c r="M387" s="7"/>
      <c r="N387" s="7"/>
      <c r="O387" s="7"/>
      <c r="P387" s="7"/>
    </row>
    <row r="388" spans="1:16" ht="38.25" customHeight="1" x14ac:dyDescent="0.2">
      <c r="A388" s="7"/>
      <c r="H388" s="7"/>
      <c r="I388" s="7"/>
      <c r="J388" s="7"/>
      <c r="K388" s="7"/>
      <c r="L388" s="7"/>
      <c r="M388" s="7"/>
      <c r="N388" s="7"/>
      <c r="O388" s="7"/>
      <c r="P388" s="7"/>
    </row>
    <row r="389" spans="1:16" ht="38.25" customHeight="1" x14ac:dyDescent="0.2">
      <c r="A389" s="7"/>
      <c r="H389" s="7"/>
      <c r="I389" s="7"/>
      <c r="J389" s="7"/>
      <c r="K389" s="7"/>
      <c r="L389" s="7"/>
      <c r="M389" s="7"/>
      <c r="N389" s="7"/>
      <c r="O389" s="7"/>
      <c r="P389" s="7"/>
    </row>
    <row r="390" spans="1:16" ht="38.25" customHeight="1" x14ac:dyDescent="0.2">
      <c r="A390" s="7"/>
      <c r="H390" s="7"/>
      <c r="I390" s="7"/>
      <c r="J390" s="7"/>
      <c r="K390" s="7"/>
      <c r="L390" s="7"/>
      <c r="M390" s="7"/>
      <c r="N390" s="7"/>
      <c r="O390" s="7"/>
      <c r="P390" s="7"/>
    </row>
    <row r="391" spans="1:16" ht="38.25" customHeight="1" x14ac:dyDescent="0.2">
      <c r="A391" s="7"/>
      <c r="H391" s="7"/>
      <c r="I391" s="7"/>
      <c r="J391" s="7"/>
      <c r="K391" s="7"/>
      <c r="L391" s="7"/>
      <c r="M391" s="7"/>
      <c r="N391" s="7"/>
      <c r="O391" s="7"/>
      <c r="P391" s="7"/>
    </row>
    <row r="392" spans="1:16" ht="38.25" customHeight="1" x14ac:dyDescent="0.2">
      <c r="A392" s="7"/>
      <c r="H392" s="7"/>
      <c r="I392" s="7"/>
      <c r="J392" s="7"/>
      <c r="K392" s="7"/>
      <c r="L392" s="7"/>
      <c r="M392" s="7"/>
      <c r="N392" s="7"/>
      <c r="O392" s="7"/>
      <c r="P392" s="7"/>
    </row>
    <row r="393" spans="1:16" ht="38.25" customHeight="1" x14ac:dyDescent="0.2">
      <c r="A393" s="7"/>
      <c r="H393" s="7"/>
      <c r="I393" s="7"/>
      <c r="J393" s="7"/>
      <c r="K393" s="7"/>
      <c r="L393" s="7"/>
      <c r="M393" s="7"/>
      <c r="N393" s="7"/>
      <c r="O393" s="7"/>
      <c r="P393" s="7"/>
    </row>
    <row r="394" spans="1:16" ht="38.25" customHeight="1" x14ac:dyDescent="0.2">
      <c r="A394" s="7"/>
      <c r="H394" s="7"/>
      <c r="I394" s="7"/>
      <c r="J394" s="7"/>
      <c r="K394" s="7"/>
      <c r="L394" s="7"/>
      <c r="M394" s="7"/>
      <c r="N394" s="7"/>
      <c r="O394" s="7"/>
      <c r="P394" s="7"/>
    </row>
    <row r="395" spans="1:16" ht="38.25" customHeight="1" x14ac:dyDescent="0.2">
      <c r="A395" s="7"/>
      <c r="H395" s="7"/>
      <c r="I395" s="7"/>
      <c r="J395" s="7"/>
      <c r="K395" s="7"/>
      <c r="L395" s="7"/>
      <c r="M395" s="7"/>
      <c r="N395" s="7"/>
      <c r="O395" s="7"/>
      <c r="P395" s="7"/>
    </row>
    <row r="396" spans="1:16" ht="38.25" customHeight="1" x14ac:dyDescent="0.2">
      <c r="A396" s="7"/>
      <c r="H396" s="7"/>
      <c r="I396" s="7"/>
      <c r="J396" s="7"/>
      <c r="K396" s="7"/>
      <c r="L396" s="7"/>
      <c r="M396" s="7"/>
      <c r="N396" s="7"/>
      <c r="O396" s="7"/>
      <c r="P396" s="7"/>
    </row>
    <row r="397" spans="1:16" ht="38.25" customHeight="1" x14ac:dyDescent="0.2">
      <c r="A397" s="7"/>
      <c r="H397" s="7"/>
      <c r="I397" s="7"/>
      <c r="J397" s="7"/>
      <c r="K397" s="7"/>
      <c r="L397" s="7"/>
      <c r="M397" s="7"/>
      <c r="N397" s="7"/>
      <c r="O397" s="7"/>
      <c r="P397" s="7"/>
    </row>
    <row r="398" spans="1:16" ht="38.25" customHeight="1" x14ac:dyDescent="0.2">
      <c r="A398" s="7"/>
      <c r="H398" s="7"/>
      <c r="I398" s="7"/>
      <c r="J398" s="7"/>
      <c r="K398" s="7"/>
      <c r="L398" s="7"/>
      <c r="M398" s="7"/>
      <c r="N398" s="7"/>
      <c r="O398" s="7"/>
      <c r="P398" s="7"/>
    </row>
    <row r="399" spans="1:16" ht="38.25" customHeight="1" x14ac:dyDescent="0.2">
      <c r="A399" s="7"/>
      <c r="H399" s="7"/>
      <c r="I399" s="7"/>
      <c r="J399" s="7"/>
      <c r="K399" s="7"/>
      <c r="L399" s="7"/>
      <c r="M399" s="7"/>
      <c r="N399" s="7"/>
      <c r="O399" s="7"/>
      <c r="P399" s="7"/>
    </row>
    <row r="400" spans="1:16" ht="38.25" customHeight="1" x14ac:dyDescent="0.2">
      <c r="A400" s="7"/>
      <c r="H400" s="7"/>
      <c r="I400" s="7"/>
      <c r="J400" s="7"/>
      <c r="K400" s="7"/>
      <c r="L400" s="7"/>
      <c r="M400" s="7"/>
      <c r="N400" s="7"/>
      <c r="O400" s="7"/>
      <c r="P400" s="7"/>
    </row>
  </sheetData>
  <sheetProtection insertRows="0" deleteRows="0" selectLockedCells="1" sort="0" autoFilter="0"/>
  <phoneticPr fontId="0" type="noConversion"/>
  <conditionalFormatting sqref="A2:S2">
    <cfRule type="expression" dxfId="135" priority="1">
      <formula>IF(R2=S2,TRUE)</formula>
    </cfRule>
  </conditionalFormatting>
  <dataValidations xWindow="1212" yWindow="250" count="1">
    <dataValidation type="list" allowBlank="1" showInputMessage="1" showErrorMessage="1" sqref="Q2:Q100" xr:uid="{01327EAF-9029-400B-8E3A-094234B09515}">
      <formula1>"Anaïs,Christian,Matthieu"</formula1>
    </dataValidation>
  </dataValidations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xWindow="1212" yWindow="250" count="10">
        <x14:dataValidation type="list" allowBlank="1" showInputMessage="1" showErrorMessage="1" xr:uid="{92DABD25-F659-4D21-8829-776ED2C6A446}">
          <x14:formula1>
            <xm:f>'Ne pas toucher'!$B$1:$B$5</xm:f>
          </x14:formula1>
          <xm:sqref>O2:O100</xm:sqref>
        </x14:dataValidation>
        <x14:dataValidation type="list" allowBlank="1" showInputMessage="1" showErrorMessage="1" xr:uid="{CDDEDA6F-8BF0-4F7A-89A4-C34BC81A25DF}">
          <x14:formula1>
            <xm:f>'Ne pas toucher'!$G$1:$G$3</xm:f>
          </x14:formula1>
          <xm:sqref>D2:D100</xm:sqref>
        </x14:dataValidation>
        <x14:dataValidation type="list" allowBlank="1" showInputMessage="1" showErrorMessage="1" xr:uid="{3BC27CEE-57A7-4F11-82A9-657BA92C0E5F}">
          <x14:formula1>
            <xm:f>IF('Données clients'!F2="F",'Grille tarifaire'!$B$1:$B$29,'Grille tarifaire'!$B$31:$B$56)</xm:f>
          </x14:formula1>
          <xm:sqref>G2:G6</xm:sqref>
        </x14:dataValidation>
        <x14:dataValidation type="list" allowBlank="1" showInputMessage="1" showErrorMessage="1" xr:uid="{A9C1BFC9-94FD-4B09-BE36-63C0D72279B4}">
          <x14:formula1>
            <xm:f>IF('Données clients'!F8="F",'Grille tarifaire'!$B$1:$B$29,'Grille tarifaire'!$B$31:$B$56)</xm:f>
          </x14:formula1>
          <xm:sqref>G7:G100</xm:sqref>
        </x14:dataValidation>
        <x14:dataValidation type="list" allowBlank="1" showInputMessage="1" showErrorMessage="1" xr:uid="{076F6EE1-4AFB-413A-87FD-F426CA0037E8}">
          <x14:formula1>
            <xm:f>IF('Données clients'!F2="F",'Grille tarifaire'!$B$1:$B$29,'Grille tarifaire'!$B$31:$B$56)</xm:f>
          </x14:formula1>
          <xm:sqref>I2:I6</xm:sqref>
        </x14:dataValidation>
        <x14:dataValidation type="list" allowBlank="1" showInputMessage="1" showErrorMessage="1" xr:uid="{BE34241C-1259-4FD2-AA48-A8D8BD06AD56}">
          <x14:formula1>
            <xm:f>IF('Données clients'!F8="F",'Grille tarifaire'!$B$1:$B$29,'Grille tarifaire'!$B$31:$B$56)</xm:f>
          </x14:formula1>
          <xm:sqref>I7:I100</xm:sqref>
        </x14:dataValidation>
        <x14:dataValidation type="list" allowBlank="1" showInputMessage="1" showErrorMessage="1" xr:uid="{FCC34D33-753A-43CC-BEFC-0EA4B7958D2A}">
          <x14:formula1>
            <xm:f>IF('Données clients'!F2="F",'Grille tarifaire'!$B$1:$B$29,'Grille tarifaire'!$B$31:$B$56)</xm:f>
          </x14:formula1>
          <xm:sqref>K2:K6</xm:sqref>
        </x14:dataValidation>
        <x14:dataValidation type="list" allowBlank="1" showInputMessage="1" showErrorMessage="1" xr:uid="{92CA4469-55EB-4730-BD52-6F00DC9E52BD}">
          <x14:formula1>
            <xm:f>IF('Données clients'!F8="F",'Grille tarifaire'!$B$1:$B$29,'Grille tarifaire'!$B$31:$B$56)</xm:f>
          </x14:formula1>
          <xm:sqref>K7:K100</xm:sqref>
        </x14:dataValidation>
        <x14:dataValidation type="list" allowBlank="1" showInputMessage="1" showErrorMessage="1" xr:uid="{00D912DE-9847-4EED-B47A-0B50496DFE2D}">
          <x14:formula1>
            <xm:f>IF('Données clients'!F2="F",'Grille tarifaire'!$B$1:$B$29,'Grille tarifaire'!$B$31:$B$56)</xm:f>
          </x14:formula1>
          <xm:sqref>M2:M6</xm:sqref>
        </x14:dataValidation>
        <x14:dataValidation type="list" allowBlank="1" showInputMessage="1" showErrorMessage="1" xr:uid="{80F39833-9FF0-48BC-959F-08F90CDC3E90}">
          <x14:formula1>
            <xm:f>IF('Données clients'!F8="F",'Grille tarifaire'!$B$1:$B$29,'Grille tarifaire'!$B$31:$B$56)</xm:f>
          </x14:formula1>
          <xm:sqref>M7:M100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815B5-ADF5-436C-870C-F1C527C78B65}">
  <sheetPr codeName="Feuil3">
    <tabColor theme="9"/>
  </sheetPr>
  <dimension ref="A1:V1040"/>
  <sheetViews>
    <sheetView tabSelected="1" topLeftCell="C1" zoomScaleNormal="100" zoomScaleSheetLayoutView="100" workbookViewId="0">
      <pane ySplit="1" topLeftCell="A2" activePane="bottomLeft" state="frozenSplit"/>
      <selection pane="bottomLeft" activeCell="I6" sqref="I6"/>
    </sheetView>
  </sheetViews>
  <sheetFormatPr baseColWidth="10" defaultColWidth="10" defaultRowHeight="38.25" customHeight="1" x14ac:dyDescent="0.2"/>
  <cols>
    <col min="1" max="1" width="13.7109375" style="6" customWidth="1"/>
    <col min="2" max="2" width="25.42578125" style="1" customWidth="1"/>
    <col min="3" max="3" width="20.85546875" style="1" customWidth="1"/>
    <col min="4" max="5" width="15" style="2" customWidth="1"/>
    <col min="6" max="6" width="11" style="72" customWidth="1"/>
    <col min="7" max="8" width="11" style="6" customWidth="1"/>
    <col min="9" max="13" width="12.5703125" style="1" customWidth="1"/>
    <col min="14" max="14" width="16.5703125" style="1" customWidth="1"/>
    <col min="15" max="17" width="11" style="1" customWidth="1"/>
    <col min="18" max="18" width="9.140625" style="1" customWidth="1"/>
    <col min="19" max="19" width="7.42578125" style="1" hidden="1" customWidth="1"/>
    <col min="20" max="20" width="11" style="1" customWidth="1"/>
    <col min="21" max="21" width="27.7109375" style="1" customWidth="1"/>
    <col min="22" max="22" width="10" style="1" hidden="1" customWidth="1"/>
    <col min="23" max="16384" width="10" style="1"/>
  </cols>
  <sheetData>
    <row r="1" spans="1:22" s="4" customFormat="1" ht="161.25" customHeight="1" x14ac:dyDescent="0.2">
      <c r="A1" s="126" t="s">
        <v>0</v>
      </c>
      <c r="B1" s="127" t="s">
        <v>14</v>
      </c>
      <c r="C1" s="42" t="s">
        <v>15</v>
      </c>
      <c r="D1" s="42" t="s">
        <v>165</v>
      </c>
      <c r="E1" s="55" t="s">
        <v>22</v>
      </c>
      <c r="F1" s="128" t="s">
        <v>158</v>
      </c>
      <c r="G1" s="129" t="s">
        <v>5</v>
      </c>
      <c r="H1" s="46" t="s">
        <v>157</v>
      </c>
      <c r="I1" s="43" t="s">
        <v>6</v>
      </c>
      <c r="J1" s="130" t="s">
        <v>141</v>
      </c>
      <c r="K1" s="130" t="s">
        <v>142</v>
      </c>
      <c r="L1" s="130" t="s">
        <v>144</v>
      </c>
      <c r="M1" s="40" t="s">
        <v>143</v>
      </c>
      <c r="N1" s="131" t="s">
        <v>151</v>
      </c>
      <c r="O1" s="43" t="s">
        <v>145</v>
      </c>
      <c r="P1" s="43" t="s">
        <v>148</v>
      </c>
      <c r="Q1" s="43" t="s">
        <v>146</v>
      </c>
      <c r="R1" s="41" t="s">
        <v>213</v>
      </c>
      <c r="S1" s="131" t="s">
        <v>186</v>
      </c>
      <c r="T1" s="41" t="s">
        <v>212</v>
      </c>
      <c r="U1" s="60" t="s">
        <v>224</v>
      </c>
      <c r="V1" s="170" t="s">
        <v>237</v>
      </c>
    </row>
    <row r="2" spans="1:22" s="3" customFormat="1" ht="15" customHeight="1" x14ac:dyDescent="0.2">
      <c r="A2" s="124">
        <f>IF(COUNTBLANK('Achat Forfait Epilation'!A2)=1,"",'Achat Forfait Epilation'!A2)</f>
        <v>45570</v>
      </c>
      <c r="B2" s="32" t="str">
        <f>IF(COUNTBLANK('Achat Forfait Epilation'!B2)=1,"",'Achat Forfait Epilation'!B2)</f>
        <v>DUPONT</v>
      </c>
      <c r="C2" s="166" t="str">
        <f>IF(COUNTBLANK('Achat Forfait Epilation'!C2)=1,"",'Achat Forfait Epilation'!C2)</f>
        <v>Jean</v>
      </c>
      <c r="D2" s="163" t="str">
        <f>IF(COUNTBLANK('Achat Forfait Epilation'!E2)=1,"",'Achat Forfait Epilation'!E2)</f>
        <v>DJ-0001-0001</v>
      </c>
      <c r="E2" s="163" t="str">
        <f>IF(COUNTBLANK('Achat Forfait Epilation'!F2)=1,"",'Achat Forfait Epilation'!F2)</f>
        <v>2024-10-F001</v>
      </c>
      <c r="F2" s="168">
        <f>IF(COUNTBLANK('Achat Forfait Epilation'!P2)=1,"",'Achat Forfait Epilation'!P2)</f>
        <v>480</v>
      </c>
      <c r="G2" s="10">
        <f>IFERROR(F2/'Achat Forfait Epilation'!S2,"")</f>
        <v>96</v>
      </c>
      <c r="H2" s="29">
        <f>IF(COUNTBLANK('Achat Forfait Epilation'!R2)=1,"",'Achat Forfait Epilation'!R2)</f>
        <v>1</v>
      </c>
      <c r="I2" s="12" t="str" cm="1">
        <f t="array" ref="I2">IF('Données clients'!K2="Oui",IFERROR(INDEX(TableauForfait[Intervenant],SMALL(IF(TableauForfait[Référence Client]='Suivi Forfait Epilation'!$D2,ROW(TableauForfait[Référence Client]),9^9),1)-1)," ")," ")</f>
        <v>Anaïs</v>
      </c>
      <c r="J2" s="35" t="str" cm="1">
        <f t="array" ref="J2">IF('Données clients'!K2="Oui",IFERROR(IF($H2&gt;1,INDEX(TableauForfait[Intervenant],SMALL(IF(TableauForfait[Référence Client]='Suivi Forfait Epilation'!$D2,ROW(TableauForfait[Référence Client]),9^9),2)-1)," ")," ")," ")</f>
        <v xml:space="preserve"> </v>
      </c>
      <c r="K2" s="36" t="str" cm="1">
        <f t="array" ref="K2">IF('Données clients'!K2="Oui",IFERROR(IF($H2&gt;2,INDEX(TableauForfait[Intervenant],SMALL(IF(TableauForfait[Référence Client]='Suivi Forfait Epilation'!$D2,ROW(TableauForfait[Référence Client]),9^9),3)-1)," ")," ")," ")</f>
        <v xml:space="preserve"> </v>
      </c>
      <c r="L2" s="36" t="str" cm="1">
        <f t="array" ref="L2">IF('Données clients'!K2="Oui",IFERROR(IF($H2&gt;3,INDEX(TableauForfait[Intervenant],SMALL(IF(TableauForfait[Référence Client]='Suivi Forfait Epilation'!$D2,ROW(TableauForfait[Référence Client]),9^9),4)-1)," ")," ")," ")</f>
        <v xml:space="preserve"> </v>
      </c>
      <c r="M2" s="5" t="str" cm="1">
        <f t="array" ref="M2">IF('Données clients'!K2="Oui",IFERROR(IF($H2&gt;4,INDEX(TableauForfait[Intervenant],SMALL(IF(TableauForfait[Référence Client]='Suivi Forfait Epilation'!$D2,ROW(TableauForfait[Référence Client]),9^9),5)-1)," ")," ")," ")</f>
        <v xml:space="preserve"> </v>
      </c>
      <c r="N2" s="34" t="str">
        <f>IF('Données clients'!K2="Oui",I2&amp;" doit "," ")</f>
        <v xml:space="preserve">Anaïs doit </v>
      </c>
      <c r="O2" s="11" t="str">
        <f>IF('Données clients'!K2="Oui",IF(I2="Anaïs"," ",(COUNTIF(J2:M2,"Anaïs"))*G2)," ")</f>
        <v xml:space="preserve"> </v>
      </c>
      <c r="P2" s="11">
        <f>IF('Données clients'!K2="Oui",IF(I2="Christian"," ",(COUNTIF(J2:M2,"Christian"))*G2)," ")</f>
        <v>0</v>
      </c>
      <c r="Q2" s="85">
        <f>IF('Données clients'!K2="Oui",IF(I2="Matthieu"," ",(COUNTIF(J2:M2,"Matthieu"))*G2)," ")</f>
        <v>0</v>
      </c>
      <c r="R2" s="85" t="s">
        <v>214</v>
      </c>
      <c r="S2" s="86" t="str">
        <f t="shared" ref="S2:S32" si="0">IF(H2&lt;&gt;5," ","1")</f>
        <v xml:space="preserve"> </v>
      </c>
      <c r="T2" s="125" t="str">
        <f t="shared" ref="T2:T32" si="1">IF(COUNTBLANK(F2)=1," ","Oui")</f>
        <v>Oui</v>
      </c>
      <c r="U2" s="34" t="str" cm="1">
        <f t="array" ref="U2">IF('Données clients'!R2="Oui","Somme restant due "&amp;(_xlfn.XLOOKUP(B2&amp;E2,B$1:$B2&amp;E$1:$E2,F$1:F2)-((_xlfn.XLOOKUP(B2&amp;E2,B$1:$B2&amp;E$1:$E2,F$1:F2)/3)*H2))&amp;"€"," ")</f>
        <v>Somme restant due 320€</v>
      </c>
      <c r="V2" s="3" t="str">
        <f>IF('Données clients'!R2="Oui","X"," ")</f>
        <v>X</v>
      </c>
    </row>
    <row r="3" spans="1:22" s="3" customFormat="1" ht="15" customHeight="1" x14ac:dyDescent="0.2">
      <c r="A3" s="124">
        <f>IF(COUNTBLANK('Achat Forfait Epilation'!A3)=1,"",'Achat Forfait Epilation'!A3)</f>
        <v>45587</v>
      </c>
      <c r="B3" s="32" t="str">
        <f>IF(COUNTBLANK('Achat Forfait Epilation'!B3)=1,"",'Achat Forfait Epilation'!B3)</f>
        <v>DUPONT</v>
      </c>
      <c r="C3" s="166" t="str">
        <f>IF(COUNTBLANK('Achat Forfait Epilation'!C3)=1,"",'Achat Forfait Epilation'!C3)</f>
        <v>Jean</v>
      </c>
      <c r="D3" s="163" t="str">
        <f>IF(COUNTBLANK('Achat Forfait Epilation'!E3)=1,"",'Achat Forfait Epilation'!E3)</f>
        <v>DJ-0001-0001</v>
      </c>
      <c r="E3" s="163" t="str">
        <f>IF(COUNTBLANK('Achat Forfait Epilation'!F3)=1,"",'Achat Forfait Epilation'!F3)</f>
        <v>2024-10-F001</v>
      </c>
      <c r="F3" s="168">
        <f>IF(COUNTBLANK('Achat Forfait Epilation'!P3)=1,"",'Achat Forfait Epilation'!P3)</f>
        <v>480</v>
      </c>
      <c r="G3" s="10">
        <f>IFERROR(F3/'Achat Forfait Epilation'!S3,"")</f>
        <v>96</v>
      </c>
      <c r="H3" s="29">
        <f>IF(COUNTBLANK('Achat Forfait Epilation'!R3)=1,"",'Achat Forfait Epilation'!R3)</f>
        <v>2</v>
      </c>
      <c r="I3" s="12" t="str" cm="1">
        <f t="array" ref="I3">IF('Données clients'!K3="Oui",IFERROR(INDEX(TableauForfait[Intervenant],SMALL(IF(TableauForfait[Référence Client]='Suivi Forfait Epilation'!$D3,ROW(TableauForfait[Référence Client]),9^9),1)-1)," ")," ")</f>
        <v>Anaïs</v>
      </c>
      <c r="J3" s="35" t="str" cm="1">
        <f t="array" ref="J3">IF('Données clients'!K3="Oui",IFERROR(IF($H3&gt;1,INDEX(TableauForfait[Intervenant],SMALL(IF(TableauForfait[Référence Client]='Suivi Forfait Epilation'!$D3,ROW(TableauForfait[Référence Client]),9^9),2)-1)," ")," ")," ")</f>
        <v>Christian</v>
      </c>
      <c r="K3" s="36" t="str" cm="1">
        <f t="array" ref="K3">IF('Données clients'!K3="Oui",IFERROR(IF($H3&gt;2,INDEX(TableauForfait[Intervenant],SMALL(IF(TableauForfait[Référence Client]='Suivi Forfait Epilation'!$D3,ROW(TableauForfait[Référence Client]),9^9),3)-1)," ")," ")," ")</f>
        <v xml:space="preserve"> </v>
      </c>
      <c r="L3" s="36" t="str" cm="1">
        <f t="array" ref="L3">IF('Données clients'!K3="Oui",IFERROR(IF($H3&gt;3,INDEX(TableauForfait[Intervenant],SMALL(IF(TableauForfait[Référence Client]='Suivi Forfait Epilation'!$D3,ROW(TableauForfait[Référence Client]),9^9),4)-1)," ")," ")," ")</f>
        <v xml:space="preserve"> </v>
      </c>
      <c r="M3" s="5" t="str" cm="1">
        <f t="array" ref="M3">IF('Données clients'!K3="Oui",IFERROR(IF($H3&gt;4,INDEX(TableauForfait[Intervenant],SMALL(IF(TableauForfait[Référence Client]='Suivi Forfait Epilation'!$D3,ROW(TableauForfait[Référence Client]),9^9),5)-1)," ")," ")," ")</f>
        <v xml:space="preserve"> </v>
      </c>
      <c r="N3" s="34" t="str">
        <f>IF('Données clients'!K3="Oui",I3&amp;" doit "," ")</f>
        <v xml:space="preserve">Anaïs doit </v>
      </c>
      <c r="O3" s="11" t="str">
        <f>IF('Données clients'!K3="Oui",IF(I3="Anaïs"," ",(COUNTIF(J3:M3,"Anaïs"))*G3)," ")</f>
        <v xml:space="preserve"> </v>
      </c>
      <c r="P3" s="11">
        <f>IF('Données clients'!K3="Oui",IF(I3="Christian"," ",(COUNTIF(J3:M3,"Christian"))*G3)," ")</f>
        <v>96</v>
      </c>
      <c r="Q3" s="85">
        <f>IF('Données clients'!K3="Oui",IF(I3="Matthieu"," ",(COUNTIF(J3:M3,"Matthieu"))*G3)," ")</f>
        <v>0</v>
      </c>
      <c r="R3" s="85"/>
      <c r="S3" s="86" t="str">
        <f t="shared" si="0"/>
        <v xml:space="preserve"> </v>
      </c>
      <c r="T3" s="125" t="str">
        <f t="shared" si="1"/>
        <v>Oui</v>
      </c>
      <c r="U3" s="34" t="str" cm="1">
        <f t="array" ref="U3">IF('Données clients'!R3="Oui","Somme restant due "&amp;(_xlfn.XLOOKUP(B3&amp;E3,B$1:$B3&amp;E$1:$E3,F$1:F3)-((_xlfn.XLOOKUP(B3&amp;E3,B$1:$B3&amp;E$1:$E3,F$1:F3)/3)*H3))&amp;"€"," ")</f>
        <v>Somme restant due 160€</v>
      </c>
      <c r="V3" s="3" t="str">
        <f>IF('Données clients'!R3="Oui","X"," ")</f>
        <v>X</v>
      </c>
    </row>
    <row r="4" spans="1:22" s="3" customFormat="1" ht="15" customHeight="1" x14ac:dyDescent="0.2">
      <c r="A4" s="124">
        <f>IF(COUNTBLANK('Achat Forfait Epilation'!A4)=1,"",'Achat Forfait Epilation'!A4)</f>
        <v>45587</v>
      </c>
      <c r="B4" s="32" t="str">
        <f>IF(COUNTBLANK('Achat Forfait Epilation'!B4)=1,"",'Achat Forfait Epilation'!B4)</f>
        <v>DUPONT</v>
      </c>
      <c r="C4" s="166" t="str">
        <f>IF(COUNTBLANK('Achat Forfait Epilation'!C4)=1,"",'Achat Forfait Epilation'!C4)</f>
        <v>Jean</v>
      </c>
      <c r="D4" s="163" t="str">
        <f>IF(COUNTBLANK('Achat Forfait Epilation'!E4)=1,"",'Achat Forfait Epilation'!E4)</f>
        <v>DJ-0001-0001</v>
      </c>
      <c r="E4" s="163" t="str">
        <f>IF(COUNTBLANK('Achat Forfait Epilation'!F4)=1,"",'Achat Forfait Epilation'!F4)</f>
        <v>2024-10-F001</v>
      </c>
      <c r="F4" s="168">
        <f>IF(COUNTBLANK('Achat Forfait Epilation'!P4)=1,"",'Achat Forfait Epilation'!P4)</f>
        <v>480</v>
      </c>
      <c r="G4" s="10">
        <f>IFERROR(F4/'Achat Forfait Epilation'!S4,"")</f>
        <v>96</v>
      </c>
      <c r="H4" s="29">
        <f>IF(COUNTBLANK('Achat Forfait Epilation'!R4)=1,"",'Achat Forfait Epilation'!R4)</f>
        <v>3</v>
      </c>
      <c r="I4" s="12" t="str" cm="1">
        <f t="array" ref="I4">IF('Données clients'!K4="Oui",IFERROR(INDEX(TableauForfait[Intervenant],SMALL(IF(TableauForfait[Référence Client]='Suivi Forfait Epilation'!$D4,ROW(TableauForfait[Référence Client]),9^9),1)-1)," ")," ")</f>
        <v>Anaïs</v>
      </c>
      <c r="J4" s="35" t="str" cm="1">
        <f t="array" ref="J4">IF('Données clients'!K4="Oui",IFERROR(IF($H4&gt;1,INDEX(TableauForfait[Intervenant],SMALL(IF(TableauForfait[Référence Client]='Suivi Forfait Epilation'!$D4,ROW(TableauForfait[Référence Client]),9^9),2)-1)," ")," ")," ")</f>
        <v>Christian</v>
      </c>
      <c r="K4" s="36" t="str" cm="1">
        <f t="array" ref="K4">IF('Données clients'!K4="Oui",IFERROR(IF($H4&gt;2,INDEX(TableauForfait[Intervenant],SMALL(IF(TableauForfait[Référence Client]='Suivi Forfait Epilation'!$D4,ROW(TableauForfait[Référence Client]),9^9),3)-1)," ")," ")," ")</f>
        <v>Matthieu</v>
      </c>
      <c r="L4" s="36" t="str" cm="1">
        <f t="array" ref="L4">IF('Données clients'!K4="Oui",IFERROR(IF($H4&gt;3,INDEX(TableauForfait[Intervenant],SMALL(IF(TableauForfait[Référence Client]='Suivi Forfait Epilation'!$D4,ROW(TableauForfait[Référence Client]),9^9),4)-1)," ")," ")," ")</f>
        <v xml:space="preserve"> </v>
      </c>
      <c r="M4" s="5" t="str" cm="1">
        <f t="array" ref="M4">IF('Données clients'!K4="Oui",IFERROR(IF($H4&gt;4,INDEX(TableauForfait[Intervenant],SMALL(IF(TableauForfait[Référence Client]='Suivi Forfait Epilation'!$D4,ROW(TableauForfait[Référence Client]),9^9),5)-1)," ")," ")," ")</f>
        <v xml:space="preserve"> </v>
      </c>
      <c r="N4" s="34" t="str">
        <f>IF('Données clients'!K4="Oui",I4&amp;" doit "," ")</f>
        <v xml:space="preserve">Anaïs doit </v>
      </c>
      <c r="O4" s="11" t="str">
        <f>IF('Données clients'!K4="Oui",IF(I4="Anaïs"," ",(COUNTIF(J4:M4,"Anaïs"))*G4)," ")</f>
        <v xml:space="preserve"> </v>
      </c>
      <c r="P4" s="11">
        <f>IF('Données clients'!K4="Oui",IF(I4="Christian"," ",(COUNTIF(J4:M4,"Christian"))*G4)," ")</f>
        <v>96</v>
      </c>
      <c r="Q4" s="85">
        <f>IF('Données clients'!K4="Oui",IF(I4="Matthieu"," ",(COUNTIF(J4:M4,"Matthieu"))*G4)," ")</f>
        <v>96</v>
      </c>
      <c r="R4" s="85"/>
      <c r="S4" s="86" t="str">
        <f t="shared" si="0"/>
        <v xml:space="preserve"> </v>
      </c>
      <c r="T4" s="125" t="str">
        <f t="shared" si="1"/>
        <v>Oui</v>
      </c>
      <c r="U4" s="34" t="str" cm="1">
        <f t="array" ref="U4">IF('Données clients'!R4="Oui","Somme restant due "&amp;(_xlfn.XLOOKUP(B4&amp;E4,B$1:$B4&amp;E$1:$E4,F$1:F4)-((_xlfn.XLOOKUP(B4&amp;E4,B$1:$B4&amp;E$1:$E4,F$1:F4)/3)*H4))&amp;"€"," ")</f>
        <v>Somme restant due 0€</v>
      </c>
      <c r="V4" s="3" t="str">
        <f>IF('Données clients'!R4="Oui","X"," ")</f>
        <v>X</v>
      </c>
    </row>
    <row r="5" spans="1:22" s="3" customFormat="1" ht="15" customHeight="1" x14ac:dyDescent="0.2">
      <c r="A5" s="124">
        <f>IF(COUNTBLANK('Achat Forfait Epilation'!A5)=1,"",'Achat Forfait Epilation'!A5)</f>
        <v>45587</v>
      </c>
      <c r="B5" s="32" t="str">
        <f>IF(COUNTBLANK('Achat Forfait Epilation'!B5)=1,"",'Achat Forfait Epilation'!B5)</f>
        <v>DUPONT</v>
      </c>
      <c r="C5" s="166" t="str">
        <f>IF(COUNTBLANK('Achat Forfait Epilation'!C5)=1,"",'Achat Forfait Epilation'!C5)</f>
        <v>Jean</v>
      </c>
      <c r="D5" s="163" t="str">
        <f>IF(COUNTBLANK('Achat Forfait Epilation'!E5)=1,"",'Achat Forfait Epilation'!E5)</f>
        <v>DJ-0001-0001</v>
      </c>
      <c r="E5" s="163" t="str">
        <f>IF(COUNTBLANK('Achat Forfait Epilation'!F5)=1,"",'Achat Forfait Epilation'!F5)</f>
        <v>2024-10-F001</v>
      </c>
      <c r="F5" s="168">
        <f>IF(COUNTBLANK('Achat Forfait Epilation'!P5)=1,"",'Achat Forfait Epilation'!P5)</f>
        <v>480</v>
      </c>
      <c r="G5" s="10">
        <f>IFERROR(F5/'Achat Forfait Epilation'!S5,"")</f>
        <v>96</v>
      </c>
      <c r="H5" s="29">
        <f>IF(COUNTBLANK('Achat Forfait Epilation'!R5)=1,"",'Achat Forfait Epilation'!R5)</f>
        <v>4</v>
      </c>
      <c r="I5" s="12" t="str" cm="1">
        <f t="array" ref="I5">IF('Données clients'!K5="Oui",IFERROR(INDEX(TableauForfait[Intervenant],SMALL(IF(TableauForfait[Référence Client]='Suivi Forfait Epilation'!$D5,ROW(TableauForfait[Référence Client]),9^9),1)-1)," ")," ")</f>
        <v>Anaïs</v>
      </c>
      <c r="J5" s="35" t="str" cm="1">
        <f t="array" ref="J5">IF('Données clients'!K5="Oui",IFERROR(IF($H5&gt;1,INDEX(TableauForfait[Intervenant],SMALL(IF(TableauForfait[Référence Client]='Suivi Forfait Epilation'!$D5,ROW(TableauForfait[Référence Client]),9^9),2)-1)," ")," ")," ")</f>
        <v>Christian</v>
      </c>
      <c r="K5" s="36" t="str" cm="1">
        <f t="array" ref="K5">IF('Données clients'!K5="Oui",IFERROR(IF($H5&gt;2,INDEX(TableauForfait[Intervenant],SMALL(IF(TableauForfait[Référence Client]='Suivi Forfait Epilation'!$D5,ROW(TableauForfait[Référence Client]),9^9),3)-1)," ")," ")," ")</f>
        <v>Matthieu</v>
      </c>
      <c r="L5" s="36" t="str" cm="1">
        <f t="array" ref="L5">IF('Données clients'!K5="Oui",IFERROR(IF($H5&gt;3,INDEX(TableauForfait[Intervenant],SMALL(IF(TableauForfait[Référence Client]='Suivi Forfait Epilation'!$D5,ROW(TableauForfait[Référence Client]),9^9),4)-1)," ")," ")," ")</f>
        <v>Anaïs</v>
      </c>
      <c r="M5" s="5" t="str" cm="1">
        <f t="array" ref="M5">IF('Données clients'!K5="Oui",IFERROR(IF($H5&gt;4,INDEX(TableauForfait[Intervenant],SMALL(IF(TableauForfait[Référence Client]='Suivi Forfait Epilation'!$D5,ROW(TableauForfait[Référence Client]),9^9),5)-1)," ")," ")," ")</f>
        <v xml:space="preserve"> </v>
      </c>
      <c r="N5" s="34" t="str">
        <f>IF('Données clients'!K5="Oui",I5&amp;" doit "," ")</f>
        <v xml:space="preserve">Anaïs doit </v>
      </c>
      <c r="O5" s="11" t="str">
        <f>IF('Données clients'!K5="Oui",IF(I5="Anaïs"," ",(COUNTIF(J5:M5,"Anaïs"))*G5)," ")</f>
        <v xml:space="preserve"> </v>
      </c>
      <c r="P5" s="11">
        <f>IF('Données clients'!K5="Oui",IF(I5="Christian"," ",(COUNTIF(J5:M5,"Christian"))*G5)," ")</f>
        <v>96</v>
      </c>
      <c r="Q5" s="85">
        <f>IF('Données clients'!K5="Oui",IF(I5="Matthieu"," ",(COUNTIF(J5:M5,"Matthieu"))*G5)," ")</f>
        <v>96</v>
      </c>
      <c r="R5" s="85"/>
      <c r="S5" s="86" t="str">
        <f t="shared" si="0"/>
        <v xml:space="preserve"> </v>
      </c>
      <c r="T5" s="125" t="str">
        <f t="shared" si="1"/>
        <v>Oui</v>
      </c>
      <c r="U5" s="34" t="str" cm="1">
        <f t="array" ref="U5">IF('Données clients'!R5="Oui","Somme restant due "&amp;(_xlfn.XLOOKUP(B5&amp;E5,B$1:$B5&amp;E$1:$E5,F$1:F5)-((_xlfn.XLOOKUP(B5&amp;E5,B$1:$B5&amp;E$1:$E5,F$1:F5)/3)*(_xlfn.XLOOKUP(B5&amp;E5,B$1:$B5&amp;E$1:$E5,H$2:H5))))&amp;"€"," ")</f>
        <v xml:space="preserve"> </v>
      </c>
      <c r="V5" s="3" t="str">
        <f>IF('Données clients'!R5="Oui","X"," ")</f>
        <v xml:space="preserve"> </v>
      </c>
    </row>
    <row r="6" spans="1:22" s="3" customFormat="1" ht="15" customHeight="1" x14ac:dyDescent="0.2">
      <c r="A6" s="124">
        <f>IF(COUNTBLANK('Achat Forfait Epilation'!A6)=1,"",'Achat Forfait Epilation'!A6)</f>
        <v>45589</v>
      </c>
      <c r="B6" s="32" t="str">
        <f>IF(COUNTBLANK('Achat Forfait Epilation'!B6)=1,"",'Achat Forfait Epilation'!B6)</f>
        <v>DUPONT</v>
      </c>
      <c r="C6" s="166" t="str">
        <f>IF(COUNTBLANK('Achat Forfait Epilation'!C6)=1,"",'Achat Forfait Epilation'!C6)</f>
        <v>Jean</v>
      </c>
      <c r="D6" s="163" t="str">
        <f>IF(COUNTBLANK('Achat Forfait Epilation'!E6)=1,"",'Achat Forfait Epilation'!E6)</f>
        <v>DJ-0001-0001</v>
      </c>
      <c r="E6" s="163" t="str">
        <f>IF(COUNTBLANK('Achat Forfait Epilation'!F6)=1,"",'Achat Forfait Epilation'!F6)</f>
        <v>2024-10-F001</v>
      </c>
      <c r="F6" s="168">
        <f>IF(COUNTBLANK('Achat Forfait Epilation'!P6)=1,"",'Achat Forfait Epilation'!P6)</f>
        <v>480</v>
      </c>
      <c r="G6" s="10">
        <f>IFERROR(F6/'Achat Forfait Epilation'!S6,"")</f>
        <v>96</v>
      </c>
      <c r="H6" s="29">
        <f>IF(COUNTBLANK('Achat Forfait Epilation'!R6)=1,"",'Achat Forfait Epilation'!R6)</f>
        <v>5</v>
      </c>
      <c r="I6" s="12" t="str" cm="1">
        <f t="array" ref="I6">IF('Données clients'!K6="Oui",IFERROR(INDEX(TableauForfait[Intervenant],SMALL(IF(TableauForfait[Référence Client]='Suivi Forfait Epilation'!$D6,ROW(TableauForfait[Référence Client]),9^9),1)-1)," ")," ")</f>
        <v>Anaïs</v>
      </c>
      <c r="J6" s="35" t="str" cm="1">
        <f t="array" ref="J6">IF('Données clients'!K6="Oui",IFERROR(IF($H6&gt;1,INDEX(TableauForfait[Intervenant],SMALL(IF(TableauForfait[Référence Client]='Suivi Forfait Epilation'!$D6,ROW(TableauForfait[Référence Client]),9^9),2)-1)," ")," ")," ")</f>
        <v>Christian</v>
      </c>
      <c r="K6" s="36" t="str" cm="1">
        <f t="array" ref="K6">IF('Données clients'!K6="Oui",IFERROR(IF($H6&gt;2,INDEX(TableauForfait[Intervenant],SMALL(IF(TableauForfait[Référence Client]='Suivi Forfait Epilation'!$D6,ROW(TableauForfait[Référence Client]),9^9),3)-1)," ")," ")," ")</f>
        <v>Matthieu</v>
      </c>
      <c r="L6" s="36" t="str" cm="1">
        <f t="array" ref="L6">IF('Données clients'!K6="Oui",IFERROR(IF($H6&gt;3,INDEX(TableauForfait[Intervenant],SMALL(IF(TableauForfait[Référence Client]='Suivi Forfait Epilation'!$D6,ROW(TableauForfait[Référence Client]),9^9),4)-1)," ")," ")," ")</f>
        <v>Anaïs</v>
      </c>
      <c r="M6" s="5" t="str" cm="1">
        <f t="array" ref="M6">IF('Données clients'!K6="Oui",IFERROR(IF($H6&gt;4,INDEX(TableauForfait[Intervenant],SMALL(IF(TableauForfait[Référence Client]='Suivi Forfait Epilation'!$D6,ROW(TableauForfait[Référence Client]),9^9),5)-1)," ")," ")," ")</f>
        <v>Christian</v>
      </c>
      <c r="N6" s="34" t="str">
        <f>IF('Données clients'!K6="Oui",I6&amp;" doit "," ")</f>
        <v xml:space="preserve">Anaïs doit </v>
      </c>
      <c r="O6" s="11" t="str">
        <f>IF('Données clients'!K6="Oui",IF(I6="Anaïs"," ",(COUNTIF(J6:M6,"Anaïs"))*G6)," ")</f>
        <v xml:space="preserve"> </v>
      </c>
      <c r="P6" s="11">
        <f>IF('Données clients'!K6="Oui",IF(I6="Christian"," ",(COUNTIF(J6:M6,"Christian"))*G6)," ")</f>
        <v>192</v>
      </c>
      <c r="Q6" s="85">
        <f>IF('Données clients'!K6="Oui",IF(I6="Matthieu"," ",(COUNTIF(J6:M6,"Matthieu"))*G6)," ")</f>
        <v>96</v>
      </c>
      <c r="R6" s="85"/>
      <c r="S6" s="86" t="str">
        <f t="shared" si="0"/>
        <v>1</v>
      </c>
      <c r="T6" s="125" t="str">
        <f t="shared" si="1"/>
        <v>Oui</v>
      </c>
      <c r="U6" s="34" t="str" cm="1">
        <f t="array" ref="U6">IF('Données clients'!R6="Oui","Somme restant due "&amp;(_xlfn.XLOOKUP(B6&amp;E6,B$1:$B6&amp;E$1:$E6,F$1:F6)-((_xlfn.XLOOKUP(B6&amp;E6,B$1:$B6&amp;E$1:$E6,F$1:F6)/3)*(_xlfn.XLOOKUP(B6&amp;E6,B$1:$B6&amp;E$1:$E6,H$2:H6))))&amp;"€"," ")</f>
        <v xml:space="preserve"> </v>
      </c>
      <c r="V6" s="3" t="str">
        <f>IF('Données clients'!R6="Oui","X"," ")</f>
        <v xml:space="preserve"> </v>
      </c>
    </row>
    <row r="7" spans="1:22" s="3" customFormat="1" ht="15" customHeight="1" x14ac:dyDescent="0.2">
      <c r="A7" s="124" t="str">
        <f>IF(COUNTBLANK('Achat Forfait Epilation'!A7)=1,"",'Achat Forfait Epilation'!A7)</f>
        <v xml:space="preserve"> </v>
      </c>
      <c r="B7" s="32" t="str">
        <f>IF(COUNTBLANK('Achat Forfait Epilation'!B7)=1,"",'Achat Forfait Epilation'!B7)</f>
        <v xml:space="preserve"> </v>
      </c>
      <c r="C7" s="166" t="str">
        <f>IF(COUNTBLANK('Achat Forfait Epilation'!C7)=1,"",'Achat Forfait Epilation'!C7)</f>
        <v xml:space="preserve"> </v>
      </c>
      <c r="D7" s="163" t="str">
        <f>IF(COUNTBLANK('Achat Forfait Epilation'!E7)=1,"",'Achat Forfait Epilation'!E7)</f>
        <v xml:space="preserve"> </v>
      </c>
      <c r="E7" s="163" t="str">
        <f>IF(COUNTBLANK('Achat Forfait Epilation'!F7)=1,"",'Achat Forfait Epilation'!F7)</f>
        <v xml:space="preserve"> </v>
      </c>
      <c r="F7" s="168" t="str">
        <f>IF(COUNTBLANK('Achat Forfait Epilation'!P7)=1,"",'Achat Forfait Epilation'!P7)</f>
        <v/>
      </c>
      <c r="G7" s="10" t="str">
        <f>IFERROR(F7/'Achat Forfait Epilation'!S7,"")</f>
        <v/>
      </c>
      <c r="H7" s="29" t="str">
        <f>IF(COUNTBLANK('Achat Forfait Epilation'!R7)=1,"",'Achat Forfait Epilation'!R7)</f>
        <v xml:space="preserve"> </v>
      </c>
      <c r="I7" s="12" t="str" cm="1">
        <f t="array" ref="I7">IF('Données clients'!K7="Oui",IFERROR(INDEX(TableauForfait[Intervenant],SMALL(IF(TableauForfait[Référence Client]='Suivi Forfait Epilation'!$D7,ROW(TableauForfait[Référence Client]),9^9),1)-1)," ")," ")</f>
        <v xml:space="preserve"> </v>
      </c>
      <c r="J7" s="35" t="str" cm="1">
        <f t="array" ref="J7">IF('Données clients'!K7="Oui",IFERROR(IF($H7&gt;1,INDEX(TableauForfait[Intervenant],SMALL(IF(TableauForfait[Référence Client]='Suivi Forfait Epilation'!$D7,ROW(TableauForfait[Référence Client]),9^9),2)-1)," ")," ")," ")</f>
        <v xml:space="preserve"> </v>
      </c>
      <c r="K7" s="36" t="str" cm="1">
        <f t="array" ref="K7">IF('Données clients'!K7="Oui",IFERROR(IF($H7&gt;2,INDEX(TableauForfait[Intervenant],SMALL(IF(TableauForfait[Référence Client]='Suivi Forfait Epilation'!$D7,ROW(TableauForfait[Référence Client]),9^9),3)-1)," ")," ")," ")</f>
        <v xml:space="preserve"> </v>
      </c>
      <c r="L7" s="36" t="str" cm="1">
        <f t="array" ref="L7">IF('Données clients'!K7="Oui",IFERROR(IF($H7&gt;3,INDEX(TableauForfait[Intervenant],SMALL(IF(TableauForfait[Référence Client]='Suivi Forfait Epilation'!$D7,ROW(TableauForfait[Référence Client]),9^9),4)-1)," ")," ")," ")</f>
        <v xml:space="preserve"> </v>
      </c>
      <c r="M7" s="5" t="str" cm="1">
        <f t="array" ref="M7">IF('Données clients'!K7="Oui",IFERROR(IF($H7&gt;4,INDEX(TableauForfait[Intervenant],SMALL(IF(TableauForfait[Référence Client]='Suivi Forfait Epilation'!$D7,ROW(TableauForfait[Référence Client]),9^9),5)-1)," ")," ")," ")</f>
        <v xml:space="preserve"> </v>
      </c>
      <c r="N7" s="34" t="str">
        <f>IF('Données clients'!K7="Oui",I7&amp;" doit "," ")</f>
        <v xml:space="preserve"> </v>
      </c>
      <c r="O7" s="11" t="str">
        <f>IF('Données clients'!K7="Oui",IF(I7="Anaïs"," ",(COUNTIF(J7:M7,"Anaïs"))*G7)," ")</f>
        <v xml:space="preserve"> </v>
      </c>
      <c r="P7" s="11" t="str">
        <f>IF('Données clients'!K7="Oui",IF(I7="Christian"," ",(COUNTIF(J7:M7,"Christian"))*G7)," ")</f>
        <v xml:space="preserve"> </v>
      </c>
      <c r="Q7" s="85" t="str">
        <f>IF('Données clients'!K7="Oui",IF(I7="Matthieu"," ",(COUNTIF(J7:M7,"Matthieu"))*G7)," ")</f>
        <v xml:space="preserve"> </v>
      </c>
      <c r="R7" s="85"/>
      <c r="S7" s="86" t="str">
        <f t="shared" si="0"/>
        <v xml:space="preserve"> </v>
      </c>
      <c r="T7" s="125" t="str">
        <f t="shared" si="1"/>
        <v xml:space="preserve"> </v>
      </c>
      <c r="U7" s="34" t="str" cm="1">
        <f t="array" ref="U7">IF('Données clients'!R7="Oui","Somme restant due "&amp;(_xlfn.XLOOKUP(B7&amp;E7,B$1:$B7&amp;E$1:$E7,F$1:F7)-((_xlfn.XLOOKUP(B7&amp;E7,B$1:$B7&amp;E$1:$E7,F$1:F7)/3)*(_xlfn.XLOOKUP(B7&amp;E7,B$1:$B7&amp;E$1:$E7,H$2:H7))))&amp;"€"," ")</f>
        <v xml:space="preserve"> </v>
      </c>
      <c r="V7" s="3" t="str">
        <f>IF('Données clients'!R7="Oui","X"," ")</f>
        <v xml:space="preserve"> </v>
      </c>
    </row>
    <row r="8" spans="1:22" s="3" customFormat="1" ht="15" customHeight="1" x14ac:dyDescent="0.2">
      <c r="A8" s="124" t="str">
        <f>IF(COUNTBLANK('Achat Forfait Epilation'!A8)=1,"",'Achat Forfait Epilation'!A8)</f>
        <v xml:space="preserve"> </v>
      </c>
      <c r="B8" s="32" t="str">
        <f>IF(COUNTBLANK('Achat Forfait Epilation'!B8)=1,"",'Achat Forfait Epilation'!B8)</f>
        <v xml:space="preserve"> </v>
      </c>
      <c r="C8" s="166" t="str">
        <f>IF(COUNTBLANK('Achat Forfait Epilation'!C8)=1,"",'Achat Forfait Epilation'!C8)</f>
        <v xml:space="preserve"> </v>
      </c>
      <c r="D8" s="163" t="str">
        <f>IF(COUNTBLANK('Achat Forfait Epilation'!E8)=1,"",'Achat Forfait Epilation'!E8)</f>
        <v xml:space="preserve"> </v>
      </c>
      <c r="E8" s="163" t="str">
        <f>IF(COUNTBLANK('Achat Forfait Epilation'!F8)=1,"",'Achat Forfait Epilation'!F8)</f>
        <v xml:space="preserve"> </v>
      </c>
      <c r="F8" s="168" t="str">
        <f>IF(COUNTBLANK('Achat Forfait Epilation'!P8)=1,"",'Achat Forfait Epilation'!P8)</f>
        <v/>
      </c>
      <c r="G8" s="10" t="str">
        <f>IFERROR(F8/'Achat Forfait Epilation'!S8,"")</f>
        <v/>
      </c>
      <c r="H8" s="29" t="str">
        <f>IF(COUNTBLANK('Achat Forfait Epilation'!R8)=1,"",'Achat Forfait Epilation'!R8)</f>
        <v xml:space="preserve"> </v>
      </c>
      <c r="I8" s="12" t="str" cm="1">
        <f t="array" ref="I8">IF('Données clients'!K8="Oui",IFERROR(INDEX(TableauForfait[Intervenant],SMALL(IF(TableauForfait[Référence Client]='Suivi Forfait Epilation'!$D8,ROW(TableauForfait[Référence Client]),9^9),1)-1)," ")," ")</f>
        <v xml:space="preserve"> </v>
      </c>
      <c r="J8" s="35" t="str" cm="1">
        <f t="array" ref="J8">IF('Données clients'!K8="Oui",IFERROR(IF($H8&gt;1,INDEX(TableauForfait[Intervenant],SMALL(IF(TableauForfait[Référence Client]='Suivi Forfait Epilation'!$D8,ROW(TableauForfait[Référence Client]),9^9),2)-1)," ")," ")," ")</f>
        <v xml:space="preserve"> </v>
      </c>
      <c r="K8" s="36" t="str" cm="1">
        <f t="array" ref="K8">IF('Données clients'!K8="Oui",IFERROR(IF($H8&gt;2,INDEX(TableauForfait[Intervenant],SMALL(IF(TableauForfait[Référence Client]='Suivi Forfait Epilation'!$D8,ROW(TableauForfait[Référence Client]),9^9),3)-1)," ")," ")," ")</f>
        <v xml:space="preserve"> </v>
      </c>
      <c r="L8" s="36" t="str" cm="1">
        <f t="array" ref="L8">IF('Données clients'!K8="Oui",IFERROR(IF($H8&gt;3,INDEX(TableauForfait[Intervenant],SMALL(IF(TableauForfait[Référence Client]='Suivi Forfait Epilation'!$D8,ROW(TableauForfait[Référence Client]),9^9),4)-1)," ")," ")," ")</f>
        <v xml:space="preserve"> </v>
      </c>
      <c r="M8" s="5" t="str" cm="1">
        <f t="array" ref="M8">IF('Données clients'!K8="Oui",IFERROR(IF($H8&gt;4,INDEX(TableauForfait[Intervenant],SMALL(IF(TableauForfait[Référence Client]='Suivi Forfait Epilation'!$D8,ROW(TableauForfait[Référence Client]),9^9),5)-1)," ")," ")," ")</f>
        <v xml:space="preserve"> </v>
      </c>
      <c r="N8" s="34" t="str">
        <f>IF('Données clients'!K8="Oui",I8&amp;" doit "," ")</f>
        <v xml:space="preserve"> </v>
      </c>
      <c r="O8" s="11" t="str">
        <f>IF('Données clients'!K8="Oui",IF(I8="Anaïs"," ",(COUNTIF(J8:M8,"Anaïs"))*G8)," ")</f>
        <v xml:space="preserve"> </v>
      </c>
      <c r="P8" s="11" t="str">
        <f>IF('Données clients'!K8="Oui",IF(I8="Christian"," ",(COUNTIF(J8:M8,"Christian"))*G8)," ")</f>
        <v xml:space="preserve"> </v>
      </c>
      <c r="Q8" s="85" t="str">
        <f>IF('Données clients'!K8="Oui",IF(I8="Matthieu"," ",(COUNTIF(J8:M8,"Matthieu"))*G8)," ")</f>
        <v xml:space="preserve"> </v>
      </c>
      <c r="R8" s="85"/>
      <c r="S8" s="86" t="str">
        <f t="shared" si="0"/>
        <v xml:space="preserve"> </v>
      </c>
      <c r="T8" s="125" t="str">
        <f t="shared" si="1"/>
        <v xml:space="preserve"> </v>
      </c>
      <c r="U8" s="34" t="str" cm="1">
        <f t="array" ref="U8">IF('Données clients'!R8="Oui","Somme restant due "&amp;(_xlfn.XLOOKUP(B8&amp;E8,B$1:$B8&amp;E$1:$E8,F$1:F8)-((_xlfn.XLOOKUP(B8&amp;E8,B$1:$B8&amp;E$1:$E8,F$1:F8)/3)*(_xlfn.XLOOKUP(B8&amp;E8,B$1:$B8&amp;E$1:$E8,H$2:H8))))&amp;"€"," ")</f>
        <v xml:space="preserve"> </v>
      </c>
      <c r="V8" s="3" t="str">
        <f>IF('Données clients'!R8="Oui","X"," ")</f>
        <v xml:space="preserve"> </v>
      </c>
    </row>
    <row r="9" spans="1:22" s="3" customFormat="1" ht="15" customHeight="1" x14ac:dyDescent="0.2">
      <c r="A9" s="124" t="str">
        <f>IF(COUNTBLANK('Achat Forfait Epilation'!A9)=1,"",'Achat Forfait Epilation'!A9)</f>
        <v xml:space="preserve"> </v>
      </c>
      <c r="B9" s="32" t="str">
        <f>IF(COUNTBLANK('Achat Forfait Epilation'!B9)=1,"",'Achat Forfait Epilation'!B9)</f>
        <v xml:space="preserve"> </v>
      </c>
      <c r="C9" s="166" t="str">
        <f>IF(COUNTBLANK('Achat Forfait Epilation'!C9)=1,"",'Achat Forfait Epilation'!C9)</f>
        <v xml:space="preserve"> </v>
      </c>
      <c r="D9" s="163" t="str">
        <f>IF(COUNTBLANK('Achat Forfait Epilation'!E9)=1,"",'Achat Forfait Epilation'!E9)</f>
        <v xml:space="preserve"> </v>
      </c>
      <c r="E9" s="163" t="str">
        <f>IF(COUNTBLANK('Achat Forfait Epilation'!F9)=1,"",'Achat Forfait Epilation'!F9)</f>
        <v xml:space="preserve"> </v>
      </c>
      <c r="F9" s="168" t="str">
        <f>IF(COUNTBLANK('Achat Forfait Epilation'!P9)=1,"",'Achat Forfait Epilation'!P9)</f>
        <v/>
      </c>
      <c r="G9" s="10" t="str">
        <f>IFERROR(F9/'Achat Forfait Epilation'!S9,"")</f>
        <v/>
      </c>
      <c r="H9" s="29" t="str">
        <f>IF(COUNTBLANK('Achat Forfait Epilation'!R9)=1,"",'Achat Forfait Epilation'!R9)</f>
        <v xml:space="preserve"> </v>
      </c>
      <c r="I9" s="12" t="str" cm="1">
        <f t="array" ref="I9">IF('Données clients'!K9="Oui",IFERROR(INDEX(TableauForfait[Intervenant],SMALL(IF(TableauForfait[Référence Client]='Suivi Forfait Epilation'!$D9,ROW(TableauForfait[Référence Client]),9^9),1)-1)," ")," ")</f>
        <v xml:space="preserve"> </v>
      </c>
      <c r="J9" s="35" t="str" cm="1">
        <f t="array" ref="J9">IF('Données clients'!K9="Oui",IFERROR(IF($H9&gt;1,INDEX(TableauForfait[Intervenant],SMALL(IF(TableauForfait[Référence Client]='Suivi Forfait Epilation'!$D9,ROW(TableauForfait[Référence Client]),9^9),2)-1)," ")," ")," ")</f>
        <v xml:space="preserve"> </v>
      </c>
      <c r="K9" s="36" t="str" cm="1">
        <f t="array" ref="K9">IF('Données clients'!K9="Oui",IFERROR(IF($H9&gt;2,INDEX(TableauForfait[Intervenant],SMALL(IF(TableauForfait[Référence Client]='Suivi Forfait Epilation'!$D9,ROW(TableauForfait[Référence Client]),9^9),3)-1)," ")," ")," ")</f>
        <v xml:space="preserve"> </v>
      </c>
      <c r="L9" s="36" t="str" cm="1">
        <f t="array" ref="L9">IF('Données clients'!K9="Oui",IFERROR(IF($H9&gt;3,INDEX(TableauForfait[Intervenant],SMALL(IF(TableauForfait[Référence Client]='Suivi Forfait Epilation'!$D9,ROW(TableauForfait[Référence Client]),9^9),4)-1)," ")," ")," ")</f>
        <v xml:space="preserve"> </v>
      </c>
      <c r="M9" s="5" t="str" cm="1">
        <f t="array" ref="M9">IF('Données clients'!K9="Oui",IFERROR(IF($H9&gt;4,INDEX(TableauForfait[Intervenant],SMALL(IF(TableauForfait[Référence Client]='Suivi Forfait Epilation'!$D9,ROW(TableauForfait[Référence Client]),9^9),5)-1)," ")," ")," ")</f>
        <v xml:space="preserve"> </v>
      </c>
      <c r="N9" s="34" t="str">
        <f>IF('Données clients'!K9="Oui",I9&amp;" doit "," ")</f>
        <v xml:space="preserve"> </v>
      </c>
      <c r="O9" s="11" t="str">
        <f>IF('Données clients'!K9="Oui",IF(I9="Anaïs"," ",(COUNTIF(J9:M9,"Anaïs"))*G9)," ")</f>
        <v xml:space="preserve"> </v>
      </c>
      <c r="P9" s="11" t="str">
        <f>IF('Données clients'!K9="Oui",IF(I9="Christian"," ",(COUNTIF(J9:M9,"Christian"))*G9)," ")</f>
        <v xml:space="preserve"> </v>
      </c>
      <c r="Q9" s="85" t="str">
        <f>IF('Données clients'!K9="Oui",IF(I9="Matthieu"," ",(COUNTIF(J9:M9,"Matthieu"))*G9)," ")</f>
        <v xml:space="preserve"> </v>
      </c>
      <c r="R9" s="85"/>
      <c r="S9" s="86" t="str">
        <f t="shared" si="0"/>
        <v xml:space="preserve"> </v>
      </c>
      <c r="T9" s="125" t="str">
        <f t="shared" si="1"/>
        <v xml:space="preserve"> </v>
      </c>
      <c r="U9" s="34" t="str" cm="1">
        <f t="array" ref="U9">IF('Données clients'!R9="Oui","Somme restant due "&amp;(_xlfn.XLOOKUP(B9&amp;E9,B$1:$B9&amp;E$1:$E9,F$1:F9)-((_xlfn.XLOOKUP(B9&amp;E9,B$1:$B9&amp;E$1:$E9,F$1:F9)/3)*(_xlfn.XLOOKUP(B9&amp;E9,B$1:$B9&amp;E$1:$E9,H$2:H9))))&amp;"€"," ")</f>
        <v xml:space="preserve"> </v>
      </c>
      <c r="V9" s="3" t="str">
        <f>IF('Données clients'!R9="Oui","X"," ")</f>
        <v xml:space="preserve"> </v>
      </c>
    </row>
    <row r="10" spans="1:22" s="3" customFormat="1" ht="15" customHeight="1" x14ac:dyDescent="0.2">
      <c r="A10" s="124" t="str">
        <f>IF(COUNTBLANK('Achat Forfait Epilation'!A10)=1,"",'Achat Forfait Epilation'!A10)</f>
        <v xml:space="preserve"> </v>
      </c>
      <c r="B10" s="32" t="str">
        <f>IF(COUNTBLANK('Achat Forfait Epilation'!B10)=1,"",'Achat Forfait Epilation'!B10)</f>
        <v xml:space="preserve"> </v>
      </c>
      <c r="C10" s="166" t="str">
        <f>IF(COUNTBLANK('Achat Forfait Epilation'!C10)=1,"",'Achat Forfait Epilation'!C10)</f>
        <v xml:space="preserve"> </v>
      </c>
      <c r="D10" s="163" t="str">
        <f>IF(COUNTBLANK('Achat Forfait Epilation'!E10)=1,"",'Achat Forfait Epilation'!E10)</f>
        <v xml:space="preserve"> </v>
      </c>
      <c r="E10" s="163" t="str">
        <f>IF(COUNTBLANK('Achat Forfait Epilation'!F10)=1,"",'Achat Forfait Epilation'!F10)</f>
        <v xml:space="preserve"> </v>
      </c>
      <c r="F10" s="168" t="str">
        <f>IF(COUNTBLANK('Achat Forfait Epilation'!P10)=1,"",'Achat Forfait Epilation'!P10)</f>
        <v/>
      </c>
      <c r="G10" s="10" t="str">
        <f>IFERROR(F10/'Achat Forfait Epilation'!S10,"")</f>
        <v/>
      </c>
      <c r="H10" s="29" t="str">
        <f>IF(COUNTBLANK('Achat Forfait Epilation'!R10)=1,"",'Achat Forfait Epilation'!R10)</f>
        <v xml:space="preserve"> </v>
      </c>
      <c r="I10" s="12" t="str" cm="1">
        <f t="array" ref="I10">IF('Données clients'!K10="Oui",IFERROR(INDEX(TableauForfait[Intervenant],SMALL(IF(TableauForfait[Référence Client]='Suivi Forfait Epilation'!$D10,ROW(TableauForfait[Référence Client]),9^9),1)-1)," ")," ")</f>
        <v xml:space="preserve"> </v>
      </c>
      <c r="J10" s="35" t="str" cm="1">
        <f t="array" ref="J10">IF('Données clients'!K10="Oui",IFERROR(IF($H10&gt;1,INDEX(TableauForfait[Intervenant],SMALL(IF(TableauForfait[Référence Client]='Suivi Forfait Epilation'!$D10,ROW(TableauForfait[Référence Client]),9^9),2)-1)," ")," ")," ")</f>
        <v xml:space="preserve"> </v>
      </c>
      <c r="K10" s="36" t="str" cm="1">
        <f t="array" ref="K10">IF('Données clients'!K10="Oui",IFERROR(IF($H10&gt;2,INDEX(TableauForfait[Intervenant],SMALL(IF(TableauForfait[Référence Client]='Suivi Forfait Epilation'!$D10,ROW(TableauForfait[Référence Client]),9^9),3)-1)," ")," ")," ")</f>
        <v xml:space="preserve"> </v>
      </c>
      <c r="L10" s="36" t="str" cm="1">
        <f t="array" ref="L10">IF('Données clients'!K10="Oui",IFERROR(IF($H10&gt;3,INDEX(TableauForfait[Intervenant],SMALL(IF(TableauForfait[Référence Client]='Suivi Forfait Epilation'!$D10,ROW(TableauForfait[Référence Client]),9^9),4)-1)," ")," ")," ")</f>
        <v xml:space="preserve"> </v>
      </c>
      <c r="M10" s="5" t="str" cm="1">
        <f t="array" ref="M10">IF('Données clients'!K10="Oui",IFERROR(IF($H10&gt;4,INDEX(TableauForfait[Intervenant],SMALL(IF(TableauForfait[Référence Client]='Suivi Forfait Epilation'!$D10,ROW(TableauForfait[Référence Client]),9^9),5)-1)," ")," ")," ")</f>
        <v xml:space="preserve"> </v>
      </c>
      <c r="N10" s="34" t="str">
        <f>IF('Données clients'!K10="Oui",I10&amp;" doit "," ")</f>
        <v xml:space="preserve"> </v>
      </c>
      <c r="O10" s="11" t="str">
        <f>IF('Données clients'!K10="Oui",IF(I10="Anaïs"," ",(COUNTIF(J10:M10,"Anaïs"))*G10)," ")</f>
        <v xml:space="preserve"> </v>
      </c>
      <c r="P10" s="11" t="str">
        <f>IF('Données clients'!K10="Oui",IF(I10="Christian"," ",(COUNTIF(J10:M10,"Christian"))*G10)," ")</f>
        <v xml:space="preserve"> </v>
      </c>
      <c r="Q10" s="85" t="str">
        <f>IF('Données clients'!K10="Oui",IF(I10="Matthieu"," ",(COUNTIF(J10:M10,"Matthieu"))*G10)," ")</f>
        <v xml:space="preserve"> </v>
      </c>
      <c r="R10" s="85"/>
      <c r="S10" s="86" t="str">
        <f t="shared" si="0"/>
        <v xml:space="preserve"> </v>
      </c>
      <c r="T10" s="125" t="str">
        <f t="shared" si="1"/>
        <v xml:space="preserve"> </v>
      </c>
      <c r="U10" s="34" t="str" cm="1">
        <f t="array" ref="U10">IF('Données clients'!R10="Oui","Somme restant due "&amp;(_xlfn.XLOOKUP(B10&amp;E10,B$1:$B10&amp;E$1:$E10,F$1:F10)-((_xlfn.XLOOKUP(B10&amp;E10,B$1:$B10&amp;E$1:$E10,F$1:F10)/3)*(_xlfn.XLOOKUP(B10&amp;E10,B$1:$B10&amp;E$1:$E10,H$2:H10))))&amp;"€"," ")</f>
        <v xml:space="preserve"> </v>
      </c>
      <c r="V10" s="3" t="str">
        <f>IF('Données clients'!R10="Oui","X"," ")</f>
        <v xml:space="preserve"> </v>
      </c>
    </row>
    <row r="11" spans="1:22" s="2" customFormat="1" ht="15" customHeight="1" x14ac:dyDescent="0.2">
      <c r="A11" s="124" t="str">
        <f>IF(COUNTBLANK('Achat Forfait Epilation'!A11)=1,"",'Achat Forfait Epilation'!A11)</f>
        <v xml:space="preserve"> </v>
      </c>
      <c r="B11" s="32" t="str">
        <f>IF(COUNTBLANK('Achat Forfait Epilation'!B11)=1,"",'Achat Forfait Epilation'!B11)</f>
        <v xml:space="preserve"> </v>
      </c>
      <c r="C11" s="166" t="str">
        <f>IF(COUNTBLANK('Achat Forfait Epilation'!C11)=1,"",'Achat Forfait Epilation'!C11)</f>
        <v xml:space="preserve"> </v>
      </c>
      <c r="D11" s="163" t="str">
        <f>IF(COUNTBLANK('Achat Forfait Epilation'!E11)=1,"",'Achat Forfait Epilation'!E11)</f>
        <v xml:space="preserve"> </v>
      </c>
      <c r="E11" s="163" t="str">
        <f>IF(COUNTBLANK('Achat Forfait Epilation'!F11)=1,"",'Achat Forfait Epilation'!F11)</f>
        <v xml:space="preserve"> </v>
      </c>
      <c r="F11" s="168" t="str">
        <f>IF(COUNTBLANK('Achat Forfait Epilation'!P11)=1,"",'Achat Forfait Epilation'!P11)</f>
        <v/>
      </c>
      <c r="G11" s="10" t="str">
        <f>IFERROR(F11/'Achat Forfait Epilation'!S11,"")</f>
        <v/>
      </c>
      <c r="H11" s="29" t="str">
        <f>IF(COUNTBLANK('Achat Forfait Epilation'!R11)=1,"",'Achat Forfait Epilation'!R11)</f>
        <v xml:space="preserve"> </v>
      </c>
      <c r="I11" s="12" t="str" cm="1">
        <f t="array" ref="I11">IF('Données clients'!K11="Oui",IFERROR(INDEX(TableauForfait[Intervenant],SMALL(IF(TableauForfait[Référence Client]='Suivi Forfait Epilation'!$D11,ROW(TableauForfait[Référence Client]),9^9),1)-1)," ")," ")</f>
        <v xml:space="preserve"> </v>
      </c>
      <c r="J11" s="35" t="str" cm="1">
        <f t="array" ref="J11">IF('Données clients'!K11="Oui",IFERROR(IF($H11&gt;1,INDEX(TableauForfait[Intervenant],SMALL(IF(TableauForfait[Référence Client]='Suivi Forfait Epilation'!$D11,ROW(TableauForfait[Référence Client]),9^9),2)-1)," ")," ")," ")</f>
        <v xml:space="preserve"> </v>
      </c>
      <c r="K11" s="36" t="str" cm="1">
        <f t="array" ref="K11">IF('Données clients'!K11="Oui",IFERROR(IF($H11&gt;2,INDEX(TableauForfait[Intervenant],SMALL(IF(TableauForfait[Référence Client]='Suivi Forfait Epilation'!$D11,ROW(TableauForfait[Référence Client]),9^9),3)-1)," ")," ")," ")</f>
        <v xml:space="preserve"> </v>
      </c>
      <c r="L11" s="36" t="str" cm="1">
        <f t="array" ref="L11">IF('Données clients'!K11="Oui",IFERROR(IF($H11&gt;3,INDEX(TableauForfait[Intervenant],SMALL(IF(TableauForfait[Référence Client]='Suivi Forfait Epilation'!$D11,ROW(TableauForfait[Référence Client]),9^9),4)-1)," ")," ")," ")</f>
        <v xml:space="preserve"> </v>
      </c>
      <c r="M11" s="5" t="str" cm="1">
        <f t="array" ref="M11">IF('Données clients'!K11="Oui",IFERROR(IF($H11&gt;4,INDEX(TableauForfait[Intervenant],SMALL(IF(TableauForfait[Référence Client]='Suivi Forfait Epilation'!$D11,ROW(TableauForfait[Référence Client]),9^9),5)-1)," ")," ")," ")</f>
        <v xml:space="preserve"> </v>
      </c>
      <c r="N11" s="34" t="str">
        <f>IF('Données clients'!K11="Oui",I11&amp;" doit "," ")</f>
        <v xml:space="preserve"> </v>
      </c>
      <c r="O11" s="11" t="str">
        <f>IF('Données clients'!K11="Oui",IF(I11="Anaïs"," ",(COUNTIF(J11:M11,"Anaïs"))*G11)," ")</f>
        <v xml:space="preserve"> </v>
      </c>
      <c r="P11" s="11" t="str">
        <f>IF('Données clients'!K11="Oui",IF(I11="Christian"," ",(COUNTIF(J11:M11,"Christian"))*G11)," ")</f>
        <v xml:space="preserve"> </v>
      </c>
      <c r="Q11" s="85" t="str">
        <f>IF('Données clients'!K11="Oui",IF(I11="Matthieu"," ",(COUNTIF(J11:M11,"Matthieu"))*G11)," ")</f>
        <v xml:space="preserve"> </v>
      </c>
      <c r="R11" s="85"/>
      <c r="S11" s="86" t="str">
        <f t="shared" si="0"/>
        <v xml:space="preserve"> </v>
      </c>
      <c r="T11" s="125" t="str">
        <f t="shared" si="1"/>
        <v xml:space="preserve"> </v>
      </c>
      <c r="U11" s="34" t="str" cm="1">
        <f t="array" ref="U11">IF('Données clients'!R11="Oui","Somme restant due "&amp;(_xlfn.XLOOKUP(B11&amp;E11,B$1:$B11&amp;E$1:$E11,F$1:F11)-((_xlfn.XLOOKUP(B11&amp;E11,B$1:$B11&amp;E$1:$E11,F$1:F11)/3)*(_xlfn.XLOOKUP(B11&amp;E11,B$1:$B11&amp;E$1:$E11,H$2:H11))))&amp;"€"," ")</f>
        <v xml:space="preserve"> </v>
      </c>
      <c r="V11" s="2" t="str">
        <f>IF('Données clients'!R11="Oui","X"," ")</f>
        <v xml:space="preserve"> </v>
      </c>
    </row>
    <row r="12" spans="1:22" s="2" customFormat="1" ht="15" customHeight="1" x14ac:dyDescent="0.2">
      <c r="A12" s="124" t="str">
        <f>IF(COUNTBLANK('Achat Forfait Epilation'!A12)=1,"",'Achat Forfait Epilation'!A12)</f>
        <v xml:space="preserve"> </v>
      </c>
      <c r="B12" s="32" t="str">
        <f>IF(COUNTBLANK('Achat Forfait Epilation'!B12)=1,"",'Achat Forfait Epilation'!B12)</f>
        <v xml:space="preserve"> </v>
      </c>
      <c r="C12" s="166" t="str">
        <f>IF(COUNTBLANK('Achat Forfait Epilation'!C12)=1,"",'Achat Forfait Epilation'!C12)</f>
        <v xml:space="preserve"> </v>
      </c>
      <c r="D12" s="163" t="str">
        <f>IF(COUNTBLANK('Achat Forfait Epilation'!E12)=1,"",'Achat Forfait Epilation'!E12)</f>
        <v xml:space="preserve"> </v>
      </c>
      <c r="E12" s="163" t="str">
        <f>IF(COUNTBLANK('Achat Forfait Epilation'!F12)=1,"",'Achat Forfait Epilation'!F12)</f>
        <v xml:space="preserve"> </v>
      </c>
      <c r="F12" s="168" t="str">
        <f>IF(COUNTBLANK('Achat Forfait Epilation'!P12)=1,"",'Achat Forfait Epilation'!P12)</f>
        <v/>
      </c>
      <c r="G12" s="10" t="str">
        <f>IFERROR(F12/'Achat Forfait Epilation'!S12,"")</f>
        <v/>
      </c>
      <c r="H12" s="29" t="str">
        <f>IF(COUNTBLANK('Achat Forfait Epilation'!R12)=1,"",'Achat Forfait Epilation'!R12)</f>
        <v xml:space="preserve"> </v>
      </c>
      <c r="I12" s="12" t="str" cm="1">
        <f t="array" ref="I12">IF('Données clients'!K12="Oui",IFERROR(INDEX(TableauForfait[Intervenant],SMALL(IF(TableauForfait[Référence Client]='Suivi Forfait Epilation'!$D12,ROW(TableauForfait[Référence Client]),9^9),1)-1)," ")," ")</f>
        <v xml:space="preserve"> </v>
      </c>
      <c r="J12" s="35" t="str" cm="1">
        <f t="array" ref="J12">IF('Données clients'!K12="Oui",IFERROR(IF($H12&gt;1,INDEX(TableauForfait[Intervenant],SMALL(IF(TableauForfait[Référence Client]='Suivi Forfait Epilation'!$D12,ROW(TableauForfait[Référence Client]),9^9),2)-1)," ")," ")," ")</f>
        <v xml:space="preserve"> </v>
      </c>
      <c r="K12" s="36" t="str" cm="1">
        <f t="array" ref="K12">IF('Données clients'!K12="Oui",IFERROR(IF($H12&gt;2,INDEX(TableauForfait[Intervenant],SMALL(IF(TableauForfait[Référence Client]='Suivi Forfait Epilation'!$D12,ROW(TableauForfait[Référence Client]),9^9),3)-1)," ")," ")," ")</f>
        <v xml:space="preserve"> </v>
      </c>
      <c r="L12" s="36" t="str" cm="1">
        <f t="array" ref="L12">IF('Données clients'!K12="Oui",IFERROR(IF($H12&gt;3,INDEX(TableauForfait[Intervenant],SMALL(IF(TableauForfait[Référence Client]='Suivi Forfait Epilation'!$D12,ROW(TableauForfait[Référence Client]),9^9),4)-1)," ")," ")," ")</f>
        <v xml:space="preserve"> </v>
      </c>
      <c r="M12" s="5" t="str" cm="1">
        <f t="array" ref="M12">IF('Données clients'!K12="Oui",IFERROR(IF($H12&gt;4,INDEX(TableauForfait[Intervenant],SMALL(IF(TableauForfait[Référence Client]='Suivi Forfait Epilation'!$D12,ROW(TableauForfait[Référence Client]),9^9),5)-1)," ")," ")," ")</f>
        <v xml:space="preserve"> </v>
      </c>
      <c r="N12" s="34" t="str">
        <f>IF('Données clients'!K12="Oui",I12&amp;" doit "," ")</f>
        <v xml:space="preserve"> </v>
      </c>
      <c r="O12" s="11" t="str">
        <f>IF('Données clients'!K12="Oui",IF(I12="Anaïs"," ",(COUNTIF(J12:M12,"Anaïs"))*G12)," ")</f>
        <v xml:space="preserve"> </v>
      </c>
      <c r="P12" s="11" t="str">
        <f>IF('Données clients'!K12="Oui",IF(I12="Christian"," ",(COUNTIF(J12:M12,"Christian"))*G12)," ")</f>
        <v xml:space="preserve"> </v>
      </c>
      <c r="Q12" s="85" t="str">
        <f>IF('Données clients'!K12="Oui",IF(I12="Matthieu"," ",(COUNTIF(J12:M12,"Matthieu"))*G12)," ")</f>
        <v xml:space="preserve"> </v>
      </c>
      <c r="R12" s="85"/>
      <c r="S12" s="86" t="str">
        <f t="shared" si="0"/>
        <v xml:space="preserve"> </v>
      </c>
      <c r="T12" s="125" t="str">
        <f t="shared" si="1"/>
        <v xml:space="preserve"> </v>
      </c>
      <c r="U12" s="34" t="str" cm="1">
        <f t="array" ref="U12">IF('Données clients'!R12="Oui","Somme restant due "&amp;(_xlfn.XLOOKUP(B12&amp;E12,B$1:$B12&amp;E$1:$E12,F$1:F12)-((_xlfn.XLOOKUP(B12&amp;E12,B$1:$B12&amp;E$1:$E12,F$1:F12)/3)*(_xlfn.XLOOKUP(B12&amp;E12,B$1:$B12&amp;E$1:$E12,H$2:H12))))&amp;"€"," ")</f>
        <v xml:space="preserve"> </v>
      </c>
      <c r="V12" s="2" t="str">
        <f>IF('Données clients'!R12="Oui","X"," ")</f>
        <v xml:space="preserve"> </v>
      </c>
    </row>
    <row r="13" spans="1:22" s="2" customFormat="1" ht="15" customHeight="1" x14ac:dyDescent="0.2">
      <c r="A13" s="124" t="str">
        <f>IF(COUNTBLANK('Achat Forfait Epilation'!A13)=1,"",'Achat Forfait Epilation'!A13)</f>
        <v xml:space="preserve"> </v>
      </c>
      <c r="B13" s="32" t="str">
        <f>IF(COUNTBLANK('Achat Forfait Epilation'!B13)=1,"",'Achat Forfait Epilation'!B13)</f>
        <v xml:space="preserve"> </v>
      </c>
      <c r="C13" s="166" t="str">
        <f>IF(COUNTBLANK('Achat Forfait Epilation'!C13)=1,"",'Achat Forfait Epilation'!C13)</f>
        <v xml:space="preserve"> </v>
      </c>
      <c r="D13" s="163" t="str">
        <f>IF(COUNTBLANK('Achat Forfait Epilation'!E13)=1,"",'Achat Forfait Epilation'!E13)</f>
        <v xml:space="preserve"> </v>
      </c>
      <c r="E13" s="163" t="str">
        <f>IF(COUNTBLANK('Achat Forfait Epilation'!F13)=1,"",'Achat Forfait Epilation'!F13)</f>
        <v xml:space="preserve"> </v>
      </c>
      <c r="F13" s="168" t="str">
        <f>IF(COUNTBLANK('Achat Forfait Epilation'!P13)=1,"",'Achat Forfait Epilation'!P13)</f>
        <v/>
      </c>
      <c r="G13" s="10" t="str">
        <f>IFERROR(F13/'Achat Forfait Epilation'!S13,"")</f>
        <v/>
      </c>
      <c r="H13" s="29" t="str">
        <f>IF(COUNTBLANK('Achat Forfait Epilation'!R13)=1,"",'Achat Forfait Epilation'!R13)</f>
        <v xml:space="preserve"> </v>
      </c>
      <c r="I13" s="12" t="str" cm="1">
        <f t="array" ref="I13">IF('Données clients'!K13="Oui",IFERROR(INDEX(TableauForfait[Intervenant],SMALL(IF(TableauForfait[Référence Client]='Suivi Forfait Epilation'!$D13,ROW(TableauForfait[Référence Client]),9^9),1)-1)," ")," ")</f>
        <v xml:space="preserve"> </v>
      </c>
      <c r="J13" s="35" t="str" cm="1">
        <f t="array" ref="J13">IF('Données clients'!K13="Oui",IFERROR(IF($H13&gt;1,INDEX(TableauForfait[Intervenant],SMALL(IF(TableauForfait[Référence Client]='Suivi Forfait Epilation'!$D13,ROW(TableauForfait[Référence Client]),9^9),2)-1)," ")," ")," ")</f>
        <v xml:space="preserve"> </v>
      </c>
      <c r="K13" s="36" t="str" cm="1">
        <f t="array" ref="K13">IF('Données clients'!K13="Oui",IFERROR(IF($H13&gt;2,INDEX(TableauForfait[Intervenant],SMALL(IF(TableauForfait[Référence Client]='Suivi Forfait Epilation'!$D13,ROW(TableauForfait[Référence Client]),9^9),3)-1)," ")," ")," ")</f>
        <v xml:space="preserve"> </v>
      </c>
      <c r="L13" s="36" t="str" cm="1">
        <f t="array" ref="L13">IF('Données clients'!K13="Oui",IFERROR(IF($H13&gt;3,INDEX(TableauForfait[Intervenant],SMALL(IF(TableauForfait[Référence Client]='Suivi Forfait Epilation'!$D13,ROW(TableauForfait[Référence Client]),9^9),4)-1)," ")," ")," ")</f>
        <v xml:space="preserve"> </v>
      </c>
      <c r="M13" s="5" t="str" cm="1">
        <f t="array" ref="M13">IF('Données clients'!K13="Oui",IFERROR(IF($H13&gt;4,INDEX(TableauForfait[Intervenant],SMALL(IF(TableauForfait[Référence Client]='Suivi Forfait Epilation'!$D13,ROW(TableauForfait[Référence Client]),9^9),5)-1)," ")," ")," ")</f>
        <v xml:space="preserve"> </v>
      </c>
      <c r="N13" s="34" t="str">
        <f>IF('Données clients'!K13="Oui",I13&amp;" doit "," ")</f>
        <v xml:space="preserve"> </v>
      </c>
      <c r="O13" s="11" t="str">
        <f>IF('Données clients'!K13="Oui",IF(I13="Anaïs"," ",(COUNTIF(J13:M13,"Anaïs"))*G13)," ")</f>
        <v xml:space="preserve"> </v>
      </c>
      <c r="P13" s="11" t="str">
        <f>IF('Données clients'!K13="Oui",IF(I13="Christian"," ",(COUNTIF(J13:M13,"Christian"))*G13)," ")</f>
        <v xml:space="preserve"> </v>
      </c>
      <c r="Q13" s="85" t="str">
        <f>IF('Données clients'!K13="Oui",IF(I13="Matthieu"," ",(COUNTIF(J13:M13,"Matthieu"))*G13)," ")</f>
        <v xml:space="preserve"> </v>
      </c>
      <c r="R13" s="85"/>
      <c r="S13" s="86" t="str">
        <f t="shared" si="0"/>
        <v xml:space="preserve"> </v>
      </c>
      <c r="T13" s="125" t="str">
        <f t="shared" si="1"/>
        <v xml:space="preserve"> </v>
      </c>
      <c r="U13" s="34" t="str" cm="1">
        <f t="array" ref="U13">IF('Données clients'!R13="Oui","Somme restant due "&amp;(_xlfn.XLOOKUP(B13&amp;E13,B$1:$B13&amp;E$1:$E13,F$1:F13)-((_xlfn.XLOOKUP(B13&amp;E13,B$1:$B13&amp;E$1:$E13,F$1:F13)/3)*(_xlfn.XLOOKUP(B13&amp;E13,B$1:$B13&amp;E$1:$E13,H$2:H13))))&amp;"€"," ")</f>
        <v xml:space="preserve"> </v>
      </c>
      <c r="V13" s="2" t="str">
        <f>IF('Données clients'!R13="Oui","X"," ")</f>
        <v xml:space="preserve"> </v>
      </c>
    </row>
    <row r="14" spans="1:22" s="2" customFormat="1" ht="15" customHeight="1" x14ac:dyDescent="0.2">
      <c r="A14" s="124" t="str">
        <f>IF(COUNTBLANK('Achat Forfait Epilation'!A14)=1,"",'Achat Forfait Epilation'!A14)</f>
        <v xml:space="preserve"> </v>
      </c>
      <c r="B14" s="32" t="str">
        <f>IF(COUNTBLANK('Achat Forfait Epilation'!B14)=1,"",'Achat Forfait Epilation'!B14)</f>
        <v xml:space="preserve"> </v>
      </c>
      <c r="C14" s="166" t="str">
        <f>IF(COUNTBLANK('Achat Forfait Epilation'!C14)=1,"",'Achat Forfait Epilation'!C14)</f>
        <v xml:space="preserve"> </v>
      </c>
      <c r="D14" s="163" t="str">
        <f>IF(COUNTBLANK('Achat Forfait Epilation'!E14)=1,"",'Achat Forfait Epilation'!E14)</f>
        <v xml:space="preserve"> </v>
      </c>
      <c r="E14" s="163" t="str">
        <f>IF(COUNTBLANK('Achat Forfait Epilation'!F14)=1,"",'Achat Forfait Epilation'!F14)</f>
        <v xml:space="preserve"> </v>
      </c>
      <c r="F14" s="168" t="str">
        <f>IF(COUNTBLANK('Achat Forfait Epilation'!P14)=1,"",'Achat Forfait Epilation'!P14)</f>
        <v/>
      </c>
      <c r="G14" s="10" t="str">
        <f>IFERROR(F14/'Achat Forfait Epilation'!S14,"")</f>
        <v/>
      </c>
      <c r="H14" s="29" t="str">
        <f>IF(COUNTBLANK('Achat Forfait Epilation'!R14)=1,"",'Achat Forfait Epilation'!R14)</f>
        <v xml:space="preserve"> </v>
      </c>
      <c r="I14" s="12" t="str" cm="1">
        <f t="array" ref="I14">IF('Données clients'!K14="Oui",IFERROR(INDEX(TableauForfait[Intervenant],SMALL(IF(TableauForfait[Référence Client]='Suivi Forfait Epilation'!$D14,ROW(TableauForfait[Référence Client]),9^9),1)-1)," ")," ")</f>
        <v xml:space="preserve"> </v>
      </c>
      <c r="J14" s="35" t="str" cm="1">
        <f t="array" ref="J14">IF('Données clients'!K14="Oui",IFERROR(IF($H14&gt;1,INDEX(TableauForfait[Intervenant],SMALL(IF(TableauForfait[Référence Client]='Suivi Forfait Epilation'!$D14,ROW(TableauForfait[Référence Client]),9^9),2)-1)," ")," ")," ")</f>
        <v xml:space="preserve"> </v>
      </c>
      <c r="K14" s="36" t="str" cm="1">
        <f t="array" ref="K14">IF('Données clients'!K14="Oui",IFERROR(IF($H14&gt;2,INDEX(TableauForfait[Intervenant],SMALL(IF(TableauForfait[Référence Client]='Suivi Forfait Epilation'!$D14,ROW(TableauForfait[Référence Client]),9^9),3)-1)," ")," ")," ")</f>
        <v xml:space="preserve"> </v>
      </c>
      <c r="L14" s="36" t="str" cm="1">
        <f t="array" ref="L14">IF('Données clients'!K14="Oui",IFERROR(IF($H14&gt;3,INDEX(TableauForfait[Intervenant],SMALL(IF(TableauForfait[Référence Client]='Suivi Forfait Epilation'!$D14,ROW(TableauForfait[Référence Client]),9^9),4)-1)," ")," ")," ")</f>
        <v xml:space="preserve"> </v>
      </c>
      <c r="M14" s="5" t="str" cm="1">
        <f t="array" ref="M14">IF('Données clients'!K14="Oui",IFERROR(IF($H14&gt;4,INDEX(TableauForfait[Intervenant],SMALL(IF(TableauForfait[Référence Client]='Suivi Forfait Epilation'!$D14,ROW(TableauForfait[Référence Client]),9^9),5)-1)," ")," ")," ")</f>
        <v xml:space="preserve"> </v>
      </c>
      <c r="N14" s="34" t="str">
        <f>IF('Données clients'!K14="Oui",I14&amp;" doit "," ")</f>
        <v xml:space="preserve"> </v>
      </c>
      <c r="O14" s="11" t="str">
        <f>IF('Données clients'!K14="Oui",IF(I14="Anaïs"," ",(COUNTIF(J14:M14,"Anaïs"))*G14)," ")</f>
        <v xml:space="preserve"> </v>
      </c>
      <c r="P14" s="11" t="str">
        <f>IF('Données clients'!K14="Oui",IF(I14="Christian"," ",(COUNTIF(J14:M14,"Christian"))*G14)," ")</f>
        <v xml:space="preserve"> </v>
      </c>
      <c r="Q14" s="85" t="str">
        <f>IF('Données clients'!K14="Oui",IF(I14="Matthieu"," ",(COUNTIF(J14:M14,"Matthieu"))*G14)," ")</f>
        <v xml:space="preserve"> </v>
      </c>
      <c r="R14" s="85"/>
      <c r="S14" s="86" t="str">
        <f t="shared" si="0"/>
        <v xml:space="preserve"> </v>
      </c>
      <c r="T14" s="125" t="str">
        <f t="shared" si="1"/>
        <v xml:space="preserve"> </v>
      </c>
      <c r="U14" s="34" t="str" cm="1">
        <f t="array" ref="U14">IF('Données clients'!R14="Oui","Somme restant due "&amp;(_xlfn.XLOOKUP(B14&amp;E14,B$1:$B14&amp;E$1:$E14,F$1:F14)-((_xlfn.XLOOKUP(B14&amp;E14,B$1:$B14&amp;E$1:$E14,F$1:F14)/3)*(_xlfn.XLOOKUP(B14&amp;E14,B$1:$B14&amp;E$1:$E14,H$2:H14))))&amp;"€"," ")</f>
        <v xml:space="preserve"> </v>
      </c>
      <c r="V14" s="2" t="str">
        <f>IF('Données clients'!R14="Oui","X"," ")</f>
        <v xml:space="preserve"> </v>
      </c>
    </row>
    <row r="15" spans="1:22" s="2" customFormat="1" ht="15" customHeight="1" x14ac:dyDescent="0.2">
      <c r="A15" s="124" t="str">
        <f>IF(COUNTBLANK('Achat Forfait Epilation'!A15)=1,"",'Achat Forfait Epilation'!A15)</f>
        <v xml:space="preserve"> </v>
      </c>
      <c r="B15" s="32" t="str">
        <f>IF(COUNTBLANK('Achat Forfait Epilation'!B15)=1,"",'Achat Forfait Epilation'!B15)</f>
        <v xml:space="preserve"> </v>
      </c>
      <c r="C15" s="166" t="str">
        <f>IF(COUNTBLANK('Achat Forfait Epilation'!C15)=1,"",'Achat Forfait Epilation'!C15)</f>
        <v xml:space="preserve"> </v>
      </c>
      <c r="D15" s="163" t="str">
        <f>IF(COUNTBLANK('Achat Forfait Epilation'!E15)=1,"",'Achat Forfait Epilation'!E15)</f>
        <v xml:space="preserve"> </v>
      </c>
      <c r="E15" s="163" t="str">
        <f>IF(COUNTBLANK('Achat Forfait Epilation'!F15)=1,"",'Achat Forfait Epilation'!F15)</f>
        <v xml:space="preserve"> </v>
      </c>
      <c r="F15" s="168" t="str">
        <f>IF(COUNTBLANK('Achat Forfait Epilation'!P15)=1,"",'Achat Forfait Epilation'!P15)</f>
        <v/>
      </c>
      <c r="G15" s="10" t="str">
        <f>IFERROR(F15/'Achat Forfait Epilation'!S15,"")</f>
        <v/>
      </c>
      <c r="H15" s="29" t="str">
        <f>IF(COUNTBLANK('Achat Forfait Epilation'!R15)=1,"",'Achat Forfait Epilation'!R15)</f>
        <v xml:space="preserve"> </v>
      </c>
      <c r="I15" s="12" t="str" cm="1">
        <f t="array" ref="I15">IF('Données clients'!K15="Oui",IFERROR(INDEX(TableauForfait[Intervenant],SMALL(IF(TableauForfait[Référence Client]='Suivi Forfait Epilation'!$D15,ROW(TableauForfait[Référence Client]),9^9),1)-1)," ")," ")</f>
        <v xml:space="preserve"> </v>
      </c>
      <c r="J15" s="35" t="str" cm="1">
        <f t="array" ref="J15">IF('Données clients'!K15="Oui",IFERROR(IF($H15&gt;1,INDEX(TableauForfait[Intervenant],SMALL(IF(TableauForfait[Référence Client]='Suivi Forfait Epilation'!$D15,ROW(TableauForfait[Référence Client]),9^9),2)-1)," ")," ")," ")</f>
        <v xml:space="preserve"> </v>
      </c>
      <c r="K15" s="36" t="str" cm="1">
        <f t="array" ref="K15">IF('Données clients'!K15="Oui",IFERROR(IF($H15&gt;2,INDEX(TableauForfait[Intervenant],SMALL(IF(TableauForfait[Référence Client]='Suivi Forfait Epilation'!$D15,ROW(TableauForfait[Référence Client]),9^9),3)-1)," ")," ")," ")</f>
        <v xml:space="preserve"> </v>
      </c>
      <c r="L15" s="36" t="str" cm="1">
        <f t="array" ref="L15">IF('Données clients'!K15="Oui",IFERROR(IF($H15&gt;3,INDEX(TableauForfait[Intervenant],SMALL(IF(TableauForfait[Référence Client]='Suivi Forfait Epilation'!$D15,ROW(TableauForfait[Référence Client]),9^9),4)-1)," ")," ")," ")</f>
        <v xml:space="preserve"> </v>
      </c>
      <c r="M15" s="5" t="str" cm="1">
        <f t="array" ref="M15">IF('Données clients'!K15="Oui",IFERROR(IF($H15&gt;4,INDEX(TableauForfait[Intervenant],SMALL(IF(TableauForfait[Référence Client]='Suivi Forfait Epilation'!$D15,ROW(TableauForfait[Référence Client]),9^9),5)-1)," ")," ")," ")</f>
        <v xml:space="preserve"> </v>
      </c>
      <c r="N15" s="34" t="str">
        <f>IF('Données clients'!K15="Oui",I15&amp;" doit "," ")</f>
        <v xml:space="preserve"> </v>
      </c>
      <c r="O15" s="11" t="str">
        <f>IF('Données clients'!K15="Oui",IF(I15="Anaïs"," ",(COUNTIF(J15:M15,"Anaïs"))*G15)," ")</f>
        <v xml:space="preserve"> </v>
      </c>
      <c r="P15" s="11" t="str">
        <f>IF('Données clients'!K15="Oui",IF(I15="Christian"," ",(COUNTIF(J15:M15,"Christian"))*G15)," ")</f>
        <v xml:space="preserve"> </v>
      </c>
      <c r="Q15" s="85" t="str">
        <f>IF('Données clients'!K15="Oui",IF(I15="Matthieu"," ",(COUNTIF(J15:M15,"Matthieu"))*G15)," ")</f>
        <v xml:space="preserve"> </v>
      </c>
      <c r="R15" s="85"/>
      <c r="S15" s="86" t="str">
        <f t="shared" si="0"/>
        <v xml:space="preserve"> </v>
      </c>
      <c r="T15" s="125" t="str">
        <f t="shared" si="1"/>
        <v xml:space="preserve"> </v>
      </c>
      <c r="U15" s="34" t="str" cm="1">
        <f t="array" ref="U15">IF('Données clients'!R15="Oui","Somme restant due "&amp;(_xlfn.XLOOKUP(B15&amp;E15,B$1:$B15&amp;E$1:$E15,F$1:F15)-((_xlfn.XLOOKUP(B15&amp;E15,B$1:$B15&amp;E$1:$E15,F$1:F15)/3)*(_xlfn.XLOOKUP(B15&amp;E15,B$1:$B15&amp;E$1:$E15,H$2:H15))))&amp;"€"," ")</f>
        <v xml:space="preserve"> </v>
      </c>
      <c r="V15" s="2" t="str">
        <f>IF('Données clients'!R15="Oui","X"," ")</f>
        <v xml:space="preserve"> </v>
      </c>
    </row>
    <row r="16" spans="1:22" s="2" customFormat="1" ht="15" customHeight="1" x14ac:dyDescent="0.2">
      <c r="A16" s="124" t="str">
        <f>IF(COUNTBLANK('Achat Forfait Epilation'!A16)=1,"",'Achat Forfait Epilation'!A16)</f>
        <v xml:space="preserve"> </v>
      </c>
      <c r="B16" s="32" t="str">
        <f>IF(COUNTBLANK('Achat Forfait Epilation'!B16)=1,"",'Achat Forfait Epilation'!B16)</f>
        <v xml:space="preserve"> </v>
      </c>
      <c r="C16" s="166" t="str">
        <f>IF(COUNTBLANK('Achat Forfait Epilation'!C16)=1,"",'Achat Forfait Epilation'!C16)</f>
        <v xml:space="preserve"> </v>
      </c>
      <c r="D16" s="163" t="str">
        <f>IF(COUNTBLANK('Achat Forfait Epilation'!E16)=1,"",'Achat Forfait Epilation'!E16)</f>
        <v xml:space="preserve"> </v>
      </c>
      <c r="E16" s="163" t="str">
        <f>IF(COUNTBLANK('Achat Forfait Epilation'!F16)=1,"",'Achat Forfait Epilation'!F16)</f>
        <v xml:space="preserve"> </v>
      </c>
      <c r="F16" s="168" t="str">
        <f>IF(COUNTBLANK('Achat Forfait Epilation'!P16)=1,"",'Achat Forfait Epilation'!P16)</f>
        <v/>
      </c>
      <c r="G16" s="10" t="str">
        <f>IFERROR(F16/'Achat Forfait Epilation'!S16,"")</f>
        <v/>
      </c>
      <c r="H16" s="29" t="str">
        <f>IF(COUNTBLANK('Achat Forfait Epilation'!R16)=1,"",'Achat Forfait Epilation'!R16)</f>
        <v xml:space="preserve"> </v>
      </c>
      <c r="I16" s="12" t="str" cm="1">
        <f t="array" ref="I16">IF('Données clients'!K16="Oui",IFERROR(INDEX(TableauForfait[Intervenant],SMALL(IF(TableauForfait[Référence Client]='Suivi Forfait Epilation'!$D16,ROW(TableauForfait[Référence Client]),9^9),1)-1)," ")," ")</f>
        <v xml:space="preserve"> </v>
      </c>
      <c r="J16" s="35" t="str" cm="1">
        <f t="array" ref="J16">IF('Données clients'!K16="Oui",IFERROR(IF($H16&gt;1,INDEX(TableauForfait[Intervenant],SMALL(IF(TableauForfait[Référence Client]='Suivi Forfait Epilation'!$D16,ROW(TableauForfait[Référence Client]),9^9),2)-1)," ")," ")," ")</f>
        <v xml:space="preserve"> </v>
      </c>
      <c r="K16" s="36" t="str" cm="1">
        <f t="array" ref="K16">IF('Données clients'!K16="Oui",IFERROR(IF($H16&gt;2,INDEX(TableauForfait[Intervenant],SMALL(IF(TableauForfait[Référence Client]='Suivi Forfait Epilation'!$D16,ROW(TableauForfait[Référence Client]),9^9),3)-1)," ")," ")," ")</f>
        <v xml:space="preserve"> </v>
      </c>
      <c r="L16" s="36" t="str" cm="1">
        <f t="array" ref="L16">IF('Données clients'!K16="Oui",IFERROR(IF($H16&gt;3,INDEX(TableauForfait[Intervenant],SMALL(IF(TableauForfait[Référence Client]='Suivi Forfait Epilation'!$D16,ROW(TableauForfait[Référence Client]),9^9),4)-1)," ")," ")," ")</f>
        <v xml:space="preserve"> </v>
      </c>
      <c r="M16" s="5" t="str" cm="1">
        <f t="array" ref="M16">IF('Données clients'!K16="Oui",IFERROR(IF($H16&gt;4,INDEX(TableauForfait[Intervenant],SMALL(IF(TableauForfait[Référence Client]='Suivi Forfait Epilation'!$D16,ROW(TableauForfait[Référence Client]),9^9),5)-1)," ")," ")," ")</f>
        <v xml:space="preserve"> </v>
      </c>
      <c r="N16" s="34" t="str">
        <f>IF('Données clients'!K16="Oui",I16&amp;" doit "," ")</f>
        <v xml:space="preserve"> </v>
      </c>
      <c r="O16" s="11" t="str">
        <f>IF('Données clients'!K16="Oui",IF(I16="Anaïs"," ",(COUNTIF(J16:M16,"Anaïs"))*G16)," ")</f>
        <v xml:space="preserve"> </v>
      </c>
      <c r="P16" s="11" t="str">
        <f>IF('Données clients'!K16="Oui",IF(I16="Christian"," ",(COUNTIF(J16:M16,"Christian"))*G16)," ")</f>
        <v xml:space="preserve"> </v>
      </c>
      <c r="Q16" s="85" t="str">
        <f>IF('Données clients'!K16="Oui",IF(I16="Matthieu"," ",(COUNTIF(J16:M16,"Matthieu"))*G16)," ")</f>
        <v xml:space="preserve"> </v>
      </c>
      <c r="R16" s="85"/>
      <c r="S16" s="86" t="str">
        <f t="shared" si="0"/>
        <v xml:space="preserve"> </v>
      </c>
      <c r="T16" s="125" t="str">
        <f t="shared" si="1"/>
        <v xml:space="preserve"> </v>
      </c>
      <c r="U16" s="34" t="str" cm="1">
        <f t="array" ref="U16">IF('Données clients'!R16="Oui","Somme restant due "&amp;(_xlfn.XLOOKUP(B16&amp;E16,B$1:$B16&amp;E$1:$E16,F$1:F16)-((_xlfn.XLOOKUP(B16&amp;E16,B$1:$B16&amp;E$1:$E16,F$1:F16)/3)*(_xlfn.XLOOKUP(B16&amp;E16,B$1:$B16&amp;E$1:$E16,H$2:H16))))&amp;"€"," ")</f>
        <v xml:space="preserve"> </v>
      </c>
      <c r="V16" s="2" t="str">
        <f>IF('Données clients'!R16="Oui","X"," ")</f>
        <v xml:space="preserve"> </v>
      </c>
    </row>
    <row r="17" spans="1:22" s="2" customFormat="1" ht="15" customHeight="1" x14ac:dyDescent="0.2">
      <c r="A17" s="124" t="str">
        <f>IF(COUNTBLANK('Achat Forfait Epilation'!A17)=1,"",'Achat Forfait Epilation'!A17)</f>
        <v xml:space="preserve"> </v>
      </c>
      <c r="B17" s="32" t="str">
        <f>IF(COUNTBLANK('Achat Forfait Epilation'!B17)=1,"",'Achat Forfait Epilation'!B17)</f>
        <v xml:space="preserve"> </v>
      </c>
      <c r="C17" s="166" t="str">
        <f>IF(COUNTBLANK('Achat Forfait Epilation'!C17)=1,"",'Achat Forfait Epilation'!C17)</f>
        <v xml:space="preserve"> </v>
      </c>
      <c r="D17" s="163" t="str">
        <f>IF(COUNTBLANK('Achat Forfait Epilation'!E17)=1,"",'Achat Forfait Epilation'!E17)</f>
        <v xml:space="preserve"> </v>
      </c>
      <c r="E17" s="163" t="str">
        <f>IF(COUNTBLANK('Achat Forfait Epilation'!F17)=1,"",'Achat Forfait Epilation'!F17)</f>
        <v xml:space="preserve"> </v>
      </c>
      <c r="F17" s="168" t="str">
        <f>IF(COUNTBLANK('Achat Forfait Epilation'!P17)=1,"",'Achat Forfait Epilation'!P17)</f>
        <v/>
      </c>
      <c r="G17" s="10" t="str">
        <f>IFERROR(F17/'Achat Forfait Epilation'!S17,"")</f>
        <v/>
      </c>
      <c r="H17" s="29" t="str">
        <f>IF(COUNTBLANK('Achat Forfait Epilation'!R17)=1,"",'Achat Forfait Epilation'!R17)</f>
        <v xml:space="preserve"> </v>
      </c>
      <c r="I17" s="12" t="str" cm="1">
        <f t="array" ref="I17">IF('Données clients'!K17="Oui",IFERROR(INDEX(TableauForfait[Intervenant],SMALL(IF(TableauForfait[Référence Client]='Suivi Forfait Epilation'!$D17,ROW(TableauForfait[Référence Client]),9^9),1)-1)," ")," ")</f>
        <v xml:space="preserve"> </v>
      </c>
      <c r="J17" s="35" t="str" cm="1">
        <f t="array" ref="J17">IF('Données clients'!K17="Oui",IFERROR(IF($H17&gt;1,INDEX(TableauForfait[Intervenant],SMALL(IF(TableauForfait[Référence Client]='Suivi Forfait Epilation'!$D17,ROW(TableauForfait[Référence Client]),9^9),2)-1)," ")," ")," ")</f>
        <v xml:space="preserve"> </v>
      </c>
      <c r="K17" s="36" t="str" cm="1">
        <f t="array" ref="K17">IF('Données clients'!K17="Oui",IFERROR(IF($H17&gt;2,INDEX(TableauForfait[Intervenant],SMALL(IF(TableauForfait[Référence Client]='Suivi Forfait Epilation'!$D17,ROW(TableauForfait[Référence Client]),9^9),3)-1)," ")," ")," ")</f>
        <v xml:space="preserve"> </v>
      </c>
      <c r="L17" s="36" t="str" cm="1">
        <f t="array" ref="L17">IF('Données clients'!K17="Oui",IFERROR(IF($H17&gt;3,INDEX(TableauForfait[Intervenant],SMALL(IF(TableauForfait[Référence Client]='Suivi Forfait Epilation'!$D17,ROW(TableauForfait[Référence Client]),9^9),4)-1)," ")," ")," ")</f>
        <v xml:space="preserve"> </v>
      </c>
      <c r="M17" s="5" t="str" cm="1">
        <f t="array" ref="M17">IF('Données clients'!K17="Oui",IFERROR(IF($H17&gt;4,INDEX(TableauForfait[Intervenant],SMALL(IF(TableauForfait[Référence Client]='Suivi Forfait Epilation'!$D17,ROW(TableauForfait[Référence Client]),9^9),5)-1)," ")," ")," ")</f>
        <v xml:space="preserve"> </v>
      </c>
      <c r="N17" s="34" t="str">
        <f>IF('Données clients'!K17="Oui",I17&amp;" doit "," ")</f>
        <v xml:space="preserve"> </v>
      </c>
      <c r="O17" s="11" t="str">
        <f>IF('Données clients'!K17="Oui",IF(I17="Anaïs"," ",(COUNTIF(J17:M17,"Anaïs"))*G17)," ")</f>
        <v xml:space="preserve"> </v>
      </c>
      <c r="P17" s="11" t="str">
        <f>IF('Données clients'!K17="Oui",IF(I17="Christian"," ",(COUNTIF(J17:M17,"Christian"))*G17)," ")</f>
        <v xml:space="preserve"> </v>
      </c>
      <c r="Q17" s="85" t="str">
        <f>IF('Données clients'!K17="Oui",IF(I17="Matthieu"," ",(COUNTIF(J17:M17,"Matthieu"))*G17)," ")</f>
        <v xml:space="preserve"> </v>
      </c>
      <c r="R17" s="85"/>
      <c r="S17" s="86" t="str">
        <f t="shared" si="0"/>
        <v xml:space="preserve"> </v>
      </c>
      <c r="T17" s="125" t="str">
        <f t="shared" si="1"/>
        <v xml:space="preserve"> </v>
      </c>
      <c r="U17" s="34" t="str" cm="1">
        <f t="array" ref="U17">IF('Données clients'!R17="Oui","Somme restant due "&amp;(_xlfn.XLOOKUP(B17&amp;E17,B$1:$B17&amp;E$1:$E17,F$1:F17)-((_xlfn.XLOOKUP(B17&amp;E17,B$1:$B17&amp;E$1:$E17,F$1:F17)/3)*(_xlfn.XLOOKUP(B17&amp;E17,B$1:$B17&amp;E$1:$E17,H$2:H17))))&amp;"€"," ")</f>
        <v xml:space="preserve"> </v>
      </c>
      <c r="V17" s="2" t="str">
        <f>IF('Données clients'!R17="Oui","X"," ")</f>
        <v xml:space="preserve"> </v>
      </c>
    </row>
    <row r="18" spans="1:22" s="2" customFormat="1" ht="15" customHeight="1" x14ac:dyDescent="0.2">
      <c r="A18" s="124" t="str">
        <f>IF(COUNTBLANK('Achat Forfait Epilation'!A18)=1,"",'Achat Forfait Epilation'!A18)</f>
        <v xml:space="preserve"> </v>
      </c>
      <c r="B18" s="32" t="str">
        <f>IF(COUNTBLANK('Achat Forfait Epilation'!B18)=1,"",'Achat Forfait Epilation'!B18)</f>
        <v xml:space="preserve"> </v>
      </c>
      <c r="C18" s="166" t="str">
        <f>IF(COUNTBLANK('Achat Forfait Epilation'!C18)=1,"",'Achat Forfait Epilation'!C18)</f>
        <v xml:space="preserve"> </v>
      </c>
      <c r="D18" s="163" t="str">
        <f>IF(COUNTBLANK('Achat Forfait Epilation'!E18)=1,"",'Achat Forfait Epilation'!E18)</f>
        <v xml:space="preserve"> </v>
      </c>
      <c r="E18" s="163" t="str">
        <f>IF(COUNTBLANK('Achat Forfait Epilation'!F18)=1,"",'Achat Forfait Epilation'!F18)</f>
        <v xml:space="preserve"> </v>
      </c>
      <c r="F18" s="168" t="str">
        <f>IF(COUNTBLANK('Achat Forfait Epilation'!P18)=1,"",'Achat Forfait Epilation'!P18)</f>
        <v/>
      </c>
      <c r="G18" s="10" t="str">
        <f>IFERROR(F18/'Achat Forfait Epilation'!S18,"")</f>
        <v/>
      </c>
      <c r="H18" s="29" t="str">
        <f>IF(COUNTBLANK('Achat Forfait Epilation'!R18)=1,"",'Achat Forfait Epilation'!R18)</f>
        <v xml:space="preserve"> </v>
      </c>
      <c r="I18" s="12" t="str" cm="1">
        <f t="array" ref="I18">IF('Données clients'!K18="Oui",IFERROR(INDEX(TableauForfait[Intervenant],SMALL(IF(TableauForfait[Référence Client]='Suivi Forfait Epilation'!$D18,ROW(TableauForfait[Référence Client]),9^9),1)-1)," ")," ")</f>
        <v xml:space="preserve"> </v>
      </c>
      <c r="J18" s="35" t="str" cm="1">
        <f t="array" ref="J18">IF('Données clients'!K18="Oui",IFERROR(IF($H18&gt;1,INDEX(TableauForfait[Intervenant],SMALL(IF(TableauForfait[Référence Client]='Suivi Forfait Epilation'!$D18,ROW(TableauForfait[Référence Client]),9^9),2)-1)," ")," ")," ")</f>
        <v xml:space="preserve"> </v>
      </c>
      <c r="K18" s="36" t="str" cm="1">
        <f t="array" ref="K18">IF('Données clients'!K18="Oui",IFERROR(IF($H18&gt;2,INDEX(TableauForfait[Intervenant],SMALL(IF(TableauForfait[Référence Client]='Suivi Forfait Epilation'!$D18,ROW(TableauForfait[Référence Client]),9^9),3)-1)," ")," ")," ")</f>
        <v xml:space="preserve"> </v>
      </c>
      <c r="L18" s="36" t="str" cm="1">
        <f t="array" ref="L18">IF('Données clients'!K18="Oui",IFERROR(IF($H18&gt;3,INDEX(TableauForfait[Intervenant],SMALL(IF(TableauForfait[Référence Client]='Suivi Forfait Epilation'!$D18,ROW(TableauForfait[Référence Client]),9^9),4)-1)," ")," ")," ")</f>
        <v xml:space="preserve"> </v>
      </c>
      <c r="M18" s="5" t="str" cm="1">
        <f t="array" ref="M18">IF('Données clients'!K18="Oui",IFERROR(IF($H18&gt;4,INDEX(TableauForfait[Intervenant],SMALL(IF(TableauForfait[Référence Client]='Suivi Forfait Epilation'!$D18,ROW(TableauForfait[Référence Client]),9^9),5)-1)," ")," ")," ")</f>
        <v xml:space="preserve"> </v>
      </c>
      <c r="N18" s="34" t="str">
        <f>IF('Données clients'!K18="Oui",I18&amp;" doit "," ")</f>
        <v xml:space="preserve"> </v>
      </c>
      <c r="O18" s="11" t="str">
        <f>IF('Données clients'!K18="Oui",IF(I18="Anaïs"," ",(COUNTIF(J18:M18,"Anaïs"))*G18)," ")</f>
        <v xml:space="preserve"> </v>
      </c>
      <c r="P18" s="11" t="str">
        <f>IF('Données clients'!K18="Oui",IF(I18="Christian"," ",(COUNTIF(J18:M18,"Christian"))*G18)," ")</f>
        <v xml:space="preserve"> </v>
      </c>
      <c r="Q18" s="85" t="str">
        <f>IF('Données clients'!K18="Oui",IF(I18="Matthieu"," ",(COUNTIF(J18:M18,"Matthieu"))*G18)," ")</f>
        <v xml:space="preserve"> </v>
      </c>
      <c r="R18" s="85"/>
      <c r="S18" s="86" t="str">
        <f t="shared" si="0"/>
        <v xml:space="preserve"> </v>
      </c>
      <c r="T18" s="125" t="str">
        <f t="shared" si="1"/>
        <v xml:space="preserve"> </v>
      </c>
      <c r="U18" s="34" t="str" cm="1">
        <f t="array" ref="U18">IF('Données clients'!R18="Oui","Somme restant due "&amp;(_xlfn.XLOOKUP(B18&amp;E18,B$1:$B18&amp;E$1:$E18,F$1:F18)-((_xlfn.XLOOKUP(B18&amp;E18,B$1:$B18&amp;E$1:$E18,F$1:F18)/3)*(_xlfn.XLOOKUP(B18&amp;E18,B$1:$B18&amp;E$1:$E18,H$2:H18))))&amp;"€"," ")</f>
        <v xml:space="preserve"> </v>
      </c>
      <c r="V18" s="2" t="str">
        <f>IF('Données clients'!R18="Oui","X"," ")</f>
        <v xml:space="preserve"> </v>
      </c>
    </row>
    <row r="19" spans="1:22" s="2" customFormat="1" ht="15" customHeight="1" x14ac:dyDescent="0.2">
      <c r="A19" s="124" t="str">
        <f>IF(COUNTBLANK('Achat Forfait Epilation'!A19)=1,"",'Achat Forfait Epilation'!A19)</f>
        <v xml:space="preserve"> </v>
      </c>
      <c r="B19" s="32" t="str">
        <f>IF(COUNTBLANK('Achat Forfait Epilation'!B19)=1,"",'Achat Forfait Epilation'!B19)</f>
        <v xml:space="preserve"> </v>
      </c>
      <c r="C19" s="166" t="str">
        <f>IF(COUNTBLANK('Achat Forfait Epilation'!C19)=1,"",'Achat Forfait Epilation'!C19)</f>
        <v xml:space="preserve"> </v>
      </c>
      <c r="D19" s="163" t="str">
        <f>IF(COUNTBLANK('Achat Forfait Epilation'!E19)=1,"",'Achat Forfait Epilation'!E19)</f>
        <v xml:space="preserve"> </v>
      </c>
      <c r="E19" s="163" t="str">
        <f>IF(COUNTBLANK('Achat Forfait Epilation'!F19)=1,"",'Achat Forfait Epilation'!F19)</f>
        <v xml:space="preserve"> </v>
      </c>
      <c r="F19" s="168" t="str">
        <f>IF(COUNTBLANK('Achat Forfait Epilation'!P19)=1,"",'Achat Forfait Epilation'!P19)</f>
        <v/>
      </c>
      <c r="G19" s="10" t="str">
        <f>IFERROR(F19/'Achat Forfait Epilation'!S19,"")</f>
        <v/>
      </c>
      <c r="H19" s="29" t="str">
        <f>IF(COUNTBLANK('Achat Forfait Epilation'!R19)=1,"",'Achat Forfait Epilation'!R19)</f>
        <v xml:space="preserve"> </v>
      </c>
      <c r="I19" s="12" t="str" cm="1">
        <f t="array" ref="I19">IF('Données clients'!K19="Oui",IFERROR(INDEX(TableauForfait[Intervenant],SMALL(IF(TableauForfait[Référence Client]='Suivi Forfait Epilation'!$D19,ROW(TableauForfait[Référence Client]),9^9),1)-1)," ")," ")</f>
        <v xml:space="preserve"> </v>
      </c>
      <c r="J19" s="35" t="str" cm="1">
        <f t="array" ref="J19">IF('Données clients'!K19="Oui",IFERROR(IF($H19&gt;1,INDEX(TableauForfait[Intervenant],SMALL(IF(TableauForfait[Référence Client]='Suivi Forfait Epilation'!$D19,ROW(TableauForfait[Référence Client]),9^9),2)-1)," ")," ")," ")</f>
        <v xml:space="preserve"> </v>
      </c>
      <c r="K19" s="36" t="str" cm="1">
        <f t="array" ref="K19">IF('Données clients'!K19="Oui",IFERROR(IF($H19&gt;2,INDEX(TableauForfait[Intervenant],SMALL(IF(TableauForfait[Référence Client]='Suivi Forfait Epilation'!$D19,ROW(TableauForfait[Référence Client]),9^9),3)-1)," ")," ")," ")</f>
        <v xml:space="preserve"> </v>
      </c>
      <c r="L19" s="36" t="str" cm="1">
        <f t="array" ref="L19">IF('Données clients'!K19="Oui",IFERROR(IF($H19&gt;3,INDEX(TableauForfait[Intervenant],SMALL(IF(TableauForfait[Référence Client]='Suivi Forfait Epilation'!$D19,ROW(TableauForfait[Référence Client]),9^9),4)-1)," ")," ")," ")</f>
        <v xml:space="preserve"> </v>
      </c>
      <c r="M19" s="5" t="str" cm="1">
        <f t="array" ref="M19">IF('Données clients'!K19="Oui",IFERROR(IF($H19&gt;4,INDEX(TableauForfait[Intervenant],SMALL(IF(TableauForfait[Référence Client]='Suivi Forfait Epilation'!$D19,ROW(TableauForfait[Référence Client]),9^9),5)-1)," ")," ")," ")</f>
        <v xml:space="preserve"> </v>
      </c>
      <c r="N19" s="34" t="str">
        <f>IF('Données clients'!K19="Oui",I19&amp;" doit "," ")</f>
        <v xml:space="preserve"> </v>
      </c>
      <c r="O19" s="11" t="str">
        <f>IF('Données clients'!K19="Oui",IF(I19="Anaïs"," ",(COUNTIF(J19:M19,"Anaïs"))*G19)," ")</f>
        <v xml:space="preserve"> </v>
      </c>
      <c r="P19" s="11" t="str">
        <f>IF('Données clients'!K19="Oui",IF(I19="Christian"," ",(COUNTIF(J19:M19,"Christian"))*G19)," ")</f>
        <v xml:space="preserve"> </v>
      </c>
      <c r="Q19" s="85" t="str">
        <f>IF('Données clients'!K19="Oui",IF(I19="Matthieu"," ",(COUNTIF(J19:M19,"Matthieu"))*G19)," ")</f>
        <v xml:space="preserve"> </v>
      </c>
      <c r="R19" s="85"/>
      <c r="S19" s="86" t="str">
        <f t="shared" si="0"/>
        <v xml:space="preserve"> </v>
      </c>
      <c r="T19" s="125" t="str">
        <f t="shared" si="1"/>
        <v xml:space="preserve"> </v>
      </c>
      <c r="U19" s="34" t="str" cm="1">
        <f t="array" ref="U19">IF('Données clients'!R19="Oui","Somme restant due "&amp;(_xlfn.XLOOKUP(B19&amp;E19,B$1:$B19&amp;E$1:$E19,F$1:F19)-((_xlfn.XLOOKUP(B19&amp;E19,B$1:$B19&amp;E$1:$E19,F$1:F19)/3)*(_xlfn.XLOOKUP(B19&amp;E19,B$1:$B19&amp;E$1:$E19,H$2:H19))))&amp;"€"," ")</f>
        <v xml:space="preserve"> </v>
      </c>
      <c r="V19" s="2" t="str">
        <f>IF('Données clients'!R19="Oui","X"," ")</f>
        <v xml:space="preserve"> </v>
      </c>
    </row>
    <row r="20" spans="1:22" s="2" customFormat="1" ht="15" customHeight="1" x14ac:dyDescent="0.2">
      <c r="A20" s="124" t="str">
        <f>IF(COUNTBLANK('Achat Forfait Epilation'!A20)=1,"",'Achat Forfait Epilation'!A20)</f>
        <v xml:space="preserve"> </v>
      </c>
      <c r="B20" s="32" t="str">
        <f>IF(COUNTBLANK('Achat Forfait Epilation'!B20)=1,"",'Achat Forfait Epilation'!B20)</f>
        <v xml:space="preserve"> </v>
      </c>
      <c r="C20" s="166" t="str">
        <f>IF(COUNTBLANK('Achat Forfait Epilation'!C20)=1,"",'Achat Forfait Epilation'!C20)</f>
        <v xml:space="preserve"> </v>
      </c>
      <c r="D20" s="163" t="str">
        <f>IF(COUNTBLANK('Achat Forfait Epilation'!E20)=1,"",'Achat Forfait Epilation'!E20)</f>
        <v xml:space="preserve"> </v>
      </c>
      <c r="E20" s="163" t="str">
        <f>IF(COUNTBLANK('Achat Forfait Epilation'!F20)=1,"",'Achat Forfait Epilation'!F20)</f>
        <v xml:space="preserve"> </v>
      </c>
      <c r="F20" s="168" t="str">
        <f>IF(COUNTBLANK('Achat Forfait Epilation'!P20)=1,"",'Achat Forfait Epilation'!P20)</f>
        <v/>
      </c>
      <c r="G20" s="10" t="str">
        <f>IFERROR(F20/'Achat Forfait Epilation'!S20,"")</f>
        <v/>
      </c>
      <c r="H20" s="29" t="str">
        <f>IF(COUNTBLANK('Achat Forfait Epilation'!R20)=1,"",'Achat Forfait Epilation'!R20)</f>
        <v xml:space="preserve"> </v>
      </c>
      <c r="I20" s="12" t="str" cm="1">
        <f t="array" ref="I20">IF('Données clients'!K20="Oui",IFERROR(INDEX(TableauForfait[Intervenant],SMALL(IF(TableauForfait[Référence Client]='Suivi Forfait Epilation'!$D20,ROW(TableauForfait[Référence Client]),9^9),1)-1)," ")," ")</f>
        <v xml:space="preserve"> </v>
      </c>
      <c r="J20" s="35" t="str" cm="1">
        <f t="array" ref="J20">IF('Données clients'!K20="Oui",IFERROR(IF($H20&gt;1,INDEX(TableauForfait[Intervenant],SMALL(IF(TableauForfait[Référence Client]='Suivi Forfait Epilation'!$D20,ROW(TableauForfait[Référence Client]),9^9),2)-1)," ")," ")," ")</f>
        <v xml:space="preserve"> </v>
      </c>
      <c r="K20" s="36" t="str" cm="1">
        <f t="array" ref="K20">IF('Données clients'!K20="Oui",IFERROR(IF($H20&gt;2,INDEX(TableauForfait[Intervenant],SMALL(IF(TableauForfait[Référence Client]='Suivi Forfait Epilation'!$D20,ROW(TableauForfait[Référence Client]),9^9),3)-1)," ")," ")," ")</f>
        <v xml:space="preserve"> </v>
      </c>
      <c r="L20" s="36" t="str" cm="1">
        <f t="array" ref="L20">IF('Données clients'!K20="Oui",IFERROR(IF($H20&gt;3,INDEX(TableauForfait[Intervenant],SMALL(IF(TableauForfait[Référence Client]='Suivi Forfait Epilation'!$D20,ROW(TableauForfait[Référence Client]),9^9),4)-1)," ")," ")," ")</f>
        <v xml:space="preserve"> </v>
      </c>
      <c r="M20" s="5" t="str" cm="1">
        <f t="array" ref="M20">IF('Données clients'!K20="Oui",IFERROR(IF($H20&gt;4,INDEX(TableauForfait[Intervenant],SMALL(IF(TableauForfait[Référence Client]='Suivi Forfait Epilation'!$D20,ROW(TableauForfait[Référence Client]),9^9),5)-1)," ")," ")," ")</f>
        <v xml:space="preserve"> </v>
      </c>
      <c r="N20" s="34" t="str">
        <f>IF('Données clients'!K20="Oui",I20&amp;" doit "," ")</f>
        <v xml:space="preserve"> </v>
      </c>
      <c r="O20" s="11" t="str">
        <f>IF('Données clients'!K20="Oui",IF(I20="Anaïs"," ",(COUNTIF(J20:M20,"Anaïs"))*G20)," ")</f>
        <v xml:space="preserve"> </v>
      </c>
      <c r="P20" s="11" t="str">
        <f>IF('Données clients'!K20="Oui",IF(I20="Christian"," ",(COUNTIF(J20:M20,"Christian"))*G20)," ")</f>
        <v xml:space="preserve"> </v>
      </c>
      <c r="Q20" s="85" t="str">
        <f>IF('Données clients'!K20="Oui",IF(I20="Matthieu"," ",(COUNTIF(J20:M20,"Matthieu"))*G20)," ")</f>
        <v xml:space="preserve"> </v>
      </c>
      <c r="R20" s="85"/>
      <c r="S20" s="86" t="str">
        <f t="shared" si="0"/>
        <v xml:space="preserve"> </v>
      </c>
      <c r="T20" s="125" t="str">
        <f t="shared" si="1"/>
        <v xml:space="preserve"> </v>
      </c>
      <c r="U20" s="34" t="str" cm="1">
        <f t="array" ref="U20">IF('Données clients'!R20="Oui","Somme restant due "&amp;(_xlfn.XLOOKUP(B20&amp;E20,B$1:$B20&amp;E$1:$E20,F$1:F20)-((_xlfn.XLOOKUP(B20&amp;E20,B$1:$B20&amp;E$1:$E20,F$1:F20)/3)*(_xlfn.XLOOKUP(B20&amp;E20,B$1:$B20&amp;E$1:$E20,H$2:H20))))&amp;"€"," ")</f>
        <v xml:space="preserve"> </v>
      </c>
      <c r="V20" s="2" t="str">
        <f>IF('Données clients'!R20="Oui","X"," ")</f>
        <v xml:space="preserve"> </v>
      </c>
    </row>
    <row r="21" spans="1:22" s="2" customFormat="1" ht="15" customHeight="1" x14ac:dyDescent="0.2">
      <c r="A21" s="124" t="str">
        <f>IF(COUNTBLANK('Achat Forfait Epilation'!A21)=1,"",'Achat Forfait Epilation'!A21)</f>
        <v xml:space="preserve"> </v>
      </c>
      <c r="B21" s="32" t="str">
        <f>IF(COUNTBLANK('Achat Forfait Epilation'!B21)=1,"",'Achat Forfait Epilation'!B21)</f>
        <v xml:space="preserve"> </v>
      </c>
      <c r="C21" s="166" t="str">
        <f>IF(COUNTBLANK('Achat Forfait Epilation'!C21)=1,"",'Achat Forfait Epilation'!C21)</f>
        <v xml:space="preserve"> </v>
      </c>
      <c r="D21" s="163" t="str">
        <f>IF(COUNTBLANK('Achat Forfait Epilation'!E21)=1,"",'Achat Forfait Epilation'!E21)</f>
        <v xml:space="preserve"> </v>
      </c>
      <c r="E21" s="163" t="str">
        <f>IF(COUNTBLANK('Achat Forfait Epilation'!F21)=1,"",'Achat Forfait Epilation'!F21)</f>
        <v xml:space="preserve"> </v>
      </c>
      <c r="F21" s="168" t="str">
        <f>IF(COUNTBLANK('Achat Forfait Epilation'!P21)=1,"",'Achat Forfait Epilation'!P21)</f>
        <v/>
      </c>
      <c r="G21" s="10" t="str">
        <f>IFERROR(F21/'Achat Forfait Epilation'!S21,"")</f>
        <v/>
      </c>
      <c r="H21" s="29" t="str">
        <f>IF(COUNTBLANK('Achat Forfait Epilation'!R21)=1,"",'Achat Forfait Epilation'!R21)</f>
        <v xml:space="preserve"> </v>
      </c>
      <c r="I21" s="12" t="str" cm="1">
        <f t="array" ref="I21">IF('Données clients'!K21="Oui",IFERROR(INDEX(TableauForfait[Intervenant],SMALL(IF(TableauForfait[Référence Client]='Suivi Forfait Epilation'!$D21,ROW(TableauForfait[Référence Client]),9^9),1)-1)," ")," ")</f>
        <v xml:space="preserve"> </v>
      </c>
      <c r="J21" s="35" t="str" cm="1">
        <f t="array" ref="J21">IF('Données clients'!K21="Oui",IFERROR(IF($H21&gt;1,INDEX(TableauForfait[Intervenant],SMALL(IF(TableauForfait[Référence Client]='Suivi Forfait Epilation'!$D21,ROW(TableauForfait[Référence Client]),9^9),2)-1)," ")," ")," ")</f>
        <v xml:space="preserve"> </v>
      </c>
      <c r="K21" s="36" t="str" cm="1">
        <f t="array" ref="K21">IF('Données clients'!K21="Oui",IFERROR(IF($H21&gt;2,INDEX(TableauForfait[Intervenant],SMALL(IF(TableauForfait[Référence Client]='Suivi Forfait Epilation'!$D21,ROW(TableauForfait[Référence Client]),9^9),3)-1)," ")," ")," ")</f>
        <v xml:space="preserve"> </v>
      </c>
      <c r="L21" s="36" t="str" cm="1">
        <f t="array" ref="L21">IF('Données clients'!K21="Oui",IFERROR(IF($H21&gt;3,INDEX(TableauForfait[Intervenant],SMALL(IF(TableauForfait[Référence Client]='Suivi Forfait Epilation'!$D21,ROW(TableauForfait[Référence Client]),9^9),4)-1)," ")," ")," ")</f>
        <v xml:space="preserve"> </v>
      </c>
      <c r="M21" s="5" t="str" cm="1">
        <f t="array" ref="M21">IF('Données clients'!K21="Oui",IFERROR(IF($H21&gt;4,INDEX(TableauForfait[Intervenant],SMALL(IF(TableauForfait[Référence Client]='Suivi Forfait Epilation'!$D21,ROW(TableauForfait[Référence Client]),9^9),5)-1)," ")," ")," ")</f>
        <v xml:space="preserve"> </v>
      </c>
      <c r="N21" s="34" t="str">
        <f>IF('Données clients'!K21="Oui",I21&amp;" doit "," ")</f>
        <v xml:space="preserve"> </v>
      </c>
      <c r="O21" s="11" t="str">
        <f>IF('Données clients'!K21="Oui",IF(I21="Anaïs"," ",(COUNTIF(J21:M21,"Anaïs"))*G21)," ")</f>
        <v xml:space="preserve"> </v>
      </c>
      <c r="P21" s="11" t="str">
        <f>IF('Données clients'!K21="Oui",IF(I21="Christian"," ",(COUNTIF(J21:M21,"Christian"))*G21)," ")</f>
        <v xml:space="preserve"> </v>
      </c>
      <c r="Q21" s="85" t="str">
        <f>IF('Données clients'!K21="Oui",IF(I21="Matthieu"," ",(COUNTIF(J21:M21,"Matthieu"))*G21)," ")</f>
        <v xml:space="preserve"> </v>
      </c>
      <c r="R21" s="85"/>
      <c r="S21" s="86" t="str">
        <f t="shared" si="0"/>
        <v xml:space="preserve"> </v>
      </c>
      <c r="T21" s="125" t="str">
        <f t="shared" si="1"/>
        <v xml:space="preserve"> </v>
      </c>
      <c r="U21" s="34" t="str" cm="1">
        <f t="array" ref="U21">IF('Données clients'!R21="Oui","Somme restant due "&amp;(_xlfn.XLOOKUP(B21&amp;E21,B$1:$B21&amp;E$1:$E21,F$1:F21)-((_xlfn.XLOOKUP(B21&amp;E21,B$1:$B21&amp;E$1:$E21,F$1:F21)/3)*(_xlfn.XLOOKUP(B21&amp;E21,B$1:$B21&amp;E$1:$E21,H$2:H21))))&amp;"€"," ")</f>
        <v xml:space="preserve"> </v>
      </c>
      <c r="V21" s="2" t="str">
        <f>IF('Données clients'!R21="Oui","X"," ")</f>
        <v xml:space="preserve"> </v>
      </c>
    </row>
    <row r="22" spans="1:22" s="2" customFormat="1" ht="15" customHeight="1" x14ac:dyDescent="0.2">
      <c r="A22" s="124" t="str">
        <f>IF(COUNTBLANK('Achat Forfait Epilation'!A22)=1,"",'Achat Forfait Epilation'!A22)</f>
        <v xml:space="preserve"> </v>
      </c>
      <c r="B22" s="32" t="str">
        <f>IF(COUNTBLANK('Achat Forfait Epilation'!B22)=1,"",'Achat Forfait Epilation'!B22)</f>
        <v xml:space="preserve"> </v>
      </c>
      <c r="C22" s="166" t="str">
        <f>IF(COUNTBLANK('Achat Forfait Epilation'!C22)=1,"",'Achat Forfait Epilation'!C22)</f>
        <v xml:space="preserve"> </v>
      </c>
      <c r="D22" s="163" t="str">
        <f>IF(COUNTBLANK('Achat Forfait Epilation'!E22)=1,"",'Achat Forfait Epilation'!E22)</f>
        <v xml:space="preserve"> </v>
      </c>
      <c r="E22" s="163" t="str">
        <f>IF(COUNTBLANK('Achat Forfait Epilation'!F22)=1,"",'Achat Forfait Epilation'!F22)</f>
        <v xml:space="preserve"> </v>
      </c>
      <c r="F22" s="168" t="str">
        <f>IF(COUNTBLANK('Achat Forfait Epilation'!P22)=1,"",'Achat Forfait Epilation'!P22)</f>
        <v/>
      </c>
      <c r="G22" s="10" t="str">
        <f>IFERROR(F22/'Achat Forfait Epilation'!S22,"")</f>
        <v/>
      </c>
      <c r="H22" s="29" t="str">
        <f>IF(COUNTBLANK('Achat Forfait Epilation'!R22)=1,"",'Achat Forfait Epilation'!R22)</f>
        <v xml:space="preserve"> </v>
      </c>
      <c r="I22" s="12" t="str" cm="1">
        <f t="array" ref="I22">IF('Données clients'!K22="Oui",IFERROR(INDEX(TableauForfait[Intervenant],SMALL(IF(TableauForfait[Référence Client]='Suivi Forfait Epilation'!$D22,ROW(TableauForfait[Référence Client]),9^9),1)-1)," ")," ")</f>
        <v xml:space="preserve"> </v>
      </c>
      <c r="J22" s="35" t="str" cm="1">
        <f t="array" ref="J22">IF('Données clients'!K22="Oui",IFERROR(IF($H22&gt;1,INDEX(TableauForfait[Intervenant],SMALL(IF(TableauForfait[Référence Client]='Suivi Forfait Epilation'!$D22,ROW(TableauForfait[Référence Client]),9^9),2)-1)," ")," ")," ")</f>
        <v xml:space="preserve"> </v>
      </c>
      <c r="K22" s="36" t="str" cm="1">
        <f t="array" ref="K22">IF('Données clients'!K22="Oui",IFERROR(IF($H22&gt;2,INDEX(TableauForfait[Intervenant],SMALL(IF(TableauForfait[Référence Client]='Suivi Forfait Epilation'!$D22,ROW(TableauForfait[Référence Client]),9^9),3)-1)," ")," ")," ")</f>
        <v xml:space="preserve"> </v>
      </c>
      <c r="L22" s="36" t="str" cm="1">
        <f t="array" ref="L22">IF('Données clients'!K22="Oui",IFERROR(IF($H22&gt;3,INDEX(TableauForfait[Intervenant],SMALL(IF(TableauForfait[Référence Client]='Suivi Forfait Epilation'!$D22,ROW(TableauForfait[Référence Client]),9^9),4)-1)," ")," ")," ")</f>
        <v xml:space="preserve"> </v>
      </c>
      <c r="M22" s="5" t="str" cm="1">
        <f t="array" ref="M22">IF('Données clients'!K22="Oui",IFERROR(IF($H22&gt;4,INDEX(TableauForfait[Intervenant],SMALL(IF(TableauForfait[Référence Client]='Suivi Forfait Epilation'!$D22,ROW(TableauForfait[Référence Client]),9^9),5)-1)," ")," ")," ")</f>
        <v xml:space="preserve"> </v>
      </c>
      <c r="N22" s="34" t="str">
        <f>IF('Données clients'!K22="Oui",I22&amp;" doit "," ")</f>
        <v xml:space="preserve"> </v>
      </c>
      <c r="O22" s="11" t="str">
        <f>IF('Données clients'!K22="Oui",IF(I22="Anaïs"," ",(COUNTIF(J22:M22,"Anaïs"))*G22)," ")</f>
        <v xml:space="preserve"> </v>
      </c>
      <c r="P22" s="11" t="str">
        <f>IF('Données clients'!K22="Oui",IF(I22="Christian"," ",(COUNTIF(J22:M22,"Christian"))*G22)," ")</f>
        <v xml:space="preserve"> </v>
      </c>
      <c r="Q22" s="85" t="str">
        <f>IF('Données clients'!K22="Oui",IF(I22="Matthieu"," ",(COUNTIF(J22:M22,"Matthieu"))*G22)," ")</f>
        <v xml:space="preserve"> </v>
      </c>
      <c r="R22" s="85"/>
      <c r="S22" s="86" t="str">
        <f t="shared" si="0"/>
        <v xml:space="preserve"> </v>
      </c>
      <c r="T22" s="125" t="str">
        <f t="shared" si="1"/>
        <v xml:space="preserve"> </v>
      </c>
      <c r="U22" s="34" t="str" cm="1">
        <f t="array" ref="U22">IF('Données clients'!R22="Oui","Somme restant due "&amp;(_xlfn.XLOOKUP(B22&amp;E22,B$1:$B22&amp;E$1:$E22,F$1:F22)-((_xlfn.XLOOKUP(B22&amp;E22,B$1:$B22&amp;E$1:$E22,F$1:F22)/3)*(_xlfn.XLOOKUP(B22&amp;E22,B$1:$B22&amp;E$1:$E22,H$2:H22))))&amp;"€"," ")</f>
        <v xml:space="preserve"> </v>
      </c>
      <c r="V22" s="2" t="str">
        <f>IF('Données clients'!R22="Oui","X"," ")</f>
        <v xml:space="preserve"> </v>
      </c>
    </row>
    <row r="23" spans="1:22" s="2" customFormat="1" ht="15" customHeight="1" x14ac:dyDescent="0.2">
      <c r="A23" s="124" t="str">
        <f>IF(COUNTBLANK('Achat Forfait Epilation'!A23)=1,"",'Achat Forfait Epilation'!A23)</f>
        <v xml:space="preserve"> </v>
      </c>
      <c r="B23" s="32" t="str">
        <f>IF(COUNTBLANK('Achat Forfait Epilation'!B23)=1,"",'Achat Forfait Epilation'!B23)</f>
        <v xml:space="preserve"> </v>
      </c>
      <c r="C23" s="166" t="str">
        <f>IF(COUNTBLANK('Achat Forfait Epilation'!C23)=1,"",'Achat Forfait Epilation'!C23)</f>
        <v xml:space="preserve"> </v>
      </c>
      <c r="D23" s="163" t="str">
        <f>IF(COUNTBLANK('Achat Forfait Epilation'!E23)=1,"",'Achat Forfait Epilation'!E23)</f>
        <v xml:space="preserve"> </v>
      </c>
      <c r="E23" s="163" t="str">
        <f>IF(COUNTBLANK('Achat Forfait Epilation'!F23)=1,"",'Achat Forfait Epilation'!F23)</f>
        <v xml:space="preserve"> </v>
      </c>
      <c r="F23" s="168" t="str">
        <f>IF(COUNTBLANK('Achat Forfait Epilation'!P23)=1,"",'Achat Forfait Epilation'!P23)</f>
        <v/>
      </c>
      <c r="G23" s="10" t="str">
        <f>IFERROR(F23/'Achat Forfait Epilation'!S23,"")</f>
        <v/>
      </c>
      <c r="H23" s="29" t="str">
        <f>IF(COUNTBLANK('Achat Forfait Epilation'!R23)=1,"",'Achat Forfait Epilation'!R23)</f>
        <v xml:space="preserve"> </v>
      </c>
      <c r="I23" s="12" t="str" cm="1">
        <f t="array" ref="I23">IF('Données clients'!K23="Oui",IFERROR(INDEX(TableauForfait[Intervenant],SMALL(IF(TableauForfait[Référence Client]='Suivi Forfait Epilation'!$D23,ROW(TableauForfait[Référence Client]),9^9),1)-1)," ")," ")</f>
        <v xml:space="preserve"> </v>
      </c>
      <c r="J23" s="35" t="str" cm="1">
        <f t="array" ref="J23">IF('Données clients'!K23="Oui",IFERROR(IF($H23&gt;1,INDEX(TableauForfait[Intervenant],SMALL(IF(TableauForfait[Référence Client]='Suivi Forfait Epilation'!$D23,ROW(TableauForfait[Référence Client]),9^9),2)-1)," ")," ")," ")</f>
        <v xml:space="preserve"> </v>
      </c>
      <c r="K23" s="36" t="str" cm="1">
        <f t="array" ref="K23">IF('Données clients'!K23="Oui",IFERROR(IF($H23&gt;2,INDEX(TableauForfait[Intervenant],SMALL(IF(TableauForfait[Référence Client]='Suivi Forfait Epilation'!$D23,ROW(TableauForfait[Référence Client]),9^9),3)-1)," ")," ")," ")</f>
        <v xml:space="preserve"> </v>
      </c>
      <c r="L23" s="36" t="str" cm="1">
        <f t="array" ref="L23">IF('Données clients'!K23="Oui",IFERROR(IF($H23&gt;3,INDEX(TableauForfait[Intervenant],SMALL(IF(TableauForfait[Référence Client]='Suivi Forfait Epilation'!$D23,ROW(TableauForfait[Référence Client]),9^9),4)-1)," ")," ")," ")</f>
        <v xml:space="preserve"> </v>
      </c>
      <c r="M23" s="5" t="str" cm="1">
        <f t="array" ref="M23">IF('Données clients'!K23="Oui",IFERROR(IF($H23&gt;4,INDEX(TableauForfait[Intervenant],SMALL(IF(TableauForfait[Référence Client]='Suivi Forfait Epilation'!$D23,ROW(TableauForfait[Référence Client]),9^9),5)-1)," ")," ")," ")</f>
        <v xml:space="preserve"> </v>
      </c>
      <c r="N23" s="34" t="str">
        <f>IF('Données clients'!K23="Oui",I23&amp;" doit "," ")</f>
        <v xml:space="preserve"> </v>
      </c>
      <c r="O23" s="11" t="str">
        <f>IF('Données clients'!K23="Oui",IF(I23="Anaïs"," ",(COUNTIF(J23:M23,"Anaïs"))*G23)," ")</f>
        <v xml:space="preserve"> </v>
      </c>
      <c r="P23" s="11" t="str">
        <f>IF('Données clients'!K23="Oui",IF(I23="Christian"," ",(COUNTIF(J23:M23,"Christian"))*G23)," ")</f>
        <v xml:space="preserve"> </v>
      </c>
      <c r="Q23" s="85" t="str">
        <f>IF('Données clients'!K23="Oui",IF(I23="Matthieu"," ",(COUNTIF(J23:M23,"Matthieu"))*G23)," ")</f>
        <v xml:space="preserve"> </v>
      </c>
      <c r="R23" s="85"/>
      <c r="S23" s="86" t="str">
        <f t="shared" si="0"/>
        <v xml:space="preserve"> </v>
      </c>
      <c r="T23" s="125" t="str">
        <f t="shared" si="1"/>
        <v xml:space="preserve"> </v>
      </c>
      <c r="U23" s="34" t="str" cm="1">
        <f t="array" ref="U23">IF('Données clients'!R23="Oui","Somme restant due "&amp;(_xlfn.XLOOKUP(B23&amp;E23,B$1:$B23&amp;E$1:$E23,F$1:F23)-((_xlfn.XLOOKUP(B23&amp;E23,B$1:$B23&amp;E$1:$E23,F$1:F23)/3)*(_xlfn.XLOOKUP(B23&amp;E23,B$1:$B23&amp;E$1:$E23,H$2:H23))))&amp;"€"," ")</f>
        <v xml:space="preserve"> </v>
      </c>
      <c r="V23" s="2" t="str">
        <f>IF('Données clients'!R23="Oui","X"," ")</f>
        <v xml:space="preserve"> </v>
      </c>
    </row>
    <row r="24" spans="1:22" s="2" customFormat="1" ht="15" customHeight="1" x14ac:dyDescent="0.2">
      <c r="A24" s="124" t="str">
        <f>IF(COUNTBLANK('Achat Forfait Epilation'!A24)=1,"",'Achat Forfait Epilation'!A24)</f>
        <v xml:space="preserve"> </v>
      </c>
      <c r="B24" s="32" t="str">
        <f>IF(COUNTBLANK('Achat Forfait Epilation'!B24)=1,"",'Achat Forfait Epilation'!B24)</f>
        <v xml:space="preserve"> </v>
      </c>
      <c r="C24" s="166" t="str">
        <f>IF(COUNTBLANK('Achat Forfait Epilation'!C24)=1,"",'Achat Forfait Epilation'!C24)</f>
        <v xml:space="preserve"> </v>
      </c>
      <c r="D24" s="163" t="str">
        <f>IF(COUNTBLANK('Achat Forfait Epilation'!E24)=1,"",'Achat Forfait Epilation'!E24)</f>
        <v xml:space="preserve"> </v>
      </c>
      <c r="E24" s="163" t="str">
        <f>IF(COUNTBLANK('Achat Forfait Epilation'!F24)=1,"",'Achat Forfait Epilation'!F24)</f>
        <v xml:space="preserve"> </v>
      </c>
      <c r="F24" s="168" t="str">
        <f>IF(COUNTBLANK('Achat Forfait Epilation'!P24)=1,"",'Achat Forfait Epilation'!P24)</f>
        <v/>
      </c>
      <c r="G24" s="10" t="str">
        <f>IFERROR(F24/'Achat Forfait Epilation'!S24,"")</f>
        <v/>
      </c>
      <c r="H24" s="29" t="str">
        <f>IF(COUNTBLANK('Achat Forfait Epilation'!R24)=1,"",'Achat Forfait Epilation'!R24)</f>
        <v xml:space="preserve"> </v>
      </c>
      <c r="I24" s="12" t="str" cm="1">
        <f t="array" ref="I24">IF('Données clients'!K24="Oui",IFERROR(INDEX(TableauForfait[Intervenant],SMALL(IF(TableauForfait[Référence Client]='Suivi Forfait Epilation'!$D24,ROW(TableauForfait[Référence Client]),9^9),1)-1)," ")," ")</f>
        <v xml:space="preserve"> </v>
      </c>
      <c r="J24" s="35" t="str" cm="1">
        <f t="array" ref="J24">IF('Données clients'!K24="Oui",IFERROR(IF($H24&gt;1,INDEX(TableauForfait[Intervenant],SMALL(IF(TableauForfait[Référence Client]='Suivi Forfait Epilation'!$D24,ROW(TableauForfait[Référence Client]),9^9),2)-1)," ")," ")," ")</f>
        <v xml:space="preserve"> </v>
      </c>
      <c r="K24" s="36" t="str" cm="1">
        <f t="array" ref="K24">IF('Données clients'!K24="Oui",IFERROR(IF($H24&gt;2,INDEX(TableauForfait[Intervenant],SMALL(IF(TableauForfait[Référence Client]='Suivi Forfait Epilation'!$D24,ROW(TableauForfait[Référence Client]),9^9),3)-1)," ")," ")," ")</f>
        <v xml:space="preserve"> </v>
      </c>
      <c r="L24" s="36" t="str" cm="1">
        <f t="array" ref="L24">IF('Données clients'!K24="Oui",IFERROR(IF($H24&gt;3,INDEX(TableauForfait[Intervenant],SMALL(IF(TableauForfait[Référence Client]='Suivi Forfait Epilation'!$D24,ROW(TableauForfait[Référence Client]),9^9),4)-1)," ")," ")," ")</f>
        <v xml:space="preserve"> </v>
      </c>
      <c r="M24" s="5" t="str" cm="1">
        <f t="array" ref="M24">IF('Données clients'!K24="Oui",IFERROR(IF($H24&gt;4,INDEX(TableauForfait[Intervenant],SMALL(IF(TableauForfait[Référence Client]='Suivi Forfait Epilation'!$D24,ROW(TableauForfait[Référence Client]),9^9),5)-1)," ")," ")," ")</f>
        <v xml:space="preserve"> </v>
      </c>
      <c r="N24" s="34" t="str">
        <f>IF('Données clients'!K24="Oui",I24&amp;" doit "," ")</f>
        <v xml:space="preserve"> </v>
      </c>
      <c r="O24" s="11" t="str">
        <f>IF('Données clients'!K24="Oui",IF(I24="Anaïs"," ",(COUNTIF(J24:M24,"Anaïs"))*G24)," ")</f>
        <v xml:space="preserve"> </v>
      </c>
      <c r="P24" s="11" t="str">
        <f>IF('Données clients'!K24="Oui",IF(I24="Christian"," ",(COUNTIF(J24:M24,"Christian"))*G24)," ")</f>
        <v xml:space="preserve"> </v>
      </c>
      <c r="Q24" s="85" t="str">
        <f>IF('Données clients'!K24="Oui",IF(I24="Matthieu"," ",(COUNTIF(J24:M24,"Matthieu"))*G24)," ")</f>
        <v xml:space="preserve"> </v>
      </c>
      <c r="R24" s="85"/>
      <c r="S24" s="86" t="str">
        <f t="shared" si="0"/>
        <v xml:space="preserve"> </v>
      </c>
      <c r="T24" s="125" t="str">
        <f t="shared" si="1"/>
        <v xml:space="preserve"> </v>
      </c>
      <c r="U24" s="34" t="str" cm="1">
        <f t="array" ref="U24">IF('Données clients'!R24="Oui","Somme restant due "&amp;(_xlfn.XLOOKUP(B24&amp;E24,B$1:$B24&amp;E$1:$E24,F$1:F24)-((_xlfn.XLOOKUP(B24&amp;E24,B$1:$B24&amp;E$1:$E24,F$1:F24)/3)*(_xlfn.XLOOKUP(B24&amp;E24,B$1:$B24&amp;E$1:$E24,H$2:H24))))&amp;"€"," ")</f>
        <v xml:space="preserve"> </v>
      </c>
      <c r="V24" s="2" t="str">
        <f>IF('Données clients'!R24="Oui","X"," ")</f>
        <v xml:space="preserve"> </v>
      </c>
    </row>
    <row r="25" spans="1:22" s="2" customFormat="1" ht="15" customHeight="1" x14ac:dyDescent="0.2">
      <c r="A25" s="124" t="str">
        <f>IF(COUNTBLANK('Achat Forfait Epilation'!A25)=1,"",'Achat Forfait Epilation'!A25)</f>
        <v xml:space="preserve"> </v>
      </c>
      <c r="B25" s="32" t="str">
        <f>IF(COUNTBLANK('Achat Forfait Epilation'!B25)=1,"",'Achat Forfait Epilation'!B25)</f>
        <v xml:space="preserve"> </v>
      </c>
      <c r="C25" s="166" t="str">
        <f>IF(COUNTBLANK('Achat Forfait Epilation'!C25)=1,"",'Achat Forfait Epilation'!C25)</f>
        <v xml:space="preserve"> </v>
      </c>
      <c r="D25" s="163" t="str">
        <f>IF(COUNTBLANK('Achat Forfait Epilation'!E25)=1,"",'Achat Forfait Epilation'!E25)</f>
        <v xml:space="preserve"> </v>
      </c>
      <c r="E25" s="163" t="str">
        <f>IF(COUNTBLANK('Achat Forfait Epilation'!F25)=1,"",'Achat Forfait Epilation'!F25)</f>
        <v xml:space="preserve"> </v>
      </c>
      <c r="F25" s="168" t="str">
        <f>IF(COUNTBLANK('Achat Forfait Epilation'!P25)=1,"",'Achat Forfait Epilation'!P25)</f>
        <v/>
      </c>
      <c r="G25" s="10" t="str">
        <f>IFERROR(F25/'Achat Forfait Epilation'!S25,"")</f>
        <v/>
      </c>
      <c r="H25" s="29" t="str">
        <f>IF(COUNTBLANK('Achat Forfait Epilation'!R25)=1,"",'Achat Forfait Epilation'!R25)</f>
        <v xml:space="preserve"> </v>
      </c>
      <c r="I25" s="12" t="str" cm="1">
        <f t="array" ref="I25">IF('Données clients'!K25="Oui",IFERROR(INDEX(TableauForfait[Intervenant],SMALL(IF(TableauForfait[Référence Client]='Suivi Forfait Epilation'!$D25,ROW(TableauForfait[Référence Client]),9^9),1)-1)," ")," ")</f>
        <v xml:space="preserve"> </v>
      </c>
      <c r="J25" s="35" t="str" cm="1">
        <f t="array" ref="J25">IF('Données clients'!K25="Oui",IFERROR(IF($H25&gt;1,INDEX(TableauForfait[Intervenant],SMALL(IF(TableauForfait[Référence Client]='Suivi Forfait Epilation'!$D25,ROW(TableauForfait[Référence Client]),9^9),2)-1)," ")," ")," ")</f>
        <v xml:space="preserve"> </v>
      </c>
      <c r="K25" s="36" t="str" cm="1">
        <f t="array" ref="K25">IF('Données clients'!K25="Oui",IFERROR(IF($H25&gt;2,INDEX(TableauForfait[Intervenant],SMALL(IF(TableauForfait[Référence Client]='Suivi Forfait Epilation'!$D25,ROW(TableauForfait[Référence Client]),9^9),3)-1)," ")," ")," ")</f>
        <v xml:space="preserve"> </v>
      </c>
      <c r="L25" s="36" t="str" cm="1">
        <f t="array" ref="L25">IF('Données clients'!K25="Oui",IFERROR(IF($H25&gt;3,INDEX(TableauForfait[Intervenant],SMALL(IF(TableauForfait[Référence Client]='Suivi Forfait Epilation'!$D25,ROW(TableauForfait[Référence Client]),9^9),4)-1)," ")," ")," ")</f>
        <v xml:space="preserve"> </v>
      </c>
      <c r="M25" s="5" t="str" cm="1">
        <f t="array" ref="M25">IF('Données clients'!K25="Oui",IFERROR(IF($H25&gt;4,INDEX(TableauForfait[Intervenant],SMALL(IF(TableauForfait[Référence Client]='Suivi Forfait Epilation'!$D25,ROW(TableauForfait[Référence Client]),9^9),5)-1)," ")," ")," ")</f>
        <v xml:space="preserve"> </v>
      </c>
      <c r="N25" s="34" t="str">
        <f>IF('Données clients'!K25="Oui",I25&amp;" doit "," ")</f>
        <v xml:space="preserve"> </v>
      </c>
      <c r="O25" s="11" t="str">
        <f>IF('Données clients'!K25="Oui",IF(I25="Anaïs"," ",(COUNTIF(J25:M25,"Anaïs"))*G25)," ")</f>
        <v xml:space="preserve"> </v>
      </c>
      <c r="P25" s="11" t="str">
        <f>IF('Données clients'!K25="Oui",IF(I25="Christian"," ",(COUNTIF(J25:M25,"Christian"))*G25)," ")</f>
        <v xml:space="preserve"> </v>
      </c>
      <c r="Q25" s="85" t="str">
        <f>IF('Données clients'!K25="Oui",IF(I25="Matthieu"," ",(COUNTIF(J25:M25,"Matthieu"))*G25)," ")</f>
        <v xml:space="preserve"> </v>
      </c>
      <c r="R25" s="85"/>
      <c r="S25" s="86" t="str">
        <f t="shared" si="0"/>
        <v xml:space="preserve"> </v>
      </c>
      <c r="T25" s="125" t="str">
        <f t="shared" si="1"/>
        <v xml:space="preserve"> </v>
      </c>
      <c r="U25" s="34" t="str" cm="1">
        <f t="array" ref="U25">IF('Données clients'!R25="Oui","Somme restant due "&amp;(_xlfn.XLOOKUP(B25&amp;E25,B$1:$B25&amp;E$1:$E25,F$1:F25)-((_xlfn.XLOOKUP(B25&amp;E25,B$1:$B25&amp;E$1:$E25,F$1:F25)/3)*(_xlfn.XLOOKUP(B25&amp;E25,B$1:$B25&amp;E$1:$E25,H$2:H25))))&amp;"€"," ")</f>
        <v xml:space="preserve"> </v>
      </c>
      <c r="V25" s="2" t="str">
        <f>IF('Données clients'!R25="Oui","X"," ")</f>
        <v xml:space="preserve"> </v>
      </c>
    </row>
    <row r="26" spans="1:22" s="2" customFormat="1" ht="15" customHeight="1" x14ac:dyDescent="0.2">
      <c r="A26" s="124" t="str">
        <f>IF(COUNTBLANK('Achat Forfait Epilation'!A26)=1,"",'Achat Forfait Epilation'!A26)</f>
        <v xml:space="preserve"> </v>
      </c>
      <c r="B26" s="32" t="str">
        <f>IF(COUNTBLANK('Achat Forfait Epilation'!B26)=1,"",'Achat Forfait Epilation'!B26)</f>
        <v xml:space="preserve"> </v>
      </c>
      <c r="C26" s="166" t="str">
        <f>IF(COUNTBLANK('Achat Forfait Epilation'!C26)=1,"",'Achat Forfait Epilation'!C26)</f>
        <v xml:space="preserve"> </v>
      </c>
      <c r="D26" s="163" t="str">
        <f>IF(COUNTBLANK('Achat Forfait Epilation'!E26)=1,"",'Achat Forfait Epilation'!E26)</f>
        <v xml:space="preserve"> </v>
      </c>
      <c r="E26" s="163" t="str">
        <f>IF(COUNTBLANK('Achat Forfait Epilation'!F26)=1,"",'Achat Forfait Epilation'!F26)</f>
        <v xml:space="preserve"> </v>
      </c>
      <c r="F26" s="168" t="str">
        <f>IF(COUNTBLANK('Achat Forfait Epilation'!P26)=1,"",'Achat Forfait Epilation'!P26)</f>
        <v/>
      </c>
      <c r="G26" s="10" t="str">
        <f>IFERROR(F26/'Achat Forfait Epilation'!S26,"")</f>
        <v/>
      </c>
      <c r="H26" s="29" t="str">
        <f>IF(COUNTBLANK('Achat Forfait Epilation'!R26)=1,"",'Achat Forfait Epilation'!R26)</f>
        <v xml:space="preserve"> </v>
      </c>
      <c r="I26" s="12" t="str" cm="1">
        <f t="array" ref="I26">IF('Données clients'!K26="Oui",IFERROR(INDEX(TableauForfait[Intervenant],SMALL(IF(TableauForfait[Référence Client]='Suivi Forfait Epilation'!$D26,ROW(TableauForfait[Référence Client]),9^9),1)-1)," ")," ")</f>
        <v xml:space="preserve"> </v>
      </c>
      <c r="J26" s="35" t="str" cm="1">
        <f t="array" ref="J26">IF('Données clients'!K26="Oui",IFERROR(IF($H26&gt;1,INDEX(TableauForfait[Intervenant],SMALL(IF(TableauForfait[Référence Client]='Suivi Forfait Epilation'!$D26,ROW(TableauForfait[Référence Client]),9^9),2)-1)," ")," ")," ")</f>
        <v xml:space="preserve"> </v>
      </c>
      <c r="K26" s="36" t="str" cm="1">
        <f t="array" ref="K26">IF('Données clients'!K26="Oui",IFERROR(IF($H26&gt;2,INDEX(TableauForfait[Intervenant],SMALL(IF(TableauForfait[Référence Client]='Suivi Forfait Epilation'!$D26,ROW(TableauForfait[Référence Client]),9^9),3)-1)," ")," ")," ")</f>
        <v xml:space="preserve"> </v>
      </c>
      <c r="L26" s="36" t="str" cm="1">
        <f t="array" ref="L26">IF('Données clients'!K26="Oui",IFERROR(IF($H26&gt;3,INDEX(TableauForfait[Intervenant],SMALL(IF(TableauForfait[Référence Client]='Suivi Forfait Epilation'!$D26,ROW(TableauForfait[Référence Client]),9^9),4)-1)," ")," ")," ")</f>
        <v xml:space="preserve"> </v>
      </c>
      <c r="M26" s="5" t="str" cm="1">
        <f t="array" ref="M26">IF('Données clients'!K26="Oui",IFERROR(IF($H26&gt;4,INDEX(TableauForfait[Intervenant],SMALL(IF(TableauForfait[Référence Client]='Suivi Forfait Epilation'!$D26,ROW(TableauForfait[Référence Client]),9^9),5)-1)," ")," ")," ")</f>
        <v xml:space="preserve"> </v>
      </c>
      <c r="N26" s="34" t="str">
        <f>IF('Données clients'!K26="Oui",I26&amp;" doit "," ")</f>
        <v xml:space="preserve"> </v>
      </c>
      <c r="O26" s="11" t="str">
        <f>IF('Données clients'!K26="Oui",IF(I26="Anaïs"," ",(COUNTIF(J26:M26,"Anaïs"))*G26)," ")</f>
        <v xml:space="preserve"> </v>
      </c>
      <c r="P26" s="11" t="str">
        <f>IF('Données clients'!K26="Oui",IF(I26="Christian"," ",(COUNTIF(J26:M26,"Christian"))*G26)," ")</f>
        <v xml:space="preserve"> </v>
      </c>
      <c r="Q26" s="85" t="str">
        <f>IF('Données clients'!K26="Oui",IF(I26="Matthieu"," ",(COUNTIF(J26:M26,"Matthieu"))*G26)," ")</f>
        <v xml:space="preserve"> </v>
      </c>
      <c r="R26" s="85"/>
      <c r="S26" s="86" t="str">
        <f t="shared" si="0"/>
        <v xml:space="preserve"> </v>
      </c>
      <c r="T26" s="125" t="str">
        <f t="shared" si="1"/>
        <v xml:space="preserve"> </v>
      </c>
      <c r="U26" s="34" t="str" cm="1">
        <f t="array" ref="U26">IF('Données clients'!R26="Oui","Somme restant due "&amp;(_xlfn.XLOOKUP(B26&amp;E26,B$1:$B26&amp;E$1:$E26,F$1:F26)-((_xlfn.XLOOKUP(B26&amp;E26,B$1:$B26&amp;E$1:$E26,F$1:F26)/3)*(_xlfn.XLOOKUP(B26&amp;E26,B$1:$B26&amp;E$1:$E26,H$2:H26))))&amp;"€"," ")</f>
        <v xml:space="preserve"> </v>
      </c>
      <c r="V26" s="2" t="str">
        <f>IF('Données clients'!R26="Oui","X"," ")</f>
        <v xml:space="preserve"> </v>
      </c>
    </row>
    <row r="27" spans="1:22" s="2" customFormat="1" ht="15" customHeight="1" x14ac:dyDescent="0.2">
      <c r="A27" s="124" t="str">
        <f>IF(COUNTBLANK('Achat Forfait Epilation'!A27)=1,"",'Achat Forfait Epilation'!A27)</f>
        <v xml:space="preserve"> </v>
      </c>
      <c r="B27" s="32" t="str">
        <f>IF(COUNTBLANK('Achat Forfait Epilation'!B27)=1,"",'Achat Forfait Epilation'!B27)</f>
        <v xml:space="preserve"> </v>
      </c>
      <c r="C27" s="166" t="str">
        <f>IF(COUNTBLANK('Achat Forfait Epilation'!C27)=1,"",'Achat Forfait Epilation'!C27)</f>
        <v xml:space="preserve"> </v>
      </c>
      <c r="D27" s="163" t="str">
        <f>IF(COUNTBLANK('Achat Forfait Epilation'!E27)=1,"",'Achat Forfait Epilation'!E27)</f>
        <v xml:space="preserve"> </v>
      </c>
      <c r="E27" s="163" t="str">
        <f>IF(COUNTBLANK('Achat Forfait Epilation'!F27)=1,"",'Achat Forfait Epilation'!F27)</f>
        <v xml:space="preserve"> </v>
      </c>
      <c r="F27" s="168" t="str">
        <f>IF(COUNTBLANK('Achat Forfait Epilation'!P27)=1,"",'Achat Forfait Epilation'!P27)</f>
        <v/>
      </c>
      <c r="G27" s="10" t="str">
        <f>IFERROR(F27/'Achat Forfait Epilation'!S27,"")</f>
        <v/>
      </c>
      <c r="H27" s="29" t="str">
        <f>IF(COUNTBLANK('Achat Forfait Epilation'!R27)=1,"",'Achat Forfait Epilation'!R27)</f>
        <v xml:space="preserve"> </v>
      </c>
      <c r="I27" s="12" t="str" cm="1">
        <f t="array" ref="I27">IF('Données clients'!K27="Oui",IFERROR(INDEX(TableauForfait[Intervenant],SMALL(IF(TableauForfait[Référence Client]='Suivi Forfait Epilation'!$D27,ROW(TableauForfait[Référence Client]),9^9),1)-1)," ")," ")</f>
        <v xml:space="preserve"> </v>
      </c>
      <c r="J27" s="35" t="str" cm="1">
        <f t="array" ref="J27">IF('Données clients'!K27="Oui",IFERROR(IF($H27&gt;1,INDEX(TableauForfait[Intervenant],SMALL(IF(TableauForfait[Référence Client]='Suivi Forfait Epilation'!$D27,ROW(TableauForfait[Référence Client]),9^9),2)-1)," ")," ")," ")</f>
        <v xml:space="preserve"> </v>
      </c>
      <c r="K27" s="36" t="str" cm="1">
        <f t="array" ref="K27">IF('Données clients'!K27="Oui",IFERROR(IF($H27&gt;2,INDEX(TableauForfait[Intervenant],SMALL(IF(TableauForfait[Référence Client]='Suivi Forfait Epilation'!$D27,ROW(TableauForfait[Référence Client]),9^9),3)-1)," ")," ")," ")</f>
        <v xml:space="preserve"> </v>
      </c>
      <c r="L27" s="36" t="str" cm="1">
        <f t="array" ref="L27">IF('Données clients'!K27="Oui",IFERROR(IF($H27&gt;3,INDEX(TableauForfait[Intervenant],SMALL(IF(TableauForfait[Référence Client]='Suivi Forfait Epilation'!$D27,ROW(TableauForfait[Référence Client]),9^9),4)-1)," ")," ")," ")</f>
        <v xml:space="preserve"> </v>
      </c>
      <c r="M27" s="5" t="str" cm="1">
        <f t="array" ref="M27">IF('Données clients'!K27="Oui",IFERROR(IF($H27&gt;4,INDEX(TableauForfait[Intervenant],SMALL(IF(TableauForfait[Référence Client]='Suivi Forfait Epilation'!$D27,ROW(TableauForfait[Référence Client]),9^9),5)-1)," ")," ")," ")</f>
        <v xml:space="preserve"> </v>
      </c>
      <c r="N27" s="34" t="str">
        <f>IF('Données clients'!K27="Oui",I27&amp;" doit "," ")</f>
        <v xml:space="preserve"> </v>
      </c>
      <c r="O27" s="11" t="str">
        <f>IF('Données clients'!K27="Oui",IF(I27="Anaïs"," ",(COUNTIF(J27:M27,"Anaïs"))*G27)," ")</f>
        <v xml:space="preserve"> </v>
      </c>
      <c r="P27" s="11" t="str">
        <f>IF('Données clients'!K27="Oui",IF(I27="Christian"," ",(COUNTIF(J27:M27,"Christian"))*G27)," ")</f>
        <v xml:space="preserve"> </v>
      </c>
      <c r="Q27" s="85" t="str">
        <f>IF('Données clients'!K27="Oui",IF(I27="Matthieu"," ",(COUNTIF(J27:M27,"Matthieu"))*G27)," ")</f>
        <v xml:space="preserve"> </v>
      </c>
      <c r="R27" s="85"/>
      <c r="S27" s="86" t="str">
        <f t="shared" si="0"/>
        <v xml:space="preserve"> </v>
      </c>
      <c r="T27" s="125" t="str">
        <f t="shared" si="1"/>
        <v xml:space="preserve"> </v>
      </c>
      <c r="U27" s="34" t="str" cm="1">
        <f t="array" ref="U27">IF('Données clients'!R27="Oui","Somme restant due "&amp;(_xlfn.XLOOKUP(B27&amp;E27,B$1:$B27&amp;E$1:$E27,F$1:F27)-((_xlfn.XLOOKUP(B27&amp;E27,B$1:$B27&amp;E$1:$E27,F$1:F27)/3)*(_xlfn.XLOOKUP(B27&amp;E27,B$1:$B27&amp;E$1:$E27,H$2:H27))))&amp;"€"," ")</f>
        <v xml:space="preserve"> </v>
      </c>
      <c r="V27" s="2" t="str">
        <f>IF('Données clients'!R27="Oui","X"," ")</f>
        <v xml:space="preserve"> </v>
      </c>
    </row>
    <row r="28" spans="1:22" s="2" customFormat="1" ht="15" customHeight="1" x14ac:dyDescent="0.2">
      <c r="A28" s="124" t="str">
        <f>IF(COUNTBLANK('Achat Forfait Epilation'!A28)=1,"",'Achat Forfait Epilation'!A28)</f>
        <v xml:space="preserve"> </v>
      </c>
      <c r="B28" s="32" t="str">
        <f>IF(COUNTBLANK('Achat Forfait Epilation'!B28)=1,"",'Achat Forfait Epilation'!B28)</f>
        <v xml:space="preserve"> </v>
      </c>
      <c r="C28" s="166" t="str">
        <f>IF(COUNTBLANK('Achat Forfait Epilation'!C28)=1,"",'Achat Forfait Epilation'!C28)</f>
        <v xml:space="preserve"> </v>
      </c>
      <c r="D28" s="163" t="str">
        <f>IF(COUNTBLANK('Achat Forfait Epilation'!E28)=1,"",'Achat Forfait Epilation'!E28)</f>
        <v xml:space="preserve"> </v>
      </c>
      <c r="E28" s="163" t="str">
        <f>IF(COUNTBLANK('Achat Forfait Epilation'!F28)=1,"",'Achat Forfait Epilation'!F28)</f>
        <v xml:space="preserve"> </v>
      </c>
      <c r="F28" s="168" t="str">
        <f>IF(COUNTBLANK('Achat Forfait Epilation'!P28)=1,"",'Achat Forfait Epilation'!P28)</f>
        <v/>
      </c>
      <c r="G28" s="10" t="str">
        <f>IFERROR(F28/'Achat Forfait Epilation'!S28,"")</f>
        <v/>
      </c>
      <c r="H28" s="29" t="str">
        <f>IF(COUNTBLANK('Achat Forfait Epilation'!R28)=1,"",'Achat Forfait Epilation'!R28)</f>
        <v xml:space="preserve"> </v>
      </c>
      <c r="I28" s="12" t="str" cm="1">
        <f t="array" ref="I28">IF('Données clients'!K28="Oui",IFERROR(INDEX(TableauForfait[Intervenant],SMALL(IF(TableauForfait[Référence Client]='Suivi Forfait Epilation'!$D28,ROW(TableauForfait[Référence Client]),9^9),1)-1)," ")," ")</f>
        <v xml:space="preserve"> </v>
      </c>
      <c r="J28" s="35" t="str" cm="1">
        <f t="array" ref="J28">IF('Données clients'!K28="Oui",IFERROR(IF($H28&gt;1,INDEX(TableauForfait[Intervenant],SMALL(IF(TableauForfait[Référence Client]='Suivi Forfait Epilation'!$D28,ROW(TableauForfait[Référence Client]),9^9),2)-1)," ")," ")," ")</f>
        <v xml:space="preserve"> </v>
      </c>
      <c r="K28" s="36" t="str" cm="1">
        <f t="array" ref="K28">IF('Données clients'!K28="Oui",IFERROR(IF($H28&gt;2,INDEX(TableauForfait[Intervenant],SMALL(IF(TableauForfait[Référence Client]='Suivi Forfait Epilation'!$D28,ROW(TableauForfait[Référence Client]),9^9),3)-1)," ")," ")," ")</f>
        <v xml:space="preserve"> </v>
      </c>
      <c r="L28" s="36" t="str" cm="1">
        <f t="array" ref="L28">IF('Données clients'!K28="Oui",IFERROR(IF($H28&gt;3,INDEX(TableauForfait[Intervenant],SMALL(IF(TableauForfait[Référence Client]='Suivi Forfait Epilation'!$D28,ROW(TableauForfait[Référence Client]),9^9),4)-1)," ")," ")," ")</f>
        <v xml:space="preserve"> </v>
      </c>
      <c r="M28" s="5" t="str" cm="1">
        <f t="array" ref="M28">IF('Données clients'!K28="Oui",IFERROR(IF($H28&gt;4,INDEX(TableauForfait[Intervenant],SMALL(IF(TableauForfait[Référence Client]='Suivi Forfait Epilation'!$D28,ROW(TableauForfait[Référence Client]),9^9),5)-1)," ")," ")," ")</f>
        <v xml:space="preserve"> </v>
      </c>
      <c r="N28" s="34" t="str">
        <f>IF('Données clients'!K28="Oui",I28&amp;" doit "," ")</f>
        <v xml:space="preserve"> </v>
      </c>
      <c r="O28" s="11" t="str">
        <f>IF('Données clients'!K28="Oui",IF(I28="Anaïs"," ",(COUNTIF(J28:M28,"Anaïs"))*G28)," ")</f>
        <v xml:space="preserve"> </v>
      </c>
      <c r="P28" s="11" t="str">
        <f>IF('Données clients'!K28="Oui",IF(I28="Christian"," ",(COUNTIF(J28:M28,"Christian"))*G28)," ")</f>
        <v xml:space="preserve"> </v>
      </c>
      <c r="Q28" s="85" t="str">
        <f>IF('Données clients'!K28="Oui",IF(I28="Matthieu"," ",(COUNTIF(J28:M28,"Matthieu"))*G28)," ")</f>
        <v xml:space="preserve"> </v>
      </c>
      <c r="R28" s="85"/>
      <c r="S28" s="86" t="str">
        <f t="shared" si="0"/>
        <v xml:space="preserve"> </v>
      </c>
      <c r="T28" s="125" t="str">
        <f t="shared" si="1"/>
        <v xml:space="preserve"> </v>
      </c>
      <c r="U28" s="34" t="str" cm="1">
        <f t="array" ref="U28">IF('Données clients'!R28="Oui","Somme restant due "&amp;(_xlfn.XLOOKUP(B28&amp;E28,B$1:$B28&amp;E$1:$E28,F$1:F28)-((_xlfn.XLOOKUP(B28&amp;E28,B$1:$B28&amp;E$1:$E28,F$1:F28)/3)*(_xlfn.XLOOKUP(B28&amp;E28,B$1:$B28&amp;E$1:$E28,H$2:H28))))&amp;"€"," ")</f>
        <v xml:space="preserve"> </v>
      </c>
      <c r="V28" s="2" t="str">
        <f>IF('Données clients'!R28="Oui","X"," ")</f>
        <v xml:space="preserve"> </v>
      </c>
    </row>
    <row r="29" spans="1:22" s="2" customFormat="1" ht="15" customHeight="1" x14ac:dyDescent="0.2">
      <c r="A29" s="124" t="str">
        <f>IF(COUNTBLANK('Achat Forfait Epilation'!A29)=1,"",'Achat Forfait Epilation'!A29)</f>
        <v xml:space="preserve"> </v>
      </c>
      <c r="B29" s="32" t="str">
        <f>IF(COUNTBLANK('Achat Forfait Epilation'!B29)=1,"",'Achat Forfait Epilation'!B29)</f>
        <v xml:space="preserve"> </v>
      </c>
      <c r="C29" s="166" t="str">
        <f>IF(COUNTBLANK('Achat Forfait Epilation'!C29)=1,"",'Achat Forfait Epilation'!C29)</f>
        <v xml:space="preserve"> </v>
      </c>
      <c r="D29" s="163" t="str">
        <f>IF(COUNTBLANK('Achat Forfait Epilation'!E29)=1,"",'Achat Forfait Epilation'!E29)</f>
        <v xml:space="preserve"> </v>
      </c>
      <c r="E29" s="163" t="str">
        <f>IF(COUNTBLANK('Achat Forfait Epilation'!F29)=1,"",'Achat Forfait Epilation'!F29)</f>
        <v xml:space="preserve"> </v>
      </c>
      <c r="F29" s="168" t="str">
        <f>IF(COUNTBLANK('Achat Forfait Epilation'!P29)=1,"",'Achat Forfait Epilation'!P29)</f>
        <v/>
      </c>
      <c r="G29" s="10" t="str">
        <f>IFERROR(F29/'Achat Forfait Epilation'!S29,"")</f>
        <v/>
      </c>
      <c r="H29" s="29" t="str">
        <f>IF(COUNTBLANK('Achat Forfait Epilation'!R29)=1,"",'Achat Forfait Epilation'!R29)</f>
        <v xml:space="preserve"> </v>
      </c>
      <c r="I29" s="12" t="str" cm="1">
        <f t="array" ref="I29">IF('Données clients'!K29="Oui",IFERROR(INDEX(TableauForfait[Intervenant],SMALL(IF(TableauForfait[Référence Client]='Suivi Forfait Epilation'!$D29,ROW(TableauForfait[Référence Client]),9^9),1)-1)," ")," ")</f>
        <v xml:space="preserve"> </v>
      </c>
      <c r="J29" s="35" t="str" cm="1">
        <f t="array" ref="J29">IF('Données clients'!K29="Oui",IFERROR(IF($H29&gt;1,INDEX(TableauForfait[Intervenant],SMALL(IF(TableauForfait[Référence Client]='Suivi Forfait Epilation'!$D29,ROW(TableauForfait[Référence Client]),9^9),2)-1)," ")," ")," ")</f>
        <v xml:space="preserve"> </v>
      </c>
      <c r="K29" s="36" t="str" cm="1">
        <f t="array" ref="K29">IF('Données clients'!K29="Oui",IFERROR(IF($H29&gt;2,INDEX(TableauForfait[Intervenant],SMALL(IF(TableauForfait[Référence Client]='Suivi Forfait Epilation'!$D29,ROW(TableauForfait[Référence Client]),9^9),3)-1)," ")," ")," ")</f>
        <v xml:space="preserve"> </v>
      </c>
      <c r="L29" s="36" t="str" cm="1">
        <f t="array" ref="L29">IF('Données clients'!K29="Oui",IFERROR(IF($H29&gt;3,INDEX(TableauForfait[Intervenant],SMALL(IF(TableauForfait[Référence Client]='Suivi Forfait Epilation'!$D29,ROW(TableauForfait[Référence Client]),9^9),4)-1)," ")," ")," ")</f>
        <v xml:space="preserve"> </v>
      </c>
      <c r="M29" s="5" t="str" cm="1">
        <f t="array" ref="M29">IF('Données clients'!K29="Oui",IFERROR(IF($H29&gt;4,INDEX(TableauForfait[Intervenant],SMALL(IF(TableauForfait[Référence Client]='Suivi Forfait Epilation'!$D29,ROW(TableauForfait[Référence Client]),9^9),5)-1)," ")," ")," ")</f>
        <v xml:space="preserve"> </v>
      </c>
      <c r="N29" s="34" t="str">
        <f>IF('Données clients'!K29="Oui",I29&amp;" doit "," ")</f>
        <v xml:space="preserve"> </v>
      </c>
      <c r="O29" s="11" t="str">
        <f>IF('Données clients'!K29="Oui",IF(I29="Anaïs"," ",(COUNTIF(J29:M29,"Anaïs"))*G29)," ")</f>
        <v xml:space="preserve"> </v>
      </c>
      <c r="P29" s="11" t="str">
        <f>IF('Données clients'!K29="Oui",IF(I29="Christian"," ",(COUNTIF(J29:M29,"Christian"))*G29)," ")</f>
        <v xml:space="preserve"> </v>
      </c>
      <c r="Q29" s="85" t="str">
        <f>IF('Données clients'!K29="Oui",IF(I29="Matthieu"," ",(COUNTIF(J29:M29,"Matthieu"))*G29)," ")</f>
        <v xml:space="preserve"> </v>
      </c>
      <c r="R29" s="85"/>
      <c r="S29" s="86" t="str">
        <f t="shared" si="0"/>
        <v xml:space="preserve"> </v>
      </c>
      <c r="T29" s="125" t="str">
        <f t="shared" si="1"/>
        <v xml:space="preserve"> </v>
      </c>
      <c r="U29" s="34" t="str" cm="1">
        <f t="array" ref="U29">IF('Données clients'!R29="Oui","Somme restant due "&amp;(_xlfn.XLOOKUP(B29&amp;E29,B$1:$B29&amp;E$1:$E29,F$1:F29)-((_xlfn.XLOOKUP(B29&amp;E29,B$1:$B29&amp;E$1:$E29,F$1:F29)/3)*(_xlfn.XLOOKUP(B29&amp;E29,B$1:$B29&amp;E$1:$E29,H$2:H29))))&amp;"€"," ")</f>
        <v xml:space="preserve"> </v>
      </c>
      <c r="V29" s="2" t="str">
        <f>IF('Données clients'!R29="Oui","X"," ")</f>
        <v xml:space="preserve"> </v>
      </c>
    </row>
    <row r="30" spans="1:22" s="2" customFormat="1" ht="15" customHeight="1" x14ac:dyDescent="0.2">
      <c r="A30" s="124" t="str">
        <f>IF(COUNTBLANK('Achat Forfait Epilation'!A30)=1,"",'Achat Forfait Epilation'!A30)</f>
        <v xml:space="preserve"> </v>
      </c>
      <c r="B30" s="32" t="str">
        <f>IF(COUNTBLANK('Achat Forfait Epilation'!B30)=1,"",'Achat Forfait Epilation'!B30)</f>
        <v xml:space="preserve"> </v>
      </c>
      <c r="C30" s="166" t="str">
        <f>IF(COUNTBLANK('Achat Forfait Epilation'!C30)=1,"",'Achat Forfait Epilation'!C30)</f>
        <v xml:space="preserve"> </v>
      </c>
      <c r="D30" s="163" t="str">
        <f>IF(COUNTBLANK('Achat Forfait Epilation'!E30)=1,"",'Achat Forfait Epilation'!E30)</f>
        <v xml:space="preserve"> </v>
      </c>
      <c r="E30" s="163" t="str">
        <f>IF(COUNTBLANK('Achat Forfait Epilation'!F30)=1,"",'Achat Forfait Epilation'!F30)</f>
        <v xml:space="preserve"> </v>
      </c>
      <c r="F30" s="168" t="str">
        <f>IF(COUNTBLANK('Achat Forfait Epilation'!P30)=1,"",'Achat Forfait Epilation'!P30)</f>
        <v/>
      </c>
      <c r="G30" s="10" t="str">
        <f>IFERROR(F30/'Achat Forfait Epilation'!S30,"")</f>
        <v/>
      </c>
      <c r="H30" s="29" t="str">
        <f>IF(COUNTBLANK('Achat Forfait Epilation'!R30)=1,"",'Achat Forfait Epilation'!R30)</f>
        <v xml:space="preserve"> </v>
      </c>
      <c r="I30" s="12" t="str" cm="1">
        <f t="array" ref="I30">IF('Données clients'!K30="Oui",IFERROR(INDEX(TableauForfait[Intervenant],SMALL(IF(TableauForfait[Référence Client]='Suivi Forfait Epilation'!$D30,ROW(TableauForfait[Référence Client]),9^9),1)-1)," ")," ")</f>
        <v xml:space="preserve"> </v>
      </c>
      <c r="J30" s="35" t="str" cm="1">
        <f t="array" ref="J30">IF('Données clients'!K30="Oui",IFERROR(IF($H30&gt;1,INDEX(TableauForfait[Intervenant],SMALL(IF(TableauForfait[Référence Client]='Suivi Forfait Epilation'!$D30,ROW(TableauForfait[Référence Client]),9^9),2)-1)," ")," ")," ")</f>
        <v xml:space="preserve"> </v>
      </c>
      <c r="K30" s="36" t="str" cm="1">
        <f t="array" ref="K30">IF('Données clients'!K30="Oui",IFERROR(IF($H30&gt;2,INDEX(TableauForfait[Intervenant],SMALL(IF(TableauForfait[Référence Client]='Suivi Forfait Epilation'!$D30,ROW(TableauForfait[Référence Client]),9^9),3)-1)," ")," ")," ")</f>
        <v xml:space="preserve"> </v>
      </c>
      <c r="L30" s="36" t="str" cm="1">
        <f t="array" ref="L30">IF('Données clients'!K30="Oui",IFERROR(IF($H30&gt;3,INDEX(TableauForfait[Intervenant],SMALL(IF(TableauForfait[Référence Client]='Suivi Forfait Epilation'!$D30,ROW(TableauForfait[Référence Client]),9^9),4)-1)," ")," ")," ")</f>
        <v xml:space="preserve"> </v>
      </c>
      <c r="M30" s="5" t="str" cm="1">
        <f t="array" ref="M30">IF('Données clients'!K30="Oui",IFERROR(IF($H30&gt;4,INDEX(TableauForfait[Intervenant],SMALL(IF(TableauForfait[Référence Client]='Suivi Forfait Epilation'!$D30,ROW(TableauForfait[Référence Client]),9^9),5)-1)," ")," ")," ")</f>
        <v xml:space="preserve"> </v>
      </c>
      <c r="N30" s="34" t="str">
        <f>IF('Données clients'!K30="Oui",I30&amp;" doit "," ")</f>
        <v xml:space="preserve"> </v>
      </c>
      <c r="O30" s="11" t="str">
        <f>IF('Données clients'!K30="Oui",IF(I30="Anaïs"," ",(COUNTIF(J30:M30,"Anaïs"))*G30)," ")</f>
        <v xml:space="preserve"> </v>
      </c>
      <c r="P30" s="11" t="str">
        <f>IF('Données clients'!K30="Oui",IF(I30="Christian"," ",(COUNTIF(J30:M30,"Christian"))*G30)," ")</f>
        <v xml:space="preserve"> </v>
      </c>
      <c r="Q30" s="85" t="str">
        <f>IF('Données clients'!K30="Oui",IF(I30="Matthieu"," ",(COUNTIF(J30:M30,"Matthieu"))*G30)," ")</f>
        <v xml:space="preserve"> </v>
      </c>
      <c r="R30" s="85"/>
      <c r="S30" s="86" t="str">
        <f t="shared" si="0"/>
        <v xml:space="preserve"> </v>
      </c>
      <c r="T30" s="125" t="str">
        <f t="shared" si="1"/>
        <v xml:space="preserve"> </v>
      </c>
      <c r="U30" s="34" t="str" cm="1">
        <f t="array" ref="U30">IF('Données clients'!R30="Oui","Somme restant due "&amp;(_xlfn.XLOOKUP(B30&amp;E30,B$1:$B30&amp;E$1:$E30,F$1:F30)-((_xlfn.XLOOKUP(B30&amp;E30,B$1:$B30&amp;E$1:$E30,F$1:F30)/3)*(_xlfn.XLOOKUP(B30&amp;E30,B$1:$B30&amp;E$1:$E30,H$2:H30))))&amp;"€"," ")</f>
        <v xml:space="preserve"> </v>
      </c>
      <c r="V30" s="2" t="str">
        <f>IF('Données clients'!R30="Oui","X"," ")</f>
        <v xml:space="preserve"> </v>
      </c>
    </row>
    <row r="31" spans="1:22" s="2" customFormat="1" ht="15" customHeight="1" x14ac:dyDescent="0.2">
      <c r="A31" s="124" t="str">
        <f>IF(COUNTBLANK('Achat Forfait Epilation'!A31)=1,"",'Achat Forfait Epilation'!A31)</f>
        <v xml:space="preserve"> </v>
      </c>
      <c r="B31" s="32" t="str">
        <f>IF(COUNTBLANK('Achat Forfait Epilation'!B31)=1,"",'Achat Forfait Epilation'!B31)</f>
        <v xml:space="preserve"> </v>
      </c>
      <c r="C31" s="166" t="str">
        <f>IF(COUNTBLANK('Achat Forfait Epilation'!C31)=1,"",'Achat Forfait Epilation'!C31)</f>
        <v xml:space="preserve"> </v>
      </c>
      <c r="D31" s="163" t="str">
        <f>IF(COUNTBLANK('Achat Forfait Epilation'!E31)=1,"",'Achat Forfait Epilation'!E31)</f>
        <v xml:space="preserve"> </v>
      </c>
      <c r="E31" s="163" t="str">
        <f>IF(COUNTBLANK('Achat Forfait Epilation'!F31)=1,"",'Achat Forfait Epilation'!F31)</f>
        <v xml:space="preserve"> </v>
      </c>
      <c r="F31" s="168" t="str">
        <f>IF(COUNTBLANK('Achat Forfait Epilation'!P31)=1,"",'Achat Forfait Epilation'!P31)</f>
        <v/>
      </c>
      <c r="G31" s="10" t="str">
        <f>IFERROR(F31/'Achat Forfait Epilation'!S31,"")</f>
        <v/>
      </c>
      <c r="H31" s="29" t="str">
        <f>IF(COUNTBLANK('Achat Forfait Epilation'!R31)=1,"",'Achat Forfait Epilation'!R31)</f>
        <v xml:space="preserve"> </v>
      </c>
      <c r="I31" s="12" t="str" cm="1">
        <f t="array" ref="I31">IF('Données clients'!K31="Oui",IFERROR(INDEX(TableauForfait[Intervenant],SMALL(IF(TableauForfait[Référence Client]='Suivi Forfait Epilation'!$D31,ROW(TableauForfait[Référence Client]),9^9),1)-1)," ")," ")</f>
        <v xml:space="preserve"> </v>
      </c>
      <c r="J31" s="35" t="str" cm="1">
        <f t="array" ref="J31">IF('Données clients'!K31="Oui",IFERROR(IF($H31&gt;1,INDEX(TableauForfait[Intervenant],SMALL(IF(TableauForfait[Référence Client]='Suivi Forfait Epilation'!$D31,ROW(TableauForfait[Référence Client]),9^9),2)-1)," ")," ")," ")</f>
        <v xml:space="preserve"> </v>
      </c>
      <c r="K31" s="36" t="str" cm="1">
        <f t="array" ref="K31">IF('Données clients'!K31="Oui",IFERROR(IF($H31&gt;2,INDEX(TableauForfait[Intervenant],SMALL(IF(TableauForfait[Référence Client]='Suivi Forfait Epilation'!$D31,ROW(TableauForfait[Référence Client]),9^9),3)-1)," ")," ")," ")</f>
        <v xml:space="preserve"> </v>
      </c>
      <c r="L31" s="36" t="str" cm="1">
        <f t="array" ref="L31">IF('Données clients'!K31="Oui",IFERROR(IF($H31&gt;3,INDEX(TableauForfait[Intervenant],SMALL(IF(TableauForfait[Référence Client]='Suivi Forfait Epilation'!$D31,ROW(TableauForfait[Référence Client]),9^9),4)-1)," ")," ")," ")</f>
        <v xml:space="preserve"> </v>
      </c>
      <c r="M31" s="5" t="str" cm="1">
        <f t="array" ref="M31">IF('Données clients'!K31="Oui",IFERROR(IF($H31&gt;4,INDEX(TableauForfait[Intervenant],SMALL(IF(TableauForfait[Référence Client]='Suivi Forfait Epilation'!$D31,ROW(TableauForfait[Référence Client]),9^9),5)-1)," ")," ")," ")</f>
        <v xml:space="preserve"> </v>
      </c>
      <c r="N31" s="34" t="str">
        <f>IF('Données clients'!K31="Oui",I31&amp;" doit "," ")</f>
        <v xml:space="preserve"> </v>
      </c>
      <c r="O31" s="11" t="str">
        <f>IF('Données clients'!K31="Oui",IF(I31="Anaïs"," ",(COUNTIF(J31:M31,"Anaïs"))*G31)," ")</f>
        <v xml:space="preserve"> </v>
      </c>
      <c r="P31" s="11" t="str">
        <f>IF('Données clients'!K31="Oui",IF(I31="Christian"," ",(COUNTIF(J31:M31,"Christian"))*G31)," ")</f>
        <v xml:space="preserve"> </v>
      </c>
      <c r="Q31" s="85" t="str">
        <f>IF('Données clients'!K31="Oui",IF(I31="Matthieu"," ",(COUNTIF(J31:M31,"Matthieu"))*G31)," ")</f>
        <v xml:space="preserve"> </v>
      </c>
      <c r="R31" s="85"/>
      <c r="S31" s="86" t="str">
        <f t="shared" si="0"/>
        <v xml:space="preserve"> </v>
      </c>
      <c r="T31" s="125" t="str">
        <f t="shared" si="1"/>
        <v xml:space="preserve"> </v>
      </c>
      <c r="U31" s="34" t="str" cm="1">
        <f t="array" ref="U31">IF('Données clients'!R31="Oui","Somme restant due "&amp;(_xlfn.XLOOKUP(B31&amp;E31,B$1:$B31&amp;E$1:$E31,F$1:F31)-((_xlfn.XLOOKUP(B31&amp;E31,B$1:$B31&amp;E$1:$E31,F$1:F31)/3)*(_xlfn.XLOOKUP(B31&amp;E31,B$1:$B31&amp;E$1:$E31,H$2:H31))))&amp;"€"," ")</f>
        <v xml:space="preserve"> </v>
      </c>
      <c r="V31" s="2" t="str">
        <f>IF('Données clients'!R31="Oui","X"," ")</f>
        <v xml:space="preserve"> </v>
      </c>
    </row>
    <row r="32" spans="1:22" s="2" customFormat="1" ht="15" customHeight="1" x14ac:dyDescent="0.2">
      <c r="A32" s="124" t="str">
        <f>IF(COUNTBLANK('Achat Forfait Epilation'!A32)=1,"",'Achat Forfait Epilation'!A32)</f>
        <v xml:space="preserve"> </v>
      </c>
      <c r="B32" s="32" t="str">
        <f>IF(COUNTBLANK('Achat Forfait Epilation'!B32)=1,"",'Achat Forfait Epilation'!B32)</f>
        <v xml:space="preserve"> </v>
      </c>
      <c r="C32" s="166" t="str">
        <f>IF(COUNTBLANK('Achat Forfait Epilation'!C32)=1,"",'Achat Forfait Epilation'!C32)</f>
        <v xml:space="preserve"> </v>
      </c>
      <c r="D32" s="163" t="str">
        <f>IF(COUNTBLANK('Achat Forfait Epilation'!E32)=1,"",'Achat Forfait Epilation'!E32)</f>
        <v xml:space="preserve"> </v>
      </c>
      <c r="E32" s="163" t="str">
        <f>IF(COUNTBLANK('Achat Forfait Epilation'!F32)=1,"",'Achat Forfait Epilation'!F32)</f>
        <v xml:space="preserve"> </v>
      </c>
      <c r="F32" s="168" t="str">
        <f>IF(COUNTBLANK('Achat Forfait Epilation'!P32)=1,"",'Achat Forfait Epilation'!P32)</f>
        <v/>
      </c>
      <c r="G32" s="10" t="str">
        <f>IFERROR(F32/'Achat Forfait Epilation'!S32,"")</f>
        <v/>
      </c>
      <c r="H32" s="29" t="str">
        <f>IF(COUNTBLANK('Achat Forfait Epilation'!R32)=1,"",'Achat Forfait Epilation'!R32)</f>
        <v xml:space="preserve"> </v>
      </c>
      <c r="I32" s="12" t="str" cm="1">
        <f t="array" ref="I32">IF('Données clients'!K32="Oui",IFERROR(INDEX(TableauForfait[Intervenant],SMALL(IF(TableauForfait[Référence Client]='Suivi Forfait Epilation'!$D32,ROW(TableauForfait[Référence Client]),9^9),1)-1)," ")," ")</f>
        <v xml:space="preserve"> </v>
      </c>
      <c r="J32" s="35" t="str" cm="1">
        <f t="array" ref="J32">IF('Données clients'!K32="Oui",IFERROR(IF($H32&gt;1,INDEX(TableauForfait[Intervenant],SMALL(IF(TableauForfait[Référence Client]='Suivi Forfait Epilation'!$D32,ROW(TableauForfait[Référence Client]),9^9),2)-1)," ")," ")," ")</f>
        <v xml:space="preserve"> </v>
      </c>
      <c r="K32" s="36" t="str" cm="1">
        <f t="array" ref="K32">IF('Données clients'!K32="Oui",IFERROR(IF($H32&gt;2,INDEX(TableauForfait[Intervenant],SMALL(IF(TableauForfait[Référence Client]='Suivi Forfait Epilation'!$D32,ROW(TableauForfait[Référence Client]),9^9),3)-1)," ")," ")," ")</f>
        <v xml:space="preserve"> </v>
      </c>
      <c r="L32" s="36" t="str" cm="1">
        <f t="array" ref="L32">IF('Données clients'!K32="Oui",IFERROR(IF($H32&gt;3,INDEX(TableauForfait[Intervenant],SMALL(IF(TableauForfait[Référence Client]='Suivi Forfait Epilation'!$D32,ROW(TableauForfait[Référence Client]),9^9),4)-1)," ")," ")," ")</f>
        <v xml:space="preserve"> </v>
      </c>
      <c r="M32" s="5" t="str" cm="1">
        <f t="array" ref="M32">IF('Données clients'!K32="Oui",IFERROR(IF($H32&gt;4,INDEX(TableauForfait[Intervenant],SMALL(IF(TableauForfait[Référence Client]='Suivi Forfait Epilation'!$D32,ROW(TableauForfait[Référence Client]),9^9),5)-1)," ")," ")," ")</f>
        <v xml:space="preserve"> </v>
      </c>
      <c r="N32" s="34" t="str">
        <f>IF('Données clients'!K32="Oui",I32&amp;" doit "," ")</f>
        <v xml:space="preserve"> </v>
      </c>
      <c r="O32" s="11" t="str">
        <f>IF('Données clients'!K32="Oui",IF(I32="Anaïs"," ",(COUNTIF(J32:M32,"Anaïs"))*G32)," ")</f>
        <v xml:space="preserve"> </v>
      </c>
      <c r="P32" s="11" t="str">
        <f>IF('Données clients'!K32="Oui",IF(I32="Christian"," ",(COUNTIF(J32:M32,"Christian"))*G32)," ")</f>
        <v xml:space="preserve"> </v>
      </c>
      <c r="Q32" s="85" t="str">
        <f>IF('Données clients'!K32="Oui",IF(I32="Matthieu"," ",(COUNTIF(J32:M32,"Matthieu"))*G32)," ")</f>
        <v xml:space="preserve"> </v>
      </c>
      <c r="R32" s="85"/>
      <c r="S32" s="86" t="str">
        <f t="shared" si="0"/>
        <v xml:space="preserve"> </v>
      </c>
      <c r="T32" s="125" t="str">
        <f t="shared" si="1"/>
        <v xml:space="preserve"> </v>
      </c>
      <c r="U32" s="34" t="str" cm="1">
        <f t="array" ref="U32">IF('Données clients'!R32="Oui","Somme restant due "&amp;(_xlfn.XLOOKUP(B32&amp;E32,B$1:$B32&amp;E$1:$E32,F$1:F32)-((_xlfn.XLOOKUP(B32&amp;E32,B$1:$B32&amp;E$1:$E32,F$1:F32)/3)*(_xlfn.XLOOKUP(B32&amp;E32,B$1:$B32&amp;E$1:$E32,H$2:H32))))&amp;"€"," ")</f>
        <v xml:space="preserve"> </v>
      </c>
      <c r="V32" s="2" t="str">
        <f>IF('Données clients'!R32="Oui","X"," ")</f>
        <v xml:space="preserve"> </v>
      </c>
    </row>
    <row r="33" spans="1:22" s="2" customFormat="1" ht="15" customHeight="1" x14ac:dyDescent="0.2">
      <c r="A33" s="124" t="str">
        <f>IF(COUNTBLANK('Achat Forfait Epilation'!A33)=1,"",'Achat Forfait Epilation'!A33)</f>
        <v xml:space="preserve"> </v>
      </c>
      <c r="B33" s="32" t="str">
        <f>IF(COUNTBLANK('Achat Forfait Epilation'!B33)=1,"",'Achat Forfait Epilation'!B33)</f>
        <v xml:space="preserve"> </v>
      </c>
      <c r="C33" s="166" t="str">
        <f>IF(COUNTBLANK('Achat Forfait Epilation'!C33)=1,"",'Achat Forfait Epilation'!C33)</f>
        <v xml:space="preserve"> </v>
      </c>
      <c r="D33" s="163" t="str">
        <f>IF(COUNTBLANK('Achat Forfait Epilation'!E33)=1,"",'Achat Forfait Epilation'!E33)</f>
        <v xml:space="preserve"> </v>
      </c>
      <c r="E33" s="163" t="str">
        <f>IF(COUNTBLANK('Achat Forfait Epilation'!F33)=1,"",'Achat Forfait Epilation'!F33)</f>
        <v xml:space="preserve"> </v>
      </c>
      <c r="F33" s="168" t="str">
        <f>IF(COUNTBLANK('Achat Forfait Epilation'!P33)=1,"",'Achat Forfait Epilation'!P33)</f>
        <v/>
      </c>
      <c r="G33" s="10" t="str">
        <f>IFERROR(F33/'Achat Forfait Epilation'!S33,"")</f>
        <v/>
      </c>
      <c r="H33" s="29" t="str">
        <f>IF(COUNTBLANK('Achat Forfait Epilation'!R33)=1,"",'Achat Forfait Epilation'!R33)</f>
        <v xml:space="preserve"> </v>
      </c>
      <c r="I33" s="12" t="str" cm="1">
        <f t="array" ref="I33">IF('Données clients'!K33="Oui",IFERROR(INDEX(TableauForfait[Intervenant],SMALL(IF(TableauForfait[Référence Client]='Suivi Forfait Epilation'!$D33,ROW(TableauForfait[Référence Client]),9^9),1)-1)," ")," ")</f>
        <v xml:space="preserve"> </v>
      </c>
      <c r="J33" s="35" t="str" cm="1">
        <f t="array" ref="J33">IF('Données clients'!K33="Oui",IFERROR(IF($H33&gt;1,INDEX(TableauForfait[Intervenant],SMALL(IF(TableauForfait[Référence Client]='Suivi Forfait Epilation'!$D33,ROW(TableauForfait[Référence Client]),9^9),2)-1)," ")," ")," ")</f>
        <v xml:space="preserve"> </v>
      </c>
      <c r="K33" s="36" t="str" cm="1">
        <f t="array" ref="K33">IF('Données clients'!K33="Oui",IFERROR(IF($H33&gt;2,INDEX(TableauForfait[Intervenant],SMALL(IF(TableauForfait[Référence Client]='Suivi Forfait Epilation'!$D33,ROW(TableauForfait[Référence Client]),9^9),3)-1)," ")," ")," ")</f>
        <v xml:space="preserve"> </v>
      </c>
      <c r="L33" s="36" t="str" cm="1">
        <f t="array" ref="L33">IF('Données clients'!K33="Oui",IFERROR(IF($H33&gt;3,INDEX(TableauForfait[Intervenant],SMALL(IF(TableauForfait[Référence Client]='Suivi Forfait Epilation'!$D33,ROW(TableauForfait[Référence Client]),9^9),4)-1)," ")," ")," ")</f>
        <v xml:space="preserve"> </v>
      </c>
      <c r="M33" s="5" t="str" cm="1">
        <f t="array" ref="M33">IF('Données clients'!K33="Oui",IFERROR(IF($H33&gt;4,INDEX(TableauForfait[Intervenant],SMALL(IF(TableauForfait[Référence Client]='Suivi Forfait Epilation'!$D33,ROW(TableauForfait[Référence Client]),9^9),5)-1)," ")," ")," ")</f>
        <v xml:space="preserve"> </v>
      </c>
      <c r="N33" s="34" t="str">
        <f>IF('Données clients'!K33="Oui",I33&amp;" doit "," ")</f>
        <v xml:space="preserve"> </v>
      </c>
      <c r="O33" s="11" t="str">
        <f>IF('Données clients'!K33="Oui",IF(I33="Anaïs"," ",(COUNTIF(J33:M33,"Anaïs"))*G33)," ")</f>
        <v xml:space="preserve"> </v>
      </c>
      <c r="P33" s="11" t="str">
        <f>IF('Données clients'!K33="Oui",IF(I33="Christian"," ",(COUNTIF(J33:M33,"Christian"))*G33)," ")</f>
        <v xml:space="preserve"> </v>
      </c>
      <c r="Q33" s="85" t="str">
        <f>IF('Données clients'!K33="Oui",IF(I33="Matthieu"," ",(COUNTIF(J33:M33,"Matthieu"))*G33)," ")</f>
        <v xml:space="preserve"> </v>
      </c>
      <c r="R33" s="85"/>
      <c r="S33" s="86" t="str">
        <f t="shared" ref="S33:S64" si="2">IF(H33&lt;&gt;5," ","1")</f>
        <v xml:space="preserve"> </v>
      </c>
      <c r="T33" s="125" t="str">
        <f t="shared" ref="T33:T64" si="3">IF(COUNTBLANK(F33)=1," ","Oui")</f>
        <v xml:space="preserve"> </v>
      </c>
      <c r="U33" s="34" t="str" cm="1">
        <f t="array" ref="U33">IF('Données clients'!R33="Oui","Somme restant due "&amp;(_xlfn.XLOOKUP(B33&amp;E33,B$1:$B33&amp;E$1:$E33,F$1:F33)-((_xlfn.XLOOKUP(B33&amp;E33,B$1:$B33&amp;E$1:$E33,F$1:F33)/3)*(_xlfn.XLOOKUP(B33&amp;E33,B$1:$B33&amp;E$1:$E33,H$2:H33))))&amp;"€"," ")</f>
        <v xml:space="preserve"> </v>
      </c>
      <c r="V33" s="2" t="str">
        <f>IF('Données clients'!R33="Oui","X"," ")</f>
        <v xml:space="preserve"> </v>
      </c>
    </row>
    <row r="34" spans="1:22" s="2" customFormat="1" ht="15" customHeight="1" x14ac:dyDescent="0.2">
      <c r="A34" s="124" t="str">
        <f>IF(COUNTBLANK('Achat Forfait Epilation'!A34)=1,"",'Achat Forfait Epilation'!A34)</f>
        <v xml:space="preserve"> </v>
      </c>
      <c r="B34" s="32" t="str">
        <f>IF(COUNTBLANK('Achat Forfait Epilation'!B34)=1,"",'Achat Forfait Epilation'!B34)</f>
        <v xml:space="preserve"> </v>
      </c>
      <c r="C34" s="166" t="str">
        <f>IF(COUNTBLANK('Achat Forfait Epilation'!C34)=1,"",'Achat Forfait Epilation'!C34)</f>
        <v xml:space="preserve"> </v>
      </c>
      <c r="D34" s="163" t="str">
        <f>IF(COUNTBLANK('Achat Forfait Epilation'!E34)=1,"",'Achat Forfait Epilation'!E34)</f>
        <v xml:space="preserve"> </v>
      </c>
      <c r="E34" s="163" t="str">
        <f>IF(COUNTBLANK('Achat Forfait Epilation'!F34)=1,"",'Achat Forfait Epilation'!F34)</f>
        <v xml:space="preserve"> </v>
      </c>
      <c r="F34" s="168" t="str">
        <f>IF(COUNTBLANK('Achat Forfait Epilation'!P34)=1,"",'Achat Forfait Epilation'!P34)</f>
        <v/>
      </c>
      <c r="G34" s="10" t="str">
        <f>IFERROR(F34/'Achat Forfait Epilation'!S34,"")</f>
        <v/>
      </c>
      <c r="H34" s="29" t="str">
        <f>IF(COUNTBLANK('Achat Forfait Epilation'!R34)=1,"",'Achat Forfait Epilation'!R34)</f>
        <v xml:space="preserve"> </v>
      </c>
      <c r="I34" s="12" t="str" cm="1">
        <f t="array" ref="I34">IF('Données clients'!K34="Oui",IFERROR(INDEX(TableauForfait[Intervenant],SMALL(IF(TableauForfait[Référence Client]='Suivi Forfait Epilation'!$D34,ROW(TableauForfait[Référence Client]),9^9),1)-1)," ")," ")</f>
        <v xml:space="preserve"> </v>
      </c>
      <c r="J34" s="35" t="str" cm="1">
        <f t="array" ref="J34">IF('Données clients'!K34="Oui",IFERROR(IF($H34&gt;1,INDEX(TableauForfait[Intervenant],SMALL(IF(TableauForfait[Référence Client]='Suivi Forfait Epilation'!$D34,ROW(TableauForfait[Référence Client]),9^9),2)-1)," ")," ")," ")</f>
        <v xml:space="preserve"> </v>
      </c>
      <c r="K34" s="36" t="str" cm="1">
        <f t="array" ref="K34">IF('Données clients'!K34="Oui",IFERROR(IF($H34&gt;2,INDEX(TableauForfait[Intervenant],SMALL(IF(TableauForfait[Référence Client]='Suivi Forfait Epilation'!$D34,ROW(TableauForfait[Référence Client]),9^9),3)-1)," ")," ")," ")</f>
        <v xml:space="preserve"> </v>
      </c>
      <c r="L34" s="36" t="str" cm="1">
        <f t="array" ref="L34">IF('Données clients'!K34="Oui",IFERROR(IF($H34&gt;3,INDEX(TableauForfait[Intervenant],SMALL(IF(TableauForfait[Référence Client]='Suivi Forfait Epilation'!$D34,ROW(TableauForfait[Référence Client]),9^9),4)-1)," ")," ")," ")</f>
        <v xml:space="preserve"> </v>
      </c>
      <c r="M34" s="5" t="str" cm="1">
        <f t="array" ref="M34">IF('Données clients'!K34="Oui",IFERROR(IF($H34&gt;4,INDEX(TableauForfait[Intervenant],SMALL(IF(TableauForfait[Référence Client]='Suivi Forfait Epilation'!$D34,ROW(TableauForfait[Référence Client]),9^9),5)-1)," ")," ")," ")</f>
        <v xml:space="preserve"> </v>
      </c>
      <c r="N34" s="34" t="str">
        <f>IF('Données clients'!K34="Oui",I34&amp;" doit "," ")</f>
        <v xml:space="preserve"> </v>
      </c>
      <c r="O34" s="11" t="str">
        <f>IF('Données clients'!K34="Oui",IF(I34="Anaïs"," ",(COUNTIF(J34:M34,"Anaïs"))*G34)," ")</f>
        <v xml:space="preserve"> </v>
      </c>
      <c r="P34" s="11" t="str">
        <f>IF('Données clients'!K34="Oui",IF(I34="Christian"," ",(COUNTIF(J34:M34,"Christian"))*G34)," ")</f>
        <v xml:space="preserve"> </v>
      </c>
      <c r="Q34" s="85" t="str">
        <f>IF('Données clients'!K34="Oui",IF(I34="Matthieu"," ",(COUNTIF(J34:M34,"Matthieu"))*G34)," ")</f>
        <v xml:space="preserve"> </v>
      </c>
      <c r="R34" s="85"/>
      <c r="S34" s="86" t="str">
        <f t="shared" si="2"/>
        <v xml:space="preserve"> </v>
      </c>
      <c r="T34" s="125" t="str">
        <f t="shared" si="3"/>
        <v xml:space="preserve"> </v>
      </c>
      <c r="U34" s="34" t="str" cm="1">
        <f t="array" ref="U34">IF('Données clients'!R34="Oui","Somme restant due "&amp;(_xlfn.XLOOKUP(B34&amp;E34,B$1:$B34&amp;E$1:$E34,F$1:F34)-((_xlfn.XLOOKUP(B34&amp;E34,B$1:$B34&amp;E$1:$E34,F$1:F34)/3)*(_xlfn.XLOOKUP(B34&amp;E34,B$1:$B34&amp;E$1:$E34,H$2:H34))))&amp;"€"," ")</f>
        <v xml:space="preserve"> </v>
      </c>
      <c r="V34" s="2" t="str">
        <f>IF('Données clients'!R34="Oui","X"," ")</f>
        <v xml:space="preserve"> </v>
      </c>
    </row>
    <row r="35" spans="1:22" s="2" customFormat="1" ht="15" customHeight="1" x14ac:dyDescent="0.2">
      <c r="A35" s="124" t="str">
        <f>IF(COUNTBLANK('Achat Forfait Epilation'!A35)=1,"",'Achat Forfait Epilation'!A35)</f>
        <v xml:space="preserve"> </v>
      </c>
      <c r="B35" s="32" t="str">
        <f>IF(COUNTBLANK('Achat Forfait Epilation'!B35)=1,"",'Achat Forfait Epilation'!B35)</f>
        <v xml:space="preserve"> </v>
      </c>
      <c r="C35" s="166" t="str">
        <f>IF(COUNTBLANK('Achat Forfait Epilation'!C35)=1,"",'Achat Forfait Epilation'!C35)</f>
        <v xml:space="preserve"> </v>
      </c>
      <c r="D35" s="163" t="str">
        <f>IF(COUNTBLANK('Achat Forfait Epilation'!E35)=1,"",'Achat Forfait Epilation'!E35)</f>
        <v xml:space="preserve"> </v>
      </c>
      <c r="E35" s="163" t="str">
        <f>IF(COUNTBLANK('Achat Forfait Epilation'!F35)=1,"",'Achat Forfait Epilation'!F35)</f>
        <v xml:space="preserve"> </v>
      </c>
      <c r="F35" s="168" t="str">
        <f>IF(COUNTBLANK('Achat Forfait Epilation'!P35)=1,"",'Achat Forfait Epilation'!P35)</f>
        <v/>
      </c>
      <c r="G35" s="10" t="str">
        <f>IFERROR(F35/'Achat Forfait Epilation'!S35,"")</f>
        <v/>
      </c>
      <c r="H35" s="29" t="str">
        <f>IF(COUNTBLANK('Achat Forfait Epilation'!R35)=1,"",'Achat Forfait Epilation'!R35)</f>
        <v xml:space="preserve"> </v>
      </c>
      <c r="I35" s="12" t="str" cm="1">
        <f t="array" ref="I35">IF('Données clients'!K35="Oui",IFERROR(INDEX(TableauForfait[Intervenant],SMALL(IF(TableauForfait[Référence Client]='Suivi Forfait Epilation'!$D35,ROW(TableauForfait[Référence Client]),9^9),1)-1)," ")," ")</f>
        <v xml:space="preserve"> </v>
      </c>
      <c r="J35" s="35" t="str" cm="1">
        <f t="array" ref="J35">IF('Données clients'!K35="Oui",IFERROR(IF($H35&gt;1,INDEX(TableauForfait[Intervenant],SMALL(IF(TableauForfait[Référence Client]='Suivi Forfait Epilation'!$D35,ROW(TableauForfait[Référence Client]),9^9),2)-1)," ")," ")," ")</f>
        <v xml:space="preserve"> </v>
      </c>
      <c r="K35" s="36" t="str" cm="1">
        <f t="array" ref="K35">IF('Données clients'!K35="Oui",IFERROR(IF($H35&gt;2,INDEX(TableauForfait[Intervenant],SMALL(IF(TableauForfait[Référence Client]='Suivi Forfait Epilation'!$D35,ROW(TableauForfait[Référence Client]),9^9),3)-1)," ")," ")," ")</f>
        <v xml:space="preserve"> </v>
      </c>
      <c r="L35" s="36" t="str" cm="1">
        <f t="array" ref="L35">IF('Données clients'!K35="Oui",IFERROR(IF($H35&gt;3,INDEX(TableauForfait[Intervenant],SMALL(IF(TableauForfait[Référence Client]='Suivi Forfait Epilation'!$D35,ROW(TableauForfait[Référence Client]),9^9),4)-1)," ")," ")," ")</f>
        <v xml:space="preserve"> </v>
      </c>
      <c r="M35" s="5" t="str" cm="1">
        <f t="array" ref="M35">IF('Données clients'!K35="Oui",IFERROR(IF($H35&gt;4,INDEX(TableauForfait[Intervenant],SMALL(IF(TableauForfait[Référence Client]='Suivi Forfait Epilation'!$D35,ROW(TableauForfait[Référence Client]),9^9),5)-1)," ")," ")," ")</f>
        <v xml:space="preserve"> </v>
      </c>
      <c r="N35" s="34" t="str">
        <f>IF('Données clients'!K35="Oui",I35&amp;" doit "," ")</f>
        <v xml:space="preserve"> </v>
      </c>
      <c r="O35" s="11" t="str">
        <f>IF('Données clients'!K35="Oui",IF(I35="Anaïs"," ",(COUNTIF(J35:M35,"Anaïs"))*G35)," ")</f>
        <v xml:space="preserve"> </v>
      </c>
      <c r="P35" s="11" t="str">
        <f>IF('Données clients'!K35="Oui",IF(I35="Christian"," ",(COUNTIF(J35:M35,"Christian"))*G35)," ")</f>
        <v xml:space="preserve"> </v>
      </c>
      <c r="Q35" s="85" t="str">
        <f>IF('Données clients'!K35="Oui",IF(I35="Matthieu"," ",(COUNTIF(J35:M35,"Matthieu"))*G35)," ")</f>
        <v xml:space="preserve"> </v>
      </c>
      <c r="R35" s="85"/>
      <c r="S35" s="86" t="str">
        <f t="shared" si="2"/>
        <v xml:space="preserve"> </v>
      </c>
      <c r="T35" s="125" t="str">
        <f t="shared" si="3"/>
        <v xml:space="preserve"> </v>
      </c>
      <c r="U35" s="34" t="str" cm="1">
        <f t="array" ref="U35">IF('Données clients'!R35="Oui","Somme restant due "&amp;(_xlfn.XLOOKUP(B35&amp;E35,B$1:$B35&amp;E$1:$E35,F$1:F35)-((_xlfn.XLOOKUP(B35&amp;E35,B$1:$B35&amp;E$1:$E35,F$1:F35)/3)*(_xlfn.XLOOKUP(B35&amp;E35,B$1:$B35&amp;E$1:$E35,H$2:H35))))&amp;"€"," ")</f>
        <v xml:space="preserve"> </v>
      </c>
      <c r="V35" s="2" t="str">
        <f>IF('Données clients'!R35="Oui","X"," ")</f>
        <v xml:space="preserve"> </v>
      </c>
    </row>
    <row r="36" spans="1:22" s="2" customFormat="1" ht="15" customHeight="1" x14ac:dyDescent="0.2">
      <c r="A36" s="124" t="str">
        <f>IF(COUNTBLANK('Achat Forfait Epilation'!A36)=1,"",'Achat Forfait Epilation'!A36)</f>
        <v xml:space="preserve"> </v>
      </c>
      <c r="B36" s="32" t="str">
        <f>IF(COUNTBLANK('Achat Forfait Epilation'!B36)=1,"",'Achat Forfait Epilation'!B36)</f>
        <v xml:space="preserve"> </v>
      </c>
      <c r="C36" s="166" t="str">
        <f>IF(COUNTBLANK('Achat Forfait Epilation'!C36)=1,"",'Achat Forfait Epilation'!C36)</f>
        <v xml:space="preserve"> </v>
      </c>
      <c r="D36" s="163" t="str">
        <f>IF(COUNTBLANK('Achat Forfait Epilation'!E36)=1,"",'Achat Forfait Epilation'!E36)</f>
        <v xml:space="preserve"> </v>
      </c>
      <c r="E36" s="163" t="str">
        <f>IF(COUNTBLANK('Achat Forfait Epilation'!F36)=1,"",'Achat Forfait Epilation'!F36)</f>
        <v xml:space="preserve"> </v>
      </c>
      <c r="F36" s="168" t="str">
        <f>IF(COUNTBLANK('Achat Forfait Epilation'!P36)=1,"",'Achat Forfait Epilation'!P36)</f>
        <v/>
      </c>
      <c r="G36" s="10" t="str">
        <f>IFERROR(F36/'Achat Forfait Epilation'!S36,"")</f>
        <v/>
      </c>
      <c r="H36" s="29" t="str">
        <f>IF(COUNTBLANK('Achat Forfait Epilation'!R36)=1,"",'Achat Forfait Epilation'!R36)</f>
        <v xml:space="preserve"> </v>
      </c>
      <c r="I36" s="12" t="str" cm="1">
        <f t="array" ref="I36">IF('Données clients'!K36="Oui",IFERROR(INDEX(TableauForfait[Intervenant],SMALL(IF(TableauForfait[Référence Client]='Suivi Forfait Epilation'!$D36,ROW(TableauForfait[Référence Client]),9^9),1)-1)," ")," ")</f>
        <v xml:space="preserve"> </v>
      </c>
      <c r="J36" s="35" t="str" cm="1">
        <f t="array" ref="J36">IF('Données clients'!K36="Oui",IFERROR(IF($H36&gt;1,INDEX(TableauForfait[Intervenant],SMALL(IF(TableauForfait[Référence Client]='Suivi Forfait Epilation'!$D36,ROW(TableauForfait[Référence Client]),9^9),2)-1)," ")," ")," ")</f>
        <v xml:space="preserve"> </v>
      </c>
      <c r="K36" s="36" t="str" cm="1">
        <f t="array" ref="K36">IF('Données clients'!K36="Oui",IFERROR(IF($H36&gt;2,INDEX(TableauForfait[Intervenant],SMALL(IF(TableauForfait[Référence Client]='Suivi Forfait Epilation'!$D36,ROW(TableauForfait[Référence Client]),9^9),3)-1)," ")," ")," ")</f>
        <v xml:space="preserve"> </v>
      </c>
      <c r="L36" s="36" t="str" cm="1">
        <f t="array" ref="L36">IF('Données clients'!K36="Oui",IFERROR(IF($H36&gt;3,INDEX(TableauForfait[Intervenant],SMALL(IF(TableauForfait[Référence Client]='Suivi Forfait Epilation'!$D36,ROW(TableauForfait[Référence Client]),9^9),4)-1)," ")," ")," ")</f>
        <v xml:space="preserve"> </v>
      </c>
      <c r="M36" s="5" t="str" cm="1">
        <f t="array" ref="M36">IF('Données clients'!K36="Oui",IFERROR(IF($H36&gt;4,INDEX(TableauForfait[Intervenant],SMALL(IF(TableauForfait[Référence Client]='Suivi Forfait Epilation'!$D36,ROW(TableauForfait[Référence Client]),9^9),5)-1)," ")," ")," ")</f>
        <v xml:space="preserve"> </v>
      </c>
      <c r="N36" s="34" t="str">
        <f>IF('Données clients'!K36="Oui",I36&amp;" doit "," ")</f>
        <v xml:space="preserve"> </v>
      </c>
      <c r="O36" s="11" t="str">
        <f>IF('Données clients'!K36="Oui",IF(I36="Anaïs"," ",(COUNTIF(J36:M36,"Anaïs"))*G36)," ")</f>
        <v xml:space="preserve"> </v>
      </c>
      <c r="P36" s="11" t="str">
        <f>IF('Données clients'!K36="Oui",IF(I36="Christian"," ",(COUNTIF(J36:M36,"Christian"))*G36)," ")</f>
        <v xml:space="preserve"> </v>
      </c>
      <c r="Q36" s="85" t="str">
        <f>IF('Données clients'!K36="Oui",IF(I36="Matthieu"," ",(COUNTIF(J36:M36,"Matthieu"))*G36)," ")</f>
        <v xml:space="preserve"> </v>
      </c>
      <c r="R36" s="85"/>
      <c r="S36" s="86" t="str">
        <f t="shared" si="2"/>
        <v xml:space="preserve"> </v>
      </c>
      <c r="T36" s="125" t="str">
        <f t="shared" si="3"/>
        <v xml:space="preserve"> </v>
      </c>
      <c r="U36" s="34" t="str" cm="1">
        <f t="array" ref="U36">IF('Données clients'!R36="Oui","Somme restant due "&amp;(_xlfn.XLOOKUP(B36&amp;E36,B$1:$B36&amp;E$1:$E36,F$1:F36)-((_xlfn.XLOOKUP(B36&amp;E36,B$1:$B36&amp;E$1:$E36,F$1:F36)/3)*(_xlfn.XLOOKUP(B36&amp;E36,B$1:$B36&amp;E$1:$E36,H$2:H36))))&amp;"€"," ")</f>
        <v xml:space="preserve"> </v>
      </c>
      <c r="V36" s="2" t="str">
        <f>IF('Données clients'!R36="Oui","X"," ")</f>
        <v xml:space="preserve"> </v>
      </c>
    </row>
    <row r="37" spans="1:22" s="2" customFormat="1" ht="15" customHeight="1" x14ac:dyDescent="0.2">
      <c r="A37" s="124" t="str">
        <f>IF(COUNTBLANK('Achat Forfait Epilation'!A37)=1,"",'Achat Forfait Epilation'!A37)</f>
        <v xml:space="preserve"> </v>
      </c>
      <c r="B37" s="32" t="str">
        <f>IF(COUNTBLANK('Achat Forfait Epilation'!B37)=1,"",'Achat Forfait Epilation'!B37)</f>
        <v xml:space="preserve"> </v>
      </c>
      <c r="C37" s="166" t="str">
        <f>IF(COUNTBLANK('Achat Forfait Epilation'!C37)=1,"",'Achat Forfait Epilation'!C37)</f>
        <v xml:space="preserve"> </v>
      </c>
      <c r="D37" s="163" t="str">
        <f>IF(COUNTBLANK('Achat Forfait Epilation'!E37)=1,"",'Achat Forfait Epilation'!E37)</f>
        <v xml:space="preserve"> </v>
      </c>
      <c r="E37" s="163" t="str">
        <f>IF(COUNTBLANK('Achat Forfait Epilation'!F37)=1,"",'Achat Forfait Epilation'!F37)</f>
        <v xml:space="preserve"> </v>
      </c>
      <c r="F37" s="168" t="str">
        <f>IF(COUNTBLANK('Achat Forfait Epilation'!P37)=1,"",'Achat Forfait Epilation'!P37)</f>
        <v/>
      </c>
      <c r="G37" s="10" t="str">
        <f>IFERROR(F37/'Achat Forfait Epilation'!S37,"")</f>
        <v/>
      </c>
      <c r="H37" s="29" t="str">
        <f>IF(COUNTBLANK('Achat Forfait Epilation'!R37)=1,"",'Achat Forfait Epilation'!R37)</f>
        <v xml:space="preserve"> </v>
      </c>
      <c r="I37" s="12" t="str" cm="1">
        <f t="array" ref="I37">IF('Données clients'!K37="Oui",IFERROR(INDEX(TableauForfait[Intervenant],SMALL(IF(TableauForfait[Référence Client]='Suivi Forfait Epilation'!$D37,ROW(TableauForfait[Référence Client]),9^9),1)-1)," ")," ")</f>
        <v xml:space="preserve"> </v>
      </c>
      <c r="J37" s="35" t="str" cm="1">
        <f t="array" ref="J37">IF('Données clients'!K37="Oui",IFERROR(IF($H37&gt;1,INDEX(TableauForfait[Intervenant],SMALL(IF(TableauForfait[Référence Client]='Suivi Forfait Epilation'!$D37,ROW(TableauForfait[Référence Client]),9^9),2)-1)," ")," ")," ")</f>
        <v xml:space="preserve"> </v>
      </c>
      <c r="K37" s="36" t="str" cm="1">
        <f t="array" ref="K37">IF('Données clients'!K37="Oui",IFERROR(IF($H37&gt;2,INDEX(TableauForfait[Intervenant],SMALL(IF(TableauForfait[Référence Client]='Suivi Forfait Epilation'!$D37,ROW(TableauForfait[Référence Client]),9^9),3)-1)," ")," ")," ")</f>
        <v xml:space="preserve"> </v>
      </c>
      <c r="L37" s="36" t="str" cm="1">
        <f t="array" ref="L37">IF('Données clients'!K37="Oui",IFERROR(IF($H37&gt;3,INDEX(TableauForfait[Intervenant],SMALL(IF(TableauForfait[Référence Client]='Suivi Forfait Epilation'!$D37,ROW(TableauForfait[Référence Client]),9^9),4)-1)," ")," ")," ")</f>
        <v xml:space="preserve"> </v>
      </c>
      <c r="M37" s="5" t="str" cm="1">
        <f t="array" ref="M37">IF('Données clients'!K37="Oui",IFERROR(IF($H37&gt;4,INDEX(TableauForfait[Intervenant],SMALL(IF(TableauForfait[Référence Client]='Suivi Forfait Epilation'!$D37,ROW(TableauForfait[Référence Client]),9^9),5)-1)," ")," ")," ")</f>
        <v xml:space="preserve"> </v>
      </c>
      <c r="N37" s="34" t="str">
        <f>IF('Données clients'!K37="Oui",I37&amp;" doit "," ")</f>
        <v xml:space="preserve"> </v>
      </c>
      <c r="O37" s="11" t="str">
        <f>IF('Données clients'!K37="Oui",IF(I37="Anaïs"," ",(COUNTIF(J37:M37,"Anaïs"))*G37)," ")</f>
        <v xml:space="preserve"> </v>
      </c>
      <c r="P37" s="11" t="str">
        <f>IF('Données clients'!K37="Oui",IF(I37="Christian"," ",(COUNTIF(J37:M37,"Christian"))*G37)," ")</f>
        <v xml:space="preserve"> </v>
      </c>
      <c r="Q37" s="85" t="str">
        <f>IF('Données clients'!K37="Oui",IF(I37="Matthieu"," ",(COUNTIF(J37:M37,"Matthieu"))*G37)," ")</f>
        <v xml:space="preserve"> </v>
      </c>
      <c r="R37" s="85"/>
      <c r="S37" s="86" t="str">
        <f t="shared" si="2"/>
        <v xml:space="preserve"> </v>
      </c>
      <c r="T37" s="125" t="str">
        <f t="shared" si="3"/>
        <v xml:space="preserve"> </v>
      </c>
      <c r="U37" s="34" t="str" cm="1">
        <f t="array" ref="U37">IF('Données clients'!R37="Oui","Somme restant due "&amp;(_xlfn.XLOOKUP(B37&amp;E37,B$1:$B37&amp;E$1:$E37,F$1:F37)-((_xlfn.XLOOKUP(B37&amp;E37,B$1:$B37&amp;E$1:$E37,F$1:F37)/3)*(_xlfn.XLOOKUP(B37&amp;E37,B$1:$B37&amp;E$1:$E37,H$2:H37))))&amp;"€"," ")</f>
        <v xml:space="preserve"> </v>
      </c>
      <c r="V37" s="2" t="str">
        <f>IF('Données clients'!R37="Oui","X"," ")</f>
        <v xml:space="preserve"> </v>
      </c>
    </row>
    <row r="38" spans="1:22" s="2" customFormat="1" ht="15" customHeight="1" x14ac:dyDescent="0.2">
      <c r="A38" s="124" t="str">
        <f>IF(COUNTBLANK('Achat Forfait Epilation'!A38)=1,"",'Achat Forfait Epilation'!A38)</f>
        <v xml:space="preserve"> </v>
      </c>
      <c r="B38" s="32" t="str">
        <f>IF(COUNTBLANK('Achat Forfait Epilation'!B38)=1,"",'Achat Forfait Epilation'!B38)</f>
        <v xml:space="preserve"> </v>
      </c>
      <c r="C38" s="166" t="str">
        <f>IF(COUNTBLANK('Achat Forfait Epilation'!C38)=1,"",'Achat Forfait Epilation'!C38)</f>
        <v xml:space="preserve"> </v>
      </c>
      <c r="D38" s="163" t="str">
        <f>IF(COUNTBLANK('Achat Forfait Epilation'!E38)=1,"",'Achat Forfait Epilation'!E38)</f>
        <v xml:space="preserve"> </v>
      </c>
      <c r="E38" s="163" t="str">
        <f>IF(COUNTBLANK('Achat Forfait Epilation'!F38)=1,"",'Achat Forfait Epilation'!F38)</f>
        <v xml:space="preserve"> </v>
      </c>
      <c r="F38" s="168" t="str">
        <f>IF(COUNTBLANK('Achat Forfait Epilation'!P38)=1,"",'Achat Forfait Epilation'!P38)</f>
        <v/>
      </c>
      <c r="G38" s="10" t="str">
        <f>IFERROR(F38/'Achat Forfait Epilation'!S38,"")</f>
        <v/>
      </c>
      <c r="H38" s="29" t="str">
        <f>IF(COUNTBLANK('Achat Forfait Epilation'!R38)=1,"",'Achat Forfait Epilation'!R38)</f>
        <v xml:space="preserve"> </v>
      </c>
      <c r="I38" s="12" t="str" cm="1">
        <f t="array" ref="I38">IF('Données clients'!K38="Oui",IFERROR(INDEX(TableauForfait[Intervenant],SMALL(IF(TableauForfait[Référence Client]='Suivi Forfait Epilation'!$D38,ROW(TableauForfait[Référence Client]),9^9),1)-1)," ")," ")</f>
        <v xml:space="preserve"> </v>
      </c>
      <c r="J38" s="35" t="str" cm="1">
        <f t="array" ref="J38">IF('Données clients'!K38="Oui",IFERROR(IF($H38&gt;1,INDEX(TableauForfait[Intervenant],SMALL(IF(TableauForfait[Référence Client]='Suivi Forfait Epilation'!$D38,ROW(TableauForfait[Référence Client]),9^9),2)-1)," ")," ")," ")</f>
        <v xml:space="preserve"> </v>
      </c>
      <c r="K38" s="36" t="str" cm="1">
        <f t="array" ref="K38">IF('Données clients'!K38="Oui",IFERROR(IF($H38&gt;2,INDEX(TableauForfait[Intervenant],SMALL(IF(TableauForfait[Référence Client]='Suivi Forfait Epilation'!$D38,ROW(TableauForfait[Référence Client]),9^9),3)-1)," ")," ")," ")</f>
        <v xml:space="preserve"> </v>
      </c>
      <c r="L38" s="36" t="str" cm="1">
        <f t="array" ref="L38">IF('Données clients'!K38="Oui",IFERROR(IF($H38&gt;3,INDEX(TableauForfait[Intervenant],SMALL(IF(TableauForfait[Référence Client]='Suivi Forfait Epilation'!$D38,ROW(TableauForfait[Référence Client]),9^9),4)-1)," ")," ")," ")</f>
        <v xml:space="preserve"> </v>
      </c>
      <c r="M38" s="5" t="str" cm="1">
        <f t="array" ref="M38">IF('Données clients'!K38="Oui",IFERROR(IF($H38&gt;4,INDEX(TableauForfait[Intervenant],SMALL(IF(TableauForfait[Référence Client]='Suivi Forfait Epilation'!$D38,ROW(TableauForfait[Référence Client]),9^9),5)-1)," ")," ")," ")</f>
        <v xml:space="preserve"> </v>
      </c>
      <c r="N38" s="34" t="str">
        <f>IF('Données clients'!K38="Oui",I38&amp;" doit "," ")</f>
        <v xml:space="preserve"> </v>
      </c>
      <c r="O38" s="11" t="str">
        <f>IF('Données clients'!K38="Oui",IF(I38="Anaïs"," ",(COUNTIF(J38:M38,"Anaïs"))*G38)," ")</f>
        <v xml:space="preserve"> </v>
      </c>
      <c r="P38" s="11" t="str">
        <f>IF('Données clients'!K38="Oui",IF(I38="Christian"," ",(COUNTIF(J38:M38,"Christian"))*G38)," ")</f>
        <v xml:space="preserve"> </v>
      </c>
      <c r="Q38" s="85" t="str">
        <f>IF('Données clients'!K38="Oui",IF(I38="Matthieu"," ",(COUNTIF(J38:M38,"Matthieu"))*G38)," ")</f>
        <v xml:space="preserve"> </v>
      </c>
      <c r="R38" s="85"/>
      <c r="S38" s="86" t="str">
        <f t="shared" si="2"/>
        <v xml:space="preserve"> </v>
      </c>
      <c r="T38" s="125" t="str">
        <f t="shared" si="3"/>
        <v xml:space="preserve"> </v>
      </c>
      <c r="U38" s="34" t="str" cm="1">
        <f t="array" ref="U38">IF('Données clients'!R38="Oui","Somme restant due "&amp;(_xlfn.XLOOKUP(B38&amp;E38,B$1:$B38&amp;E$1:$E38,F$1:F38)-((_xlfn.XLOOKUP(B38&amp;E38,B$1:$B38&amp;E$1:$E38,F$1:F38)/3)*(_xlfn.XLOOKUP(B38&amp;E38,B$1:$B38&amp;E$1:$E38,H$2:H38))))&amp;"€"," ")</f>
        <v xml:space="preserve"> </v>
      </c>
      <c r="V38" s="2" t="str">
        <f>IF('Données clients'!R38="Oui","X"," ")</f>
        <v xml:space="preserve"> </v>
      </c>
    </row>
    <row r="39" spans="1:22" s="2" customFormat="1" ht="15" customHeight="1" x14ac:dyDescent="0.2">
      <c r="A39" s="124" t="str">
        <f>IF(COUNTBLANK('Achat Forfait Epilation'!A39)=1,"",'Achat Forfait Epilation'!A39)</f>
        <v xml:space="preserve"> </v>
      </c>
      <c r="B39" s="32" t="str">
        <f>IF(COUNTBLANK('Achat Forfait Epilation'!B39)=1,"",'Achat Forfait Epilation'!B39)</f>
        <v xml:space="preserve"> </v>
      </c>
      <c r="C39" s="166" t="str">
        <f>IF(COUNTBLANK('Achat Forfait Epilation'!C39)=1,"",'Achat Forfait Epilation'!C39)</f>
        <v xml:space="preserve"> </v>
      </c>
      <c r="D39" s="163" t="str">
        <f>IF(COUNTBLANK('Achat Forfait Epilation'!E39)=1,"",'Achat Forfait Epilation'!E39)</f>
        <v xml:space="preserve"> </v>
      </c>
      <c r="E39" s="163" t="str">
        <f>IF(COUNTBLANK('Achat Forfait Epilation'!F39)=1,"",'Achat Forfait Epilation'!F39)</f>
        <v xml:space="preserve"> </v>
      </c>
      <c r="F39" s="168" t="str">
        <f>IF(COUNTBLANK('Achat Forfait Epilation'!P39)=1,"",'Achat Forfait Epilation'!P39)</f>
        <v/>
      </c>
      <c r="G39" s="10" t="str">
        <f>IFERROR(F39/'Achat Forfait Epilation'!S39,"")</f>
        <v/>
      </c>
      <c r="H39" s="29" t="str">
        <f>IF(COUNTBLANK('Achat Forfait Epilation'!R39)=1,"",'Achat Forfait Epilation'!R39)</f>
        <v xml:space="preserve"> </v>
      </c>
      <c r="I39" s="12" t="str" cm="1">
        <f t="array" ref="I39">IF('Données clients'!K39="Oui",IFERROR(INDEX(TableauForfait[Intervenant],SMALL(IF(TableauForfait[Référence Client]='Suivi Forfait Epilation'!$D39,ROW(TableauForfait[Référence Client]),9^9),1)-1)," ")," ")</f>
        <v xml:space="preserve"> </v>
      </c>
      <c r="J39" s="35" t="str" cm="1">
        <f t="array" ref="J39">IF('Données clients'!K39="Oui",IFERROR(IF($H39&gt;1,INDEX(TableauForfait[Intervenant],SMALL(IF(TableauForfait[Référence Client]='Suivi Forfait Epilation'!$D39,ROW(TableauForfait[Référence Client]),9^9),2)-1)," ")," ")," ")</f>
        <v xml:space="preserve"> </v>
      </c>
      <c r="K39" s="36" t="str" cm="1">
        <f t="array" ref="K39">IF('Données clients'!K39="Oui",IFERROR(IF($H39&gt;2,INDEX(TableauForfait[Intervenant],SMALL(IF(TableauForfait[Référence Client]='Suivi Forfait Epilation'!$D39,ROW(TableauForfait[Référence Client]),9^9),3)-1)," ")," ")," ")</f>
        <v xml:space="preserve"> </v>
      </c>
      <c r="L39" s="36" t="str" cm="1">
        <f t="array" ref="L39">IF('Données clients'!K39="Oui",IFERROR(IF($H39&gt;3,INDEX(TableauForfait[Intervenant],SMALL(IF(TableauForfait[Référence Client]='Suivi Forfait Epilation'!$D39,ROW(TableauForfait[Référence Client]),9^9),4)-1)," ")," ")," ")</f>
        <v xml:space="preserve"> </v>
      </c>
      <c r="M39" s="5" t="str" cm="1">
        <f t="array" ref="M39">IF('Données clients'!K39="Oui",IFERROR(IF($H39&gt;4,INDEX(TableauForfait[Intervenant],SMALL(IF(TableauForfait[Référence Client]='Suivi Forfait Epilation'!$D39,ROW(TableauForfait[Référence Client]),9^9),5)-1)," ")," ")," ")</f>
        <v xml:space="preserve"> </v>
      </c>
      <c r="N39" s="34" t="str">
        <f>IF('Données clients'!K39="Oui",I39&amp;" doit "," ")</f>
        <v xml:space="preserve"> </v>
      </c>
      <c r="O39" s="11" t="str">
        <f>IF('Données clients'!K39="Oui",IF(I39="Anaïs"," ",(COUNTIF(J39:M39,"Anaïs"))*G39)," ")</f>
        <v xml:space="preserve"> </v>
      </c>
      <c r="P39" s="11" t="str">
        <f>IF('Données clients'!K39="Oui",IF(I39="Christian"," ",(COUNTIF(J39:M39,"Christian"))*G39)," ")</f>
        <v xml:space="preserve"> </v>
      </c>
      <c r="Q39" s="85" t="str">
        <f>IF('Données clients'!K39="Oui",IF(I39="Matthieu"," ",(COUNTIF(J39:M39,"Matthieu"))*G39)," ")</f>
        <v xml:space="preserve"> </v>
      </c>
      <c r="R39" s="85"/>
      <c r="S39" s="86" t="str">
        <f t="shared" si="2"/>
        <v xml:space="preserve"> </v>
      </c>
      <c r="T39" s="125" t="str">
        <f t="shared" si="3"/>
        <v xml:space="preserve"> </v>
      </c>
      <c r="U39" s="34" t="str" cm="1">
        <f t="array" ref="U39">IF('Données clients'!R39="Oui","Somme restant due "&amp;(_xlfn.XLOOKUP(B39&amp;E39,B$1:$B39&amp;E$1:$E39,F$1:F39)-((_xlfn.XLOOKUP(B39&amp;E39,B$1:$B39&amp;E$1:$E39,F$1:F39)/3)*(_xlfn.XLOOKUP(B39&amp;E39,B$1:$B39&amp;E$1:$E39,H$2:H39))))&amp;"€"," ")</f>
        <v xml:space="preserve"> </v>
      </c>
      <c r="V39" s="2" t="str">
        <f>IF('Données clients'!R39="Oui","X"," ")</f>
        <v xml:space="preserve"> </v>
      </c>
    </row>
    <row r="40" spans="1:22" s="2" customFormat="1" ht="15" customHeight="1" x14ac:dyDescent="0.2">
      <c r="A40" s="124" t="str">
        <f>IF(COUNTBLANK('Achat Forfait Epilation'!A40)=1,"",'Achat Forfait Epilation'!A40)</f>
        <v xml:space="preserve"> </v>
      </c>
      <c r="B40" s="32" t="str">
        <f>IF(COUNTBLANK('Achat Forfait Epilation'!B40)=1,"",'Achat Forfait Epilation'!B40)</f>
        <v xml:space="preserve"> </v>
      </c>
      <c r="C40" s="166" t="str">
        <f>IF(COUNTBLANK('Achat Forfait Epilation'!C40)=1,"",'Achat Forfait Epilation'!C40)</f>
        <v xml:space="preserve"> </v>
      </c>
      <c r="D40" s="163" t="str">
        <f>IF(COUNTBLANK('Achat Forfait Epilation'!E40)=1,"",'Achat Forfait Epilation'!E40)</f>
        <v xml:space="preserve"> </v>
      </c>
      <c r="E40" s="163" t="str">
        <f>IF(COUNTBLANK('Achat Forfait Epilation'!F40)=1,"",'Achat Forfait Epilation'!F40)</f>
        <v xml:space="preserve"> </v>
      </c>
      <c r="F40" s="168" t="str">
        <f>IF(COUNTBLANK('Achat Forfait Epilation'!P40)=1,"",'Achat Forfait Epilation'!P40)</f>
        <v/>
      </c>
      <c r="G40" s="10" t="str">
        <f>IFERROR(F40/'Achat Forfait Epilation'!S40,"")</f>
        <v/>
      </c>
      <c r="H40" s="29" t="str">
        <f>IF(COUNTBLANK('Achat Forfait Epilation'!R40)=1,"",'Achat Forfait Epilation'!R40)</f>
        <v xml:space="preserve"> </v>
      </c>
      <c r="I40" s="12" t="str" cm="1">
        <f t="array" ref="I40">IF('Données clients'!K40="Oui",IFERROR(INDEX(TableauForfait[Intervenant],SMALL(IF(TableauForfait[Référence Client]='Suivi Forfait Epilation'!$D40,ROW(TableauForfait[Référence Client]),9^9),1)-1)," ")," ")</f>
        <v xml:space="preserve"> </v>
      </c>
      <c r="J40" s="35" t="str" cm="1">
        <f t="array" ref="J40">IF('Données clients'!K40="Oui",IFERROR(IF($H40&gt;1,INDEX(TableauForfait[Intervenant],SMALL(IF(TableauForfait[Référence Client]='Suivi Forfait Epilation'!$D40,ROW(TableauForfait[Référence Client]),9^9),2)-1)," ")," ")," ")</f>
        <v xml:space="preserve"> </v>
      </c>
      <c r="K40" s="36" t="str" cm="1">
        <f t="array" ref="K40">IF('Données clients'!K40="Oui",IFERROR(IF($H40&gt;2,INDEX(TableauForfait[Intervenant],SMALL(IF(TableauForfait[Référence Client]='Suivi Forfait Epilation'!$D40,ROW(TableauForfait[Référence Client]),9^9),3)-1)," ")," ")," ")</f>
        <v xml:space="preserve"> </v>
      </c>
      <c r="L40" s="36" t="str" cm="1">
        <f t="array" ref="L40">IF('Données clients'!K40="Oui",IFERROR(IF($H40&gt;3,INDEX(TableauForfait[Intervenant],SMALL(IF(TableauForfait[Référence Client]='Suivi Forfait Epilation'!$D40,ROW(TableauForfait[Référence Client]),9^9),4)-1)," ")," ")," ")</f>
        <v xml:space="preserve"> </v>
      </c>
      <c r="M40" s="5" t="str" cm="1">
        <f t="array" ref="M40">IF('Données clients'!K40="Oui",IFERROR(IF($H40&gt;4,INDEX(TableauForfait[Intervenant],SMALL(IF(TableauForfait[Référence Client]='Suivi Forfait Epilation'!$D40,ROW(TableauForfait[Référence Client]),9^9),5)-1)," ")," ")," ")</f>
        <v xml:space="preserve"> </v>
      </c>
      <c r="N40" s="34" t="str">
        <f>IF('Données clients'!K40="Oui",I40&amp;" doit "," ")</f>
        <v xml:space="preserve"> </v>
      </c>
      <c r="O40" s="11" t="str">
        <f>IF('Données clients'!K40="Oui",IF(I40="Anaïs"," ",(COUNTIF(J40:M40,"Anaïs"))*G40)," ")</f>
        <v xml:space="preserve"> </v>
      </c>
      <c r="P40" s="11" t="str">
        <f>IF('Données clients'!K40="Oui",IF(I40="Christian"," ",(COUNTIF(J40:M40,"Christian"))*G40)," ")</f>
        <v xml:space="preserve"> </v>
      </c>
      <c r="Q40" s="85" t="str">
        <f>IF('Données clients'!K40="Oui",IF(I40="Matthieu"," ",(COUNTIF(J40:M40,"Matthieu"))*G40)," ")</f>
        <v xml:space="preserve"> </v>
      </c>
      <c r="R40" s="85"/>
      <c r="S40" s="86" t="str">
        <f t="shared" si="2"/>
        <v xml:space="preserve"> </v>
      </c>
      <c r="T40" s="125" t="str">
        <f t="shared" si="3"/>
        <v xml:space="preserve"> </v>
      </c>
      <c r="U40" s="34" t="str" cm="1">
        <f t="array" ref="U40">IF('Données clients'!R40="Oui","Somme restant due "&amp;(_xlfn.XLOOKUP(B40&amp;E40,B$1:$B40&amp;E$1:$E40,F$1:F40)-((_xlfn.XLOOKUP(B40&amp;E40,B$1:$B40&amp;E$1:$E40,F$1:F40)/3)*(_xlfn.XLOOKUP(B40&amp;E40,B$1:$B40&amp;E$1:$E40,H$2:H40))))&amp;"€"," ")</f>
        <v xml:space="preserve"> </v>
      </c>
      <c r="V40" s="2" t="str">
        <f>IF('Données clients'!R40="Oui","X"," ")</f>
        <v xml:space="preserve"> </v>
      </c>
    </row>
    <row r="41" spans="1:22" s="2" customFormat="1" ht="15" customHeight="1" x14ac:dyDescent="0.2">
      <c r="A41" s="124" t="str">
        <f>IF(COUNTBLANK('Achat Forfait Epilation'!A41)=1,"",'Achat Forfait Epilation'!A41)</f>
        <v xml:space="preserve"> </v>
      </c>
      <c r="B41" s="32" t="str">
        <f>IF(COUNTBLANK('Achat Forfait Epilation'!B41)=1,"",'Achat Forfait Epilation'!B41)</f>
        <v xml:space="preserve"> </v>
      </c>
      <c r="C41" s="166" t="str">
        <f>IF(COUNTBLANK('Achat Forfait Epilation'!C41)=1,"",'Achat Forfait Epilation'!C41)</f>
        <v xml:space="preserve"> </v>
      </c>
      <c r="D41" s="163" t="str">
        <f>IF(COUNTBLANK('Achat Forfait Epilation'!E41)=1,"",'Achat Forfait Epilation'!E41)</f>
        <v xml:space="preserve"> </v>
      </c>
      <c r="E41" s="163" t="str">
        <f>IF(COUNTBLANK('Achat Forfait Epilation'!F41)=1,"",'Achat Forfait Epilation'!F41)</f>
        <v xml:space="preserve"> </v>
      </c>
      <c r="F41" s="168" t="str">
        <f>IF(COUNTBLANK('Achat Forfait Epilation'!P41)=1,"",'Achat Forfait Epilation'!P41)</f>
        <v/>
      </c>
      <c r="G41" s="10" t="str">
        <f>IFERROR(F41/'Achat Forfait Epilation'!S41,"")</f>
        <v/>
      </c>
      <c r="H41" s="29" t="str">
        <f>IF(COUNTBLANK('Achat Forfait Epilation'!R41)=1,"",'Achat Forfait Epilation'!R41)</f>
        <v xml:space="preserve"> </v>
      </c>
      <c r="I41" s="12" t="str" cm="1">
        <f t="array" ref="I41">IF('Données clients'!K41="Oui",IFERROR(INDEX(TableauForfait[Intervenant],SMALL(IF(TableauForfait[Référence Client]='Suivi Forfait Epilation'!$D41,ROW(TableauForfait[Référence Client]),9^9),1)-1)," ")," ")</f>
        <v xml:space="preserve"> </v>
      </c>
      <c r="J41" s="35" t="str" cm="1">
        <f t="array" ref="J41">IF('Données clients'!K41="Oui",IFERROR(IF($H41&gt;1,INDEX(TableauForfait[Intervenant],SMALL(IF(TableauForfait[Référence Client]='Suivi Forfait Epilation'!$D41,ROW(TableauForfait[Référence Client]),9^9),2)-1)," ")," ")," ")</f>
        <v xml:space="preserve"> </v>
      </c>
      <c r="K41" s="36" t="str" cm="1">
        <f t="array" ref="K41">IF('Données clients'!K41="Oui",IFERROR(IF($H41&gt;2,INDEX(TableauForfait[Intervenant],SMALL(IF(TableauForfait[Référence Client]='Suivi Forfait Epilation'!$D41,ROW(TableauForfait[Référence Client]),9^9),3)-1)," ")," ")," ")</f>
        <v xml:space="preserve"> </v>
      </c>
      <c r="L41" s="36" t="str" cm="1">
        <f t="array" ref="L41">IF('Données clients'!K41="Oui",IFERROR(IF($H41&gt;3,INDEX(TableauForfait[Intervenant],SMALL(IF(TableauForfait[Référence Client]='Suivi Forfait Epilation'!$D41,ROW(TableauForfait[Référence Client]),9^9),4)-1)," ")," ")," ")</f>
        <v xml:space="preserve"> </v>
      </c>
      <c r="M41" s="5" t="str" cm="1">
        <f t="array" ref="M41">IF('Données clients'!K41="Oui",IFERROR(IF($H41&gt;4,INDEX(TableauForfait[Intervenant],SMALL(IF(TableauForfait[Référence Client]='Suivi Forfait Epilation'!$D41,ROW(TableauForfait[Référence Client]),9^9),5)-1)," ")," ")," ")</f>
        <v xml:space="preserve"> </v>
      </c>
      <c r="N41" s="34" t="str">
        <f>IF('Données clients'!K41="Oui",I41&amp;" doit "," ")</f>
        <v xml:space="preserve"> </v>
      </c>
      <c r="O41" s="11" t="str">
        <f>IF('Données clients'!K41="Oui",IF(I41="Anaïs"," ",(COUNTIF(J41:M41,"Anaïs"))*G41)," ")</f>
        <v xml:space="preserve"> </v>
      </c>
      <c r="P41" s="11" t="str">
        <f>IF('Données clients'!K41="Oui",IF(I41="Christian"," ",(COUNTIF(J41:M41,"Christian"))*G41)," ")</f>
        <v xml:space="preserve"> </v>
      </c>
      <c r="Q41" s="85" t="str">
        <f>IF('Données clients'!K41="Oui",IF(I41="Matthieu"," ",(COUNTIF(J41:M41,"Matthieu"))*G41)," ")</f>
        <v xml:space="preserve"> </v>
      </c>
      <c r="R41" s="85"/>
      <c r="S41" s="86" t="str">
        <f t="shared" si="2"/>
        <v xml:space="preserve"> </v>
      </c>
      <c r="T41" s="125" t="str">
        <f t="shared" si="3"/>
        <v xml:space="preserve"> </v>
      </c>
      <c r="U41" s="34" t="str" cm="1">
        <f t="array" ref="U41">IF('Données clients'!R41="Oui","Somme restant due "&amp;(_xlfn.XLOOKUP(B41&amp;E41,B$1:$B41&amp;E$1:$E41,F$1:F41)-((_xlfn.XLOOKUP(B41&amp;E41,B$1:$B41&amp;E$1:$E41,F$1:F41)/3)*(_xlfn.XLOOKUP(B41&amp;E41,B$1:$B41&amp;E$1:$E41,H$2:H41))))&amp;"€"," ")</f>
        <v xml:space="preserve"> </v>
      </c>
      <c r="V41" s="2" t="str">
        <f>IF('Données clients'!R41="Oui","X"," ")</f>
        <v xml:space="preserve"> </v>
      </c>
    </row>
    <row r="42" spans="1:22" s="2" customFormat="1" ht="15" customHeight="1" x14ac:dyDescent="0.2">
      <c r="A42" s="124" t="str">
        <f>IF(COUNTBLANK('Achat Forfait Epilation'!A42)=1,"",'Achat Forfait Epilation'!A42)</f>
        <v xml:space="preserve"> </v>
      </c>
      <c r="B42" s="32" t="str">
        <f>IF(COUNTBLANK('Achat Forfait Epilation'!B42)=1,"",'Achat Forfait Epilation'!B42)</f>
        <v xml:space="preserve"> </v>
      </c>
      <c r="C42" s="166" t="str">
        <f>IF(COUNTBLANK('Achat Forfait Epilation'!C42)=1,"",'Achat Forfait Epilation'!C42)</f>
        <v xml:space="preserve"> </v>
      </c>
      <c r="D42" s="163" t="str">
        <f>IF(COUNTBLANK('Achat Forfait Epilation'!E42)=1,"",'Achat Forfait Epilation'!E42)</f>
        <v xml:space="preserve"> </v>
      </c>
      <c r="E42" s="163" t="str">
        <f>IF(COUNTBLANK('Achat Forfait Epilation'!F42)=1,"",'Achat Forfait Epilation'!F42)</f>
        <v xml:space="preserve"> </v>
      </c>
      <c r="F42" s="168" t="str">
        <f>IF(COUNTBLANK('Achat Forfait Epilation'!P42)=1,"",'Achat Forfait Epilation'!P42)</f>
        <v/>
      </c>
      <c r="G42" s="10" t="str">
        <f>IFERROR(F42/'Achat Forfait Epilation'!S42,"")</f>
        <v/>
      </c>
      <c r="H42" s="29" t="str">
        <f>IF(COUNTBLANK('Achat Forfait Epilation'!R42)=1,"",'Achat Forfait Epilation'!R42)</f>
        <v xml:space="preserve"> </v>
      </c>
      <c r="I42" s="12" t="str" cm="1">
        <f t="array" ref="I42">IF('Données clients'!K42="Oui",IFERROR(INDEX(TableauForfait[Intervenant],SMALL(IF(TableauForfait[Référence Client]='Suivi Forfait Epilation'!$D42,ROW(TableauForfait[Référence Client]),9^9),1)-1)," ")," ")</f>
        <v xml:space="preserve"> </v>
      </c>
      <c r="J42" s="35" t="str" cm="1">
        <f t="array" ref="J42">IF('Données clients'!K42="Oui",IFERROR(IF($H42&gt;1,INDEX(TableauForfait[Intervenant],SMALL(IF(TableauForfait[Référence Client]='Suivi Forfait Epilation'!$D42,ROW(TableauForfait[Référence Client]),9^9),2)-1)," ")," ")," ")</f>
        <v xml:space="preserve"> </v>
      </c>
      <c r="K42" s="36" t="str" cm="1">
        <f t="array" ref="K42">IF('Données clients'!K42="Oui",IFERROR(IF($H42&gt;2,INDEX(TableauForfait[Intervenant],SMALL(IF(TableauForfait[Référence Client]='Suivi Forfait Epilation'!$D42,ROW(TableauForfait[Référence Client]),9^9),3)-1)," ")," ")," ")</f>
        <v xml:space="preserve"> </v>
      </c>
      <c r="L42" s="36" t="str" cm="1">
        <f t="array" ref="L42">IF('Données clients'!K42="Oui",IFERROR(IF($H42&gt;3,INDEX(TableauForfait[Intervenant],SMALL(IF(TableauForfait[Référence Client]='Suivi Forfait Epilation'!$D42,ROW(TableauForfait[Référence Client]),9^9),4)-1)," ")," ")," ")</f>
        <v xml:space="preserve"> </v>
      </c>
      <c r="M42" s="5" t="str" cm="1">
        <f t="array" ref="M42">IF('Données clients'!K42="Oui",IFERROR(IF($H42&gt;4,INDEX(TableauForfait[Intervenant],SMALL(IF(TableauForfait[Référence Client]='Suivi Forfait Epilation'!$D42,ROW(TableauForfait[Référence Client]),9^9),5)-1)," ")," ")," ")</f>
        <v xml:space="preserve"> </v>
      </c>
      <c r="N42" s="34" t="str">
        <f>IF('Données clients'!K42="Oui",I42&amp;" doit "," ")</f>
        <v xml:space="preserve"> </v>
      </c>
      <c r="O42" s="11" t="str">
        <f>IF('Données clients'!K42="Oui",IF(I42="Anaïs"," ",(COUNTIF(J42:M42,"Anaïs"))*G42)," ")</f>
        <v xml:space="preserve"> </v>
      </c>
      <c r="P42" s="11" t="str">
        <f>IF('Données clients'!K42="Oui",IF(I42="Christian"," ",(COUNTIF(J42:M42,"Christian"))*G42)," ")</f>
        <v xml:space="preserve"> </v>
      </c>
      <c r="Q42" s="85" t="str">
        <f>IF('Données clients'!K42="Oui",IF(I42="Matthieu"," ",(COUNTIF(J42:M42,"Matthieu"))*G42)," ")</f>
        <v xml:space="preserve"> </v>
      </c>
      <c r="R42" s="85"/>
      <c r="S42" s="86" t="str">
        <f t="shared" si="2"/>
        <v xml:space="preserve"> </v>
      </c>
      <c r="T42" s="125" t="str">
        <f t="shared" si="3"/>
        <v xml:space="preserve"> </v>
      </c>
      <c r="U42" s="34" t="str" cm="1">
        <f t="array" ref="U42">IF('Données clients'!R42="Oui","Somme restant due "&amp;(_xlfn.XLOOKUP(B42&amp;E42,B$1:$B42&amp;E$1:$E42,F$1:F42)-((_xlfn.XLOOKUP(B42&amp;E42,B$1:$B42&amp;E$1:$E42,F$1:F42)/3)*(_xlfn.XLOOKUP(B42&amp;E42,B$1:$B42&amp;E$1:$E42,H$2:H42))))&amp;"€"," ")</f>
        <v xml:space="preserve"> </v>
      </c>
      <c r="V42" s="2" t="str">
        <f>IF('Données clients'!R42="Oui","X"," ")</f>
        <v xml:space="preserve"> </v>
      </c>
    </row>
    <row r="43" spans="1:22" s="2" customFormat="1" ht="15" customHeight="1" x14ac:dyDescent="0.2">
      <c r="A43" s="124" t="str">
        <f>IF(COUNTBLANK('Achat Forfait Epilation'!A43)=1,"",'Achat Forfait Epilation'!A43)</f>
        <v xml:space="preserve"> </v>
      </c>
      <c r="B43" s="32" t="str">
        <f>IF(COUNTBLANK('Achat Forfait Epilation'!B43)=1,"",'Achat Forfait Epilation'!B43)</f>
        <v xml:space="preserve"> </v>
      </c>
      <c r="C43" s="166" t="str">
        <f>IF(COUNTBLANK('Achat Forfait Epilation'!C43)=1,"",'Achat Forfait Epilation'!C43)</f>
        <v xml:space="preserve"> </v>
      </c>
      <c r="D43" s="163" t="str">
        <f>IF(COUNTBLANK('Achat Forfait Epilation'!E43)=1,"",'Achat Forfait Epilation'!E43)</f>
        <v xml:space="preserve"> </v>
      </c>
      <c r="E43" s="163" t="str">
        <f>IF(COUNTBLANK('Achat Forfait Epilation'!F43)=1,"",'Achat Forfait Epilation'!F43)</f>
        <v xml:space="preserve"> </v>
      </c>
      <c r="F43" s="168" t="str">
        <f>IF(COUNTBLANK('Achat Forfait Epilation'!P43)=1,"",'Achat Forfait Epilation'!P43)</f>
        <v/>
      </c>
      <c r="G43" s="10" t="str">
        <f>IFERROR(F43/'Achat Forfait Epilation'!S43,"")</f>
        <v/>
      </c>
      <c r="H43" s="29" t="str">
        <f>IF(COUNTBLANK('Achat Forfait Epilation'!R43)=1,"",'Achat Forfait Epilation'!R43)</f>
        <v xml:space="preserve"> </v>
      </c>
      <c r="I43" s="12" t="str" cm="1">
        <f t="array" ref="I43">IF('Données clients'!K43="Oui",IFERROR(INDEX(TableauForfait[Intervenant],SMALL(IF(TableauForfait[Référence Client]='Suivi Forfait Epilation'!$D43,ROW(TableauForfait[Référence Client]),9^9),1)-1)," ")," ")</f>
        <v xml:space="preserve"> </v>
      </c>
      <c r="J43" s="35" t="str" cm="1">
        <f t="array" ref="J43">IF('Données clients'!K43="Oui",IFERROR(IF($H43&gt;1,INDEX(TableauForfait[Intervenant],SMALL(IF(TableauForfait[Référence Client]='Suivi Forfait Epilation'!$D43,ROW(TableauForfait[Référence Client]),9^9),2)-1)," ")," ")," ")</f>
        <v xml:space="preserve"> </v>
      </c>
      <c r="K43" s="36" t="str" cm="1">
        <f t="array" ref="K43">IF('Données clients'!K43="Oui",IFERROR(IF($H43&gt;2,INDEX(TableauForfait[Intervenant],SMALL(IF(TableauForfait[Référence Client]='Suivi Forfait Epilation'!$D43,ROW(TableauForfait[Référence Client]),9^9),3)-1)," ")," ")," ")</f>
        <v xml:space="preserve"> </v>
      </c>
      <c r="L43" s="36" t="str" cm="1">
        <f t="array" ref="L43">IF('Données clients'!K43="Oui",IFERROR(IF($H43&gt;3,INDEX(TableauForfait[Intervenant],SMALL(IF(TableauForfait[Référence Client]='Suivi Forfait Epilation'!$D43,ROW(TableauForfait[Référence Client]),9^9),4)-1)," ")," ")," ")</f>
        <v xml:space="preserve"> </v>
      </c>
      <c r="M43" s="5" t="str" cm="1">
        <f t="array" ref="M43">IF('Données clients'!K43="Oui",IFERROR(IF($H43&gt;4,INDEX(TableauForfait[Intervenant],SMALL(IF(TableauForfait[Référence Client]='Suivi Forfait Epilation'!$D43,ROW(TableauForfait[Référence Client]),9^9),5)-1)," ")," ")," ")</f>
        <v xml:space="preserve"> </v>
      </c>
      <c r="N43" s="34" t="str">
        <f>IF('Données clients'!K43="Oui",I43&amp;" doit "," ")</f>
        <v xml:space="preserve"> </v>
      </c>
      <c r="O43" s="11" t="str">
        <f>IF('Données clients'!K43="Oui",IF(I43="Anaïs"," ",(COUNTIF(J43:M43,"Anaïs"))*G43)," ")</f>
        <v xml:space="preserve"> </v>
      </c>
      <c r="P43" s="11" t="str">
        <f>IF('Données clients'!K43="Oui",IF(I43="Christian"," ",(COUNTIF(J43:M43,"Christian"))*G43)," ")</f>
        <v xml:space="preserve"> </v>
      </c>
      <c r="Q43" s="85" t="str">
        <f>IF('Données clients'!K43="Oui",IF(I43="Matthieu"," ",(COUNTIF(J43:M43,"Matthieu"))*G43)," ")</f>
        <v xml:space="preserve"> </v>
      </c>
      <c r="R43" s="85"/>
      <c r="S43" s="86" t="str">
        <f t="shared" si="2"/>
        <v xml:space="preserve"> </v>
      </c>
      <c r="T43" s="125" t="str">
        <f t="shared" si="3"/>
        <v xml:space="preserve"> </v>
      </c>
      <c r="U43" s="34" t="str" cm="1">
        <f t="array" ref="U43">IF('Données clients'!R43="Oui","Somme restant due "&amp;(_xlfn.XLOOKUP(B43&amp;E43,B$1:$B43&amp;E$1:$E43,F$1:F43)-((_xlfn.XLOOKUP(B43&amp;E43,B$1:$B43&amp;E$1:$E43,F$1:F43)/3)*(_xlfn.XLOOKUP(B43&amp;E43,B$1:$B43&amp;E$1:$E43,H$2:H43))))&amp;"€"," ")</f>
        <v xml:space="preserve"> </v>
      </c>
      <c r="V43" s="2" t="str">
        <f>IF('Données clients'!R43="Oui","X"," ")</f>
        <v xml:space="preserve"> </v>
      </c>
    </row>
    <row r="44" spans="1:22" s="2" customFormat="1" ht="15" customHeight="1" x14ac:dyDescent="0.2">
      <c r="A44" s="124" t="str">
        <f>IF(COUNTBLANK('Achat Forfait Epilation'!A44)=1,"",'Achat Forfait Epilation'!A44)</f>
        <v xml:space="preserve"> </v>
      </c>
      <c r="B44" s="32" t="str">
        <f>IF(COUNTBLANK('Achat Forfait Epilation'!B44)=1,"",'Achat Forfait Epilation'!B44)</f>
        <v xml:space="preserve"> </v>
      </c>
      <c r="C44" s="166" t="str">
        <f>IF(COUNTBLANK('Achat Forfait Epilation'!C44)=1,"",'Achat Forfait Epilation'!C44)</f>
        <v xml:space="preserve"> </v>
      </c>
      <c r="D44" s="163" t="str">
        <f>IF(COUNTBLANK('Achat Forfait Epilation'!E44)=1,"",'Achat Forfait Epilation'!E44)</f>
        <v xml:space="preserve"> </v>
      </c>
      <c r="E44" s="163" t="str">
        <f>IF(COUNTBLANK('Achat Forfait Epilation'!F44)=1,"",'Achat Forfait Epilation'!F44)</f>
        <v xml:space="preserve"> </v>
      </c>
      <c r="F44" s="168" t="str">
        <f>IF(COUNTBLANK('Achat Forfait Epilation'!P44)=1,"",'Achat Forfait Epilation'!P44)</f>
        <v/>
      </c>
      <c r="G44" s="10" t="str">
        <f>IFERROR(F44/'Achat Forfait Epilation'!S44,"")</f>
        <v/>
      </c>
      <c r="H44" s="29" t="str">
        <f>IF(COUNTBLANK('Achat Forfait Epilation'!R44)=1,"",'Achat Forfait Epilation'!R44)</f>
        <v xml:space="preserve"> </v>
      </c>
      <c r="I44" s="12" t="str" cm="1">
        <f t="array" ref="I44">IF('Données clients'!K44="Oui",IFERROR(INDEX(TableauForfait[Intervenant],SMALL(IF(TableauForfait[Référence Client]='Suivi Forfait Epilation'!$D44,ROW(TableauForfait[Référence Client]),9^9),1)-1)," ")," ")</f>
        <v xml:space="preserve"> </v>
      </c>
      <c r="J44" s="35" t="str" cm="1">
        <f t="array" ref="J44">IF('Données clients'!K44="Oui",IFERROR(IF($H44&gt;1,INDEX(TableauForfait[Intervenant],SMALL(IF(TableauForfait[Référence Client]='Suivi Forfait Epilation'!$D44,ROW(TableauForfait[Référence Client]),9^9),2)-1)," ")," ")," ")</f>
        <v xml:space="preserve"> </v>
      </c>
      <c r="K44" s="36" t="str" cm="1">
        <f t="array" ref="K44">IF('Données clients'!K44="Oui",IFERROR(IF($H44&gt;2,INDEX(TableauForfait[Intervenant],SMALL(IF(TableauForfait[Référence Client]='Suivi Forfait Epilation'!$D44,ROW(TableauForfait[Référence Client]),9^9),3)-1)," ")," ")," ")</f>
        <v xml:space="preserve"> </v>
      </c>
      <c r="L44" s="36" t="str" cm="1">
        <f t="array" ref="L44">IF('Données clients'!K44="Oui",IFERROR(IF($H44&gt;3,INDEX(TableauForfait[Intervenant],SMALL(IF(TableauForfait[Référence Client]='Suivi Forfait Epilation'!$D44,ROW(TableauForfait[Référence Client]),9^9),4)-1)," ")," ")," ")</f>
        <v xml:space="preserve"> </v>
      </c>
      <c r="M44" s="5" t="str" cm="1">
        <f t="array" ref="M44">IF('Données clients'!K44="Oui",IFERROR(IF($H44&gt;4,INDEX(TableauForfait[Intervenant],SMALL(IF(TableauForfait[Référence Client]='Suivi Forfait Epilation'!$D44,ROW(TableauForfait[Référence Client]),9^9),5)-1)," ")," ")," ")</f>
        <v xml:space="preserve"> </v>
      </c>
      <c r="N44" s="34" t="str">
        <f>IF('Données clients'!K44="Oui",I44&amp;" doit "," ")</f>
        <v xml:space="preserve"> </v>
      </c>
      <c r="O44" s="11" t="str">
        <f>IF('Données clients'!K44="Oui",IF(I44="Anaïs"," ",(COUNTIF(J44:M44,"Anaïs"))*G44)," ")</f>
        <v xml:space="preserve"> </v>
      </c>
      <c r="P44" s="11" t="str">
        <f>IF('Données clients'!K44="Oui",IF(I44="Christian"," ",(COUNTIF(J44:M44,"Christian"))*G44)," ")</f>
        <v xml:space="preserve"> </v>
      </c>
      <c r="Q44" s="85" t="str">
        <f>IF('Données clients'!K44="Oui",IF(I44="Matthieu"," ",(COUNTIF(J44:M44,"Matthieu"))*G44)," ")</f>
        <v xml:space="preserve"> </v>
      </c>
      <c r="R44" s="85"/>
      <c r="S44" s="86" t="str">
        <f t="shared" si="2"/>
        <v xml:space="preserve"> </v>
      </c>
      <c r="T44" s="125" t="str">
        <f t="shared" si="3"/>
        <v xml:space="preserve"> </v>
      </c>
      <c r="U44" s="34" t="str" cm="1">
        <f t="array" ref="U44">IF('Données clients'!R44="Oui","Somme restant due "&amp;(_xlfn.XLOOKUP(B44&amp;E44,B$1:$B44&amp;E$1:$E44,F$1:F44)-((_xlfn.XLOOKUP(B44&amp;E44,B$1:$B44&amp;E$1:$E44,F$1:F44)/3)*(_xlfn.XLOOKUP(B44&amp;E44,B$1:$B44&amp;E$1:$E44,H$2:H44))))&amp;"€"," ")</f>
        <v xml:space="preserve"> </v>
      </c>
      <c r="V44" s="2" t="str">
        <f>IF('Données clients'!R44="Oui","X"," ")</f>
        <v xml:space="preserve"> </v>
      </c>
    </row>
    <row r="45" spans="1:22" s="2" customFormat="1" ht="15" customHeight="1" x14ac:dyDescent="0.2">
      <c r="A45" s="124" t="str">
        <f>IF(COUNTBLANK('Achat Forfait Epilation'!A45)=1,"",'Achat Forfait Epilation'!A45)</f>
        <v xml:space="preserve"> </v>
      </c>
      <c r="B45" s="32" t="str">
        <f>IF(COUNTBLANK('Achat Forfait Epilation'!B45)=1,"",'Achat Forfait Epilation'!B45)</f>
        <v xml:space="preserve"> </v>
      </c>
      <c r="C45" s="166" t="str">
        <f>IF(COUNTBLANK('Achat Forfait Epilation'!C45)=1,"",'Achat Forfait Epilation'!C45)</f>
        <v xml:space="preserve"> </v>
      </c>
      <c r="D45" s="163" t="str">
        <f>IF(COUNTBLANK('Achat Forfait Epilation'!E45)=1,"",'Achat Forfait Epilation'!E45)</f>
        <v xml:space="preserve"> </v>
      </c>
      <c r="E45" s="163" t="str">
        <f>IF(COUNTBLANK('Achat Forfait Epilation'!F45)=1,"",'Achat Forfait Epilation'!F45)</f>
        <v xml:space="preserve"> </v>
      </c>
      <c r="F45" s="168" t="str">
        <f>IF(COUNTBLANK('Achat Forfait Epilation'!P45)=1,"",'Achat Forfait Epilation'!P45)</f>
        <v/>
      </c>
      <c r="G45" s="10" t="str">
        <f>IFERROR(F45/'Achat Forfait Epilation'!S45,"")</f>
        <v/>
      </c>
      <c r="H45" s="29" t="str">
        <f>IF(COUNTBLANK('Achat Forfait Epilation'!R45)=1,"",'Achat Forfait Epilation'!R45)</f>
        <v xml:space="preserve"> </v>
      </c>
      <c r="I45" s="12" t="str" cm="1">
        <f t="array" ref="I45">IF('Données clients'!K45="Oui",IFERROR(INDEX(TableauForfait[Intervenant],SMALL(IF(TableauForfait[Référence Client]='Suivi Forfait Epilation'!$D45,ROW(TableauForfait[Référence Client]),9^9),1)-1)," ")," ")</f>
        <v xml:space="preserve"> </v>
      </c>
      <c r="J45" s="35" t="str" cm="1">
        <f t="array" ref="J45">IF('Données clients'!K45="Oui",IFERROR(IF($H45&gt;1,INDEX(TableauForfait[Intervenant],SMALL(IF(TableauForfait[Référence Client]='Suivi Forfait Epilation'!$D45,ROW(TableauForfait[Référence Client]),9^9),2)-1)," ")," ")," ")</f>
        <v xml:space="preserve"> </v>
      </c>
      <c r="K45" s="36" t="str" cm="1">
        <f t="array" ref="K45">IF('Données clients'!K45="Oui",IFERROR(IF($H45&gt;2,INDEX(TableauForfait[Intervenant],SMALL(IF(TableauForfait[Référence Client]='Suivi Forfait Epilation'!$D45,ROW(TableauForfait[Référence Client]),9^9),3)-1)," ")," ")," ")</f>
        <v xml:space="preserve"> </v>
      </c>
      <c r="L45" s="36" t="str" cm="1">
        <f t="array" ref="L45">IF('Données clients'!K45="Oui",IFERROR(IF($H45&gt;3,INDEX(TableauForfait[Intervenant],SMALL(IF(TableauForfait[Référence Client]='Suivi Forfait Epilation'!$D45,ROW(TableauForfait[Référence Client]),9^9),4)-1)," ")," ")," ")</f>
        <v xml:space="preserve"> </v>
      </c>
      <c r="M45" s="5" t="str" cm="1">
        <f t="array" ref="M45">IF('Données clients'!K45="Oui",IFERROR(IF($H45&gt;4,INDEX(TableauForfait[Intervenant],SMALL(IF(TableauForfait[Référence Client]='Suivi Forfait Epilation'!$D45,ROW(TableauForfait[Référence Client]),9^9),5)-1)," ")," ")," ")</f>
        <v xml:space="preserve"> </v>
      </c>
      <c r="N45" s="34" t="str">
        <f>IF('Données clients'!K45="Oui",I45&amp;" doit "," ")</f>
        <v xml:space="preserve"> </v>
      </c>
      <c r="O45" s="11" t="str">
        <f>IF('Données clients'!K45="Oui",IF(I45="Anaïs"," ",(COUNTIF(J45:M45,"Anaïs"))*G45)," ")</f>
        <v xml:space="preserve"> </v>
      </c>
      <c r="P45" s="11" t="str">
        <f>IF('Données clients'!K45="Oui",IF(I45="Christian"," ",(COUNTIF(J45:M45,"Christian"))*G45)," ")</f>
        <v xml:space="preserve"> </v>
      </c>
      <c r="Q45" s="85" t="str">
        <f>IF('Données clients'!K45="Oui",IF(I45="Matthieu"," ",(COUNTIF(J45:M45,"Matthieu"))*G45)," ")</f>
        <v xml:space="preserve"> </v>
      </c>
      <c r="R45" s="85"/>
      <c r="S45" s="86" t="str">
        <f t="shared" si="2"/>
        <v xml:space="preserve"> </v>
      </c>
      <c r="T45" s="125" t="str">
        <f t="shared" si="3"/>
        <v xml:space="preserve"> </v>
      </c>
      <c r="U45" s="34" t="str" cm="1">
        <f t="array" ref="U45">IF('Données clients'!R45="Oui","Somme restant due "&amp;(_xlfn.XLOOKUP(B45&amp;E45,B$1:$B45&amp;E$1:$E45,F$1:F45)-((_xlfn.XLOOKUP(B45&amp;E45,B$1:$B45&amp;E$1:$E45,F$1:F45)/3)*(_xlfn.XLOOKUP(B45&amp;E45,B$1:$B45&amp;E$1:$E45,H$2:H45))))&amp;"€"," ")</f>
        <v xml:space="preserve"> </v>
      </c>
      <c r="V45" s="2" t="str">
        <f>IF('Données clients'!R45="Oui","X"," ")</f>
        <v xml:space="preserve"> </v>
      </c>
    </row>
    <row r="46" spans="1:22" s="2" customFormat="1" ht="15" customHeight="1" x14ac:dyDescent="0.2">
      <c r="A46" s="124" t="str">
        <f>IF(COUNTBLANK('Achat Forfait Epilation'!A46)=1,"",'Achat Forfait Epilation'!A46)</f>
        <v xml:space="preserve"> </v>
      </c>
      <c r="B46" s="32" t="str">
        <f>IF(COUNTBLANK('Achat Forfait Epilation'!B46)=1,"",'Achat Forfait Epilation'!B46)</f>
        <v xml:space="preserve"> </v>
      </c>
      <c r="C46" s="166" t="str">
        <f>IF(COUNTBLANK('Achat Forfait Epilation'!C46)=1,"",'Achat Forfait Epilation'!C46)</f>
        <v xml:space="preserve"> </v>
      </c>
      <c r="D46" s="163" t="str">
        <f>IF(COUNTBLANK('Achat Forfait Epilation'!E46)=1,"",'Achat Forfait Epilation'!E46)</f>
        <v xml:space="preserve"> </v>
      </c>
      <c r="E46" s="163" t="str">
        <f>IF(COUNTBLANK('Achat Forfait Epilation'!F46)=1,"",'Achat Forfait Epilation'!F46)</f>
        <v xml:space="preserve"> </v>
      </c>
      <c r="F46" s="168" t="str">
        <f>IF(COUNTBLANK('Achat Forfait Epilation'!P46)=1,"",'Achat Forfait Epilation'!P46)</f>
        <v/>
      </c>
      <c r="G46" s="10" t="str">
        <f>IFERROR(F46/'Achat Forfait Epilation'!S46,"")</f>
        <v/>
      </c>
      <c r="H46" s="29" t="str">
        <f>IF(COUNTBLANK('Achat Forfait Epilation'!R46)=1,"",'Achat Forfait Epilation'!R46)</f>
        <v xml:space="preserve"> </v>
      </c>
      <c r="I46" s="12" t="str" cm="1">
        <f t="array" ref="I46">IF('Données clients'!K46="Oui",IFERROR(INDEX(TableauForfait[Intervenant],SMALL(IF(TableauForfait[Référence Client]='Suivi Forfait Epilation'!$D46,ROW(TableauForfait[Référence Client]),9^9),1)-1)," ")," ")</f>
        <v xml:space="preserve"> </v>
      </c>
      <c r="J46" s="35" t="str" cm="1">
        <f t="array" ref="J46">IF('Données clients'!K46="Oui",IFERROR(IF($H46&gt;1,INDEX(TableauForfait[Intervenant],SMALL(IF(TableauForfait[Référence Client]='Suivi Forfait Epilation'!$D46,ROW(TableauForfait[Référence Client]),9^9),2)-1)," ")," ")," ")</f>
        <v xml:space="preserve"> </v>
      </c>
      <c r="K46" s="36" t="str" cm="1">
        <f t="array" ref="K46">IF('Données clients'!K46="Oui",IFERROR(IF($H46&gt;2,INDEX(TableauForfait[Intervenant],SMALL(IF(TableauForfait[Référence Client]='Suivi Forfait Epilation'!$D46,ROW(TableauForfait[Référence Client]),9^9),3)-1)," ")," ")," ")</f>
        <v xml:space="preserve"> </v>
      </c>
      <c r="L46" s="36" t="str" cm="1">
        <f t="array" ref="L46">IF('Données clients'!K46="Oui",IFERROR(IF($H46&gt;3,INDEX(TableauForfait[Intervenant],SMALL(IF(TableauForfait[Référence Client]='Suivi Forfait Epilation'!$D46,ROW(TableauForfait[Référence Client]),9^9),4)-1)," ")," ")," ")</f>
        <v xml:space="preserve"> </v>
      </c>
      <c r="M46" s="5" t="str" cm="1">
        <f t="array" ref="M46">IF('Données clients'!K46="Oui",IFERROR(IF($H46&gt;4,INDEX(TableauForfait[Intervenant],SMALL(IF(TableauForfait[Référence Client]='Suivi Forfait Epilation'!$D46,ROW(TableauForfait[Référence Client]),9^9),5)-1)," ")," ")," ")</f>
        <v xml:space="preserve"> </v>
      </c>
      <c r="N46" s="34" t="str">
        <f>IF('Données clients'!K46="Oui",I46&amp;" doit "," ")</f>
        <v xml:space="preserve"> </v>
      </c>
      <c r="O46" s="11" t="str">
        <f>IF('Données clients'!K46="Oui",IF(I46="Anaïs"," ",(COUNTIF(J46:M46,"Anaïs"))*G46)," ")</f>
        <v xml:space="preserve"> </v>
      </c>
      <c r="P46" s="11" t="str">
        <f>IF('Données clients'!K46="Oui",IF(I46="Christian"," ",(COUNTIF(J46:M46,"Christian"))*G46)," ")</f>
        <v xml:space="preserve"> </v>
      </c>
      <c r="Q46" s="85" t="str">
        <f>IF('Données clients'!K46="Oui",IF(I46="Matthieu"," ",(COUNTIF(J46:M46,"Matthieu"))*G46)," ")</f>
        <v xml:space="preserve"> </v>
      </c>
      <c r="R46" s="85"/>
      <c r="S46" s="86" t="str">
        <f t="shared" si="2"/>
        <v xml:space="preserve"> </v>
      </c>
      <c r="T46" s="125" t="str">
        <f t="shared" si="3"/>
        <v xml:space="preserve"> </v>
      </c>
      <c r="U46" s="34" t="str" cm="1">
        <f t="array" ref="U46">IF('Données clients'!R46="Oui","Somme restant due "&amp;(_xlfn.XLOOKUP(B46&amp;E46,B$1:$B46&amp;E$1:$E46,F$1:F46)-((_xlfn.XLOOKUP(B46&amp;E46,B$1:$B46&amp;E$1:$E46,F$1:F46)/3)*(_xlfn.XLOOKUP(B46&amp;E46,B$1:$B46&amp;E$1:$E46,H$2:H46))))&amp;"€"," ")</f>
        <v xml:space="preserve"> </v>
      </c>
      <c r="V46" s="2" t="str">
        <f>IF('Données clients'!R46="Oui","X"," ")</f>
        <v xml:space="preserve"> </v>
      </c>
    </row>
    <row r="47" spans="1:22" s="2" customFormat="1" ht="15" customHeight="1" x14ac:dyDescent="0.2">
      <c r="A47" s="124" t="str">
        <f>IF(COUNTBLANK('Achat Forfait Epilation'!A47)=1,"",'Achat Forfait Epilation'!A47)</f>
        <v xml:space="preserve"> </v>
      </c>
      <c r="B47" s="32" t="str">
        <f>IF(COUNTBLANK('Achat Forfait Epilation'!B47)=1,"",'Achat Forfait Epilation'!B47)</f>
        <v xml:space="preserve"> </v>
      </c>
      <c r="C47" s="166" t="str">
        <f>IF(COUNTBLANK('Achat Forfait Epilation'!C47)=1,"",'Achat Forfait Epilation'!C47)</f>
        <v xml:space="preserve"> </v>
      </c>
      <c r="D47" s="163" t="str">
        <f>IF(COUNTBLANK('Achat Forfait Epilation'!E47)=1,"",'Achat Forfait Epilation'!E47)</f>
        <v xml:space="preserve"> </v>
      </c>
      <c r="E47" s="163" t="str">
        <f>IF(COUNTBLANK('Achat Forfait Epilation'!F47)=1,"",'Achat Forfait Epilation'!F47)</f>
        <v xml:space="preserve"> </v>
      </c>
      <c r="F47" s="168" t="str">
        <f>IF(COUNTBLANK('Achat Forfait Epilation'!P47)=1,"",'Achat Forfait Epilation'!P47)</f>
        <v/>
      </c>
      <c r="G47" s="10" t="str">
        <f>IFERROR(F47/'Achat Forfait Epilation'!S47,"")</f>
        <v/>
      </c>
      <c r="H47" s="29" t="str">
        <f>IF(COUNTBLANK('Achat Forfait Epilation'!R47)=1,"",'Achat Forfait Epilation'!R47)</f>
        <v xml:space="preserve"> </v>
      </c>
      <c r="I47" s="12" t="str" cm="1">
        <f t="array" ref="I47">IF('Données clients'!K47="Oui",IFERROR(INDEX(TableauForfait[Intervenant],SMALL(IF(TableauForfait[Référence Client]='Suivi Forfait Epilation'!$D47,ROW(TableauForfait[Référence Client]),9^9),1)-1)," ")," ")</f>
        <v xml:space="preserve"> </v>
      </c>
      <c r="J47" s="35" t="str" cm="1">
        <f t="array" ref="J47">IF('Données clients'!K47="Oui",IFERROR(IF($H47&gt;1,INDEX(TableauForfait[Intervenant],SMALL(IF(TableauForfait[Référence Client]='Suivi Forfait Epilation'!$D47,ROW(TableauForfait[Référence Client]),9^9),2)-1)," ")," ")," ")</f>
        <v xml:space="preserve"> </v>
      </c>
      <c r="K47" s="36" t="str" cm="1">
        <f t="array" ref="K47">IF('Données clients'!K47="Oui",IFERROR(IF($H47&gt;2,INDEX(TableauForfait[Intervenant],SMALL(IF(TableauForfait[Référence Client]='Suivi Forfait Epilation'!$D47,ROW(TableauForfait[Référence Client]),9^9),3)-1)," ")," ")," ")</f>
        <v xml:space="preserve"> </v>
      </c>
      <c r="L47" s="36" t="str" cm="1">
        <f t="array" ref="L47">IF('Données clients'!K47="Oui",IFERROR(IF($H47&gt;3,INDEX(TableauForfait[Intervenant],SMALL(IF(TableauForfait[Référence Client]='Suivi Forfait Epilation'!$D47,ROW(TableauForfait[Référence Client]),9^9),4)-1)," ")," ")," ")</f>
        <v xml:space="preserve"> </v>
      </c>
      <c r="M47" s="5" t="str" cm="1">
        <f t="array" ref="M47">IF('Données clients'!K47="Oui",IFERROR(IF($H47&gt;4,INDEX(TableauForfait[Intervenant],SMALL(IF(TableauForfait[Référence Client]='Suivi Forfait Epilation'!$D47,ROW(TableauForfait[Référence Client]),9^9),5)-1)," ")," ")," ")</f>
        <v xml:space="preserve"> </v>
      </c>
      <c r="N47" s="34" t="str">
        <f>IF('Données clients'!K47="Oui",I47&amp;" doit "," ")</f>
        <v xml:space="preserve"> </v>
      </c>
      <c r="O47" s="11" t="str">
        <f>IF('Données clients'!K47="Oui",IF(I47="Anaïs"," ",(COUNTIF(J47:M47,"Anaïs"))*G47)," ")</f>
        <v xml:space="preserve"> </v>
      </c>
      <c r="P47" s="11" t="str">
        <f>IF('Données clients'!K47="Oui",IF(I47="Christian"," ",(COUNTIF(J47:M47,"Christian"))*G47)," ")</f>
        <v xml:space="preserve"> </v>
      </c>
      <c r="Q47" s="85" t="str">
        <f>IF('Données clients'!K47="Oui",IF(I47="Matthieu"," ",(COUNTIF(J47:M47,"Matthieu"))*G47)," ")</f>
        <v xml:space="preserve"> </v>
      </c>
      <c r="R47" s="85"/>
      <c r="S47" s="86" t="str">
        <f t="shared" si="2"/>
        <v xml:space="preserve"> </v>
      </c>
      <c r="T47" s="125" t="str">
        <f t="shared" si="3"/>
        <v xml:space="preserve"> </v>
      </c>
      <c r="U47" s="34" t="str" cm="1">
        <f t="array" ref="U47">IF('Données clients'!R47="Oui","Somme restant due "&amp;(_xlfn.XLOOKUP(B47&amp;E47,B$1:$B47&amp;E$1:$E47,F$1:F47)-((_xlfn.XLOOKUP(B47&amp;E47,B$1:$B47&amp;E$1:$E47,F$1:F47)/3)*(_xlfn.XLOOKUP(B47&amp;E47,B$1:$B47&amp;E$1:$E47,H$2:H47))))&amp;"€"," ")</f>
        <v xml:space="preserve"> </v>
      </c>
      <c r="V47" s="2" t="str">
        <f>IF('Données clients'!R47="Oui","X"," ")</f>
        <v xml:space="preserve"> </v>
      </c>
    </row>
    <row r="48" spans="1:22" s="2" customFormat="1" ht="15" customHeight="1" x14ac:dyDescent="0.2">
      <c r="A48" s="124" t="str">
        <f>IF(COUNTBLANK('Achat Forfait Epilation'!A48)=1,"",'Achat Forfait Epilation'!A48)</f>
        <v xml:space="preserve"> </v>
      </c>
      <c r="B48" s="32" t="str">
        <f>IF(COUNTBLANK('Achat Forfait Epilation'!B48)=1,"",'Achat Forfait Epilation'!B48)</f>
        <v xml:space="preserve"> </v>
      </c>
      <c r="C48" s="166" t="str">
        <f>IF(COUNTBLANK('Achat Forfait Epilation'!C48)=1,"",'Achat Forfait Epilation'!C48)</f>
        <v xml:space="preserve"> </v>
      </c>
      <c r="D48" s="163" t="str">
        <f>IF(COUNTBLANK('Achat Forfait Epilation'!E48)=1,"",'Achat Forfait Epilation'!E48)</f>
        <v xml:space="preserve"> </v>
      </c>
      <c r="E48" s="163" t="str">
        <f>IF(COUNTBLANK('Achat Forfait Epilation'!F48)=1,"",'Achat Forfait Epilation'!F48)</f>
        <v xml:space="preserve"> </v>
      </c>
      <c r="F48" s="168" t="str">
        <f>IF(COUNTBLANK('Achat Forfait Epilation'!P48)=1,"",'Achat Forfait Epilation'!P48)</f>
        <v/>
      </c>
      <c r="G48" s="10" t="str">
        <f>IFERROR(F48/'Achat Forfait Epilation'!S48,"")</f>
        <v/>
      </c>
      <c r="H48" s="29" t="str">
        <f>IF(COUNTBLANK('Achat Forfait Epilation'!R48)=1,"",'Achat Forfait Epilation'!R48)</f>
        <v xml:space="preserve"> </v>
      </c>
      <c r="I48" s="12" t="str" cm="1">
        <f t="array" ref="I48">IF('Données clients'!K48="Oui",IFERROR(INDEX(TableauForfait[Intervenant],SMALL(IF(TableauForfait[Référence Client]='Suivi Forfait Epilation'!$D48,ROW(TableauForfait[Référence Client]),9^9),1)-1)," ")," ")</f>
        <v xml:space="preserve"> </v>
      </c>
      <c r="J48" s="35" t="str" cm="1">
        <f t="array" ref="J48">IF('Données clients'!K48="Oui",IFERROR(IF($H48&gt;1,INDEX(TableauForfait[Intervenant],SMALL(IF(TableauForfait[Référence Client]='Suivi Forfait Epilation'!$D48,ROW(TableauForfait[Référence Client]),9^9),2)-1)," ")," ")," ")</f>
        <v xml:space="preserve"> </v>
      </c>
      <c r="K48" s="36" t="str" cm="1">
        <f t="array" ref="K48">IF('Données clients'!K48="Oui",IFERROR(IF($H48&gt;2,INDEX(TableauForfait[Intervenant],SMALL(IF(TableauForfait[Référence Client]='Suivi Forfait Epilation'!$D48,ROW(TableauForfait[Référence Client]),9^9),3)-1)," ")," ")," ")</f>
        <v xml:space="preserve"> </v>
      </c>
      <c r="L48" s="36" t="str" cm="1">
        <f t="array" ref="L48">IF('Données clients'!K48="Oui",IFERROR(IF($H48&gt;3,INDEX(TableauForfait[Intervenant],SMALL(IF(TableauForfait[Référence Client]='Suivi Forfait Epilation'!$D48,ROW(TableauForfait[Référence Client]),9^9),4)-1)," ")," ")," ")</f>
        <v xml:space="preserve"> </v>
      </c>
      <c r="M48" s="5" t="str" cm="1">
        <f t="array" ref="M48">IF('Données clients'!K48="Oui",IFERROR(IF($H48&gt;4,INDEX(TableauForfait[Intervenant],SMALL(IF(TableauForfait[Référence Client]='Suivi Forfait Epilation'!$D48,ROW(TableauForfait[Référence Client]),9^9),5)-1)," ")," ")," ")</f>
        <v xml:space="preserve"> </v>
      </c>
      <c r="N48" s="34" t="str">
        <f>IF('Données clients'!K48="Oui",I48&amp;" doit "," ")</f>
        <v xml:space="preserve"> </v>
      </c>
      <c r="O48" s="11" t="str">
        <f>IF('Données clients'!K48="Oui",IF(I48="Anaïs"," ",(COUNTIF(J48:M48,"Anaïs"))*G48)," ")</f>
        <v xml:space="preserve"> </v>
      </c>
      <c r="P48" s="11" t="str">
        <f>IF('Données clients'!K48="Oui",IF(I48="Christian"," ",(COUNTIF(J48:M48,"Christian"))*G48)," ")</f>
        <v xml:space="preserve"> </v>
      </c>
      <c r="Q48" s="85" t="str">
        <f>IF('Données clients'!K48="Oui",IF(I48="Matthieu"," ",(COUNTIF(J48:M48,"Matthieu"))*G48)," ")</f>
        <v xml:space="preserve"> </v>
      </c>
      <c r="R48" s="85"/>
      <c r="S48" s="86" t="str">
        <f t="shared" si="2"/>
        <v xml:space="preserve"> </v>
      </c>
      <c r="T48" s="125" t="str">
        <f t="shared" si="3"/>
        <v xml:space="preserve"> </v>
      </c>
      <c r="U48" s="34" t="str" cm="1">
        <f t="array" ref="U48">IF('Données clients'!R48="Oui","Somme restant due "&amp;(_xlfn.XLOOKUP(B48&amp;E48,B$1:$B48&amp;E$1:$E48,F$1:F48)-((_xlfn.XLOOKUP(B48&amp;E48,B$1:$B48&amp;E$1:$E48,F$1:F48)/3)*(_xlfn.XLOOKUP(B48&amp;E48,B$1:$B48&amp;E$1:$E48,H$2:H48))))&amp;"€"," ")</f>
        <v xml:space="preserve"> </v>
      </c>
      <c r="V48" s="2" t="str">
        <f>IF('Données clients'!R48="Oui","X"," ")</f>
        <v xml:space="preserve"> </v>
      </c>
    </row>
    <row r="49" spans="1:22" s="2" customFormat="1" ht="15" customHeight="1" x14ac:dyDescent="0.2">
      <c r="A49" s="124" t="str">
        <f>IF(COUNTBLANK('Achat Forfait Epilation'!A49)=1,"",'Achat Forfait Epilation'!A49)</f>
        <v xml:space="preserve"> </v>
      </c>
      <c r="B49" s="32" t="str">
        <f>IF(COUNTBLANK('Achat Forfait Epilation'!B49)=1,"",'Achat Forfait Epilation'!B49)</f>
        <v xml:space="preserve"> </v>
      </c>
      <c r="C49" s="166" t="str">
        <f>IF(COUNTBLANK('Achat Forfait Epilation'!C49)=1,"",'Achat Forfait Epilation'!C49)</f>
        <v xml:space="preserve"> </v>
      </c>
      <c r="D49" s="163" t="str">
        <f>IF(COUNTBLANK('Achat Forfait Epilation'!E49)=1,"",'Achat Forfait Epilation'!E49)</f>
        <v xml:space="preserve"> </v>
      </c>
      <c r="E49" s="163" t="str">
        <f>IF(COUNTBLANK('Achat Forfait Epilation'!F49)=1,"",'Achat Forfait Epilation'!F49)</f>
        <v xml:space="preserve"> </v>
      </c>
      <c r="F49" s="168" t="str">
        <f>IF(COUNTBLANK('Achat Forfait Epilation'!P49)=1,"",'Achat Forfait Epilation'!P49)</f>
        <v/>
      </c>
      <c r="G49" s="10" t="str">
        <f>IFERROR(F49/'Achat Forfait Epilation'!S49,"")</f>
        <v/>
      </c>
      <c r="H49" s="29" t="str">
        <f>IF(COUNTBLANK('Achat Forfait Epilation'!R49)=1,"",'Achat Forfait Epilation'!R49)</f>
        <v xml:space="preserve"> </v>
      </c>
      <c r="I49" s="12" t="str" cm="1">
        <f t="array" ref="I49">IF('Données clients'!K49="Oui",IFERROR(INDEX(TableauForfait[Intervenant],SMALL(IF(TableauForfait[Référence Client]='Suivi Forfait Epilation'!$D49,ROW(TableauForfait[Référence Client]),9^9),1)-1)," ")," ")</f>
        <v xml:space="preserve"> </v>
      </c>
      <c r="J49" s="35" t="str" cm="1">
        <f t="array" ref="J49">IF('Données clients'!K49="Oui",IFERROR(IF($H49&gt;1,INDEX(TableauForfait[Intervenant],SMALL(IF(TableauForfait[Référence Client]='Suivi Forfait Epilation'!$D49,ROW(TableauForfait[Référence Client]),9^9),2)-1)," ")," ")," ")</f>
        <v xml:space="preserve"> </v>
      </c>
      <c r="K49" s="36" t="str" cm="1">
        <f t="array" ref="K49">IF('Données clients'!K49="Oui",IFERROR(IF($H49&gt;2,INDEX(TableauForfait[Intervenant],SMALL(IF(TableauForfait[Référence Client]='Suivi Forfait Epilation'!$D49,ROW(TableauForfait[Référence Client]),9^9),3)-1)," ")," ")," ")</f>
        <v xml:space="preserve"> </v>
      </c>
      <c r="L49" s="36" t="str" cm="1">
        <f t="array" ref="L49">IF('Données clients'!K49="Oui",IFERROR(IF($H49&gt;3,INDEX(TableauForfait[Intervenant],SMALL(IF(TableauForfait[Référence Client]='Suivi Forfait Epilation'!$D49,ROW(TableauForfait[Référence Client]),9^9),4)-1)," ")," ")," ")</f>
        <v xml:space="preserve"> </v>
      </c>
      <c r="M49" s="5" t="str" cm="1">
        <f t="array" ref="M49">IF('Données clients'!K49="Oui",IFERROR(IF($H49&gt;4,INDEX(TableauForfait[Intervenant],SMALL(IF(TableauForfait[Référence Client]='Suivi Forfait Epilation'!$D49,ROW(TableauForfait[Référence Client]),9^9),5)-1)," ")," ")," ")</f>
        <v xml:space="preserve"> </v>
      </c>
      <c r="N49" s="34" t="str">
        <f>IF('Données clients'!K49="Oui",I49&amp;" doit "," ")</f>
        <v xml:space="preserve"> </v>
      </c>
      <c r="O49" s="11" t="str">
        <f>IF('Données clients'!K49="Oui",IF(I49="Anaïs"," ",(COUNTIF(J49:M49,"Anaïs"))*G49)," ")</f>
        <v xml:space="preserve"> </v>
      </c>
      <c r="P49" s="11" t="str">
        <f>IF('Données clients'!K49="Oui",IF(I49="Christian"," ",(COUNTIF(J49:M49,"Christian"))*G49)," ")</f>
        <v xml:space="preserve"> </v>
      </c>
      <c r="Q49" s="85" t="str">
        <f>IF('Données clients'!K49="Oui",IF(I49="Matthieu"," ",(COUNTIF(J49:M49,"Matthieu"))*G49)," ")</f>
        <v xml:space="preserve"> </v>
      </c>
      <c r="R49" s="85"/>
      <c r="S49" s="86" t="str">
        <f t="shared" si="2"/>
        <v xml:space="preserve"> </v>
      </c>
      <c r="T49" s="125" t="str">
        <f t="shared" si="3"/>
        <v xml:space="preserve"> </v>
      </c>
      <c r="U49" s="34" t="str" cm="1">
        <f t="array" ref="U49">IF('Données clients'!R49="Oui","Somme restant due "&amp;(_xlfn.XLOOKUP(B49&amp;E49,B$1:$B49&amp;E$1:$E49,F$1:F49)-((_xlfn.XLOOKUP(B49&amp;E49,B$1:$B49&amp;E$1:$E49,F$1:F49)/3)*(_xlfn.XLOOKUP(B49&amp;E49,B$1:$B49&amp;E$1:$E49,H$2:H49))))&amp;"€"," ")</f>
        <v xml:space="preserve"> </v>
      </c>
      <c r="V49" s="2" t="str">
        <f>IF('Données clients'!R49="Oui","X"," ")</f>
        <v xml:space="preserve"> </v>
      </c>
    </row>
    <row r="50" spans="1:22" s="2" customFormat="1" ht="15" customHeight="1" x14ac:dyDescent="0.2">
      <c r="A50" s="124" t="str">
        <f>IF(COUNTBLANK('Achat Forfait Epilation'!A50)=1,"",'Achat Forfait Epilation'!A50)</f>
        <v xml:space="preserve"> </v>
      </c>
      <c r="B50" s="32" t="str">
        <f>IF(COUNTBLANK('Achat Forfait Epilation'!B50)=1,"",'Achat Forfait Epilation'!B50)</f>
        <v xml:space="preserve"> </v>
      </c>
      <c r="C50" s="166" t="str">
        <f>IF(COUNTBLANK('Achat Forfait Epilation'!C50)=1,"",'Achat Forfait Epilation'!C50)</f>
        <v xml:space="preserve"> </v>
      </c>
      <c r="D50" s="163" t="str">
        <f>IF(COUNTBLANK('Achat Forfait Epilation'!E50)=1,"",'Achat Forfait Epilation'!E50)</f>
        <v xml:space="preserve"> </v>
      </c>
      <c r="E50" s="163" t="str">
        <f>IF(COUNTBLANK('Achat Forfait Epilation'!F50)=1,"",'Achat Forfait Epilation'!F50)</f>
        <v xml:space="preserve"> </v>
      </c>
      <c r="F50" s="168" t="str">
        <f>IF(COUNTBLANK('Achat Forfait Epilation'!P50)=1,"",'Achat Forfait Epilation'!P50)</f>
        <v/>
      </c>
      <c r="G50" s="10" t="str">
        <f>IFERROR(F50/'Achat Forfait Epilation'!S50,"")</f>
        <v/>
      </c>
      <c r="H50" s="29" t="str">
        <f>IF(COUNTBLANK('Achat Forfait Epilation'!R50)=1,"",'Achat Forfait Epilation'!R50)</f>
        <v xml:space="preserve"> </v>
      </c>
      <c r="I50" s="12" t="str" cm="1">
        <f t="array" ref="I50">IF('Données clients'!K50="Oui",IFERROR(INDEX(TableauForfait[Intervenant],SMALL(IF(TableauForfait[Référence Client]='Suivi Forfait Epilation'!$D50,ROW(TableauForfait[Référence Client]),9^9),1)-1)," ")," ")</f>
        <v xml:space="preserve"> </v>
      </c>
      <c r="J50" s="35" t="str" cm="1">
        <f t="array" ref="J50">IF('Données clients'!K50="Oui",IFERROR(IF($H50&gt;1,INDEX(TableauForfait[Intervenant],SMALL(IF(TableauForfait[Référence Client]='Suivi Forfait Epilation'!$D50,ROW(TableauForfait[Référence Client]),9^9),2)-1)," ")," ")," ")</f>
        <v xml:space="preserve"> </v>
      </c>
      <c r="K50" s="36" t="str" cm="1">
        <f t="array" ref="K50">IF('Données clients'!K50="Oui",IFERROR(IF($H50&gt;2,INDEX(TableauForfait[Intervenant],SMALL(IF(TableauForfait[Référence Client]='Suivi Forfait Epilation'!$D50,ROW(TableauForfait[Référence Client]),9^9),3)-1)," ")," ")," ")</f>
        <v xml:space="preserve"> </v>
      </c>
      <c r="L50" s="36" t="str" cm="1">
        <f t="array" ref="L50">IF('Données clients'!K50="Oui",IFERROR(IF($H50&gt;3,INDEX(TableauForfait[Intervenant],SMALL(IF(TableauForfait[Référence Client]='Suivi Forfait Epilation'!$D50,ROW(TableauForfait[Référence Client]),9^9),4)-1)," ")," ")," ")</f>
        <v xml:space="preserve"> </v>
      </c>
      <c r="M50" s="5" t="str" cm="1">
        <f t="array" ref="M50">IF('Données clients'!K50="Oui",IFERROR(IF($H50&gt;4,INDEX(TableauForfait[Intervenant],SMALL(IF(TableauForfait[Référence Client]='Suivi Forfait Epilation'!$D50,ROW(TableauForfait[Référence Client]),9^9),5)-1)," ")," ")," ")</f>
        <v xml:space="preserve"> </v>
      </c>
      <c r="N50" s="34" t="str">
        <f>IF('Données clients'!K50="Oui",I50&amp;" doit "," ")</f>
        <v xml:space="preserve"> </v>
      </c>
      <c r="O50" s="11" t="str">
        <f>IF('Données clients'!K50="Oui",IF(I50="Anaïs"," ",(COUNTIF(J50:M50,"Anaïs"))*G50)," ")</f>
        <v xml:space="preserve"> </v>
      </c>
      <c r="P50" s="11" t="str">
        <f>IF('Données clients'!K50="Oui",IF(I50="Christian"," ",(COUNTIF(J50:M50,"Christian"))*G50)," ")</f>
        <v xml:space="preserve"> </v>
      </c>
      <c r="Q50" s="85" t="str">
        <f>IF('Données clients'!K50="Oui",IF(I50="Matthieu"," ",(COUNTIF(J50:M50,"Matthieu"))*G50)," ")</f>
        <v xml:space="preserve"> </v>
      </c>
      <c r="R50" s="85"/>
      <c r="S50" s="86" t="str">
        <f t="shared" si="2"/>
        <v xml:space="preserve"> </v>
      </c>
      <c r="T50" s="125" t="str">
        <f t="shared" si="3"/>
        <v xml:space="preserve"> </v>
      </c>
      <c r="U50" s="34" t="str" cm="1">
        <f t="array" ref="U50">IF('Données clients'!R50="Oui","Somme restant due "&amp;(_xlfn.XLOOKUP(B50&amp;E50,B$1:$B50&amp;E$1:$E50,F$1:F50)-((_xlfn.XLOOKUP(B50&amp;E50,B$1:$B50&amp;E$1:$E50,F$1:F50)/3)*(_xlfn.XLOOKUP(B50&amp;E50,B$1:$B50&amp;E$1:$E50,H$2:H50))))&amp;"€"," ")</f>
        <v xml:space="preserve"> </v>
      </c>
      <c r="V50" s="2" t="str">
        <f>IF('Données clients'!R50="Oui","X"," ")</f>
        <v xml:space="preserve"> </v>
      </c>
    </row>
    <row r="51" spans="1:22" s="2" customFormat="1" ht="15" customHeight="1" x14ac:dyDescent="0.2">
      <c r="A51" s="124" t="str">
        <f>IF(COUNTBLANK('Achat Forfait Epilation'!A51)=1,"",'Achat Forfait Epilation'!A51)</f>
        <v xml:space="preserve"> </v>
      </c>
      <c r="B51" s="32" t="str">
        <f>IF(COUNTBLANK('Achat Forfait Epilation'!B51)=1,"",'Achat Forfait Epilation'!B51)</f>
        <v xml:space="preserve"> </v>
      </c>
      <c r="C51" s="166" t="str">
        <f>IF(COUNTBLANK('Achat Forfait Epilation'!C51)=1,"",'Achat Forfait Epilation'!C51)</f>
        <v xml:space="preserve"> </v>
      </c>
      <c r="D51" s="163" t="str">
        <f>IF(COUNTBLANK('Achat Forfait Epilation'!E51)=1,"",'Achat Forfait Epilation'!E51)</f>
        <v xml:space="preserve"> </v>
      </c>
      <c r="E51" s="163" t="str">
        <f>IF(COUNTBLANK('Achat Forfait Epilation'!F51)=1,"",'Achat Forfait Epilation'!F51)</f>
        <v xml:space="preserve"> </v>
      </c>
      <c r="F51" s="168" t="str">
        <f>IF(COUNTBLANK('Achat Forfait Epilation'!P51)=1,"",'Achat Forfait Epilation'!P51)</f>
        <v/>
      </c>
      <c r="G51" s="10" t="str">
        <f>IFERROR(F51/'Achat Forfait Epilation'!S51,"")</f>
        <v/>
      </c>
      <c r="H51" s="29" t="str">
        <f>IF(COUNTBLANK('Achat Forfait Epilation'!R51)=1,"",'Achat Forfait Epilation'!R51)</f>
        <v xml:space="preserve"> </v>
      </c>
      <c r="I51" s="12" t="str" cm="1">
        <f t="array" ref="I51">IF('Données clients'!K51="Oui",IFERROR(INDEX(TableauForfait[Intervenant],SMALL(IF(TableauForfait[Référence Client]='Suivi Forfait Epilation'!$D51,ROW(TableauForfait[Référence Client]),9^9),1)-1)," ")," ")</f>
        <v xml:space="preserve"> </v>
      </c>
      <c r="J51" s="35" t="str" cm="1">
        <f t="array" ref="J51">IF('Données clients'!K51="Oui",IFERROR(IF($H51&gt;1,INDEX(TableauForfait[Intervenant],SMALL(IF(TableauForfait[Référence Client]='Suivi Forfait Epilation'!$D51,ROW(TableauForfait[Référence Client]),9^9),2)-1)," ")," ")," ")</f>
        <v xml:space="preserve"> </v>
      </c>
      <c r="K51" s="36" t="str" cm="1">
        <f t="array" ref="K51">IF('Données clients'!K51="Oui",IFERROR(IF($H51&gt;2,INDEX(TableauForfait[Intervenant],SMALL(IF(TableauForfait[Référence Client]='Suivi Forfait Epilation'!$D51,ROW(TableauForfait[Référence Client]),9^9),3)-1)," ")," ")," ")</f>
        <v xml:space="preserve"> </v>
      </c>
      <c r="L51" s="36" t="str" cm="1">
        <f t="array" ref="L51">IF('Données clients'!K51="Oui",IFERROR(IF($H51&gt;3,INDEX(TableauForfait[Intervenant],SMALL(IF(TableauForfait[Référence Client]='Suivi Forfait Epilation'!$D51,ROW(TableauForfait[Référence Client]),9^9),4)-1)," ")," ")," ")</f>
        <v xml:space="preserve"> </v>
      </c>
      <c r="M51" s="5" t="str" cm="1">
        <f t="array" ref="M51">IF('Données clients'!K51="Oui",IFERROR(IF($H51&gt;4,INDEX(TableauForfait[Intervenant],SMALL(IF(TableauForfait[Référence Client]='Suivi Forfait Epilation'!$D51,ROW(TableauForfait[Référence Client]),9^9),5)-1)," ")," ")," ")</f>
        <v xml:space="preserve"> </v>
      </c>
      <c r="N51" s="34" t="str">
        <f>IF('Données clients'!K51="Oui",I51&amp;" doit "," ")</f>
        <v xml:space="preserve"> </v>
      </c>
      <c r="O51" s="11" t="str">
        <f>IF('Données clients'!K51="Oui",IF(I51="Anaïs"," ",(COUNTIF(J51:M51,"Anaïs"))*G51)," ")</f>
        <v xml:space="preserve"> </v>
      </c>
      <c r="P51" s="11" t="str">
        <f>IF('Données clients'!K51="Oui",IF(I51="Christian"," ",(COUNTIF(J51:M51,"Christian"))*G51)," ")</f>
        <v xml:space="preserve"> </v>
      </c>
      <c r="Q51" s="85" t="str">
        <f>IF('Données clients'!K51="Oui",IF(I51="Matthieu"," ",(COUNTIF(J51:M51,"Matthieu"))*G51)," ")</f>
        <v xml:space="preserve"> </v>
      </c>
      <c r="R51" s="85"/>
      <c r="S51" s="86" t="str">
        <f t="shared" si="2"/>
        <v xml:space="preserve"> </v>
      </c>
      <c r="T51" s="125" t="str">
        <f t="shared" si="3"/>
        <v xml:space="preserve"> </v>
      </c>
      <c r="U51" s="34" t="str" cm="1">
        <f t="array" ref="U51">IF('Données clients'!R51="Oui","Somme restant due "&amp;(_xlfn.XLOOKUP(B51&amp;E51,B$1:$B51&amp;E$1:$E51,F$1:F51)-((_xlfn.XLOOKUP(B51&amp;E51,B$1:$B51&amp;E$1:$E51,F$1:F51)/3)*(_xlfn.XLOOKUP(B51&amp;E51,B$1:$B51&amp;E$1:$E51,H$2:H51))))&amp;"€"," ")</f>
        <v xml:space="preserve"> </v>
      </c>
      <c r="V51" s="2" t="str">
        <f>IF('Données clients'!R51="Oui","X"," ")</f>
        <v xml:space="preserve"> </v>
      </c>
    </row>
    <row r="52" spans="1:22" s="2" customFormat="1" ht="15" customHeight="1" x14ac:dyDescent="0.2">
      <c r="A52" s="124" t="str">
        <f>IF(COUNTBLANK('Achat Forfait Epilation'!A52)=1,"",'Achat Forfait Epilation'!A52)</f>
        <v xml:space="preserve"> </v>
      </c>
      <c r="B52" s="32" t="str">
        <f>IF(COUNTBLANK('Achat Forfait Epilation'!B52)=1,"",'Achat Forfait Epilation'!B52)</f>
        <v xml:space="preserve"> </v>
      </c>
      <c r="C52" s="166" t="str">
        <f>IF(COUNTBLANK('Achat Forfait Epilation'!C52)=1,"",'Achat Forfait Epilation'!C52)</f>
        <v xml:space="preserve"> </v>
      </c>
      <c r="D52" s="163" t="str">
        <f>IF(COUNTBLANK('Achat Forfait Epilation'!E52)=1,"",'Achat Forfait Epilation'!E52)</f>
        <v xml:space="preserve"> </v>
      </c>
      <c r="E52" s="163" t="str">
        <f>IF(COUNTBLANK('Achat Forfait Epilation'!F52)=1,"",'Achat Forfait Epilation'!F52)</f>
        <v xml:space="preserve"> </v>
      </c>
      <c r="F52" s="168" t="str">
        <f>IF(COUNTBLANK('Achat Forfait Epilation'!P52)=1,"",'Achat Forfait Epilation'!P52)</f>
        <v/>
      </c>
      <c r="G52" s="10" t="str">
        <f>IFERROR(F52/'Achat Forfait Epilation'!S52,"")</f>
        <v/>
      </c>
      <c r="H52" s="29" t="str">
        <f>IF(COUNTBLANK('Achat Forfait Epilation'!R52)=1,"",'Achat Forfait Epilation'!R52)</f>
        <v xml:space="preserve"> </v>
      </c>
      <c r="I52" s="12" t="str" cm="1">
        <f t="array" ref="I52">IF('Données clients'!K52="Oui",IFERROR(INDEX(TableauForfait[Intervenant],SMALL(IF(TableauForfait[Référence Client]='Suivi Forfait Epilation'!$D52,ROW(TableauForfait[Référence Client]),9^9),1)-1)," ")," ")</f>
        <v xml:space="preserve"> </v>
      </c>
      <c r="J52" s="35" t="str" cm="1">
        <f t="array" ref="J52">IF('Données clients'!K52="Oui",IFERROR(IF($H52&gt;1,INDEX(TableauForfait[Intervenant],SMALL(IF(TableauForfait[Référence Client]='Suivi Forfait Epilation'!$D52,ROW(TableauForfait[Référence Client]),9^9),2)-1)," ")," ")," ")</f>
        <v xml:space="preserve"> </v>
      </c>
      <c r="K52" s="36" t="str" cm="1">
        <f t="array" ref="K52">IF('Données clients'!K52="Oui",IFERROR(IF($H52&gt;2,INDEX(TableauForfait[Intervenant],SMALL(IF(TableauForfait[Référence Client]='Suivi Forfait Epilation'!$D52,ROW(TableauForfait[Référence Client]),9^9),3)-1)," ")," ")," ")</f>
        <v xml:space="preserve"> </v>
      </c>
      <c r="L52" s="36" t="str" cm="1">
        <f t="array" ref="L52">IF('Données clients'!K52="Oui",IFERROR(IF($H52&gt;3,INDEX(TableauForfait[Intervenant],SMALL(IF(TableauForfait[Référence Client]='Suivi Forfait Epilation'!$D52,ROW(TableauForfait[Référence Client]),9^9),4)-1)," ")," ")," ")</f>
        <v xml:space="preserve"> </v>
      </c>
      <c r="M52" s="5" t="str" cm="1">
        <f t="array" ref="M52">IF('Données clients'!K52="Oui",IFERROR(IF($H52&gt;4,INDEX(TableauForfait[Intervenant],SMALL(IF(TableauForfait[Référence Client]='Suivi Forfait Epilation'!$D52,ROW(TableauForfait[Référence Client]),9^9),5)-1)," ")," ")," ")</f>
        <v xml:space="preserve"> </v>
      </c>
      <c r="N52" s="34" t="str">
        <f>IF('Données clients'!K52="Oui",I52&amp;" doit "," ")</f>
        <v xml:space="preserve"> </v>
      </c>
      <c r="O52" s="11" t="str">
        <f>IF('Données clients'!K52="Oui",IF(I52="Anaïs"," ",(COUNTIF(J52:M52,"Anaïs"))*G52)," ")</f>
        <v xml:space="preserve"> </v>
      </c>
      <c r="P52" s="11" t="str">
        <f>IF('Données clients'!K52="Oui",IF(I52="Christian"," ",(COUNTIF(J52:M52,"Christian"))*G52)," ")</f>
        <v xml:space="preserve"> </v>
      </c>
      <c r="Q52" s="85" t="str">
        <f>IF('Données clients'!K52="Oui",IF(I52="Matthieu"," ",(COUNTIF(J52:M52,"Matthieu"))*G52)," ")</f>
        <v xml:space="preserve"> </v>
      </c>
      <c r="R52" s="85"/>
      <c r="S52" s="86" t="str">
        <f t="shared" si="2"/>
        <v xml:space="preserve"> </v>
      </c>
      <c r="T52" s="125" t="str">
        <f t="shared" si="3"/>
        <v xml:space="preserve"> </v>
      </c>
      <c r="U52" s="34" t="str" cm="1">
        <f t="array" ref="U52">IF('Données clients'!R52="Oui","Somme restant due "&amp;(_xlfn.XLOOKUP(B52&amp;E52,B$1:$B52&amp;E$1:$E52,F$1:F52)-((_xlfn.XLOOKUP(B52&amp;E52,B$1:$B52&amp;E$1:$E52,F$1:F52)/3)*(_xlfn.XLOOKUP(B52&amp;E52,B$1:$B52&amp;E$1:$E52,H$2:H52))))&amp;"€"," ")</f>
        <v xml:space="preserve"> </v>
      </c>
      <c r="V52" s="2" t="str">
        <f>IF('Données clients'!R52="Oui","X"," ")</f>
        <v xml:space="preserve"> </v>
      </c>
    </row>
    <row r="53" spans="1:22" s="2" customFormat="1" ht="15" customHeight="1" x14ac:dyDescent="0.2">
      <c r="A53" s="124" t="str">
        <f>IF(COUNTBLANK('Achat Forfait Epilation'!A53)=1,"",'Achat Forfait Epilation'!A53)</f>
        <v xml:space="preserve"> </v>
      </c>
      <c r="B53" s="32" t="str">
        <f>IF(COUNTBLANK('Achat Forfait Epilation'!B53)=1,"",'Achat Forfait Epilation'!B53)</f>
        <v xml:space="preserve"> </v>
      </c>
      <c r="C53" s="166" t="str">
        <f>IF(COUNTBLANK('Achat Forfait Epilation'!C53)=1,"",'Achat Forfait Epilation'!C53)</f>
        <v xml:space="preserve"> </v>
      </c>
      <c r="D53" s="163" t="str">
        <f>IF(COUNTBLANK('Achat Forfait Epilation'!E53)=1,"",'Achat Forfait Epilation'!E53)</f>
        <v xml:space="preserve"> </v>
      </c>
      <c r="E53" s="163" t="str">
        <f>IF(COUNTBLANK('Achat Forfait Epilation'!F53)=1,"",'Achat Forfait Epilation'!F53)</f>
        <v xml:space="preserve"> </v>
      </c>
      <c r="F53" s="168" t="str">
        <f>IF(COUNTBLANK('Achat Forfait Epilation'!P53)=1,"",'Achat Forfait Epilation'!P53)</f>
        <v/>
      </c>
      <c r="G53" s="10" t="str">
        <f>IFERROR(F53/'Achat Forfait Epilation'!S53,"")</f>
        <v/>
      </c>
      <c r="H53" s="29" t="str">
        <f>IF(COUNTBLANK('Achat Forfait Epilation'!R53)=1,"",'Achat Forfait Epilation'!R53)</f>
        <v xml:space="preserve"> </v>
      </c>
      <c r="I53" s="12" t="str" cm="1">
        <f t="array" ref="I53">IF('Données clients'!K53="Oui",IFERROR(INDEX(TableauForfait[Intervenant],SMALL(IF(TableauForfait[Référence Client]='Suivi Forfait Epilation'!$D53,ROW(TableauForfait[Référence Client]),9^9),1)-1)," ")," ")</f>
        <v xml:space="preserve"> </v>
      </c>
      <c r="J53" s="35" t="str" cm="1">
        <f t="array" ref="J53">IF('Données clients'!K53="Oui",IFERROR(IF($H53&gt;1,INDEX(TableauForfait[Intervenant],SMALL(IF(TableauForfait[Référence Client]='Suivi Forfait Epilation'!$D53,ROW(TableauForfait[Référence Client]),9^9),2)-1)," ")," ")," ")</f>
        <v xml:space="preserve"> </v>
      </c>
      <c r="K53" s="36" t="str" cm="1">
        <f t="array" ref="K53">IF('Données clients'!K53="Oui",IFERROR(IF($H53&gt;2,INDEX(TableauForfait[Intervenant],SMALL(IF(TableauForfait[Référence Client]='Suivi Forfait Epilation'!$D53,ROW(TableauForfait[Référence Client]),9^9),3)-1)," ")," ")," ")</f>
        <v xml:space="preserve"> </v>
      </c>
      <c r="L53" s="36" t="str" cm="1">
        <f t="array" ref="L53">IF('Données clients'!K53="Oui",IFERROR(IF($H53&gt;3,INDEX(TableauForfait[Intervenant],SMALL(IF(TableauForfait[Référence Client]='Suivi Forfait Epilation'!$D53,ROW(TableauForfait[Référence Client]),9^9),4)-1)," ")," ")," ")</f>
        <v xml:space="preserve"> </v>
      </c>
      <c r="M53" s="5" t="str" cm="1">
        <f t="array" ref="M53">IF('Données clients'!K53="Oui",IFERROR(IF($H53&gt;4,INDEX(TableauForfait[Intervenant],SMALL(IF(TableauForfait[Référence Client]='Suivi Forfait Epilation'!$D53,ROW(TableauForfait[Référence Client]),9^9),5)-1)," ")," ")," ")</f>
        <v xml:space="preserve"> </v>
      </c>
      <c r="N53" s="34" t="str">
        <f>IF('Données clients'!K53="Oui",I53&amp;" doit "," ")</f>
        <v xml:space="preserve"> </v>
      </c>
      <c r="O53" s="11" t="str">
        <f>IF('Données clients'!K53="Oui",IF(I53="Anaïs"," ",(COUNTIF(J53:M53,"Anaïs"))*G53)," ")</f>
        <v xml:space="preserve"> </v>
      </c>
      <c r="P53" s="11" t="str">
        <f>IF('Données clients'!K53="Oui",IF(I53="Christian"," ",(COUNTIF(J53:M53,"Christian"))*G53)," ")</f>
        <v xml:space="preserve"> </v>
      </c>
      <c r="Q53" s="85" t="str">
        <f>IF('Données clients'!K53="Oui",IF(I53="Matthieu"," ",(COUNTIF(J53:M53,"Matthieu"))*G53)," ")</f>
        <v xml:space="preserve"> </v>
      </c>
      <c r="R53" s="85"/>
      <c r="S53" s="86" t="str">
        <f t="shared" si="2"/>
        <v xml:space="preserve"> </v>
      </c>
      <c r="T53" s="125" t="str">
        <f t="shared" si="3"/>
        <v xml:space="preserve"> </v>
      </c>
      <c r="U53" s="34" t="str" cm="1">
        <f t="array" ref="U53">IF('Données clients'!R53="Oui","Somme restant due "&amp;(_xlfn.XLOOKUP(B53&amp;E53,B$1:$B53&amp;E$1:$E53,F$1:F53)-((_xlfn.XLOOKUP(B53&amp;E53,B$1:$B53&amp;E$1:$E53,F$1:F53)/3)*(_xlfn.XLOOKUP(B53&amp;E53,B$1:$B53&amp;E$1:$E53,H$2:H53))))&amp;"€"," ")</f>
        <v xml:space="preserve"> </v>
      </c>
      <c r="V53" s="2" t="str">
        <f>IF('Données clients'!R53="Oui","X"," ")</f>
        <v xml:space="preserve"> </v>
      </c>
    </row>
    <row r="54" spans="1:22" s="2" customFormat="1" ht="15" customHeight="1" x14ac:dyDescent="0.2">
      <c r="A54" s="124" t="str">
        <f>IF(COUNTBLANK('Achat Forfait Epilation'!A54)=1,"",'Achat Forfait Epilation'!A54)</f>
        <v xml:space="preserve"> </v>
      </c>
      <c r="B54" s="32" t="str">
        <f>IF(COUNTBLANK('Achat Forfait Epilation'!B54)=1,"",'Achat Forfait Epilation'!B54)</f>
        <v xml:space="preserve"> </v>
      </c>
      <c r="C54" s="166" t="str">
        <f>IF(COUNTBLANK('Achat Forfait Epilation'!C54)=1,"",'Achat Forfait Epilation'!C54)</f>
        <v xml:space="preserve"> </v>
      </c>
      <c r="D54" s="163" t="str">
        <f>IF(COUNTBLANK('Achat Forfait Epilation'!E54)=1,"",'Achat Forfait Epilation'!E54)</f>
        <v xml:space="preserve"> </v>
      </c>
      <c r="E54" s="163" t="str">
        <f>IF(COUNTBLANK('Achat Forfait Epilation'!F54)=1,"",'Achat Forfait Epilation'!F54)</f>
        <v xml:space="preserve"> </v>
      </c>
      <c r="F54" s="168" t="str">
        <f>IF(COUNTBLANK('Achat Forfait Epilation'!P54)=1,"",'Achat Forfait Epilation'!P54)</f>
        <v/>
      </c>
      <c r="G54" s="10" t="str">
        <f>IFERROR(F54/'Achat Forfait Epilation'!S54,"")</f>
        <v/>
      </c>
      <c r="H54" s="29" t="str">
        <f>IF(COUNTBLANK('Achat Forfait Epilation'!R54)=1,"",'Achat Forfait Epilation'!R54)</f>
        <v xml:space="preserve"> </v>
      </c>
      <c r="I54" s="12" t="str" cm="1">
        <f t="array" ref="I54">IF('Données clients'!K54="Oui",IFERROR(INDEX(TableauForfait[Intervenant],SMALL(IF(TableauForfait[Référence Client]='Suivi Forfait Epilation'!$D54,ROW(TableauForfait[Référence Client]),9^9),1)-1)," ")," ")</f>
        <v xml:space="preserve"> </v>
      </c>
      <c r="J54" s="35" t="str" cm="1">
        <f t="array" ref="J54">IF('Données clients'!K54="Oui",IFERROR(IF($H54&gt;1,INDEX(TableauForfait[Intervenant],SMALL(IF(TableauForfait[Référence Client]='Suivi Forfait Epilation'!$D54,ROW(TableauForfait[Référence Client]),9^9),2)-1)," ")," ")," ")</f>
        <v xml:space="preserve"> </v>
      </c>
      <c r="K54" s="36" t="str" cm="1">
        <f t="array" ref="K54">IF('Données clients'!K54="Oui",IFERROR(IF($H54&gt;2,INDEX(TableauForfait[Intervenant],SMALL(IF(TableauForfait[Référence Client]='Suivi Forfait Epilation'!$D54,ROW(TableauForfait[Référence Client]),9^9),3)-1)," ")," ")," ")</f>
        <v xml:space="preserve"> </v>
      </c>
      <c r="L54" s="36" t="str" cm="1">
        <f t="array" ref="L54">IF('Données clients'!K54="Oui",IFERROR(IF($H54&gt;3,INDEX(TableauForfait[Intervenant],SMALL(IF(TableauForfait[Référence Client]='Suivi Forfait Epilation'!$D54,ROW(TableauForfait[Référence Client]),9^9),4)-1)," ")," ")," ")</f>
        <v xml:space="preserve"> </v>
      </c>
      <c r="M54" s="5" t="str" cm="1">
        <f t="array" ref="M54">IF('Données clients'!K54="Oui",IFERROR(IF($H54&gt;4,INDEX(TableauForfait[Intervenant],SMALL(IF(TableauForfait[Référence Client]='Suivi Forfait Epilation'!$D54,ROW(TableauForfait[Référence Client]),9^9),5)-1)," ")," ")," ")</f>
        <v xml:space="preserve"> </v>
      </c>
      <c r="N54" s="34" t="str">
        <f>IF('Données clients'!K54="Oui",I54&amp;" doit "," ")</f>
        <v xml:space="preserve"> </v>
      </c>
      <c r="O54" s="11" t="str">
        <f>IF('Données clients'!K54="Oui",IF(I54="Anaïs"," ",(COUNTIF(J54:M54,"Anaïs"))*G54)," ")</f>
        <v xml:space="preserve"> </v>
      </c>
      <c r="P54" s="11" t="str">
        <f>IF('Données clients'!K54="Oui",IF(I54="Christian"," ",(COUNTIF(J54:M54,"Christian"))*G54)," ")</f>
        <v xml:space="preserve"> </v>
      </c>
      <c r="Q54" s="85" t="str">
        <f>IF('Données clients'!K54="Oui",IF(I54="Matthieu"," ",(COUNTIF(J54:M54,"Matthieu"))*G54)," ")</f>
        <v xml:space="preserve"> </v>
      </c>
      <c r="R54" s="85"/>
      <c r="S54" s="86" t="str">
        <f t="shared" si="2"/>
        <v xml:space="preserve"> </v>
      </c>
      <c r="T54" s="125" t="str">
        <f t="shared" si="3"/>
        <v xml:space="preserve"> </v>
      </c>
      <c r="U54" s="34" t="str" cm="1">
        <f t="array" ref="U54">IF('Données clients'!R54="Oui","Somme restant due "&amp;(_xlfn.XLOOKUP(B54&amp;E54,B$1:$B54&amp;E$1:$E54,F$1:F54)-((_xlfn.XLOOKUP(B54&amp;E54,B$1:$B54&amp;E$1:$E54,F$1:F54)/3)*(_xlfn.XLOOKUP(B54&amp;E54,B$1:$B54&amp;E$1:$E54,H$2:H54))))&amp;"€"," ")</f>
        <v xml:space="preserve"> </v>
      </c>
      <c r="V54" s="2" t="str">
        <f>IF('Données clients'!R54="Oui","X"," ")</f>
        <v xml:space="preserve"> </v>
      </c>
    </row>
    <row r="55" spans="1:22" s="2" customFormat="1" ht="15" customHeight="1" x14ac:dyDescent="0.2">
      <c r="A55" s="124" t="str">
        <f>IF(COUNTBLANK('Achat Forfait Epilation'!A55)=1,"",'Achat Forfait Epilation'!A55)</f>
        <v xml:space="preserve"> </v>
      </c>
      <c r="B55" s="32" t="str">
        <f>IF(COUNTBLANK('Achat Forfait Epilation'!B55)=1,"",'Achat Forfait Epilation'!B55)</f>
        <v xml:space="preserve"> </v>
      </c>
      <c r="C55" s="166" t="str">
        <f>IF(COUNTBLANK('Achat Forfait Epilation'!C55)=1,"",'Achat Forfait Epilation'!C55)</f>
        <v xml:space="preserve"> </v>
      </c>
      <c r="D55" s="163" t="str">
        <f>IF(COUNTBLANK('Achat Forfait Epilation'!E55)=1,"",'Achat Forfait Epilation'!E55)</f>
        <v xml:space="preserve"> </v>
      </c>
      <c r="E55" s="163" t="str">
        <f>IF(COUNTBLANK('Achat Forfait Epilation'!F55)=1,"",'Achat Forfait Epilation'!F55)</f>
        <v xml:space="preserve"> </v>
      </c>
      <c r="F55" s="168" t="str">
        <f>IF(COUNTBLANK('Achat Forfait Epilation'!P55)=1,"",'Achat Forfait Epilation'!P55)</f>
        <v/>
      </c>
      <c r="G55" s="10" t="str">
        <f>IFERROR(F55/'Achat Forfait Epilation'!S55,"")</f>
        <v/>
      </c>
      <c r="H55" s="29" t="str">
        <f>IF(COUNTBLANK('Achat Forfait Epilation'!R55)=1,"",'Achat Forfait Epilation'!R55)</f>
        <v xml:space="preserve"> </v>
      </c>
      <c r="I55" s="12" t="str" cm="1">
        <f t="array" ref="I55">IF('Données clients'!K55="Oui",IFERROR(INDEX(TableauForfait[Intervenant],SMALL(IF(TableauForfait[Référence Client]='Suivi Forfait Epilation'!$D55,ROW(TableauForfait[Référence Client]),9^9),1)-1)," ")," ")</f>
        <v xml:space="preserve"> </v>
      </c>
      <c r="J55" s="35" t="str" cm="1">
        <f t="array" ref="J55">IF('Données clients'!K55="Oui",IFERROR(IF($H55&gt;1,INDEX(TableauForfait[Intervenant],SMALL(IF(TableauForfait[Référence Client]='Suivi Forfait Epilation'!$D55,ROW(TableauForfait[Référence Client]),9^9),2)-1)," ")," ")," ")</f>
        <v xml:space="preserve"> </v>
      </c>
      <c r="K55" s="36" t="str" cm="1">
        <f t="array" ref="K55">IF('Données clients'!K55="Oui",IFERROR(IF($H55&gt;2,INDEX(TableauForfait[Intervenant],SMALL(IF(TableauForfait[Référence Client]='Suivi Forfait Epilation'!$D55,ROW(TableauForfait[Référence Client]),9^9),3)-1)," ")," ")," ")</f>
        <v xml:space="preserve"> </v>
      </c>
      <c r="L55" s="36" t="str" cm="1">
        <f t="array" ref="L55">IF('Données clients'!K55="Oui",IFERROR(IF($H55&gt;3,INDEX(TableauForfait[Intervenant],SMALL(IF(TableauForfait[Référence Client]='Suivi Forfait Epilation'!$D55,ROW(TableauForfait[Référence Client]),9^9),4)-1)," ")," ")," ")</f>
        <v xml:space="preserve"> </v>
      </c>
      <c r="M55" s="5" t="str" cm="1">
        <f t="array" ref="M55">IF('Données clients'!K55="Oui",IFERROR(IF($H55&gt;4,INDEX(TableauForfait[Intervenant],SMALL(IF(TableauForfait[Référence Client]='Suivi Forfait Epilation'!$D55,ROW(TableauForfait[Référence Client]),9^9),5)-1)," ")," ")," ")</f>
        <v xml:space="preserve"> </v>
      </c>
      <c r="N55" s="34" t="str">
        <f>IF('Données clients'!K55="Oui",I55&amp;" doit "," ")</f>
        <v xml:space="preserve"> </v>
      </c>
      <c r="O55" s="11" t="str">
        <f>IF('Données clients'!K55="Oui",IF(I55="Anaïs"," ",(COUNTIF(J55:M55,"Anaïs"))*G55)," ")</f>
        <v xml:space="preserve"> </v>
      </c>
      <c r="P55" s="11" t="str">
        <f>IF('Données clients'!K55="Oui",IF(I55="Christian"," ",(COUNTIF(J55:M55,"Christian"))*G55)," ")</f>
        <v xml:space="preserve"> </v>
      </c>
      <c r="Q55" s="85" t="str">
        <f>IF('Données clients'!K55="Oui",IF(I55="Matthieu"," ",(COUNTIF(J55:M55,"Matthieu"))*G55)," ")</f>
        <v xml:space="preserve"> </v>
      </c>
      <c r="R55" s="85"/>
      <c r="S55" s="86" t="str">
        <f t="shared" si="2"/>
        <v xml:space="preserve"> </v>
      </c>
      <c r="T55" s="125" t="str">
        <f t="shared" si="3"/>
        <v xml:space="preserve"> </v>
      </c>
      <c r="U55" s="34" t="str" cm="1">
        <f t="array" ref="U55">IF('Données clients'!R55="Oui","Somme restant due "&amp;(_xlfn.XLOOKUP(B55&amp;E55,B$1:$B55&amp;E$1:$E55,F$1:F55)-((_xlfn.XLOOKUP(B55&amp;E55,B$1:$B55&amp;E$1:$E55,F$1:F55)/3)*(_xlfn.XLOOKUP(B55&amp;E55,B$1:$B55&amp;E$1:$E55,H$2:H55))))&amp;"€"," ")</f>
        <v xml:space="preserve"> </v>
      </c>
      <c r="V55" s="2" t="str">
        <f>IF('Données clients'!R55="Oui","X"," ")</f>
        <v xml:space="preserve"> </v>
      </c>
    </row>
    <row r="56" spans="1:22" s="2" customFormat="1" ht="15" customHeight="1" x14ac:dyDescent="0.2">
      <c r="A56" s="124" t="str">
        <f>IF(COUNTBLANK('Achat Forfait Epilation'!A56)=1,"",'Achat Forfait Epilation'!A56)</f>
        <v xml:space="preserve"> </v>
      </c>
      <c r="B56" s="32" t="str">
        <f>IF(COUNTBLANK('Achat Forfait Epilation'!B56)=1,"",'Achat Forfait Epilation'!B56)</f>
        <v xml:space="preserve"> </v>
      </c>
      <c r="C56" s="166" t="str">
        <f>IF(COUNTBLANK('Achat Forfait Epilation'!C56)=1,"",'Achat Forfait Epilation'!C56)</f>
        <v xml:space="preserve"> </v>
      </c>
      <c r="D56" s="163" t="str">
        <f>IF(COUNTBLANK('Achat Forfait Epilation'!E56)=1,"",'Achat Forfait Epilation'!E56)</f>
        <v xml:space="preserve"> </v>
      </c>
      <c r="E56" s="163" t="str">
        <f>IF(COUNTBLANK('Achat Forfait Epilation'!F56)=1,"",'Achat Forfait Epilation'!F56)</f>
        <v xml:space="preserve"> </v>
      </c>
      <c r="F56" s="168" t="str">
        <f>IF(COUNTBLANK('Achat Forfait Epilation'!P56)=1,"",'Achat Forfait Epilation'!P56)</f>
        <v/>
      </c>
      <c r="G56" s="10" t="str">
        <f>IFERROR(F56/'Achat Forfait Epilation'!S56,"")</f>
        <v/>
      </c>
      <c r="H56" s="29" t="str">
        <f>IF(COUNTBLANK('Achat Forfait Epilation'!R56)=1,"",'Achat Forfait Epilation'!R56)</f>
        <v xml:space="preserve"> </v>
      </c>
      <c r="I56" s="12" t="str" cm="1">
        <f t="array" ref="I56">IF('Données clients'!K56="Oui",IFERROR(INDEX(TableauForfait[Intervenant],SMALL(IF(TableauForfait[Référence Client]='Suivi Forfait Epilation'!$D56,ROW(TableauForfait[Référence Client]),9^9),1)-1)," ")," ")</f>
        <v xml:space="preserve"> </v>
      </c>
      <c r="J56" s="35" t="str" cm="1">
        <f t="array" ref="J56">IF('Données clients'!K56="Oui",IFERROR(IF($H56&gt;1,INDEX(TableauForfait[Intervenant],SMALL(IF(TableauForfait[Référence Client]='Suivi Forfait Epilation'!$D56,ROW(TableauForfait[Référence Client]),9^9),2)-1)," ")," ")," ")</f>
        <v xml:space="preserve"> </v>
      </c>
      <c r="K56" s="36" t="str" cm="1">
        <f t="array" ref="K56">IF('Données clients'!K56="Oui",IFERROR(IF($H56&gt;2,INDEX(TableauForfait[Intervenant],SMALL(IF(TableauForfait[Référence Client]='Suivi Forfait Epilation'!$D56,ROW(TableauForfait[Référence Client]),9^9),3)-1)," ")," ")," ")</f>
        <v xml:space="preserve"> </v>
      </c>
      <c r="L56" s="36" t="str" cm="1">
        <f t="array" ref="L56">IF('Données clients'!K56="Oui",IFERROR(IF($H56&gt;3,INDEX(TableauForfait[Intervenant],SMALL(IF(TableauForfait[Référence Client]='Suivi Forfait Epilation'!$D56,ROW(TableauForfait[Référence Client]),9^9),4)-1)," ")," ")," ")</f>
        <v xml:space="preserve"> </v>
      </c>
      <c r="M56" s="5" t="str" cm="1">
        <f t="array" ref="M56">IF('Données clients'!K56="Oui",IFERROR(IF($H56&gt;4,INDEX(TableauForfait[Intervenant],SMALL(IF(TableauForfait[Référence Client]='Suivi Forfait Epilation'!$D56,ROW(TableauForfait[Référence Client]),9^9),5)-1)," ")," ")," ")</f>
        <v xml:space="preserve"> </v>
      </c>
      <c r="N56" s="34" t="str">
        <f>IF('Données clients'!K56="Oui",I56&amp;" doit "," ")</f>
        <v xml:space="preserve"> </v>
      </c>
      <c r="O56" s="11" t="str">
        <f>IF('Données clients'!K56="Oui",IF(I56="Anaïs"," ",(COUNTIF(J56:M56,"Anaïs"))*G56)," ")</f>
        <v xml:space="preserve"> </v>
      </c>
      <c r="P56" s="11" t="str">
        <f>IF('Données clients'!K56="Oui",IF(I56="Christian"," ",(COUNTIF(J56:M56,"Christian"))*G56)," ")</f>
        <v xml:space="preserve"> </v>
      </c>
      <c r="Q56" s="85" t="str">
        <f>IF('Données clients'!K56="Oui",IF(I56="Matthieu"," ",(COUNTIF(J56:M56,"Matthieu"))*G56)," ")</f>
        <v xml:space="preserve"> </v>
      </c>
      <c r="R56" s="85"/>
      <c r="S56" s="86" t="str">
        <f t="shared" si="2"/>
        <v xml:space="preserve"> </v>
      </c>
      <c r="T56" s="125" t="str">
        <f t="shared" si="3"/>
        <v xml:space="preserve"> </v>
      </c>
      <c r="U56" s="34" t="str" cm="1">
        <f t="array" ref="U56">IF('Données clients'!R56="Oui","Somme restant due "&amp;(_xlfn.XLOOKUP(B56&amp;E56,B$1:$B56&amp;E$1:$E56,F$1:F56)-((_xlfn.XLOOKUP(B56&amp;E56,B$1:$B56&amp;E$1:$E56,F$1:F56)/3)*(_xlfn.XLOOKUP(B56&amp;E56,B$1:$B56&amp;E$1:$E56,H$2:H56))))&amp;"€"," ")</f>
        <v xml:space="preserve"> </v>
      </c>
      <c r="V56" s="2" t="str">
        <f>IF('Données clients'!R56="Oui","X"," ")</f>
        <v xml:space="preserve"> </v>
      </c>
    </row>
    <row r="57" spans="1:22" s="2" customFormat="1" ht="15" customHeight="1" x14ac:dyDescent="0.2">
      <c r="A57" s="124" t="str">
        <f>IF(COUNTBLANK('Achat Forfait Epilation'!A57)=1,"",'Achat Forfait Epilation'!A57)</f>
        <v xml:space="preserve"> </v>
      </c>
      <c r="B57" s="32" t="str">
        <f>IF(COUNTBLANK('Achat Forfait Epilation'!B57)=1,"",'Achat Forfait Epilation'!B57)</f>
        <v xml:space="preserve"> </v>
      </c>
      <c r="C57" s="166" t="str">
        <f>IF(COUNTBLANK('Achat Forfait Epilation'!C57)=1,"",'Achat Forfait Epilation'!C57)</f>
        <v xml:space="preserve"> </v>
      </c>
      <c r="D57" s="163" t="str">
        <f>IF(COUNTBLANK('Achat Forfait Epilation'!E57)=1,"",'Achat Forfait Epilation'!E57)</f>
        <v xml:space="preserve"> </v>
      </c>
      <c r="E57" s="163" t="str">
        <f>IF(COUNTBLANK('Achat Forfait Epilation'!F57)=1,"",'Achat Forfait Epilation'!F57)</f>
        <v xml:space="preserve"> </v>
      </c>
      <c r="F57" s="168" t="str">
        <f>IF(COUNTBLANK('Achat Forfait Epilation'!P57)=1,"",'Achat Forfait Epilation'!P57)</f>
        <v/>
      </c>
      <c r="G57" s="10" t="str">
        <f>IFERROR(F57/'Achat Forfait Epilation'!S57,"")</f>
        <v/>
      </c>
      <c r="H57" s="29" t="str">
        <f>IF(COUNTBLANK('Achat Forfait Epilation'!R57)=1,"",'Achat Forfait Epilation'!R57)</f>
        <v xml:space="preserve"> </v>
      </c>
      <c r="I57" s="12" t="str" cm="1">
        <f t="array" ref="I57">IF('Données clients'!K57="Oui",IFERROR(INDEX(TableauForfait[Intervenant],SMALL(IF(TableauForfait[Référence Client]='Suivi Forfait Epilation'!$D57,ROW(TableauForfait[Référence Client]),9^9),1)-1)," ")," ")</f>
        <v xml:space="preserve"> </v>
      </c>
      <c r="J57" s="35" t="str" cm="1">
        <f t="array" ref="J57">IF('Données clients'!K57="Oui",IFERROR(IF($H57&gt;1,INDEX(TableauForfait[Intervenant],SMALL(IF(TableauForfait[Référence Client]='Suivi Forfait Epilation'!$D57,ROW(TableauForfait[Référence Client]),9^9),2)-1)," ")," ")," ")</f>
        <v xml:space="preserve"> </v>
      </c>
      <c r="K57" s="36" t="str" cm="1">
        <f t="array" ref="K57">IF('Données clients'!K57="Oui",IFERROR(IF($H57&gt;2,INDEX(TableauForfait[Intervenant],SMALL(IF(TableauForfait[Référence Client]='Suivi Forfait Epilation'!$D57,ROW(TableauForfait[Référence Client]),9^9),3)-1)," ")," ")," ")</f>
        <v xml:space="preserve"> </v>
      </c>
      <c r="L57" s="36" t="str" cm="1">
        <f t="array" ref="L57">IF('Données clients'!K57="Oui",IFERROR(IF($H57&gt;3,INDEX(TableauForfait[Intervenant],SMALL(IF(TableauForfait[Référence Client]='Suivi Forfait Epilation'!$D57,ROW(TableauForfait[Référence Client]),9^9),4)-1)," ")," ")," ")</f>
        <v xml:space="preserve"> </v>
      </c>
      <c r="M57" s="5" t="str" cm="1">
        <f t="array" ref="M57">IF('Données clients'!K57="Oui",IFERROR(IF($H57&gt;4,INDEX(TableauForfait[Intervenant],SMALL(IF(TableauForfait[Référence Client]='Suivi Forfait Epilation'!$D57,ROW(TableauForfait[Référence Client]),9^9),5)-1)," ")," ")," ")</f>
        <v xml:space="preserve"> </v>
      </c>
      <c r="N57" s="34" t="str">
        <f>IF('Données clients'!K57="Oui",I57&amp;" doit "," ")</f>
        <v xml:space="preserve"> </v>
      </c>
      <c r="O57" s="11" t="str">
        <f>IF('Données clients'!K57="Oui",IF(I57="Anaïs"," ",(COUNTIF(J57:M57,"Anaïs"))*G57)," ")</f>
        <v xml:space="preserve"> </v>
      </c>
      <c r="P57" s="11" t="str">
        <f>IF('Données clients'!K57="Oui",IF(I57="Christian"," ",(COUNTIF(J57:M57,"Christian"))*G57)," ")</f>
        <v xml:space="preserve"> </v>
      </c>
      <c r="Q57" s="85" t="str">
        <f>IF('Données clients'!K57="Oui",IF(I57="Matthieu"," ",(COUNTIF(J57:M57,"Matthieu"))*G57)," ")</f>
        <v xml:space="preserve"> </v>
      </c>
      <c r="R57" s="85"/>
      <c r="S57" s="86" t="str">
        <f t="shared" si="2"/>
        <v xml:space="preserve"> </v>
      </c>
      <c r="T57" s="125" t="str">
        <f t="shared" si="3"/>
        <v xml:space="preserve"> </v>
      </c>
      <c r="U57" s="34" t="str" cm="1">
        <f t="array" ref="U57">IF('Données clients'!R57="Oui","Somme restant due "&amp;(_xlfn.XLOOKUP(B57&amp;E57,B$1:$B57&amp;E$1:$E57,F$1:F57)-((_xlfn.XLOOKUP(B57&amp;E57,B$1:$B57&amp;E$1:$E57,F$1:F57)/3)*(_xlfn.XLOOKUP(B57&amp;E57,B$1:$B57&amp;E$1:$E57,H$2:H57))))&amp;"€"," ")</f>
        <v xml:space="preserve"> </v>
      </c>
      <c r="V57" s="2" t="str">
        <f>IF('Données clients'!R57="Oui","X"," ")</f>
        <v xml:space="preserve"> </v>
      </c>
    </row>
    <row r="58" spans="1:22" s="2" customFormat="1" ht="15" customHeight="1" x14ac:dyDescent="0.2">
      <c r="A58" s="124" t="str">
        <f>IF(COUNTBLANK('Achat Forfait Epilation'!A58)=1,"",'Achat Forfait Epilation'!A58)</f>
        <v xml:space="preserve"> </v>
      </c>
      <c r="B58" s="32" t="str">
        <f>IF(COUNTBLANK('Achat Forfait Epilation'!B58)=1,"",'Achat Forfait Epilation'!B58)</f>
        <v xml:space="preserve"> </v>
      </c>
      <c r="C58" s="166" t="str">
        <f>IF(COUNTBLANK('Achat Forfait Epilation'!C58)=1,"",'Achat Forfait Epilation'!C58)</f>
        <v xml:space="preserve"> </v>
      </c>
      <c r="D58" s="163" t="str">
        <f>IF(COUNTBLANK('Achat Forfait Epilation'!E58)=1,"",'Achat Forfait Epilation'!E58)</f>
        <v xml:space="preserve"> </v>
      </c>
      <c r="E58" s="163" t="str">
        <f>IF(COUNTBLANK('Achat Forfait Epilation'!F58)=1,"",'Achat Forfait Epilation'!F58)</f>
        <v xml:space="preserve"> </v>
      </c>
      <c r="F58" s="168" t="str">
        <f>IF(COUNTBLANK('Achat Forfait Epilation'!P58)=1,"",'Achat Forfait Epilation'!P58)</f>
        <v/>
      </c>
      <c r="G58" s="10" t="str">
        <f>IFERROR(F58/'Achat Forfait Epilation'!S58,"")</f>
        <v/>
      </c>
      <c r="H58" s="29" t="str">
        <f>IF(COUNTBLANK('Achat Forfait Epilation'!R58)=1,"",'Achat Forfait Epilation'!R58)</f>
        <v xml:space="preserve"> </v>
      </c>
      <c r="I58" s="12" t="str" cm="1">
        <f t="array" ref="I58">IF('Données clients'!K58="Oui",IFERROR(INDEX(TableauForfait[Intervenant],SMALL(IF(TableauForfait[Référence Client]='Suivi Forfait Epilation'!$D58,ROW(TableauForfait[Référence Client]),9^9),1)-1)," ")," ")</f>
        <v xml:space="preserve"> </v>
      </c>
      <c r="J58" s="35" t="str" cm="1">
        <f t="array" ref="J58">IF('Données clients'!K58="Oui",IFERROR(IF($H58&gt;1,INDEX(TableauForfait[Intervenant],SMALL(IF(TableauForfait[Référence Client]='Suivi Forfait Epilation'!$D58,ROW(TableauForfait[Référence Client]),9^9),2)-1)," ")," ")," ")</f>
        <v xml:space="preserve"> </v>
      </c>
      <c r="K58" s="36" t="str" cm="1">
        <f t="array" ref="K58">IF('Données clients'!K58="Oui",IFERROR(IF($H58&gt;2,INDEX(TableauForfait[Intervenant],SMALL(IF(TableauForfait[Référence Client]='Suivi Forfait Epilation'!$D58,ROW(TableauForfait[Référence Client]),9^9),3)-1)," ")," ")," ")</f>
        <v xml:space="preserve"> </v>
      </c>
      <c r="L58" s="36" t="str" cm="1">
        <f t="array" ref="L58">IF('Données clients'!K58="Oui",IFERROR(IF($H58&gt;3,INDEX(TableauForfait[Intervenant],SMALL(IF(TableauForfait[Référence Client]='Suivi Forfait Epilation'!$D58,ROW(TableauForfait[Référence Client]),9^9),4)-1)," ")," ")," ")</f>
        <v xml:space="preserve"> </v>
      </c>
      <c r="M58" s="5" t="str" cm="1">
        <f t="array" ref="M58">IF('Données clients'!K58="Oui",IFERROR(IF($H58&gt;4,INDEX(TableauForfait[Intervenant],SMALL(IF(TableauForfait[Référence Client]='Suivi Forfait Epilation'!$D58,ROW(TableauForfait[Référence Client]),9^9),5)-1)," ")," ")," ")</f>
        <v xml:space="preserve"> </v>
      </c>
      <c r="N58" s="34" t="str">
        <f>IF('Données clients'!K58="Oui",I58&amp;" doit "," ")</f>
        <v xml:space="preserve"> </v>
      </c>
      <c r="O58" s="11" t="str">
        <f>IF('Données clients'!K58="Oui",IF(I58="Anaïs"," ",(COUNTIF(J58:M58,"Anaïs"))*G58)," ")</f>
        <v xml:space="preserve"> </v>
      </c>
      <c r="P58" s="11" t="str">
        <f>IF('Données clients'!K58="Oui",IF(I58="Christian"," ",(COUNTIF(J58:M58,"Christian"))*G58)," ")</f>
        <v xml:space="preserve"> </v>
      </c>
      <c r="Q58" s="85" t="str">
        <f>IF('Données clients'!K58="Oui",IF(I58="Matthieu"," ",(COUNTIF(J58:M58,"Matthieu"))*G58)," ")</f>
        <v xml:space="preserve"> </v>
      </c>
      <c r="R58" s="85"/>
      <c r="S58" s="86" t="str">
        <f t="shared" si="2"/>
        <v xml:space="preserve"> </v>
      </c>
      <c r="T58" s="125" t="str">
        <f t="shared" si="3"/>
        <v xml:space="preserve"> </v>
      </c>
      <c r="U58" s="34" t="str" cm="1">
        <f t="array" ref="U58">IF('Données clients'!R58="Oui","Somme restant due "&amp;(_xlfn.XLOOKUP(B58&amp;E58,B$1:$B58&amp;E$1:$E58,F$1:F58)-((_xlfn.XLOOKUP(B58&amp;E58,B$1:$B58&amp;E$1:$E58,F$1:F58)/3)*(_xlfn.XLOOKUP(B58&amp;E58,B$1:$B58&amp;E$1:$E58,H$2:H58))))&amp;"€"," ")</f>
        <v xml:space="preserve"> </v>
      </c>
      <c r="V58" s="2" t="str">
        <f>IF('Données clients'!R58="Oui","X"," ")</f>
        <v xml:space="preserve"> </v>
      </c>
    </row>
    <row r="59" spans="1:22" s="2" customFormat="1" ht="15" customHeight="1" x14ac:dyDescent="0.2">
      <c r="A59" s="124" t="str">
        <f>IF(COUNTBLANK('Achat Forfait Epilation'!A59)=1,"",'Achat Forfait Epilation'!A59)</f>
        <v xml:space="preserve"> </v>
      </c>
      <c r="B59" s="32" t="str">
        <f>IF(COUNTBLANK('Achat Forfait Epilation'!B59)=1,"",'Achat Forfait Epilation'!B59)</f>
        <v xml:space="preserve"> </v>
      </c>
      <c r="C59" s="166" t="str">
        <f>IF(COUNTBLANK('Achat Forfait Epilation'!C59)=1,"",'Achat Forfait Epilation'!C59)</f>
        <v xml:space="preserve"> </v>
      </c>
      <c r="D59" s="163" t="str">
        <f>IF(COUNTBLANK('Achat Forfait Epilation'!E59)=1,"",'Achat Forfait Epilation'!E59)</f>
        <v xml:space="preserve"> </v>
      </c>
      <c r="E59" s="163" t="str">
        <f>IF(COUNTBLANK('Achat Forfait Epilation'!F59)=1,"",'Achat Forfait Epilation'!F59)</f>
        <v xml:space="preserve"> </v>
      </c>
      <c r="F59" s="168" t="str">
        <f>IF(COUNTBLANK('Achat Forfait Epilation'!P59)=1,"",'Achat Forfait Epilation'!P59)</f>
        <v/>
      </c>
      <c r="G59" s="10" t="str">
        <f>IFERROR(F59/'Achat Forfait Epilation'!S59,"")</f>
        <v/>
      </c>
      <c r="H59" s="29" t="str">
        <f>IF(COUNTBLANK('Achat Forfait Epilation'!R59)=1,"",'Achat Forfait Epilation'!R59)</f>
        <v xml:space="preserve"> </v>
      </c>
      <c r="I59" s="12" t="str" cm="1">
        <f t="array" ref="I59">IF('Données clients'!K59="Oui",IFERROR(INDEX(TableauForfait[Intervenant],SMALL(IF(TableauForfait[Référence Client]='Suivi Forfait Epilation'!$D59,ROW(TableauForfait[Référence Client]),9^9),1)-1)," ")," ")</f>
        <v xml:space="preserve"> </v>
      </c>
      <c r="J59" s="35" t="str" cm="1">
        <f t="array" ref="J59">IF('Données clients'!K59="Oui",IFERROR(IF($H59&gt;1,INDEX(TableauForfait[Intervenant],SMALL(IF(TableauForfait[Référence Client]='Suivi Forfait Epilation'!$D59,ROW(TableauForfait[Référence Client]),9^9),2)-1)," ")," ")," ")</f>
        <v xml:space="preserve"> </v>
      </c>
      <c r="K59" s="36" t="str" cm="1">
        <f t="array" ref="K59">IF('Données clients'!K59="Oui",IFERROR(IF($H59&gt;2,INDEX(TableauForfait[Intervenant],SMALL(IF(TableauForfait[Référence Client]='Suivi Forfait Epilation'!$D59,ROW(TableauForfait[Référence Client]),9^9),3)-1)," ")," ")," ")</f>
        <v xml:space="preserve"> </v>
      </c>
      <c r="L59" s="36" t="str" cm="1">
        <f t="array" ref="L59">IF('Données clients'!K59="Oui",IFERROR(IF($H59&gt;3,INDEX(TableauForfait[Intervenant],SMALL(IF(TableauForfait[Référence Client]='Suivi Forfait Epilation'!$D59,ROW(TableauForfait[Référence Client]),9^9),4)-1)," ")," ")," ")</f>
        <v xml:space="preserve"> </v>
      </c>
      <c r="M59" s="5" t="str" cm="1">
        <f t="array" ref="M59">IF('Données clients'!K59="Oui",IFERROR(IF($H59&gt;4,INDEX(TableauForfait[Intervenant],SMALL(IF(TableauForfait[Référence Client]='Suivi Forfait Epilation'!$D59,ROW(TableauForfait[Référence Client]),9^9),5)-1)," ")," ")," ")</f>
        <v xml:space="preserve"> </v>
      </c>
      <c r="N59" s="34" t="str">
        <f>IF('Données clients'!K59="Oui",I59&amp;" doit "," ")</f>
        <v xml:space="preserve"> </v>
      </c>
      <c r="O59" s="11" t="str">
        <f>IF('Données clients'!K59="Oui",IF(I59="Anaïs"," ",(COUNTIF(J59:M59,"Anaïs"))*G59)," ")</f>
        <v xml:space="preserve"> </v>
      </c>
      <c r="P59" s="11" t="str">
        <f>IF('Données clients'!K59="Oui",IF(I59="Christian"," ",(COUNTIF(J59:M59,"Christian"))*G59)," ")</f>
        <v xml:space="preserve"> </v>
      </c>
      <c r="Q59" s="85" t="str">
        <f>IF('Données clients'!K59="Oui",IF(I59="Matthieu"," ",(COUNTIF(J59:M59,"Matthieu"))*G59)," ")</f>
        <v xml:space="preserve"> </v>
      </c>
      <c r="R59" s="85"/>
      <c r="S59" s="86" t="str">
        <f t="shared" si="2"/>
        <v xml:space="preserve"> </v>
      </c>
      <c r="T59" s="125" t="str">
        <f t="shared" si="3"/>
        <v xml:space="preserve"> </v>
      </c>
      <c r="U59" s="34" t="str" cm="1">
        <f t="array" ref="U59">IF('Données clients'!R59="Oui","Somme restant due "&amp;(_xlfn.XLOOKUP(B59&amp;E59,B$1:$B59&amp;E$1:$E59,F$1:F59)-((_xlfn.XLOOKUP(B59&amp;E59,B$1:$B59&amp;E$1:$E59,F$1:F59)/3)*(_xlfn.XLOOKUP(B59&amp;E59,B$1:$B59&amp;E$1:$E59,H$2:H59))))&amp;"€"," ")</f>
        <v xml:space="preserve"> </v>
      </c>
      <c r="V59" s="2" t="str">
        <f>IF('Données clients'!R59="Oui","X"," ")</f>
        <v xml:space="preserve"> </v>
      </c>
    </row>
    <row r="60" spans="1:22" s="2" customFormat="1" ht="15" customHeight="1" x14ac:dyDescent="0.2">
      <c r="A60" s="124" t="str">
        <f>IF(COUNTBLANK('Achat Forfait Epilation'!A60)=1,"",'Achat Forfait Epilation'!A60)</f>
        <v xml:space="preserve"> </v>
      </c>
      <c r="B60" s="32" t="str">
        <f>IF(COUNTBLANK('Achat Forfait Epilation'!B60)=1,"",'Achat Forfait Epilation'!B60)</f>
        <v xml:space="preserve"> </v>
      </c>
      <c r="C60" s="166" t="str">
        <f>IF(COUNTBLANK('Achat Forfait Epilation'!C60)=1,"",'Achat Forfait Epilation'!C60)</f>
        <v xml:space="preserve"> </v>
      </c>
      <c r="D60" s="163" t="str">
        <f>IF(COUNTBLANK('Achat Forfait Epilation'!E60)=1,"",'Achat Forfait Epilation'!E60)</f>
        <v xml:space="preserve"> </v>
      </c>
      <c r="E60" s="163" t="str">
        <f>IF(COUNTBLANK('Achat Forfait Epilation'!F60)=1,"",'Achat Forfait Epilation'!F60)</f>
        <v xml:space="preserve"> </v>
      </c>
      <c r="F60" s="168" t="str">
        <f>IF(COUNTBLANK('Achat Forfait Epilation'!P60)=1,"",'Achat Forfait Epilation'!P60)</f>
        <v/>
      </c>
      <c r="G60" s="10" t="str">
        <f>IFERROR(F60/'Achat Forfait Epilation'!S60,"")</f>
        <v/>
      </c>
      <c r="H60" s="29" t="str">
        <f>IF(COUNTBLANK('Achat Forfait Epilation'!R60)=1,"",'Achat Forfait Epilation'!R60)</f>
        <v xml:space="preserve"> </v>
      </c>
      <c r="I60" s="12" t="str" cm="1">
        <f t="array" ref="I60">IF('Données clients'!K60="Oui",IFERROR(INDEX(TableauForfait[Intervenant],SMALL(IF(TableauForfait[Référence Client]='Suivi Forfait Epilation'!$D60,ROW(TableauForfait[Référence Client]),9^9),1)-1)," ")," ")</f>
        <v xml:space="preserve"> </v>
      </c>
      <c r="J60" s="35" t="str" cm="1">
        <f t="array" ref="J60">IF('Données clients'!K60="Oui",IFERROR(IF($H60&gt;1,INDEX(TableauForfait[Intervenant],SMALL(IF(TableauForfait[Référence Client]='Suivi Forfait Epilation'!$D60,ROW(TableauForfait[Référence Client]),9^9),2)-1)," ")," ")," ")</f>
        <v xml:space="preserve"> </v>
      </c>
      <c r="K60" s="36" t="str" cm="1">
        <f t="array" ref="K60">IF('Données clients'!K60="Oui",IFERROR(IF($H60&gt;2,INDEX(TableauForfait[Intervenant],SMALL(IF(TableauForfait[Référence Client]='Suivi Forfait Epilation'!$D60,ROW(TableauForfait[Référence Client]),9^9),3)-1)," ")," ")," ")</f>
        <v xml:space="preserve"> </v>
      </c>
      <c r="L60" s="36" t="str" cm="1">
        <f t="array" ref="L60">IF('Données clients'!K60="Oui",IFERROR(IF($H60&gt;3,INDEX(TableauForfait[Intervenant],SMALL(IF(TableauForfait[Référence Client]='Suivi Forfait Epilation'!$D60,ROW(TableauForfait[Référence Client]),9^9),4)-1)," ")," ")," ")</f>
        <v xml:space="preserve"> </v>
      </c>
      <c r="M60" s="5" t="str" cm="1">
        <f t="array" ref="M60">IF('Données clients'!K60="Oui",IFERROR(IF($H60&gt;4,INDEX(TableauForfait[Intervenant],SMALL(IF(TableauForfait[Référence Client]='Suivi Forfait Epilation'!$D60,ROW(TableauForfait[Référence Client]),9^9),5)-1)," ")," ")," ")</f>
        <v xml:space="preserve"> </v>
      </c>
      <c r="N60" s="34" t="str">
        <f>IF('Données clients'!K60="Oui",I60&amp;" doit "," ")</f>
        <v xml:space="preserve"> </v>
      </c>
      <c r="O60" s="11" t="str">
        <f>IF('Données clients'!K60="Oui",IF(I60="Anaïs"," ",(COUNTIF(J60:M60,"Anaïs"))*G60)," ")</f>
        <v xml:space="preserve"> </v>
      </c>
      <c r="P60" s="11" t="str">
        <f>IF('Données clients'!K60="Oui",IF(I60="Christian"," ",(COUNTIF(J60:M60,"Christian"))*G60)," ")</f>
        <v xml:space="preserve"> </v>
      </c>
      <c r="Q60" s="85" t="str">
        <f>IF('Données clients'!K60="Oui",IF(I60="Matthieu"," ",(COUNTIF(J60:M60,"Matthieu"))*G60)," ")</f>
        <v xml:space="preserve"> </v>
      </c>
      <c r="R60" s="85"/>
      <c r="S60" s="86" t="str">
        <f t="shared" si="2"/>
        <v xml:space="preserve"> </v>
      </c>
      <c r="T60" s="125" t="str">
        <f t="shared" si="3"/>
        <v xml:space="preserve"> </v>
      </c>
      <c r="U60" s="34" t="str" cm="1">
        <f t="array" ref="U60">IF('Données clients'!R60="Oui","Somme restant due "&amp;(_xlfn.XLOOKUP(B60&amp;E60,B$1:$B60&amp;E$1:$E60,F$1:F60)-((_xlfn.XLOOKUP(B60&amp;E60,B$1:$B60&amp;E$1:$E60,F$1:F60)/3)*(_xlfn.XLOOKUP(B60&amp;E60,B$1:$B60&amp;E$1:$E60,H$2:H60))))&amp;"€"," ")</f>
        <v xml:space="preserve"> </v>
      </c>
      <c r="V60" s="2" t="str">
        <f>IF('Données clients'!R60="Oui","X"," ")</f>
        <v xml:space="preserve"> </v>
      </c>
    </row>
    <row r="61" spans="1:22" s="2" customFormat="1" ht="15" customHeight="1" x14ac:dyDescent="0.2">
      <c r="A61" s="124" t="str">
        <f>IF(COUNTBLANK('Achat Forfait Epilation'!A61)=1,"",'Achat Forfait Epilation'!A61)</f>
        <v xml:space="preserve"> </v>
      </c>
      <c r="B61" s="32" t="str">
        <f>IF(COUNTBLANK('Achat Forfait Epilation'!B61)=1,"",'Achat Forfait Epilation'!B61)</f>
        <v xml:space="preserve"> </v>
      </c>
      <c r="C61" s="166" t="str">
        <f>IF(COUNTBLANK('Achat Forfait Epilation'!C61)=1,"",'Achat Forfait Epilation'!C61)</f>
        <v xml:space="preserve"> </v>
      </c>
      <c r="D61" s="163" t="str">
        <f>IF(COUNTBLANK('Achat Forfait Epilation'!E61)=1,"",'Achat Forfait Epilation'!E61)</f>
        <v xml:space="preserve"> </v>
      </c>
      <c r="E61" s="163" t="str">
        <f>IF(COUNTBLANK('Achat Forfait Epilation'!F61)=1,"",'Achat Forfait Epilation'!F61)</f>
        <v xml:space="preserve"> </v>
      </c>
      <c r="F61" s="168" t="str">
        <f>IF(COUNTBLANK('Achat Forfait Epilation'!P61)=1,"",'Achat Forfait Epilation'!P61)</f>
        <v/>
      </c>
      <c r="G61" s="10" t="str">
        <f>IFERROR(F61/'Achat Forfait Epilation'!S61,"")</f>
        <v/>
      </c>
      <c r="H61" s="29" t="str">
        <f>IF(COUNTBLANK('Achat Forfait Epilation'!R61)=1,"",'Achat Forfait Epilation'!R61)</f>
        <v xml:space="preserve"> </v>
      </c>
      <c r="I61" s="12" t="str" cm="1">
        <f t="array" ref="I61">IF('Données clients'!K61="Oui",IFERROR(INDEX(TableauForfait[Intervenant],SMALL(IF(TableauForfait[Référence Client]='Suivi Forfait Epilation'!$D61,ROW(TableauForfait[Référence Client]),9^9),1)-1)," ")," ")</f>
        <v xml:space="preserve"> </v>
      </c>
      <c r="J61" s="35" t="str" cm="1">
        <f t="array" ref="J61">IF('Données clients'!K61="Oui",IFERROR(IF($H61&gt;1,INDEX(TableauForfait[Intervenant],SMALL(IF(TableauForfait[Référence Client]='Suivi Forfait Epilation'!$D61,ROW(TableauForfait[Référence Client]),9^9),2)-1)," ")," ")," ")</f>
        <v xml:space="preserve"> </v>
      </c>
      <c r="K61" s="36" t="str" cm="1">
        <f t="array" ref="K61">IF('Données clients'!K61="Oui",IFERROR(IF($H61&gt;2,INDEX(TableauForfait[Intervenant],SMALL(IF(TableauForfait[Référence Client]='Suivi Forfait Epilation'!$D61,ROW(TableauForfait[Référence Client]),9^9),3)-1)," ")," ")," ")</f>
        <v xml:space="preserve"> </v>
      </c>
      <c r="L61" s="36" t="str" cm="1">
        <f t="array" ref="L61">IF('Données clients'!K61="Oui",IFERROR(IF($H61&gt;3,INDEX(TableauForfait[Intervenant],SMALL(IF(TableauForfait[Référence Client]='Suivi Forfait Epilation'!$D61,ROW(TableauForfait[Référence Client]),9^9),4)-1)," ")," ")," ")</f>
        <v xml:space="preserve"> </v>
      </c>
      <c r="M61" s="5" t="str" cm="1">
        <f t="array" ref="M61">IF('Données clients'!K61="Oui",IFERROR(IF($H61&gt;4,INDEX(TableauForfait[Intervenant],SMALL(IF(TableauForfait[Référence Client]='Suivi Forfait Epilation'!$D61,ROW(TableauForfait[Référence Client]),9^9),5)-1)," ")," ")," ")</f>
        <v xml:space="preserve"> </v>
      </c>
      <c r="N61" s="34" t="str">
        <f>IF('Données clients'!K61="Oui",I61&amp;" doit "," ")</f>
        <v xml:space="preserve"> </v>
      </c>
      <c r="O61" s="11" t="str">
        <f>IF('Données clients'!K61="Oui",IF(I61="Anaïs"," ",(COUNTIF(J61:M61,"Anaïs"))*G61)," ")</f>
        <v xml:space="preserve"> </v>
      </c>
      <c r="P61" s="11" t="str">
        <f>IF('Données clients'!K61="Oui",IF(I61="Christian"," ",(COUNTIF(J61:M61,"Christian"))*G61)," ")</f>
        <v xml:space="preserve"> </v>
      </c>
      <c r="Q61" s="85" t="str">
        <f>IF('Données clients'!K61="Oui",IF(I61="Matthieu"," ",(COUNTIF(J61:M61,"Matthieu"))*G61)," ")</f>
        <v xml:space="preserve"> </v>
      </c>
      <c r="R61" s="85"/>
      <c r="S61" s="86" t="str">
        <f t="shared" si="2"/>
        <v xml:space="preserve"> </v>
      </c>
      <c r="T61" s="125" t="str">
        <f t="shared" si="3"/>
        <v xml:space="preserve"> </v>
      </c>
      <c r="U61" s="34" t="str" cm="1">
        <f t="array" ref="U61">IF('Données clients'!R61="Oui","Somme restant due "&amp;(_xlfn.XLOOKUP(B61&amp;E61,B$1:$B61&amp;E$1:$E61,F$1:F61)-((_xlfn.XLOOKUP(B61&amp;E61,B$1:$B61&amp;E$1:$E61,F$1:F61)/3)*(_xlfn.XLOOKUP(B61&amp;E61,B$1:$B61&amp;E$1:$E61,H$2:H61))))&amp;"€"," ")</f>
        <v xml:space="preserve"> </v>
      </c>
      <c r="V61" s="2" t="str">
        <f>IF('Données clients'!R61="Oui","X"," ")</f>
        <v xml:space="preserve"> </v>
      </c>
    </row>
    <row r="62" spans="1:22" s="2" customFormat="1" ht="15" customHeight="1" x14ac:dyDescent="0.2">
      <c r="A62" s="124" t="str">
        <f>IF(COUNTBLANK('Achat Forfait Epilation'!A62)=1,"",'Achat Forfait Epilation'!A62)</f>
        <v xml:space="preserve"> </v>
      </c>
      <c r="B62" s="32" t="str">
        <f>IF(COUNTBLANK('Achat Forfait Epilation'!B62)=1,"",'Achat Forfait Epilation'!B62)</f>
        <v xml:space="preserve"> </v>
      </c>
      <c r="C62" s="166" t="str">
        <f>IF(COUNTBLANK('Achat Forfait Epilation'!C62)=1,"",'Achat Forfait Epilation'!C62)</f>
        <v xml:space="preserve"> </v>
      </c>
      <c r="D62" s="163" t="str">
        <f>IF(COUNTBLANK('Achat Forfait Epilation'!E62)=1,"",'Achat Forfait Epilation'!E62)</f>
        <v xml:space="preserve"> </v>
      </c>
      <c r="E62" s="163" t="str">
        <f>IF(COUNTBLANK('Achat Forfait Epilation'!F62)=1,"",'Achat Forfait Epilation'!F62)</f>
        <v xml:space="preserve"> </v>
      </c>
      <c r="F62" s="168" t="str">
        <f>IF(COUNTBLANK('Achat Forfait Epilation'!P62)=1,"",'Achat Forfait Epilation'!P62)</f>
        <v/>
      </c>
      <c r="G62" s="10" t="str">
        <f>IFERROR(F62/'Achat Forfait Epilation'!S62,"")</f>
        <v/>
      </c>
      <c r="H62" s="29" t="str">
        <f>IF(COUNTBLANK('Achat Forfait Epilation'!R62)=1,"",'Achat Forfait Epilation'!R62)</f>
        <v xml:space="preserve"> </v>
      </c>
      <c r="I62" s="12" t="str" cm="1">
        <f t="array" ref="I62">IF('Données clients'!K62="Oui",IFERROR(INDEX(TableauForfait[Intervenant],SMALL(IF(TableauForfait[Référence Client]='Suivi Forfait Epilation'!$D62,ROW(TableauForfait[Référence Client]),9^9),1)-1)," ")," ")</f>
        <v xml:space="preserve"> </v>
      </c>
      <c r="J62" s="35" t="str" cm="1">
        <f t="array" ref="J62">IF('Données clients'!K62="Oui",IFERROR(IF($H62&gt;1,INDEX(TableauForfait[Intervenant],SMALL(IF(TableauForfait[Référence Client]='Suivi Forfait Epilation'!$D62,ROW(TableauForfait[Référence Client]),9^9),2)-1)," ")," ")," ")</f>
        <v xml:space="preserve"> </v>
      </c>
      <c r="K62" s="36" t="str" cm="1">
        <f t="array" ref="K62">IF('Données clients'!K62="Oui",IFERROR(IF($H62&gt;2,INDEX(TableauForfait[Intervenant],SMALL(IF(TableauForfait[Référence Client]='Suivi Forfait Epilation'!$D62,ROW(TableauForfait[Référence Client]),9^9),3)-1)," ")," ")," ")</f>
        <v xml:space="preserve"> </v>
      </c>
      <c r="L62" s="36" t="str" cm="1">
        <f t="array" ref="L62">IF('Données clients'!K62="Oui",IFERROR(IF($H62&gt;3,INDEX(TableauForfait[Intervenant],SMALL(IF(TableauForfait[Référence Client]='Suivi Forfait Epilation'!$D62,ROW(TableauForfait[Référence Client]),9^9),4)-1)," ")," ")," ")</f>
        <v xml:space="preserve"> </v>
      </c>
      <c r="M62" s="5" t="str" cm="1">
        <f t="array" ref="M62">IF('Données clients'!K62="Oui",IFERROR(IF($H62&gt;4,INDEX(TableauForfait[Intervenant],SMALL(IF(TableauForfait[Référence Client]='Suivi Forfait Epilation'!$D62,ROW(TableauForfait[Référence Client]),9^9),5)-1)," ")," ")," ")</f>
        <v xml:space="preserve"> </v>
      </c>
      <c r="N62" s="34" t="str">
        <f>IF('Données clients'!K62="Oui",I62&amp;" doit "," ")</f>
        <v xml:space="preserve"> </v>
      </c>
      <c r="O62" s="11" t="str">
        <f>IF('Données clients'!K62="Oui",IF(I62="Anaïs"," ",(COUNTIF(J62:M62,"Anaïs"))*G62)," ")</f>
        <v xml:space="preserve"> </v>
      </c>
      <c r="P62" s="11" t="str">
        <f>IF('Données clients'!K62="Oui",IF(I62="Christian"," ",(COUNTIF(J62:M62,"Christian"))*G62)," ")</f>
        <v xml:space="preserve"> </v>
      </c>
      <c r="Q62" s="85" t="str">
        <f>IF('Données clients'!K62="Oui",IF(I62="Matthieu"," ",(COUNTIF(J62:M62,"Matthieu"))*G62)," ")</f>
        <v xml:space="preserve"> </v>
      </c>
      <c r="R62" s="85"/>
      <c r="S62" s="86" t="str">
        <f t="shared" si="2"/>
        <v xml:space="preserve"> </v>
      </c>
      <c r="T62" s="125" t="str">
        <f t="shared" si="3"/>
        <v xml:space="preserve"> </v>
      </c>
      <c r="U62" s="34" t="str" cm="1">
        <f t="array" ref="U62">IF('Données clients'!R62="Oui","Somme restant due "&amp;(_xlfn.XLOOKUP(B62&amp;E62,B$1:$B62&amp;E$1:$E62,F$1:F62)-((_xlfn.XLOOKUP(B62&amp;E62,B$1:$B62&amp;E$1:$E62,F$1:F62)/3)*(_xlfn.XLOOKUP(B62&amp;E62,B$1:$B62&amp;E$1:$E62,H$2:H62))))&amp;"€"," ")</f>
        <v xml:space="preserve"> </v>
      </c>
      <c r="V62" s="2" t="str">
        <f>IF('Données clients'!R62="Oui","X"," ")</f>
        <v xml:space="preserve"> </v>
      </c>
    </row>
    <row r="63" spans="1:22" s="2" customFormat="1" ht="15" customHeight="1" x14ac:dyDescent="0.2">
      <c r="A63" s="124" t="str">
        <f>IF(COUNTBLANK('Achat Forfait Epilation'!A63)=1,"",'Achat Forfait Epilation'!A63)</f>
        <v xml:space="preserve"> </v>
      </c>
      <c r="B63" s="32" t="str">
        <f>IF(COUNTBLANK('Achat Forfait Epilation'!B63)=1,"",'Achat Forfait Epilation'!B63)</f>
        <v xml:space="preserve"> </v>
      </c>
      <c r="C63" s="166" t="str">
        <f>IF(COUNTBLANK('Achat Forfait Epilation'!C63)=1,"",'Achat Forfait Epilation'!C63)</f>
        <v xml:space="preserve"> </v>
      </c>
      <c r="D63" s="163" t="str">
        <f>IF(COUNTBLANK('Achat Forfait Epilation'!E63)=1,"",'Achat Forfait Epilation'!E63)</f>
        <v xml:space="preserve"> </v>
      </c>
      <c r="E63" s="163" t="str">
        <f>IF(COUNTBLANK('Achat Forfait Epilation'!F63)=1,"",'Achat Forfait Epilation'!F63)</f>
        <v xml:space="preserve"> </v>
      </c>
      <c r="F63" s="168" t="str">
        <f>IF(COUNTBLANK('Achat Forfait Epilation'!P63)=1,"",'Achat Forfait Epilation'!P63)</f>
        <v/>
      </c>
      <c r="G63" s="10" t="str">
        <f>IFERROR(F63/'Achat Forfait Epilation'!S63,"")</f>
        <v/>
      </c>
      <c r="H63" s="29" t="str">
        <f>IF(COUNTBLANK('Achat Forfait Epilation'!R63)=1,"",'Achat Forfait Epilation'!R63)</f>
        <v xml:space="preserve"> </v>
      </c>
      <c r="I63" s="12" t="str" cm="1">
        <f t="array" ref="I63">IF('Données clients'!K63="Oui",IFERROR(INDEX(TableauForfait[Intervenant],SMALL(IF(TableauForfait[Référence Client]='Suivi Forfait Epilation'!$D63,ROW(TableauForfait[Référence Client]),9^9),1)-1)," ")," ")</f>
        <v xml:space="preserve"> </v>
      </c>
      <c r="J63" s="35" t="str" cm="1">
        <f t="array" ref="J63">IF('Données clients'!K63="Oui",IFERROR(IF($H63&gt;1,INDEX(TableauForfait[Intervenant],SMALL(IF(TableauForfait[Référence Client]='Suivi Forfait Epilation'!$D63,ROW(TableauForfait[Référence Client]),9^9),2)-1)," ")," ")," ")</f>
        <v xml:space="preserve"> </v>
      </c>
      <c r="K63" s="36" t="str" cm="1">
        <f t="array" ref="K63">IF('Données clients'!K63="Oui",IFERROR(IF($H63&gt;2,INDEX(TableauForfait[Intervenant],SMALL(IF(TableauForfait[Référence Client]='Suivi Forfait Epilation'!$D63,ROW(TableauForfait[Référence Client]),9^9),3)-1)," ")," ")," ")</f>
        <v xml:space="preserve"> </v>
      </c>
      <c r="L63" s="36" t="str" cm="1">
        <f t="array" ref="L63">IF('Données clients'!K63="Oui",IFERROR(IF($H63&gt;3,INDEX(TableauForfait[Intervenant],SMALL(IF(TableauForfait[Référence Client]='Suivi Forfait Epilation'!$D63,ROW(TableauForfait[Référence Client]),9^9),4)-1)," ")," ")," ")</f>
        <v xml:space="preserve"> </v>
      </c>
      <c r="M63" s="5" t="str" cm="1">
        <f t="array" ref="M63">IF('Données clients'!K63="Oui",IFERROR(IF($H63&gt;4,INDEX(TableauForfait[Intervenant],SMALL(IF(TableauForfait[Référence Client]='Suivi Forfait Epilation'!$D63,ROW(TableauForfait[Référence Client]),9^9),5)-1)," ")," ")," ")</f>
        <v xml:space="preserve"> </v>
      </c>
      <c r="N63" s="34" t="str">
        <f>IF('Données clients'!K63="Oui",I63&amp;" doit "," ")</f>
        <v xml:space="preserve"> </v>
      </c>
      <c r="O63" s="11" t="str">
        <f>IF('Données clients'!K63="Oui",IF(I63="Anaïs"," ",(COUNTIF(J63:M63,"Anaïs"))*G63)," ")</f>
        <v xml:space="preserve"> </v>
      </c>
      <c r="P63" s="11" t="str">
        <f>IF('Données clients'!K63="Oui",IF(I63="Christian"," ",(COUNTIF(J63:M63,"Christian"))*G63)," ")</f>
        <v xml:space="preserve"> </v>
      </c>
      <c r="Q63" s="85" t="str">
        <f>IF('Données clients'!K63="Oui",IF(I63="Matthieu"," ",(COUNTIF(J63:M63,"Matthieu"))*G63)," ")</f>
        <v xml:space="preserve"> </v>
      </c>
      <c r="R63" s="85"/>
      <c r="S63" s="86" t="str">
        <f t="shared" si="2"/>
        <v xml:space="preserve"> </v>
      </c>
      <c r="T63" s="125" t="str">
        <f t="shared" si="3"/>
        <v xml:space="preserve"> </v>
      </c>
      <c r="U63" s="34" t="str" cm="1">
        <f t="array" ref="U63">IF('Données clients'!R63="Oui","Somme restant due "&amp;(_xlfn.XLOOKUP(B63&amp;E63,B$1:$B63&amp;E$1:$E63,F$1:F63)-((_xlfn.XLOOKUP(B63&amp;E63,B$1:$B63&amp;E$1:$E63,F$1:F63)/3)*(_xlfn.XLOOKUP(B63&amp;E63,B$1:$B63&amp;E$1:$E63,H$2:H63))))&amp;"€"," ")</f>
        <v xml:space="preserve"> </v>
      </c>
      <c r="V63" s="2" t="str">
        <f>IF('Données clients'!R63="Oui","X"," ")</f>
        <v xml:space="preserve"> </v>
      </c>
    </row>
    <row r="64" spans="1:22" s="2" customFormat="1" ht="15" customHeight="1" x14ac:dyDescent="0.2">
      <c r="A64" s="124" t="str">
        <f>IF(COUNTBLANK('Achat Forfait Epilation'!A64)=1,"",'Achat Forfait Epilation'!A64)</f>
        <v xml:space="preserve"> </v>
      </c>
      <c r="B64" s="32" t="str">
        <f>IF(COUNTBLANK('Achat Forfait Epilation'!B64)=1,"",'Achat Forfait Epilation'!B64)</f>
        <v xml:space="preserve"> </v>
      </c>
      <c r="C64" s="166" t="str">
        <f>IF(COUNTBLANK('Achat Forfait Epilation'!C64)=1,"",'Achat Forfait Epilation'!C64)</f>
        <v xml:space="preserve"> </v>
      </c>
      <c r="D64" s="163" t="str">
        <f>IF(COUNTBLANK('Achat Forfait Epilation'!E64)=1,"",'Achat Forfait Epilation'!E64)</f>
        <v xml:space="preserve"> </v>
      </c>
      <c r="E64" s="163" t="str">
        <f>IF(COUNTBLANK('Achat Forfait Epilation'!F64)=1,"",'Achat Forfait Epilation'!F64)</f>
        <v xml:space="preserve"> </v>
      </c>
      <c r="F64" s="168" t="str">
        <f>IF(COUNTBLANK('Achat Forfait Epilation'!P64)=1,"",'Achat Forfait Epilation'!P64)</f>
        <v/>
      </c>
      <c r="G64" s="10" t="str">
        <f>IFERROR(F64/'Achat Forfait Epilation'!S64,"")</f>
        <v/>
      </c>
      <c r="H64" s="29" t="str">
        <f>IF(COUNTBLANK('Achat Forfait Epilation'!R64)=1,"",'Achat Forfait Epilation'!R64)</f>
        <v xml:space="preserve"> </v>
      </c>
      <c r="I64" s="12" t="str" cm="1">
        <f t="array" ref="I64">IF('Données clients'!K64="Oui",IFERROR(INDEX(TableauForfait[Intervenant],SMALL(IF(TableauForfait[Référence Client]='Suivi Forfait Epilation'!$D64,ROW(TableauForfait[Référence Client]),9^9),1)-1)," ")," ")</f>
        <v xml:space="preserve"> </v>
      </c>
      <c r="J64" s="35" t="str" cm="1">
        <f t="array" ref="J64">IF('Données clients'!K64="Oui",IFERROR(IF($H64&gt;1,INDEX(TableauForfait[Intervenant],SMALL(IF(TableauForfait[Référence Client]='Suivi Forfait Epilation'!$D64,ROW(TableauForfait[Référence Client]),9^9),2)-1)," ")," ")," ")</f>
        <v xml:space="preserve"> </v>
      </c>
      <c r="K64" s="36" t="str" cm="1">
        <f t="array" ref="K64">IF('Données clients'!K64="Oui",IFERROR(IF($H64&gt;2,INDEX(TableauForfait[Intervenant],SMALL(IF(TableauForfait[Référence Client]='Suivi Forfait Epilation'!$D64,ROW(TableauForfait[Référence Client]),9^9),3)-1)," ")," ")," ")</f>
        <v xml:space="preserve"> </v>
      </c>
      <c r="L64" s="36" t="str" cm="1">
        <f t="array" ref="L64">IF('Données clients'!K64="Oui",IFERROR(IF($H64&gt;3,INDEX(TableauForfait[Intervenant],SMALL(IF(TableauForfait[Référence Client]='Suivi Forfait Epilation'!$D64,ROW(TableauForfait[Référence Client]),9^9),4)-1)," ")," ")," ")</f>
        <v xml:space="preserve"> </v>
      </c>
      <c r="M64" s="5" t="str" cm="1">
        <f t="array" ref="M64">IF('Données clients'!K64="Oui",IFERROR(IF($H64&gt;4,INDEX(TableauForfait[Intervenant],SMALL(IF(TableauForfait[Référence Client]='Suivi Forfait Epilation'!$D64,ROW(TableauForfait[Référence Client]),9^9),5)-1)," ")," ")," ")</f>
        <v xml:space="preserve"> </v>
      </c>
      <c r="N64" s="34" t="str">
        <f>IF('Données clients'!K64="Oui",I64&amp;" doit "," ")</f>
        <v xml:space="preserve"> </v>
      </c>
      <c r="O64" s="11" t="str">
        <f>IF('Données clients'!K64="Oui",IF(I64="Anaïs"," ",(COUNTIF(J64:M64,"Anaïs"))*G64)," ")</f>
        <v xml:space="preserve"> </v>
      </c>
      <c r="P64" s="11" t="str">
        <f>IF('Données clients'!K64="Oui",IF(I64="Christian"," ",(COUNTIF(J64:M64,"Christian"))*G64)," ")</f>
        <v xml:space="preserve"> </v>
      </c>
      <c r="Q64" s="85" t="str">
        <f>IF('Données clients'!K64="Oui",IF(I64="Matthieu"," ",(COUNTIF(J64:M64,"Matthieu"))*G64)," ")</f>
        <v xml:space="preserve"> </v>
      </c>
      <c r="R64" s="85"/>
      <c r="S64" s="86" t="str">
        <f t="shared" si="2"/>
        <v xml:space="preserve"> </v>
      </c>
      <c r="T64" s="125" t="str">
        <f t="shared" si="3"/>
        <v xml:space="preserve"> </v>
      </c>
      <c r="U64" s="34" t="str" cm="1">
        <f t="array" ref="U64">IF('Données clients'!R64="Oui","Somme restant due "&amp;(_xlfn.XLOOKUP(B64&amp;E64,B$1:$B64&amp;E$1:$E64,F$1:F64)-((_xlfn.XLOOKUP(B64&amp;E64,B$1:$B64&amp;E$1:$E64,F$1:F64)/3)*(_xlfn.XLOOKUP(B64&amp;E64,B$1:$B64&amp;E$1:$E64,H$2:H64))))&amp;"€"," ")</f>
        <v xml:space="preserve"> </v>
      </c>
      <c r="V64" s="2" t="str">
        <f>IF('Données clients'!R64="Oui","X"," ")</f>
        <v xml:space="preserve"> </v>
      </c>
    </row>
    <row r="65" spans="1:22" s="2" customFormat="1" ht="15" customHeight="1" x14ac:dyDescent="0.2">
      <c r="A65" s="124" t="str">
        <f>IF(COUNTBLANK('Achat Forfait Epilation'!A65)=1,"",'Achat Forfait Epilation'!A65)</f>
        <v xml:space="preserve"> </v>
      </c>
      <c r="B65" s="32" t="str">
        <f>IF(COUNTBLANK('Achat Forfait Epilation'!B65)=1,"",'Achat Forfait Epilation'!B65)</f>
        <v xml:space="preserve"> </v>
      </c>
      <c r="C65" s="166" t="str">
        <f>IF(COUNTBLANK('Achat Forfait Epilation'!C65)=1,"",'Achat Forfait Epilation'!C65)</f>
        <v xml:space="preserve"> </v>
      </c>
      <c r="D65" s="163" t="str">
        <f>IF(COUNTBLANK('Achat Forfait Epilation'!E65)=1,"",'Achat Forfait Epilation'!E65)</f>
        <v xml:space="preserve"> </v>
      </c>
      <c r="E65" s="163" t="str">
        <f>IF(COUNTBLANK('Achat Forfait Epilation'!F65)=1,"",'Achat Forfait Epilation'!F65)</f>
        <v xml:space="preserve"> </v>
      </c>
      <c r="F65" s="168" t="str">
        <f>IF(COUNTBLANK('Achat Forfait Epilation'!P65)=1,"",'Achat Forfait Epilation'!P65)</f>
        <v/>
      </c>
      <c r="G65" s="10" t="str">
        <f>IFERROR(F65/'Achat Forfait Epilation'!S65,"")</f>
        <v/>
      </c>
      <c r="H65" s="29" t="str">
        <f>IF(COUNTBLANK('Achat Forfait Epilation'!R65)=1,"",'Achat Forfait Epilation'!R65)</f>
        <v xml:space="preserve"> </v>
      </c>
      <c r="I65" s="12" t="str" cm="1">
        <f t="array" ref="I65">IF('Données clients'!K65="Oui",IFERROR(INDEX(TableauForfait[Intervenant],SMALL(IF(TableauForfait[Référence Client]='Suivi Forfait Epilation'!$D65,ROW(TableauForfait[Référence Client]),9^9),1)-1)," ")," ")</f>
        <v xml:space="preserve"> </v>
      </c>
      <c r="J65" s="35" t="str" cm="1">
        <f t="array" ref="J65">IF('Données clients'!K65="Oui",IFERROR(IF($H65&gt;1,INDEX(TableauForfait[Intervenant],SMALL(IF(TableauForfait[Référence Client]='Suivi Forfait Epilation'!$D65,ROW(TableauForfait[Référence Client]),9^9),2)-1)," ")," ")," ")</f>
        <v xml:space="preserve"> </v>
      </c>
      <c r="K65" s="36" t="str" cm="1">
        <f t="array" ref="K65">IF('Données clients'!K65="Oui",IFERROR(IF($H65&gt;2,INDEX(TableauForfait[Intervenant],SMALL(IF(TableauForfait[Référence Client]='Suivi Forfait Epilation'!$D65,ROW(TableauForfait[Référence Client]),9^9),3)-1)," ")," ")," ")</f>
        <v xml:space="preserve"> </v>
      </c>
      <c r="L65" s="36" t="str" cm="1">
        <f t="array" ref="L65">IF('Données clients'!K65="Oui",IFERROR(IF($H65&gt;3,INDEX(TableauForfait[Intervenant],SMALL(IF(TableauForfait[Référence Client]='Suivi Forfait Epilation'!$D65,ROW(TableauForfait[Référence Client]),9^9),4)-1)," ")," ")," ")</f>
        <v xml:space="preserve"> </v>
      </c>
      <c r="M65" s="5" t="str" cm="1">
        <f t="array" ref="M65">IF('Données clients'!K65="Oui",IFERROR(IF($H65&gt;4,INDEX(TableauForfait[Intervenant],SMALL(IF(TableauForfait[Référence Client]='Suivi Forfait Epilation'!$D65,ROW(TableauForfait[Référence Client]),9^9),5)-1)," ")," ")," ")</f>
        <v xml:space="preserve"> </v>
      </c>
      <c r="N65" s="34" t="str">
        <f>IF('Données clients'!K65="Oui",I65&amp;" doit "," ")</f>
        <v xml:space="preserve"> </v>
      </c>
      <c r="O65" s="11" t="str">
        <f>IF('Données clients'!K65="Oui",IF(I65="Anaïs"," ",(COUNTIF(J65:M65,"Anaïs"))*G65)," ")</f>
        <v xml:space="preserve"> </v>
      </c>
      <c r="P65" s="11" t="str">
        <f>IF('Données clients'!K65="Oui",IF(I65="Christian"," ",(COUNTIF(J65:M65,"Christian"))*G65)," ")</f>
        <v xml:space="preserve"> </v>
      </c>
      <c r="Q65" s="85" t="str">
        <f>IF('Données clients'!K65="Oui",IF(I65="Matthieu"," ",(COUNTIF(J65:M65,"Matthieu"))*G65)," ")</f>
        <v xml:space="preserve"> </v>
      </c>
      <c r="R65" s="85"/>
      <c r="S65" s="86" t="str">
        <f t="shared" ref="S65:S99" si="4">IF(H65&lt;&gt;5," ","1")</f>
        <v xml:space="preserve"> </v>
      </c>
      <c r="T65" s="125" t="str">
        <f t="shared" ref="T65:T99" si="5">IF(COUNTBLANK(F65)=1," ","Oui")</f>
        <v xml:space="preserve"> </v>
      </c>
      <c r="U65" s="34" t="str" cm="1">
        <f t="array" ref="U65">IF('Données clients'!R65="Oui","Somme restant due "&amp;(_xlfn.XLOOKUP(B65&amp;E65,B$1:$B65&amp;E$1:$E65,F$1:F65)-((_xlfn.XLOOKUP(B65&amp;E65,B$1:$B65&amp;E$1:$E65,F$1:F65)/3)*(_xlfn.XLOOKUP(B65&amp;E65,B$1:$B65&amp;E$1:$E65,H$2:H65))))&amp;"€"," ")</f>
        <v xml:space="preserve"> </v>
      </c>
      <c r="V65" s="2" t="str">
        <f>IF('Données clients'!R65="Oui","X"," ")</f>
        <v xml:space="preserve"> </v>
      </c>
    </row>
    <row r="66" spans="1:22" s="2" customFormat="1" ht="15" customHeight="1" x14ac:dyDescent="0.2">
      <c r="A66" s="124" t="str">
        <f>IF(COUNTBLANK('Achat Forfait Epilation'!A66)=1,"",'Achat Forfait Epilation'!A66)</f>
        <v xml:space="preserve"> </v>
      </c>
      <c r="B66" s="32" t="str">
        <f>IF(COUNTBLANK('Achat Forfait Epilation'!B66)=1,"",'Achat Forfait Epilation'!B66)</f>
        <v xml:space="preserve"> </v>
      </c>
      <c r="C66" s="166" t="str">
        <f>IF(COUNTBLANK('Achat Forfait Epilation'!C66)=1,"",'Achat Forfait Epilation'!C66)</f>
        <v xml:space="preserve"> </v>
      </c>
      <c r="D66" s="163" t="str">
        <f>IF(COUNTBLANK('Achat Forfait Epilation'!E66)=1,"",'Achat Forfait Epilation'!E66)</f>
        <v xml:space="preserve"> </v>
      </c>
      <c r="E66" s="163" t="str">
        <f>IF(COUNTBLANK('Achat Forfait Epilation'!F66)=1,"",'Achat Forfait Epilation'!F66)</f>
        <v xml:space="preserve"> </v>
      </c>
      <c r="F66" s="168" t="str">
        <f>IF(COUNTBLANK('Achat Forfait Epilation'!P66)=1,"",'Achat Forfait Epilation'!P66)</f>
        <v/>
      </c>
      <c r="G66" s="10" t="str">
        <f>IFERROR(F66/'Achat Forfait Epilation'!S66,"")</f>
        <v/>
      </c>
      <c r="H66" s="29" t="str">
        <f>IF(COUNTBLANK('Achat Forfait Epilation'!R66)=1,"",'Achat Forfait Epilation'!R66)</f>
        <v xml:space="preserve"> </v>
      </c>
      <c r="I66" s="12" t="str" cm="1">
        <f t="array" ref="I66">IF('Données clients'!K66="Oui",IFERROR(INDEX(TableauForfait[Intervenant],SMALL(IF(TableauForfait[Référence Client]='Suivi Forfait Epilation'!$D66,ROW(TableauForfait[Référence Client]),9^9),1)-1)," ")," ")</f>
        <v xml:space="preserve"> </v>
      </c>
      <c r="J66" s="35" t="str" cm="1">
        <f t="array" ref="J66">IF('Données clients'!K66="Oui",IFERROR(IF($H66&gt;1,INDEX(TableauForfait[Intervenant],SMALL(IF(TableauForfait[Référence Client]='Suivi Forfait Epilation'!$D66,ROW(TableauForfait[Référence Client]),9^9),2)-1)," ")," ")," ")</f>
        <v xml:space="preserve"> </v>
      </c>
      <c r="K66" s="36" t="str" cm="1">
        <f t="array" ref="K66">IF('Données clients'!K66="Oui",IFERROR(IF($H66&gt;2,INDEX(TableauForfait[Intervenant],SMALL(IF(TableauForfait[Référence Client]='Suivi Forfait Epilation'!$D66,ROW(TableauForfait[Référence Client]),9^9),3)-1)," ")," ")," ")</f>
        <v xml:space="preserve"> </v>
      </c>
      <c r="L66" s="36" t="str" cm="1">
        <f t="array" ref="L66">IF('Données clients'!K66="Oui",IFERROR(IF($H66&gt;3,INDEX(TableauForfait[Intervenant],SMALL(IF(TableauForfait[Référence Client]='Suivi Forfait Epilation'!$D66,ROW(TableauForfait[Référence Client]),9^9),4)-1)," ")," ")," ")</f>
        <v xml:space="preserve"> </v>
      </c>
      <c r="M66" s="5" t="str" cm="1">
        <f t="array" ref="M66">IF('Données clients'!K66="Oui",IFERROR(IF($H66&gt;4,INDEX(TableauForfait[Intervenant],SMALL(IF(TableauForfait[Référence Client]='Suivi Forfait Epilation'!$D66,ROW(TableauForfait[Référence Client]),9^9),5)-1)," ")," ")," ")</f>
        <v xml:space="preserve"> </v>
      </c>
      <c r="N66" s="34" t="str">
        <f>IF('Données clients'!K66="Oui",I66&amp;" doit "," ")</f>
        <v xml:space="preserve"> </v>
      </c>
      <c r="O66" s="11" t="str">
        <f>IF('Données clients'!K66="Oui",IF(I66="Anaïs"," ",(COUNTIF(J66:M66,"Anaïs"))*G66)," ")</f>
        <v xml:space="preserve"> </v>
      </c>
      <c r="P66" s="11" t="str">
        <f>IF('Données clients'!K66="Oui",IF(I66="Christian"," ",(COUNTIF(J66:M66,"Christian"))*G66)," ")</f>
        <v xml:space="preserve"> </v>
      </c>
      <c r="Q66" s="85" t="str">
        <f>IF('Données clients'!K66="Oui",IF(I66="Matthieu"," ",(COUNTIF(J66:M66,"Matthieu"))*G66)," ")</f>
        <v xml:space="preserve"> </v>
      </c>
      <c r="R66" s="85"/>
      <c r="S66" s="86" t="str">
        <f t="shared" si="4"/>
        <v xml:space="preserve"> </v>
      </c>
      <c r="T66" s="125" t="str">
        <f t="shared" si="5"/>
        <v xml:space="preserve"> </v>
      </c>
      <c r="U66" s="34" t="str" cm="1">
        <f t="array" ref="U66">IF('Données clients'!R66="Oui","Somme restant due "&amp;(_xlfn.XLOOKUP(B66&amp;E66,B$1:$B66&amp;E$1:$E66,F$1:F66)-((_xlfn.XLOOKUP(B66&amp;E66,B$1:$B66&amp;E$1:$E66,F$1:F66)/3)*(_xlfn.XLOOKUP(B66&amp;E66,B$1:$B66&amp;E$1:$E66,H$2:H66))))&amp;"€"," ")</f>
        <v xml:space="preserve"> </v>
      </c>
      <c r="V66" s="2" t="str">
        <f>IF('Données clients'!R66="Oui","X"," ")</f>
        <v xml:space="preserve"> </v>
      </c>
    </row>
    <row r="67" spans="1:22" s="2" customFormat="1" ht="15" customHeight="1" x14ac:dyDescent="0.2">
      <c r="A67" s="124" t="str">
        <f>IF(COUNTBLANK('Achat Forfait Epilation'!A67)=1,"",'Achat Forfait Epilation'!A67)</f>
        <v xml:space="preserve"> </v>
      </c>
      <c r="B67" s="32" t="str">
        <f>IF(COUNTBLANK('Achat Forfait Epilation'!B67)=1,"",'Achat Forfait Epilation'!B67)</f>
        <v xml:space="preserve"> </v>
      </c>
      <c r="C67" s="166" t="str">
        <f>IF(COUNTBLANK('Achat Forfait Epilation'!C67)=1,"",'Achat Forfait Epilation'!C67)</f>
        <v xml:space="preserve"> </v>
      </c>
      <c r="D67" s="163" t="str">
        <f>IF(COUNTBLANK('Achat Forfait Epilation'!E67)=1,"",'Achat Forfait Epilation'!E67)</f>
        <v xml:space="preserve"> </v>
      </c>
      <c r="E67" s="163" t="str">
        <f>IF(COUNTBLANK('Achat Forfait Epilation'!F67)=1,"",'Achat Forfait Epilation'!F67)</f>
        <v xml:space="preserve"> </v>
      </c>
      <c r="F67" s="168" t="str">
        <f>IF(COUNTBLANK('Achat Forfait Epilation'!P67)=1,"",'Achat Forfait Epilation'!P67)</f>
        <v/>
      </c>
      <c r="G67" s="10" t="str">
        <f>IFERROR(F67/'Achat Forfait Epilation'!S67,"")</f>
        <v/>
      </c>
      <c r="H67" s="29" t="str">
        <f>IF(COUNTBLANK('Achat Forfait Epilation'!R67)=1,"",'Achat Forfait Epilation'!R67)</f>
        <v xml:space="preserve"> </v>
      </c>
      <c r="I67" s="12" t="str" cm="1">
        <f t="array" ref="I67">IF('Données clients'!K67="Oui",IFERROR(INDEX(TableauForfait[Intervenant],SMALL(IF(TableauForfait[Référence Client]='Suivi Forfait Epilation'!$D67,ROW(TableauForfait[Référence Client]),9^9),1)-1)," ")," ")</f>
        <v xml:space="preserve"> </v>
      </c>
      <c r="J67" s="35" t="str" cm="1">
        <f t="array" ref="J67">IF('Données clients'!K67="Oui",IFERROR(IF($H67&gt;1,INDEX(TableauForfait[Intervenant],SMALL(IF(TableauForfait[Référence Client]='Suivi Forfait Epilation'!$D67,ROW(TableauForfait[Référence Client]),9^9),2)-1)," ")," ")," ")</f>
        <v xml:space="preserve"> </v>
      </c>
      <c r="K67" s="36" t="str" cm="1">
        <f t="array" ref="K67">IF('Données clients'!K67="Oui",IFERROR(IF($H67&gt;2,INDEX(TableauForfait[Intervenant],SMALL(IF(TableauForfait[Référence Client]='Suivi Forfait Epilation'!$D67,ROW(TableauForfait[Référence Client]),9^9),3)-1)," ")," ")," ")</f>
        <v xml:space="preserve"> </v>
      </c>
      <c r="L67" s="36" t="str" cm="1">
        <f t="array" ref="L67">IF('Données clients'!K67="Oui",IFERROR(IF($H67&gt;3,INDEX(TableauForfait[Intervenant],SMALL(IF(TableauForfait[Référence Client]='Suivi Forfait Epilation'!$D67,ROW(TableauForfait[Référence Client]),9^9),4)-1)," ")," ")," ")</f>
        <v xml:space="preserve"> </v>
      </c>
      <c r="M67" s="5" t="str" cm="1">
        <f t="array" ref="M67">IF('Données clients'!K67="Oui",IFERROR(IF($H67&gt;4,INDEX(TableauForfait[Intervenant],SMALL(IF(TableauForfait[Référence Client]='Suivi Forfait Epilation'!$D67,ROW(TableauForfait[Référence Client]),9^9),5)-1)," ")," ")," ")</f>
        <v xml:space="preserve"> </v>
      </c>
      <c r="N67" s="34" t="str">
        <f>IF('Données clients'!K67="Oui",I67&amp;" doit "," ")</f>
        <v xml:space="preserve"> </v>
      </c>
      <c r="O67" s="11" t="str">
        <f>IF('Données clients'!K67="Oui",IF(I67="Anaïs"," ",(COUNTIF(J67:M67,"Anaïs"))*G67)," ")</f>
        <v xml:space="preserve"> </v>
      </c>
      <c r="P67" s="11" t="str">
        <f>IF('Données clients'!K67="Oui",IF(I67="Christian"," ",(COUNTIF(J67:M67,"Christian"))*G67)," ")</f>
        <v xml:space="preserve"> </v>
      </c>
      <c r="Q67" s="85" t="str">
        <f>IF('Données clients'!K67="Oui",IF(I67="Matthieu"," ",(COUNTIF(J67:M67,"Matthieu"))*G67)," ")</f>
        <v xml:space="preserve"> </v>
      </c>
      <c r="R67" s="85"/>
      <c r="S67" s="86" t="str">
        <f t="shared" si="4"/>
        <v xml:space="preserve"> </v>
      </c>
      <c r="T67" s="125" t="str">
        <f t="shared" si="5"/>
        <v xml:space="preserve"> </v>
      </c>
      <c r="U67" s="34" t="str" cm="1">
        <f t="array" ref="U67">IF('Données clients'!R67="Oui","Somme restant due "&amp;(_xlfn.XLOOKUP(B67&amp;E67,B$1:$B67&amp;E$1:$E67,F$1:F67)-((_xlfn.XLOOKUP(B67&amp;E67,B$1:$B67&amp;E$1:$E67,F$1:F67)/3)*(_xlfn.XLOOKUP(B67&amp;E67,B$1:$B67&amp;E$1:$E67,H$2:H67))))&amp;"€"," ")</f>
        <v xml:space="preserve"> </v>
      </c>
      <c r="V67" s="2" t="str">
        <f>IF('Données clients'!R67="Oui","X"," ")</f>
        <v xml:space="preserve"> </v>
      </c>
    </row>
    <row r="68" spans="1:22" s="2" customFormat="1" ht="15" customHeight="1" x14ac:dyDescent="0.2">
      <c r="A68" s="124" t="str">
        <f>IF(COUNTBLANK('Achat Forfait Epilation'!A68)=1,"",'Achat Forfait Epilation'!A68)</f>
        <v xml:space="preserve"> </v>
      </c>
      <c r="B68" s="32" t="str">
        <f>IF(COUNTBLANK('Achat Forfait Epilation'!B68)=1,"",'Achat Forfait Epilation'!B68)</f>
        <v xml:space="preserve"> </v>
      </c>
      <c r="C68" s="166" t="str">
        <f>IF(COUNTBLANK('Achat Forfait Epilation'!C68)=1,"",'Achat Forfait Epilation'!C68)</f>
        <v xml:space="preserve"> </v>
      </c>
      <c r="D68" s="163" t="str">
        <f>IF(COUNTBLANK('Achat Forfait Epilation'!E68)=1,"",'Achat Forfait Epilation'!E68)</f>
        <v xml:space="preserve"> </v>
      </c>
      <c r="E68" s="163" t="str">
        <f>IF(COUNTBLANK('Achat Forfait Epilation'!F68)=1,"",'Achat Forfait Epilation'!F68)</f>
        <v xml:space="preserve"> </v>
      </c>
      <c r="F68" s="168" t="str">
        <f>IF(COUNTBLANK('Achat Forfait Epilation'!P68)=1,"",'Achat Forfait Epilation'!P68)</f>
        <v/>
      </c>
      <c r="G68" s="10" t="str">
        <f>IFERROR(F68/'Achat Forfait Epilation'!S68,"")</f>
        <v/>
      </c>
      <c r="H68" s="29" t="str">
        <f>IF(COUNTBLANK('Achat Forfait Epilation'!R68)=1,"",'Achat Forfait Epilation'!R68)</f>
        <v xml:space="preserve"> </v>
      </c>
      <c r="I68" s="12" t="str" cm="1">
        <f t="array" ref="I68">IF('Données clients'!K68="Oui",IFERROR(INDEX(TableauForfait[Intervenant],SMALL(IF(TableauForfait[Référence Client]='Suivi Forfait Epilation'!$D68,ROW(TableauForfait[Référence Client]),9^9),1)-1)," ")," ")</f>
        <v xml:space="preserve"> </v>
      </c>
      <c r="J68" s="35" t="str" cm="1">
        <f t="array" ref="J68">IF('Données clients'!K68="Oui",IFERROR(IF($H68&gt;1,INDEX(TableauForfait[Intervenant],SMALL(IF(TableauForfait[Référence Client]='Suivi Forfait Epilation'!$D68,ROW(TableauForfait[Référence Client]),9^9),2)-1)," ")," ")," ")</f>
        <v xml:space="preserve"> </v>
      </c>
      <c r="K68" s="36" t="str" cm="1">
        <f t="array" ref="K68">IF('Données clients'!K68="Oui",IFERROR(IF($H68&gt;2,INDEX(TableauForfait[Intervenant],SMALL(IF(TableauForfait[Référence Client]='Suivi Forfait Epilation'!$D68,ROW(TableauForfait[Référence Client]),9^9),3)-1)," ")," ")," ")</f>
        <v xml:space="preserve"> </v>
      </c>
      <c r="L68" s="36" t="str" cm="1">
        <f t="array" ref="L68">IF('Données clients'!K68="Oui",IFERROR(IF($H68&gt;3,INDEX(TableauForfait[Intervenant],SMALL(IF(TableauForfait[Référence Client]='Suivi Forfait Epilation'!$D68,ROW(TableauForfait[Référence Client]),9^9),4)-1)," ")," ")," ")</f>
        <v xml:space="preserve"> </v>
      </c>
      <c r="M68" s="5" t="str" cm="1">
        <f t="array" ref="M68">IF('Données clients'!K68="Oui",IFERROR(IF($H68&gt;4,INDEX(TableauForfait[Intervenant],SMALL(IF(TableauForfait[Référence Client]='Suivi Forfait Epilation'!$D68,ROW(TableauForfait[Référence Client]),9^9),5)-1)," ")," ")," ")</f>
        <v xml:space="preserve"> </v>
      </c>
      <c r="N68" s="34" t="str">
        <f>IF('Données clients'!K68="Oui",I68&amp;" doit "," ")</f>
        <v xml:space="preserve"> </v>
      </c>
      <c r="O68" s="11" t="str">
        <f>IF('Données clients'!K68="Oui",IF(I68="Anaïs"," ",(COUNTIF(J68:M68,"Anaïs"))*G68)," ")</f>
        <v xml:space="preserve"> </v>
      </c>
      <c r="P68" s="11" t="str">
        <f>IF('Données clients'!K68="Oui",IF(I68="Christian"," ",(COUNTIF(J68:M68,"Christian"))*G68)," ")</f>
        <v xml:space="preserve"> </v>
      </c>
      <c r="Q68" s="85" t="str">
        <f>IF('Données clients'!K68="Oui",IF(I68="Matthieu"," ",(COUNTIF(J68:M68,"Matthieu"))*G68)," ")</f>
        <v xml:space="preserve"> </v>
      </c>
      <c r="R68" s="85"/>
      <c r="S68" s="86" t="str">
        <f t="shared" si="4"/>
        <v xml:space="preserve"> </v>
      </c>
      <c r="T68" s="125" t="str">
        <f t="shared" si="5"/>
        <v xml:space="preserve"> </v>
      </c>
      <c r="U68" s="34" t="str" cm="1">
        <f t="array" ref="U68">IF('Données clients'!R68="Oui","Somme restant due "&amp;(_xlfn.XLOOKUP(B68&amp;E68,B$1:$B68&amp;E$1:$E68,F$1:F68)-((_xlfn.XLOOKUP(B68&amp;E68,B$1:$B68&amp;E$1:$E68,F$1:F68)/3)*(_xlfn.XLOOKUP(B68&amp;E68,B$1:$B68&amp;E$1:$E68,H$2:H68))))&amp;"€"," ")</f>
        <v xml:space="preserve"> </v>
      </c>
      <c r="V68" s="2" t="str">
        <f>IF('Données clients'!R68="Oui","X"," ")</f>
        <v xml:space="preserve"> </v>
      </c>
    </row>
    <row r="69" spans="1:22" s="2" customFormat="1" ht="15" customHeight="1" x14ac:dyDescent="0.2">
      <c r="A69" s="124" t="str">
        <f>IF(COUNTBLANK('Achat Forfait Epilation'!A69)=1,"",'Achat Forfait Epilation'!A69)</f>
        <v xml:space="preserve"> </v>
      </c>
      <c r="B69" s="32" t="str">
        <f>IF(COUNTBLANK('Achat Forfait Epilation'!B69)=1,"",'Achat Forfait Epilation'!B69)</f>
        <v xml:space="preserve"> </v>
      </c>
      <c r="C69" s="166" t="str">
        <f>IF(COUNTBLANK('Achat Forfait Epilation'!C69)=1,"",'Achat Forfait Epilation'!C69)</f>
        <v xml:space="preserve"> </v>
      </c>
      <c r="D69" s="163" t="str">
        <f>IF(COUNTBLANK('Achat Forfait Epilation'!E69)=1,"",'Achat Forfait Epilation'!E69)</f>
        <v xml:space="preserve"> </v>
      </c>
      <c r="E69" s="163" t="str">
        <f>IF(COUNTBLANK('Achat Forfait Epilation'!F69)=1,"",'Achat Forfait Epilation'!F69)</f>
        <v xml:space="preserve"> </v>
      </c>
      <c r="F69" s="168" t="str">
        <f>IF(COUNTBLANK('Achat Forfait Epilation'!P69)=1,"",'Achat Forfait Epilation'!P69)</f>
        <v/>
      </c>
      <c r="G69" s="10" t="str">
        <f>IFERROR(F69/'Achat Forfait Epilation'!S69,"")</f>
        <v/>
      </c>
      <c r="H69" s="29" t="str">
        <f>IF(COUNTBLANK('Achat Forfait Epilation'!R69)=1,"",'Achat Forfait Epilation'!R69)</f>
        <v xml:space="preserve"> </v>
      </c>
      <c r="I69" s="12" t="str" cm="1">
        <f t="array" ref="I69">IF('Données clients'!K69="Oui",IFERROR(INDEX(TableauForfait[Intervenant],SMALL(IF(TableauForfait[Référence Client]='Suivi Forfait Epilation'!$D69,ROW(TableauForfait[Référence Client]),9^9),1)-1)," ")," ")</f>
        <v xml:space="preserve"> </v>
      </c>
      <c r="J69" s="35" t="str" cm="1">
        <f t="array" ref="J69">IF('Données clients'!K69="Oui",IFERROR(IF($H69&gt;1,INDEX(TableauForfait[Intervenant],SMALL(IF(TableauForfait[Référence Client]='Suivi Forfait Epilation'!$D69,ROW(TableauForfait[Référence Client]),9^9),2)-1)," ")," ")," ")</f>
        <v xml:space="preserve"> </v>
      </c>
      <c r="K69" s="36" t="str" cm="1">
        <f t="array" ref="K69">IF('Données clients'!K69="Oui",IFERROR(IF($H69&gt;2,INDEX(TableauForfait[Intervenant],SMALL(IF(TableauForfait[Référence Client]='Suivi Forfait Epilation'!$D69,ROW(TableauForfait[Référence Client]),9^9),3)-1)," ")," ")," ")</f>
        <v xml:space="preserve"> </v>
      </c>
      <c r="L69" s="36" t="str" cm="1">
        <f t="array" ref="L69">IF('Données clients'!K69="Oui",IFERROR(IF($H69&gt;3,INDEX(TableauForfait[Intervenant],SMALL(IF(TableauForfait[Référence Client]='Suivi Forfait Epilation'!$D69,ROW(TableauForfait[Référence Client]),9^9),4)-1)," ")," ")," ")</f>
        <v xml:space="preserve"> </v>
      </c>
      <c r="M69" s="5" t="str" cm="1">
        <f t="array" ref="M69">IF('Données clients'!K69="Oui",IFERROR(IF($H69&gt;4,INDEX(TableauForfait[Intervenant],SMALL(IF(TableauForfait[Référence Client]='Suivi Forfait Epilation'!$D69,ROW(TableauForfait[Référence Client]),9^9),5)-1)," ")," ")," ")</f>
        <v xml:space="preserve"> </v>
      </c>
      <c r="N69" s="34" t="str">
        <f>IF('Données clients'!K69="Oui",I69&amp;" doit "," ")</f>
        <v xml:space="preserve"> </v>
      </c>
      <c r="O69" s="11" t="str">
        <f>IF('Données clients'!K69="Oui",IF(I69="Anaïs"," ",(COUNTIF(J69:M69,"Anaïs"))*G69)," ")</f>
        <v xml:space="preserve"> </v>
      </c>
      <c r="P69" s="11" t="str">
        <f>IF('Données clients'!K69="Oui",IF(I69="Christian"," ",(COUNTIF(J69:M69,"Christian"))*G69)," ")</f>
        <v xml:space="preserve"> </v>
      </c>
      <c r="Q69" s="85" t="str">
        <f>IF('Données clients'!K69="Oui",IF(I69="Matthieu"," ",(COUNTIF(J69:M69,"Matthieu"))*G69)," ")</f>
        <v xml:space="preserve"> </v>
      </c>
      <c r="R69" s="85"/>
      <c r="S69" s="86" t="str">
        <f t="shared" si="4"/>
        <v xml:space="preserve"> </v>
      </c>
      <c r="T69" s="125" t="str">
        <f t="shared" si="5"/>
        <v xml:space="preserve"> </v>
      </c>
      <c r="U69" s="34" t="str" cm="1">
        <f t="array" ref="U69">IF('Données clients'!R69="Oui","Somme restant due "&amp;(_xlfn.XLOOKUP(B69&amp;E69,B$1:$B69&amp;E$1:$E69,F$1:F69)-((_xlfn.XLOOKUP(B69&amp;E69,B$1:$B69&amp;E$1:$E69,F$1:F69)/3)*(_xlfn.XLOOKUP(B69&amp;E69,B$1:$B69&amp;E$1:$E69,H$2:H69))))&amp;"€"," ")</f>
        <v xml:space="preserve"> </v>
      </c>
      <c r="V69" s="2" t="str">
        <f>IF('Données clients'!R69="Oui","X"," ")</f>
        <v xml:space="preserve"> </v>
      </c>
    </row>
    <row r="70" spans="1:22" s="2" customFormat="1" ht="15" customHeight="1" x14ac:dyDescent="0.2">
      <c r="A70" s="124" t="str">
        <f>IF(COUNTBLANK('Achat Forfait Epilation'!A70)=1,"",'Achat Forfait Epilation'!A70)</f>
        <v xml:space="preserve"> </v>
      </c>
      <c r="B70" s="32" t="str">
        <f>IF(COUNTBLANK('Achat Forfait Epilation'!B70)=1,"",'Achat Forfait Epilation'!B70)</f>
        <v xml:space="preserve"> </v>
      </c>
      <c r="C70" s="166" t="str">
        <f>IF(COUNTBLANK('Achat Forfait Epilation'!C70)=1,"",'Achat Forfait Epilation'!C70)</f>
        <v xml:space="preserve"> </v>
      </c>
      <c r="D70" s="163" t="str">
        <f>IF(COUNTBLANK('Achat Forfait Epilation'!E70)=1,"",'Achat Forfait Epilation'!E70)</f>
        <v xml:space="preserve"> </v>
      </c>
      <c r="E70" s="163" t="str">
        <f>IF(COUNTBLANK('Achat Forfait Epilation'!F70)=1,"",'Achat Forfait Epilation'!F70)</f>
        <v xml:space="preserve"> </v>
      </c>
      <c r="F70" s="168" t="str">
        <f>IF(COUNTBLANK('Achat Forfait Epilation'!P70)=1,"",'Achat Forfait Epilation'!P70)</f>
        <v/>
      </c>
      <c r="G70" s="10" t="str">
        <f>IFERROR(F70/'Achat Forfait Epilation'!S70,"")</f>
        <v/>
      </c>
      <c r="H70" s="29" t="str">
        <f>IF(COUNTBLANK('Achat Forfait Epilation'!R70)=1,"",'Achat Forfait Epilation'!R70)</f>
        <v xml:space="preserve"> </v>
      </c>
      <c r="I70" s="12" t="str" cm="1">
        <f t="array" ref="I70">IF('Données clients'!K70="Oui",IFERROR(INDEX(TableauForfait[Intervenant],SMALL(IF(TableauForfait[Référence Client]='Suivi Forfait Epilation'!$D70,ROW(TableauForfait[Référence Client]),9^9),1)-1)," ")," ")</f>
        <v xml:space="preserve"> </v>
      </c>
      <c r="J70" s="35" t="str" cm="1">
        <f t="array" ref="J70">IF('Données clients'!K70="Oui",IFERROR(IF($H70&gt;1,INDEX(TableauForfait[Intervenant],SMALL(IF(TableauForfait[Référence Client]='Suivi Forfait Epilation'!$D70,ROW(TableauForfait[Référence Client]),9^9),2)-1)," ")," ")," ")</f>
        <v xml:space="preserve"> </v>
      </c>
      <c r="K70" s="36" t="str" cm="1">
        <f t="array" ref="K70">IF('Données clients'!K70="Oui",IFERROR(IF($H70&gt;2,INDEX(TableauForfait[Intervenant],SMALL(IF(TableauForfait[Référence Client]='Suivi Forfait Epilation'!$D70,ROW(TableauForfait[Référence Client]),9^9),3)-1)," ")," ")," ")</f>
        <v xml:space="preserve"> </v>
      </c>
      <c r="L70" s="36" t="str" cm="1">
        <f t="array" ref="L70">IF('Données clients'!K70="Oui",IFERROR(IF($H70&gt;3,INDEX(TableauForfait[Intervenant],SMALL(IF(TableauForfait[Référence Client]='Suivi Forfait Epilation'!$D70,ROW(TableauForfait[Référence Client]),9^9),4)-1)," ")," ")," ")</f>
        <v xml:space="preserve"> </v>
      </c>
      <c r="M70" s="5" t="str" cm="1">
        <f t="array" ref="M70">IF('Données clients'!K70="Oui",IFERROR(IF($H70&gt;4,INDEX(TableauForfait[Intervenant],SMALL(IF(TableauForfait[Référence Client]='Suivi Forfait Epilation'!$D70,ROW(TableauForfait[Référence Client]),9^9),5)-1)," ")," ")," ")</f>
        <v xml:space="preserve"> </v>
      </c>
      <c r="N70" s="34" t="str">
        <f>IF('Données clients'!K70="Oui",I70&amp;" doit "," ")</f>
        <v xml:space="preserve"> </v>
      </c>
      <c r="O70" s="11" t="str">
        <f>IF('Données clients'!K70="Oui",IF(I70="Anaïs"," ",(COUNTIF(J70:M70,"Anaïs"))*G70)," ")</f>
        <v xml:space="preserve"> </v>
      </c>
      <c r="P70" s="11" t="str">
        <f>IF('Données clients'!K70="Oui",IF(I70="Christian"," ",(COUNTIF(J70:M70,"Christian"))*G70)," ")</f>
        <v xml:space="preserve"> </v>
      </c>
      <c r="Q70" s="85" t="str">
        <f>IF('Données clients'!K70="Oui",IF(I70="Matthieu"," ",(COUNTIF(J70:M70,"Matthieu"))*G70)," ")</f>
        <v xml:space="preserve"> </v>
      </c>
      <c r="R70" s="85"/>
      <c r="S70" s="86" t="str">
        <f t="shared" si="4"/>
        <v xml:space="preserve"> </v>
      </c>
      <c r="T70" s="125" t="str">
        <f t="shared" si="5"/>
        <v xml:space="preserve"> </v>
      </c>
      <c r="U70" s="34" t="str" cm="1">
        <f t="array" ref="U70">IF('Données clients'!R70="Oui","Somme restant due "&amp;(_xlfn.XLOOKUP(B70&amp;E70,B$1:$B70&amp;E$1:$E70,F$1:F70)-((_xlfn.XLOOKUP(B70&amp;E70,B$1:$B70&amp;E$1:$E70,F$1:F70)/3)*(_xlfn.XLOOKUP(B70&amp;E70,B$1:$B70&amp;E$1:$E70,H$2:H70))))&amp;"€"," ")</f>
        <v xml:space="preserve"> </v>
      </c>
      <c r="V70" s="2" t="str">
        <f>IF('Données clients'!R70="Oui","X"," ")</f>
        <v xml:space="preserve"> </v>
      </c>
    </row>
    <row r="71" spans="1:22" s="2" customFormat="1" ht="15" customHeight="1" x14ac:dyDescent="0.2">
      <c r="A71" s="124" t="str">
        <f>IF(COUNTBLANK('Achat Forfait Epilation'!A71)=1,"",'Achat Forfait Epilation'!A71)</f>
        <v xml:space="preserve"> </v>
      </c>
      <c r="B71" s="32" t="str">
        <f>IF(COUNTBLANK('Achat Forfait Epilation'!B71)=1,"",'Achat Forfait Epilation'!B71)</f>
        <v xml:space="preserve"> </v>
      </c>
      <c r="C71" s="166" t="str">
        <f>IF(COUNTBLANK('Achat Forfait Epilation'!C71)=1,"",'Achat Forfait Epilation'!C71)</f>
        <v xml:space="preserve"> </v>
      </c>
      <c r="D71" s="163" t="str">
        <f>IF(COUNTBLANK('Achat Forfait Epilation'!E71)=1,"",'Achat Forfait Epilation'!E71)</f>
        <v xml:space="preserve"> </v>
      </c>
      <c r="E71" s="163" t="str">
        <f>IF(COUNTBLANK('Achat Forfait Epilation'!F71)=1,"",'Achat Forfait Epilation'!F71)</f>
        <v xml:space="preserve"> </v>
      </c>
      <c r="F71" s="168" t="str">
        <f>IF(COUNTBLANK('Achat Forfait Epilation'!P71)=1,"",'Achat Forfait Epilation'!P71)</f>
        <v/>
      </c>
      <c r="G71" s="10" t="str">
        <f>IFERROR(F71/'Achat Forfait Epilation'!S71,"")</f>
        <v/>
      </c>
      <c r="H71" s="29" t="str">
        <f>IF(COUNTBLANK('Achat Forfait Epilation'!R71)=1,"",'Achat Forfait Epilation'!R71)</f>
        <v xml:space="preserve"> </v>
      </c>
      <c r="I71" s="12" t="str" cm="1">
        <f t="array" ref="I71">IF('Données clients'!K71="Oui",IFERROR(INDEX(TableauForfait[Intervenant],SMALL(IF(TableauForfait[Référence Client]='Suivi Forfait Epilation'!$D71,ROW(TableauForfait[Référence Client]),9^9),1)-1)," ")," ")</f>
        <v xml:space="preserve"> </v>
      </c>
      <c r="J71" s="35" t="str" cm="1">
        <f t="array" ref="J71">IF('Données clients'!K71="Oui",IFERROR(IF($H71&gt;1,INDEX(TableauForfait[Intervenant],SMALL(IF(TableauForfait[Référence Client]='Suivi Forfait Epilation'!$D71,ROW(TableauForfait[Référence Client]),9^9),2)-1)," ")," ")," ")</f>
        <v xml:space="preserve"> </v>
      </c>
      <c r="K71" s="36" t="str" cm="1">
        <f t="array" ref="K71">IF('Données clients'!K71="Oui",IFERROR(IF($H71&gt;2,INDEX(TableauForfait[Intervenant],SMALL(IF(TableauForfait[Référence Client]='Suivi Forfait Epilation'!$D71,ROW(TableauForfait[Référence Client]),9^9),3)-1)," ")," ")," ")</f>
        <v xml:space="preserve"> </v>
      </c>
      <c r="L71" s="36" t="str" cm="1">
        <f t="array" ref="L71">IF('Données clients'!K71="Oui",IFERROR(IF($H71&gt;3,INDEX(TableauForfait[Intervenant],SMALL(IF(TableauForfait[Référence Client]='Suivi Forfait Epilation'!$D71,ROW(TableauForfait[Référence Client]),9^9),4)-1)," ")," ")," ")</f>
        <v xml:space="preserve"> </v>
      </c>
      <c r="M71" s="5" t="str" cm="1">
        <f t="array" ref="M71">IF('Données clients'!K71="Oui",IFERROR(IF($H71&gt;4,INDEX(TableauForfait[Intervenant],SMALL(IF(TableauForfait[Référence Client]='Suivi Forfait Epilation'!$D71,ROW(TableauForfait[Référence Client]),9^9),5)-1)," ")," ")," ")</f>
        <v xml:space="preserve"> </v>
      </c>
      <c r="N71" s="34" t="str">
        <f>IF('Données clients'!K71="Oui",I71&amp;" doit "," ")</f>
        <v xml:space="preserve"> </v>
      </c>
      <c r="O71" s="11" t="str">
        <f>IF('Données clients'!K71="Oui",IF(I71="Anaïs"," ",(COUNTIF(J71:M71,"Anaïs"))*G71)," ")</f>
        <v xml:space="preserve"> </v>
      </c>
      <c r="P71" s="11" t="str">
        <f>IF('Données clients'!K71="Oui",IF(I71="Christian"," ",(COUNTIF(J71:M71,"Christian"))*G71)," ")</f>
        <v xml:space="preserve"> </v>
      </c>
      <c r="Q71" s="85" t="str">
        <f>IF('Données clients'!K71="Oui",IF(I71="Matthieu"," ",(COUNTIF(J71:M71,"Matthieu"))*G71)," ")</f>
        <v xml:space="preserve"> </v>
      </c>
      <c r="R71" s="85"/>
      <c r="S71" s="86" t="str">
        <f t="shared" si="4"/>
        <v xml:space="preserve"> </v>
      </c>
      <c r="T71" s="125" t="str">
        <f t="shared" si="5"/>
        <v xml:space="preserve"> </v>
      </c>
      <c r="U71" s="34" t="str" cm="1">
        <f t="array" ref="U71">IF('Données clients'!R71="Oui","Somme restant due "&amp;(_xlfn.XLOOKUP(B71&amp;E71,B$1:$B71&amp;E$1:$E71,F$1:F71)-((_xlfn.XLOOKUP(B71&amp;E71,B$1:$B71&amp;E$1:$E71,F$1:F71)/3)*(_xlfn.XLOOKUP(B71&amp;E71,B$1:$B71&amp;E$1:$E71,H$2:H71))))&amp;"€"," ")</f>
        <v xml:space="preserve"> </v>
      </c>
      <c r="V71" s="2" t="str">
        <f>IF('Données clients'!R71="Oui","X"," ")</f>
        <v xml:space="preserve"> </v>
      </c>
    </row>
    <row r="72" spans="1:22" s="2" customFormat="1" ht="15" customHeight="1" x14ac:dyDescent="0.2">
      <c r="A72" s="124" t="str">
        <f>IF(COUNTBLANK('Achat Forfait Epilation'!A72)=1,"",'Achat Forfait Epilation'!A72)</f>
        <v xml:space="preserve"> </v>
      </c>
      <c r="B72" s="32" t="str">
        <f>IF(COUNTBLANK('Achat Forfait Epilation'!B72)=1,"",'Achat Forfait Epilation'!B72)</f>
        <v xml:space="preserve"> </v>
      </c>
      <c r="C72" s="166" t="str">
        <f>IF(COUNTBLANK('Achat Forfait Epilation'!C72)=1,"",'Achat Forfait Epilation'!C72)</f>
        <v xml:space="preserve"> </v>
      </c>
      <c r="D72" s="163" t="str">
        <f>IF(COUNTBLANK('Achat Forfait Epilation'!E72)=1,"",'Achat Forfait Epilation'!E72)</f>
        <v xml:space="preserve"> </v>
      </c>
      <c r="E72" s="163" t="str">
        <f>IF(COUNTBLANK('Achat Forfait Epilation'!F72)=1,"",'Achat Forfait Epilation'!F72)</f>
        <v xml:space="preserve"> </v>
      </c>
      <c r="F72" s="168" t="str">
        <f>IF(COUNTBLANK('Achat Forfait Epilation'!P72)=1,"",'Achat Forfait Epilation'!P72)</f>
        <v/>
      </c>
      <c r="G72" s="10" t="str">
        <f>IFERROR(F72/'Achat Forfait Epilation'!S72,"")</f>
        <v/>
      </c>
      <c r="H72" s="29" t="str">
        <f>IF(COUNTBLANK('Achat Forfait Epilation'!R72)=1,"",'Achat Forfait Epilation'!R72)</f>
        <v xml:space="preserve"> </v>
      </c>
      <c r="I72" s="12" t="str" cm="1">
        <f t="array" ref="I72">IF('Données clients'!K72="Oui",IFERROR(INDEX(TableauForfait[Intervenant],SMALL(IF(TableauForfait[Référence Client]='Suivi Forfait Epilation'!$D72,ROW(TableauForfait[Référence Client]),9^9),1)-1)," ")," ")</f>
        <v xml:space="preserve"> </v>
      </c>
      <c r="J72" s="35" t="str" cm="1">
        <f t="array" ref="J72">IF('Données clients'!K72="Oui",IFERROR(IF($H72&gt;1,INDEX(TableauForfait[Intervenant],SMALL(IF(TableauForfait[Référence Client]='Suivi Forfait Epilation'!$D72,ROW(TableauForfait[Référence Client]),9^9),2)-1)," ")," ")," ")</f>
        <v xml:space="preserve"> </v>
      </c>
      <c r="K72" s="36" t="str" cm="1">
        <f t="array" ref="K72">IF('Données clients'!K72="Oui",IFERROR(IF($H72&gt;2,INDEX(TableauForfait[Intervenant],SMALL(IF(TableauForfait[Référence Client]='Suivi Forfait Epilation'!$D72,ROW(TableauForfait[Référence Client]),9^9),3)-1)," ")," ")," ")</f>
        <v xml:space="preserve"> </v>
      </c>
      <c r="L72" s="36" t="str" cm="1">
        <f t="array" ref="L72">IF('Données clients'!K72="Oui",IFERROR(IF($H72&gt;3,INDEX(TableauForfait[Intervenant],SMALL(IF(TableauForfait[Référence Client]='Suivi Forfait Epilation'!$D72,ROW(TableauForfait[Référence Client]),9^9),4)-1)," ")," ")," ")</f>
        <v xml:space="preserve"> </v>
      </c>
      <c r="M72" s="5" t="str" cm="1">
        <f t="array" ref="M72">IF('Données clients'!K72="Oui",IFERROR(IF($H72&gt;4,INDEX(TableauForfait[Intervenant],SMALL(IF(TableauForfait[Référence Client]='Suivi Forfait Epilation'!$D72,ROW(TableauForfait[Référence Client]),9^9),5)-1)," ")," ")," ")</f>
        <v xml:space="preserve"> </v>
      </c>
      <c r="N72" s="34" t="str">
        <f>IF('Données clients'!K72="Oui",I72&amp;" doit "," ")</f>
        <v xml:space="preserve"> </v>
      </c>
      <c r="O72" s="11" t="str">
        <f>IF('Données clients'!K72="Oui",IF(I72="Anaïs"," ",(COUNTIF(J72:M72,"Anaïs"))*G72)," ")</f>
        <v xml:space="preserve"> </v>
      </c>
      <c r="P72" s="11" t="str">
        <f>IF('Données clients'!K72="Oui",IF(I72="Christian"," ",(COUNTIF(J72:M72,"Christian"))*G72)," ")</f>
        <v xml:space="preserve"> </v>
      </c>
      <c r="Q72" s="85" t="str">
        <f>IF('Données clients'!K72="Oui",IF(I72="Matthieu"," ",(COUNTIF(J72:M72,"Matthieu"))*G72)," ")</f>
        <v xml:space="preserve"> </v>
      </c>
      <c r="R72" s="85"/>
      <c r="S72" s="86" t="str">
        <f t="shared" si="4"/>
        <v xml:space="preserve"> </v>
      </c>
      <c r="T72" s="125" t="str">
        <f t="shared" si="5"/>
        <v xml:space="preserve"> </v>
      </c>
      <c r="U72" s="34" t="str" cm="1">
        <f t="array" ref="U72">IF('Données clients'!R72="Oui","Somme restant due "&amp;(_xlfn.XLOOKUP(B72&amp;E72,B$1:$B72&amp;E$1:$E72,F$1:F72)-((_xlfn.XLOOKUP(B72&amp;E72,B$1:$B72&amp;E$1:$E72,F$1:F72)/3)*(_xlfn.XLOOKUP(B72&amp;E72,B$1:$B72&amp;E$1:$E72,H$2:H72))))&amp;"€"," ")</f>
        <v xml:space="preserve"> </v>
      </c>
      <c r="V72" s="2" t="str">
        <f>IF('Données clients'!R72="Oui","X"," ")</f>
        <v xml:space="preserve"> </v>
      </c>
    </row>
    <row r="73" spans="1:22" s="2" customFormat="1" ht="15" customHeight="1" x14ac:dyDescent="0.2">
      <c r="A73" s="124" t="str">
        <f>IF(COUNTBLANK('Achat Forfait Epilation'!A73)=1,"",'Achat Forfait Epilation'!A73)</f>
        <v xml:space="preserve"> </v>
      </c>
      <c r="B73" s="32" t="str">
        <f>IF(COUNTBLANK('Achat Forfait Epilation'!B73)=1,"",'Achat Forfait Epilation'!B73)</f>
        <v xml:space="preserve"> </v>
      </c>
      <c r="C73" s="166" t="str">
        <f>IF(COUNTBLANK('Achat Forfait Epilation'!C73)=1,"",'Achat Forfait Epilation'!C73)</f>
        <v xml:space="preserve"> </v>
      </c>
      <c r="D73" s="163" t="str">
        <f>IF(COUNTBLANK('Achat Forfait Epilation'!E73)=1,"",'Achat Forfait Epilation'!E73)</f>
        <v xml:space="preserve"> </v>
      </c>
      <c r="E73" s="163" t="str">
        <f>IF(COUNTBLANK('Achat Forfait Epilation'!F73)=1,"",'Achat Forfait Epilation'!F73)</f>
        <v xml:space="preserve"> </v>
      </c>
      <c r="F73" s="168" t="str">
        <f>IF(COUNTBLANK('Achat Forfait Epilation'!P73)=1,"",'Achat Forfait Epilation'!P73)</f>
        <v/>
      </c>
      <c r="G73" s="10" t="str">
        <f>IFERROR(F73/'Achat Forfait Epilation'!S73,"")</f>
        <v/>
      </c>
      <c r="H73" s="29" t="str">
        <f>IF(COUNTBLANK('Achat Forfait Epilation'!R73)=1,"",'Achat Forfait Epilation'!R73)</f>
        <v xml:space="preserve"> </v>
      </c>
      <c r="I73" s="12" t="str" cm="1">
        <f t="array" ref="I73">IF('Données clients'!K73="Oui",IFERROR(INDEX(TableauForfait[Intervenant],SMALL(IF(TableauForfait[Référence Client]='Suivi Forfait Epilation'!$D73,ROW(TableauForfait[Référence Client]),9^9),1)-1)," ")," ")</f>
        <v xml:space="preserve"> </v>
      </c>
      <c r="J73" s="35" t="str" cm="1">
        <f t="array" ref="J73">IF('Données clients'!K73="Oui",IFERROR(IF($H73&gt;1,INDEX(TableauForfait[Intervenant],SMALL(IF(TableauForfait[Référence Client]='Suivi Forfait Epilation'!$D73,ROW(TableauForfait[Référence Client]),9^9),2)-1)," ")," ")," ")</f>
        <v xml:space="preserve"> </v>
      </c>
      <c r="K73" s="36" t="str" cm="1">
        <f t="array" ref="K73">IF('Données clients'!K73="Oui",IFERROR(IF($H73&gt;2,INDEX(TableauForfait[Intervenant],SMALL(IF(TableauForfait[Référence Client]='Suivi Forfait Epilation'!$D73,ROW(TableauForfait[Référence Client]),9^9),3)-1)," ")," ")," ")</f>
        <v xml:space="preserve"> </v>
      </c>
      <c r="L73" s="36" t="str" cm="1">
        <f t="array" ref="L73">IF('Données clients'!K73="Oui",IFERROR(IF($H73&gt;3,INDEX(TableauForfait[Intervenant],SMALL(IF(TableauForfait[Référence Client]='Suivi Forfait Epilation'!$D73,ROW(TableauForfait[Référence Client]),9^9),4)-1)," ")," ")," ")</f>
        <v xml:space="preserve"> </v>
      </c>
      <c r="M73" s="5" t="str" cm="1">
        <f t="array" ref="M73">IF('Données clients'!K73="Oui",IFERROR(IF($H73&gt;4,INDEX(TableauForfait[Intervenant],SMALL(IF(TableauForfait[Référence Client]='Suivi Forfait Epilation'!$D73,ROW(TableauForfait[Référence Client]),9^9),5)-1)," ")," ")," ")</f>
        <v xml:space="preserve"> </v>
      </c>
      <c r="N73" s="34" t="str">
        <f>IF('Données clients'!K73="Oui",I73&amp;" doit "," ")</f>
        <v xml:space="preserve"> </v>
      </c>
      <c r="O73" s="11" t="str">
        <f>IF('Données clients'!K73="Oui",IF(I73="Anaïs"," ",(COUNTIF(J73:M73,"Anaïs"))*G73)," ")</f>
        <v xml:space="preserve"> </v>
      </c>
      <c r="P73" s="11" t="str">
        <f>IF('Données clients'!K73="Oui",IF(I73="Christian"," ",(COUNTIF(J73:M73,"Christian"))*G73)," ")</f>
        <v xml:space="preserve"> </v>
      </c>
      <c r="Q73" s="85" t="str">
        <f>IF('Données clients'!K73="Oui",IF(I73="Matthieu"," ",(COUNTIF(J73:M73,"Matthieu"))*G73)," ")</f>
        <v xml:space="preserve"> </v>
      </c>
      <c r="R73" s="85"/>
      <c r="S73" s="86" t="str">
        <f t="shared" si="4"/>
        <v xml:space="preserve"> </v>
      </c>
      <c r="T73" s="125" t="str">
        <f t="shared" si="5"/>
        <v xml:space="preserve"> </v>
      </c>
      <c r="U73" s="34" t="str" cm="1">
        <f t="array" ref="U73">IF('Données clients'!R73="Oui","Somme restant due "&amp;(_xlfn.XLOOKUP(B73&amp;E73,B$1:$B73&amp;E$1:$E73,F$1:F73)-((_xlfn.XLOOKUP(B73&amp;E73,B$1:$B73&amp;E$1:$E73,F$1:F73)/3)*(_xlfn.XLOOKUP(B73&amp;E73,B$1:$B73&amp;E$1:$E73,H$2:H73))))&amp;"€"," ")</f>
        <v xml:space="preserve"> </v>
      </c>
      <c r="V73" s="2" t="str">
        <f>IF('Données clients'!R73="Oui","X"," ")</f>
        <v xml:space="preserve"> </v>
      </c>
    </row>
    <row r="74" spans="1:22" s="2" customFormat="1" ht="15" customHeight="1" x14ac:dyDescent="0.2">
      <c r="A74" s="124" t="str">
        <f>IF(COUNTBLANK('Achat Forfait Epilation'!A74)=1,"",'Achat Forfait Epilation'!A74)</f>
        <v xml:space="preserve"> </v>
      </c>
      <c r="B74" s="32" t="str">
        <f>IF(COUNTBLANK('Achat Forfait Epilation'!B74)=1,"",'Achat Forfait Epilation'!B74)</f>
        <v xml:space="preserve"> </v>
      </c>
      <c r="C74" s="166" t="str">
        <f>IF(COUNTBLANK('Achat Forfait Epilation'!C74)=1,"",'Achat Forfait Epilation'!C74)</f>
        <v xml:space="preserve"> </v>
      </c>
      <c r="D74" s="163" t="str">
        <f>IF(COUNTBLANK('Achat Forfait Epilation'!E74)=1,"",'Achat Forfait Epilation'!E74)</f>
        <v xml:space="preserve"> </v>
      </c>
      <c r="E74" s="163" t="str">
        <f>IF(COUNTBLANK('Achat Forfait Epilation'!F74)=1,"",'Achat Forfait Epilation'!F74)</f>
        <v xml:space="preserve"> </v>
      </c>
      <c r="F74" s="168" t="str">
        <f>IF(COUNTBLANK('Achat Forfait Epilation'!P74)=1,"",'Achat Forfait Epilation'!P74)</f>
        <v/>
      </c>
      <c r="G74" s="10" t="str">
        <f>IFERROR(F74/'Achat Forfait Epilation'!S74,"")</f>
        <v/>
      </c>
      <c r="H74" s="29" t="str">
        <f>IF(COUNTBLANK('Achat Forfait Epilation'!R74)=1,"",'Achat Forfait Epilation'!R74)</f>
        <v xml:space="preserve"> </v>
      </c>
      <c r="I74" s="12" t="str" cm="1">
        <f t="array" ref="I74">IF('Données clients'!K74="Oui",IFERROR(INDEX(TableauForfait[Intervenant],SMALL(IF(TableauForfait[Référence Client]='Suivi Forfait Epilation'!$D74,ROW(TableauForfait[Référence Client]),9^9),1)-1)," ")," ")</f>
        <v xml:space="preserve"> </v>
      </c>
      <c r="J74" s="35" t="str" cm="1">
        <f t="array" ref="J74">IF('Données clients'!K74="Oui",IFERROR(IF($H74&gt;1,INDEX(TableauForfait[Intervenant],SMALL(IF(TableauForfait[Référence Client]='Suivi Forfait Epilation'!$D74,ROW(TableauForfait[Référence Client]),9^9),2)-1)," ")," ")," ")</f>
        <v xml:space="preserve"> </v>
      </c>
      <c r="K74" s="36" t="str" cm="1">
        <f t="array" ref="K74">IF('Données clients'!K74="Oui",IFERROR(IF($H74&gt;2,INDEX(TableauForfait[Intervenant],SMALL(IF(TableauForfait[Référence Client]='Suivi Forfait Epilation'!$D74,ROW(TableauForfait[Référence Client]),9^9),3)-1)," ")," ")," ")</f>
        <v xml:space="preserve"> </v>
      </c>
      <c r="L74" s="36" t="str" cm="1">
        <f t="array" ref="L74">IF('Données clients'!K74="Oui",IFERROR(IF($H74&gt;3,INDEX(TableauForfait[Intervenant],SMALL(IF(TableauForfait[Référence Client]='Suivi Forfait Epilation'!$D74,ROW(TableauForfait[Référence Client]),9^9),4)-1)," ")," ")," ")</f>
        <v xml:space="preserve"> </v>
      </c>
      <c r="M74" s="5" t="str" cm="1">
        <f t="array" ref="M74">IF('Données clients'!K74="Oui",IFERROR(IF($H74&gt;4,INDEX(TableauForfait[Intervenant],SMALL(IF(TableauForfait[Référence Client]='Suivi Forfait Epilation'!$D74,ROW(TableauForfait[Référence Client]),9^9),5)-1)," ")," ")," ")</f>
        <v xml:space="preserve"> </v>
      </c>
      <c r="N74" s="34" t="str">
        <f>IF('Données clients'!K74="Oui",I74&amp;" doit "," ")</f>
        <v xml:space="preserve"> </v>
      </c>
      <c r="O74" s="11" t="str">
        <f>IF('Données clients'!K74="Oui",IF(I74="Anaïs"," ",(COUNTIF(J74:M74,"Anaïs"))*G74)," ")</f>
        <v xml:space="preserve"> </v>
      </c>
      <c r="P74" s="11" t="str">
        <f>IF('Données clients'!K74="Oui",IF(I74="Christian"," ",(COUNTIF(J74:M74,"Christian"))*G74)," ")</f>
        <v xml:space="preserve"> </v>
      </c>
      <c r="Q74" s="85" t="str">
        <f>IF('Données clients'!K74="Oui",IF(I74="Matthieu"," ",(COUNTIF(J74:M74,"Matthieu"))*G74)," ")</f>
        <v xml:space="preserve"> </v>
      </c>
      <c r="R74" s="85"/>
      <c r="S74" s="86" t="str">
        <f t="shared" si="4"/>
        <v xml:space="preserve"> </v>
      </c>
      <c r="T74" s="125" t="str">
        <f t="shared" si="5"/>
        <v xml:space="preserve"> </v>
      </c>
      <c r="U74" s="34" t="str" cm="1">
        <f t="array" ref="U74">IF('Données clients'!R74="Oui","Somme restant due "&amp;(_xlfn.XLOOKUP(B74&amp;E74,B$1:$B74&amp;E$1:$E74,F$1:F74)-((_xlfn.XLOOKUP(B74&amp;E74,B$1:$B74&amp;E$1:$E74,F$1:F74)/3)*(_xlfn.XLOOKUP(B74&amp;E74,B$1:$B74&amp;E$1:$E74,H$2:H74))))&amp;"€"," ")</f>
        <v xml:space="preserve"> </v>
      </c>
      <c r="V74" s="2" t="str">
        <f>IF('Données clients'!R74="Oui","X"," ")</f>
        <v xml:space="preserve"> </v>
      </c>
    </row>
    <row r="75" spans="1:22" s="2" customFormat="1" ht="15" customHeight="1" x14ac:dyDescent="0.2">
      <c r="A75" s="124" t="str">
        <f>IF(COUNTBLANK('Achat Forfait Epilation'!A75)=1,"",'Achat Forfait Epilation'!A75)</f>
        <v xml:space="preserve"> </v>
      </c>
      <c r="B75" s="32" t="str">
        <f>IF(COUNTBLANK('Achat Forfait Epilation'!B75)=1,"",'Achat Forfait Epilation'!B75)</f>
        <v xml:space="preserve"> </v>
      </c>
      <c r="C75" s="166" t="str">
        <f>IF(COUNTBLANK('Achat Forfait Epilation'!C75)=1,"",'Achat Forfait Epilation'!C75)</f>
        <v xml:space="preserve"> </v>
      </c>
      <c r="D75" s="163" t="str">
        <f>IF(COUNTBLANK('Achat Forfait Epilation'!E75)=1,"",'Achat Forfait Epilation'!E75)</f>
        <v xml:space="preserve"> </v>
      </c>
      <c r="E75" s="163" t="str">
        <f>IF(COUNTBLANK('Achat Forfait Epilation'!F75)=1,"",'Achat Forfait Epilation'!F75)</f>
        <v xml:space="preserve"> </v>
      </c>
      <c r="F75" s="168" t="str">
        <f>IF(COUNTBLANK('Achat Forfait Epilation'!P75)=1,"",'Achat Forfait Epilation'!P75)</f>
        <v/>
      </c>
      <c r="G75" s="10" t="str">
        <f>IFERROR(F75/'Achat Forfait Epilation'!S75,"")</f>
        <v/>
      </c>
      <c r="H75" s="29" t="str">
        <f>IF(COUNTBLANK('Achat Forfait Epilation'!R75)=1,"",'Achat Forfait Epilation'!R75)</f>
        <v xml:space="preserve"> </v>
      </c>
      <c r="I75" s="12" t="str" cm="1">
        <f t="array" ref="I75">IF('Données clients'!K75="Oui",IFERROR(INDEX(TableauForfait[Intervenant],SMALL(IF(TableauForfait[Référence Client]='Suivi Forfait Epilation'!$D75,ROW(TableauForfait[Référence Client]),9^9),1)-1)," ")," ")</f>
        <v xml:space="preserve"> </v>
      </c>
      <c r="J75" s="35" t="str" cm="1">
        <f t="array" ref="J75">IF('Données clients'!K75="Oui",IFERROR(IF($H75&gt;1,INDEX(TableauForfait[Intervenant],SMALL(IF(TableauForfait[Référence Client]='Suivi Forfait Epilation'!$D75,ROW(TableauForfait[Référence Client]),9^9),2)-1)," ")," ")," ")</f>
        <v xml:space="preserve"> </v>
      </c>
      <c r="K75" s="36" t="str" cm="1">
        <f t="array" ref="K75">IF('Données clients'!K75="Oui",IFERROR(IF($H75&gt;2,INDEX(TableauForfait[Intervenant],SMALL(IF(TableauForfait[Référence Client]='Suivi Forfait Epilation'!$D75,ROW(TableauForfait[Référence Client]),9^9),3)-1)," ")," ")," ")</f>
        <v xml:space="preserve"> </v>
      </c>
      <c r="L75" s="36" t="str" cm="1">
        <f t="array" ref="L75">IF('Données clients'!K75="Oui",IFERROR(IF($H75&gt;3,INDEX(TableauForfait[Intervenant],SMALL(IF(TableauForfait[Référence Client]='Suivi Forfait Epilation'!$D75,ROW(TableauForfait[Référence Client]),9^9),4)-1)," ")," ")," ")</f>
        <v xml:space="preserve"> </v>
      </c>
      <c r="M75" s="5" t="str" cm="1">
        <f t="array" ref="M75">IF('Données clients'!K75="Oui",IFERROR(IF($H75&gt;4,INDEX(TableauForfait[Intervenant],SMALL(IF(TableauForfait[Référence Client]='Suivi Forfait Epilation'!$D75,ROW(TableauForfait[Référence Client]),9^9),5)-1)," ")," ")," ")</f>
        <v xml:space="preserve"> </v>
      </c>
      <c r="N75" s="34" t="str">
        <f>IF('Données clients'!K75="Oui",I75&amp;" doit "," ")</f>
        <v xml:space="preserve"> </v>
      </c>
      <c r="O75" s="11" t="str">
        <f>IF('Données clients'!K75="Oui",IF(I75="Anaïs"," ",(COUNTIF(J75:M75,"Anaïs"))*G75)," ")</f>
        <v xml:space="preserve"> </v>
      </c>
      <c r="P75" s="11" t="str">
        <f>IF('Données clients'!K75="Oui",IF(I75="Christian"," ",(COUNTIF(J75:M75,"Christian"))*G75)," ")</f>
        <v xml:space="preserve"> </v>
      </c>
      <c r="Q75" s="85" t="str">
        <f>IF('Données clients'!K75="Oui",IF(I75="Matthieu"," ",(COUNTIF(J75:M75,"Matthieu"))*G75)," ")</f>
        <v xml:space="preserve"> </v>
      </c>
      <c r="R75" s="85"/>
      <c r="S75" s="86" t="str">
        <f t="shared" si="4"/>
        <v xml:space="preserve"> </v>
      </c>
      <c r="T75" s="125" t="str">
        <f t="shared" si="5"/>
        <v xml:space="preserve"> </v>
      </c>
      <c r="U75" s="34" t="str" cm="1">
        <f t="array" ref="U75">IF('Données clients'!R75="Oui","Somme restant due "&amp;(_xlfn.XLOOKUP(B75&amp;E75,B$1:$B75&amp;E$1:$E75,F$1:F75)-((_xlfn.XLOOKUP(B75&amp;E75,B$1:$B75&amp;E$1:$E75,F$1:F75)/3)*(_xlfn.XLOOKUP(B75&amp;E75,B$1:$B75&amp;E$1:$E75,H$2:H75))))&amp;"€"," ")</f>
        <v xml:space="preserve"> </v>
      </c>
      <c r="V75" s="2" t="str">
        <f>IF('Données clients'!R75="Oui","X"," ")</f>
        <v xml:space="preserve"> </v>
      </c>
    </row>
    <row r="76" spans="1:22" s="2" customFormat="1" ht="15" customHeight="1" x14ac:dyDescent="0.2">
      <c r="A76" s="124" t="str">
        <f>IF(COUNTBLANK('Achat Forfait Epilation'!A76)=1,"",'Achat Forfait Epilation'!A76)</f>
        <v xml:space="preserve"> </v>
      </c>
      <c r="B76" s="32" t="str">
        <f>IF(COUNTBLANK('Achat Forfait Epilation'!B76)=1,"",'Achat Forfait Epilation'!B76)</f>
        <v xml:space="preserve"> </v>
      </c>
      <c r="C76" s="166" t="str">
        <f>IF(COUNTBLANK('Achat Forfait Epilation'!C76)=1,"",'Achat Forfait Epilation'!C76)</f>
        <v xml:space="preserve"> </v>
      </c>
      <c r="D76" s="163" t="str">
        <f>IF(COUNTBLANK('Achat Forfait Epilation'!E76)=1,"",'Achat Forfait Epilation'!E76)</f>
        <v xml:space="preserve"> </v>
      </c>
      <c r="E76" s="163" t="str">
        <f>IF(COUNTBLANK('Achat Forfait Epilation'!F76)=1,"",'Achat Forfait Epilation'!F76)</f>
        <v xml:space="preserve"> </v>
      </c>
      <c r="F76" s="168" t="str">
        <f>IF(COUNTBLANK('Achat Forfait Epilation'!P76)=1,"",'Achat Forfait Epilation'!P76)</f>
        <v/>
      </c>
      <c r="G76" s="10" t="str">
        <f>IFERROR(F76/'Achat Forfait Epilation'!S76,"")</f>
        <v/>
      </c>
      <c r="H76" s="29" t="str">
        <f>IF(COUNTBLANK('Achat Forfait Epilation'!R76)=1,"",'Achat Forfait Epilation'!R76)</f>
        <v xml:space="preserve"> </v>
      </c>
      <c r="I76" s="12" t="str" cm="1">
        <f t="array" ref="I76">IF('Données clients'!K76="Oui",IFERROR(INDEX(TableauForfait[Intervenant],SMALL(IF(TableauForfait[Référence Client]='Suivi Forfait Epilation'!$D76,ROW(TableauForfait[Référence Client]),9^9),1)-1)," ")," ")</f>
        <v xml:space="preserve"> </v>
      </c>
      <c r="J76" s="35" t="str" cm="1">
        <f t="array" ref="J76">IF('Données clients'!K76="Oui",IFERROR(IF($H76&gt;1,INDEX(TableauForfait[Intervenant],SMALL(IF(TableauForfait[Référence Client]='Suivi Forfait Epilation'!$D76,ROW(TableauForfait[Référence Client]),9^9),2)-1)," ")," ")," ")</f>
        <v xml:space="preserve"> </v>
      </c>
      <c r="K76" s="36" t="str" cm="1">
        <f t="array" ref="K76">IF('Données clients'!K76="Oui",IFERROR(IF($H76&gt;2,INDEX(TableauForfait[Intervenant],SMALL(IF(TableauForfait[Référence Client]='Suivi Forfait Epilation'!$D76,ROW(TableauForfait[Référence Client]),9^9),3)-1)," ")," ")," ")</f>
        <v xml:space="preserve"> </v>
      </c>
      <c r="L76" s="36" t="str" cm="1">
        <f t="array" ref="L76">IF('Données clients'!K76="Oui",IFERROR(IF($H76&gt;3,INDEX(TableauForfait[Intervenant],SMALL(IF(TableauForfait[Référence Client]='Suivi Forfait Epilation'!$D76,ROW(TableauForfait[Référence Client]),9^9),4)-1)," ")," ")," ")</f>
        <v xml:space="preserve"> </v>
      </c>
      <c r="M76" s="5" t="str" cm="1">
        <f t="array" ref="M76">IF('Données clients'!K76="Oui",IFERROR(IF($H76&gt;4,INDEX(TableauForfait[Intervenant],SMALL(IF(TableauForfait[Référence Client]='Suivi Forfait Epilation'!$D76,ROW(TableauForfait[Référence Client]),9^9),5)-1)," ")," ")," ")</f>
        <v xml:space="preserve"> </v>
      </c>
      <c r="N76" s="34" t="str">
        <f>IF('Données clients'!K76="Oui",I76&amp;" doit "," ")</f>
        <v xml:space="preserve"> </v>
      </c>
      <c r="O76" s="11" t="str">
        <f>IF('Données clients'!K76="Oui",IF(I76="Anaïs"," ",(COUNTIF(J76:M76,"Anaïs"))*G76)," ")</f>
        <v xml:space="preserve"> </v>
      </c>
      <c r="P76" s="11" t="str">
        <f>IF('Données clients'!K76="Oui",IF(I76="Christian"," ",(COUNTIF(J76:M76,"Christian"))*G76)," ")</f>
        <v xml:space="preserve"> </v>
      </c>
      <c r="Q76" s="85" t="str">
        <f>IF('Données clients'!K76="Oui",IF(I76="Matthieu"," ",(COUNTIF(J76:M76,"Matthieu"))*G76)," ")</f>
        <v xml:space="preserve"> </v>
      </c>
      <c r="R76" s="85"/>
      <c r="S76" s="86" t="str">
        <f t="shared" si="4"/>
        <v xml:space="preserve"> </v>
      </c>
      <c r="T76" s="125" t="str">
        <f t="shared" si="5"/>
        <v xml:space="preserve"> </v>
      </c>
      <c r="U76" s="34" t="str" cm="1">
        <f t="array" ref="U76">IF('Données clients'!R76="Oui","Somme restant due "&amp;(_xlfn.XLOOKUP(B76&amp;E76,B$1:$B76&amp;E$1:$E76,F$1:F76)-((_xlfn.XLOOKUP(B76&amp;E76,B$1:$B76&amp;E$1:$E76,F$1:F76)/3)*(_xlfn.XLOOKUP(B76&amp;E76,B$1:$B76&amp;E$1:$E76,H$2:H76))))&amp;"€"," ")</f>
        <v xml:space="preserve"> </v>
      </c>
      <c r="V76" s="2" t="str">
        <f>IF('Données clients'!R76="Oui","X"," ")</f>
        <v xml:space="preserve"> </v>
      </c>
    </row>
    <row r="77" spans="1:22" s="2" customFormat="1" ht="15" customHeight="1" x14ac:dyDescent="0.2">
      <c r="A77" s="124" t="str">
        <f>IF(COUNTBLANK('Achat Forfait Epilation'!A77)=1,"",'Achat Forfait Epilation'!A77)</f>
        <v xml:space="preserve"> </v>
      </c>
      <c r="B77" s="32" t="str">
        <f>IF(COUNTBLANK('Achat Forfait Epilation'!B77)=1,"",'Achat Forfait Epilation'!B77)</f>
        <v xml:space="preserve"> </v>
      </c>
      <c r="C77" s="166" t="str">
        <f>IF(COUNTBLANK('Achat Forfait Epilation'!C77)=1,"",'Achat Forfait Epilation'!C77)</f>
        <v xml:space="preserve"> </v>
      </c>
      <c r="D77" s="163" t="str">
        <f>IF(COUNTBLANK('Achat Forfait Epilation'!E77)=1,"",'Achat Forfait Epilation'!E77)</f>
        <v xml:space="preserve"> </v>
      </c>
      <c r="E77" s="163" t="str">
        <f>IF(COUNTBLANK('Achat Forfait Epilation'!F77)=1,"",'Achat Forfait Epilation'!F77)</f>
        <v xml:space="preserve"> </v>
      </c>
      <c r="F77" s="168" t="str">
        <f>IF(COUNTBLANK('Achat Forfait Epilation'!P77)=1,"",'Achat Forfait Epilation'!P77)</f>
        <v/>
      </c>
      <c r="G77" s="10" t="str">
        <f>IFERROR(F77/'Achat Forfait Epilation'!S77,"")</f>
        <v/>
      </c>
      <c r="H77" s="29" t="str">
        <f>IF(COUNTBLANK('Achat Forfait Epilation'!R77)=1,"",'Achat Forfait Epilation'!R77)</f>
        <v xml:space="preserve"> </v>
      </c>
      <c r="I77" s="12" t="str" cm="1">
        <f t="array" ref="I77">IF('Données clients'!K77="Oui",IFERROR(INDEX(TableauForfait[Intervenant],SMALL(IF(TableauForfait[Référence Client]='Suivi Forfait Epilation'!$D77,ROW(TableauForfait[Référence Client]),9^9),1)-1)," ")," ")</f>
        <v xml:space="preserve"> </v>
      </c>
      <c r="J77" s="35" t="str" cm="1">
        <f t="array" ref="J77">IF('Données clients'!K77="Oui",IFERROR(IF($H77&gt;1,INDEX(TableauForfait[Intervenant],SMALL(IF(TableauForfait[Référence Client]='Suivi Forfait Epilation'!$D77,ROW(TableauForfait[Référence Client]),9^9),2)-1)," ")," ")," ")</f>
        <v xml:space="preserve"> </v>
      </c>
      <c r="K77" s="36" t="str" cm="1">
        <f t="array" ref="K77">IF('Données clients'!K77="Oui",IFERROR(IF($H77&gt;2,INDEX(TableauForfait[Intervenant],SMALL(IF(TableauForfait[Référence Client]='Suivi Forfait Epilation'!$D77,ROW(TableauForfait[Référence Client]),9^9),3)-1)," ")," ")," ")</f>
        <v xml:space="preserve"> </v>
      </c>
      <c r="L77" s="36" t="str" cm="1">
        <f t="array" ref="L77">IF('Données clients'!K77="Oui",IFERROR(IF($H77&gt;3,INDEX(TableauForfait[Intervenant],SMALL(IF(TableauForfait[Référence Client]='Suivi Forfait Epilation'!$D77,ROW(TableauForfait[Référence Client]),9^9),4)-1)," ")," ")," ")</f>
        <v xml:space="preserve"> </v>
      </c>
      <c r="M77" s="5" t="str" cm="1">
        <f t="array" ref="M77">IF('Données clients'!K77="Oui",IFERROR(IF($H77&gt;4,INDEX(TableauForfait[Intervenant],SMALL(IF(TableauForfait[Référence Client]='Suivi Forfait Epilation'!$D77,ROW(TableauForfait[Référence Client]),9^9),5)-1)," ")," ")," ")</f>
        <v xml:space="preserve"> </v>
      </c>
      <c r="N77" s="34" t="str">
        <f>IF('Données clients'!K77="Oui",I77&amp;" doit "," ")</f>
        <v xml:space="preserve"> </v>
      </c>
      <c r="O77" s="11" t="str">
        <f>IF('Données clients'!K77="Oui",IF(I77="Anaïs"," ",(COUNTIF(J77:M77,"Anaïs"))*G77)," ")</f>
        <v xml:space="preserve"> </v>
      </c>
      <c r="P77" s="11" t="str">
        <f>IF('Données clients'!K77="Oui",IF(I77="Christian"," ",(COUNTIF(J77:M77,"Christian"))*G77)," ")</f>
        <v xml:space="preserve"> </v>
      </c>
      <c r="Q77" s="85" t="str">
        <f>IF('Données clients'!K77="Oui",IF(I77="Matthieu"," ",(COUNTIF(J77:M77,"Matthieu"))*G77)," ")</f>
        <v xml:space="preserve"> </v>
      </c>
      <c r="R77" s="85"/>
      <c r="S77" s="86" t="str">
        <f t="shared" si="4"/>
        <v xml:space="preserve"> </v>
      </c>
      <c r="T77" s="125" t="str">
        <f t="shared" si="5"/>
        <v xml:space="preserve"> </v>
      </c>
      <c r="U77" s="34" t="str" cm="1">
        <f t="array" ref="U77">IF('Données clients'!R77="Oui","Somme restant due "&amp;(_xlfn.XLOOKUP(B77&amp;E77,B$1:$B77&amp;E$1:$E77,F$1:F77)-((_xlfn.XLOOKUP(B77&amp;E77,B$1:$B77&amp;E$1:$E77,F$1:F77)/3)*(_xlfn.XLOOKUP(B77&amp;E77,B$1:$B77&amp;E$1:$E77,H$2:H77))))&amp;"€"," ")</f>
        <v xml:space="preserve"> </v>
      </c>
      <c r="V77" s="2" t="str">
        <f>IF('Données clients'!R77="Oui","X"," ")</f>
        <v xml:space="preserve"> </v>
      </c>
    </row>
    <row r="78" spans="1:22" s="2" customFormat="1" ht="15" customHeight="1" x14ac:dyDescent="0.2">
      <c r="A78" s="124" t="str">
        <f>IF(COUNTBLANK('Achat Forfait Epilation'!A78)=1,"",'Achat Forfait Epilation'!A78)</f>
        <v xml:space="preserve"> </v>
      </c>
      <c r="B78" s="32" t="str">
        <f>IF(COUNTBLANK('Achat Forfait Epilation'!B78)=1,"",'Achat Forfait Epilation'!B78)</f>
        <v xml:space="preserve"> </v>
      </c>
      <c r="C78" s="166" t="str">
        <f>IF(COUNTBLANK('Achat Forfait Epilation'!C78)=1,"",'Achat Forfait Epilation'!C78)</f>
        <v xml:space="preserve"> </v>
      </c>
      <c r="D78" s="163" t="str">
        <f>IF(COUNTBLANK('Achat Forfait Epilation'!E78)=1,"",'Achat Forfait Epilation'!E78)</f>
        <v xml:space="preserve"> </v>
      </c>
      <c r="E78" s="163" t="str">
        <f>IF(COUNTBLANK('Achat Forfait Epilation'!F78)=1,"",'Achat Forfait Epilation'!F78)</f>
        <v xml:space="preserve"> </v>
      </c>
      <c r="F78" s="168" t="str">
        <f>IF(COUNTBLANK('Achat Forfait Epilation'!P78)=1,"",'Achat Forfait Epilation'!P78)</f>
        <v/>
      </c>
      <c r="G78" s="10" t="str">
        <f>IFERROR(F78/'Achat Forfait Epilation'!S78,"")</f>
        <v/>
      </c>
      <c r="H78" s="29" t="str">
        <f>IF(COUNTBLANK('Achat Forfait Epilation'!R78)=1,"",'Achat Forfait Epilation'!R78)</f>
        <v xml:space="preserve"> </v>
      </c>
      <c r="I78" s="12" t="str" cm="1">
        <f t="array" ref="I78">IF('Données clients'!K78="Oui",IFERROR(INDEX(TableauForfait[Intervenant],SMALL(IF(TableauForfait[Référence Client]='Suivi Forfait Epilation'!$D78,ROW(TableauForfait[Référence Client]),9^9),1)-1)," ")," ")</f>
        <v xml:space="preserve"> </v>
      </c>
      <c r="J78" s="35" t="str" cm="1">
        <f t="array" ref="J78">IF('Données clients'!K78="Oui",IFERROR(IF($H78&gt;1,INDEX(TableauForfait[Intervenant],SMALL(IF(TableauForfait[Référence Client]='Suivi Forfait Epilation'!$D78,ROW(TableauForfait[Référence Client]),9^9),2)-1)," ")," ")," ")</f>
        <v xml:space="preserve"> </v>
      </c>
      <c r="K78" s="36" t="str" cm="1">
        <f t="array" ref="K78">IF('Données clients'!K78="Oui",IFERROR(IF($H78&gt;2,INDEX(TableauForfait[Intervenant],SMALL(IF(TableauForfait[Référence Client]='Suivi Forfait Epilation'!$D78,ROW(TableauForfait[Référence Client]),9^9),3)-1)," ")," ")," ")</f>
        <v xml:space="preserve"> </v>
      </c>
      <c r="L78" s="36" t="str" cm="1">
        <f t="array" ref="L78">IF('Données clients'!K78="Oui",IFERROR(IF($H78&gt;3,INDEX(TableauForfait[Intervenant],SMALL(IF(TableauForfait[Référence Client]='Suivi Forfait Epilation'!$D78,ROW(TableauForfait[Référence Client]),9^9),4)-1)," ")," ")," ")</f>
        <v xml:space="preserve"> </v>
      </c>
      <c r="M78" s="5" t="str" cm="1">
        <f t="array" ref="M78">IF('Données clients'!K78="Oui",IFERROR(IF($H78&gt;4,INDEX(TableauForfait[Intervenant],SMALL(IF(TableauForfait[Référence Client]='Suivi Forfait Epilation'!$D78,ROW(TableauForfait[Référence Client]),9^9),5)-1)," ")," ")," ")</f>
        <v xml:space="preserve"> </v>
      </c>
      <c r="N78" s="34" t="str">
        <f>IF('Données clients'!K78="Oui",I78&amp;" doit "," ")</f>
        <v xml:space="preserve"> </v>
      </c>
      <c r="O78" s="11" t="str">
        <f>IF('Données clients'!K78="Oui",IF(I78="Anaïs"," ",(COUNTIF(J78:M78,"Anaïs"))*G78)," ")</f>
        <v xml:space="preserve"> </v>
      </c>
      <c r="P78" s="11" t="str">
        <f>IF('Données clients'!K78="Oui",IF(I78="Christian"," ",(COUNTIF(J78:M78,"Christian"))*G78)," ")</f>
        <v xml:space="preserve"> </v>
      </c>
      <c r="Q78" s="85" t="str">
        <f>IF('Données clients'!K78="Oui",IF(I78="Matthieu"," ",(COUNTIF(J78:M78,"Matthieu"))*G78)," ")</f>
        <v xml:space="preserve"> </v>
      </c>
      <c r="R78" s="85"/>
      <c r="S78" s="86" t="str">
        <f t="shared" si="4"/>
        <v xml:space="preserve"> </v>
      </c>
      <c r="T78" s="125" t="str">
        <f t="shared" si="5"/>
        <v xml:space="preserve"> </v>
      </c>
      <c r="U78" s="34" t="str" cm="1">
        <f t="array" ref="U78">IF('Données clients'!R78="Oui","Somme restant due "&amp;(_xlfn.XLOOKUP(B78&amp;E78,B$1:$B78&amp;E$1:$E78,F$1:F78)-((_xlfn.XLOOKUP(B78&amp;E78,B$1:$B78&amp;E$1:$E78,F$1:F78)/3)*(_xlfn.XLOOKUP(B78&amp;E78,B$1:$B78&amp;E$1:$E78,H$2:H78))))&amp;"€"," ")</f>
        <v xml:space="preserve"> </v>
      </c>
      <c r="V78" s="2" t="str">
        <f>IF('Données clients'!R78="Oui","X"," ")</f>
        <v xml:space="preserve"> </v>
      </c>
    </row>
    <row r="79" spans="1:22" s="2" customFormat="1" ht="15" customHeight="1" x14ac:dyDescent="0.2">
      <c r="A79" s="124" t="str">
        <f>IF(COUNTBLANK('Achat Forfait Epilation'!A79)=1,"",'Achat Forfait Epilation'!A79)</f>
        <v xml:space="preserve"> </v>
      </c>
      <c r="B79" s="32" t="str">
        <f>IF(COUNTBLANK('Achat Forfait Epilation'!B79)=1,"",'Achat Forfait Epilation'!B79)</f>
        <v xml:space="preserve"> </v>
      </c>
      <c r="C79" s="166" t="str">
        <f>IF(COUNTBLANK('Achat Forfait Epilation'!C79)=1,"",'Achat Forfait Epilation'!C79)</f>
        <v xml:space="preserve"> </v>
      </c>
      <c r="D79" s="163" t="str">
        <f>IF(COUNTBLANK('Achat Forfait Epilation'!E79)=1,"",'Achat Forfait Epilation'!E79)</f>
        <v xml:space="preserve"> </v>
      </c>
      <c r="E79" s="163" t="str">
        <f>IF(COUNTBLANK('Achat Forfait Epilation'!F79)=1,"",'Achat Forfait Epilation'!F79)</f>
        <v xml:space="preserve"> </v>
      </c>
      <c r="F79" s="168" t="str">
        <f>IF(COUNTBLANK('Achat Forfait Epilation'!P79)=1,"",'Achat Forfait Epilation'!P79)</f>
        <v/>
      </c>
      <c r="G79" s="10" t="str">
        <f>IFERROR(F79/'Achat Forfait Epilation'!S79,"")</f>
        <v/>
      </c>
      <c r="H79" s="29" t="str">
        <f>IF(COUNTBLANK('Achat Forfait Epilation'!R79)=1,"",'Achat Forfait Epilation'!R79)</f>
        <v xml:space="preserve"> </v>
      </c>
      <c r="I79" s="12" t="str" cm="1">
        <f t="array" ref="I79">IF('Données clients'!K79="Oui",IFERROR(INDEX(TableauForfait[Intervenant],SMALL(IF(TableauForfait[Référence Client]='Suivi Forfait Epilation'!$D79,ROW(TableauForfait[Référence Client]),9^9),1)-1)," ")," ")</f>
        <v xml:space="preserve"> </v>
      </c>
      <c r="J79" s="35" t="str" cm="1">
        <f t="array" ref="J79">IF('Données clients'!K79="Oui",IFERROR(IF($H79&gt;1,INDEX(TableauForfait[Intervenant],SMALL(IF(TableauForfait[Référence Client]='Suivi Forfait Epilation'!$D79,ROW(TableauForfait[Référence Client]),9^9),2)-1)," ")," ")," ")</f>
        <v xml:space="preserve"> </v>
      </c>
      <c r="K79" s="36" t="str" cm="1">
        <f t="array" ref="K79">IF('Données clients'!K79="Oui",IFERROR(IF($H79&gt;2,INDEX(TableauForfait[Intervenant],SMALL(IF(TableauForfait[Référence Client]='Suivi Forfait Epilation'!$D79,ROW(TableauForfait[Référence Client]),9^9),3)-1)," ")," ")," ")</f>
        <v xml:space="preserve"> </v>
      </c>
      <c r="L79" s="36" t="str" cm="1">
        <f t="array" ref="L79">IF('Données clients'!K79="Oui",IFERROR(IF($H79&gt;3,INDEX(TableauForfait[Intervenant],SMALL(IF(TableauForfait[Référence Client]='Suivi Forfait Epilation'!$D79,ROW(TableauForfait[Référence Client]),9^9),4)-1)," ")," ")," ")</f>
        <v xml:space="preserve"> </v>
      </c>
      <c r="M79" s="5" t="str" cm="1">
        <f t="array" ref="M79">IF('Données clients'!K79="Oui",IFERROR(IF($H79&gt;4,INDEX(TableauForfait[Intervenant],SMALL(IF(TableauForfait[Référence Client]='Suivi Forfait Epilation'!$D79,ROW(TableauForfait[Référence Client]),9^9),5)-1)," ")," ")," ")</f>
        <v xml:space="preserve"> </v>
      </c>
      <c r="N79" s="34" t="str">
        <f>IF('Données clients'!K79="Oui",I79&amp;" doit "," ")</f>
        <v xml:space="preserve"> </v>
      </c>
      <c r="O79" s="11" t="str">
        <f>IF('Données clients'!K79="Oui",IF(I79="Anaïs"," ",(COUNTIF(J79:M79,"Anaïs"))*G79)," ")</f>
        <v xml:space="preserve"> </v>
      </c>
      <c r="P79" s="11" t="str">
        <f>IF('Données clients'!K79="Oui",IF(I79="Christian"," ",(COUNTIF(J79:M79,"Christian"))*G79)," ")</f>
        <v xml:space="preserve"> </v>
      </c>
      <c r="Q79" s="85" t="str">
        <f>IF('Données clients'!K79="Oui",IF(I79="Matthieu"," ",(COUNTIF(J79:M79,"Matthieu"))*G79)," ")</f>
        <v xml:space="preserve"> </v>
      </c>
      <c r="R79" s="85"/>
      <c r="S79" s="86" t="str">
        <f t="shared" si="4"/>
        <v xml:space="preserve"> </v>
      </c>
      <c r="T79" s="125" t="str">
        <f t="shared" si="5"/>
        <v xml:space="preserve"> </v>
      </c>
      <c r="U79" s="34" t="str" cm="1">
        <f t="array" ref="U79">IF('Données clients'!R79="Oui","Somme restant due "&amp;(_xlfn.XLOOKUP(B79&amp;E79,B$1:$B79&amp;E$1:$E79,F$1:F79)-((_xlfn.XLOOKUP(B79&amp;E79,B$1:$B79&amp;E$1:$E79,F$1:F79)/3)*(_xlfn.XLOOKUP(B79&amp;E79,B$1:$B79&amp;E$1:$E79,H$2:H79))))&amp;"€"," ")</f>
        <v xml:space="preserve"> </v>
      </c>
      <c r="V79" s="2" t="str">
        <f>IF('Données clients'!R79="Oui","X"," ")</f>
        <v xml:space="preserve"> </v>
      </c>
    </row>
    <row r="80" spans="1:22" s="2" customFormat="1" ht="15" customHeight="1" x14ac:dyDescent="0.2">
      <c r="A80" s="124" t="str">
        <f>IF(COUNTBLANK('Achat Forfait Epilation'!A80)=1,"",'Achat Forfait Epilation'!A80)</f>
        <v xml:space="preserve"> </v>
      </c>
      <c r="B80" s="32" t="str">
        <f>IF(COUNTBLANK('Achat Forfait Epilation'!B80)=1,"",'Achat Forfait Epilation'!B80)</f>
        <v xml:space="preserve"> </v>
      </c>
      <c r="C80" s="166" t="str">
        <f>IF(COUNTBLANK('Achat Forfait Epilation'!C80)=1,"",'Achat Forfait Epilation'!C80)</f>
        <v xml:space="preserve"> </v>
      </c>
      <c r="D80" s="163" t="str">
        <f>IF(COUNTBLANK('Achat Forfait Epilation'!E80)=1,"",'Achat Forfait Epilation'!E80)</f>
        <v xml:space="preserve"> </v>
      </c>
      <c r="E80" s="163" t="str">
        <f>IF(COUNTBLANK('Achat Forfait Epilation'!F80)=1,"",'Achat Forfait Epilation'!F80)</f>
        <v xml:space="preserve"> </v>
      </c>
      <c r="F80" s="168" t="str">
        <f>IF(COUNTBLANK('Achat Forfait Epilation'!P80)=1,"",'Achat Forfait Epilation'!P80)</f>
        <v/>
      </c>
      <c r="G80" s="10" t="str">
        <f>IFERROR(F80/'Achat Forfait Epilation'!S80,"")</f>
        <v/>
      </c>
      <c r="H80" s="29" t="str">
        <f>IF(COUNTBLANK('Achat Forfait Epilation'!R80)=1,"",'Achat Forfait Epilation'!R80)</f>
        <v xml:space="preserve"> </v>
      </c>
      <c r="I80" s="12" t="str" cm="1">
        <f t="array" ref="I80">IF('Données clients'!K80="Oui",IFERROR(INDEX(TableauForfait[Intervenant],SMALL(IF(TableauForfait[Référence Client]='Suivi Forfait Epilation'!$D80,ROW(TableauForfait[Référence Client]),9^9),1)-1)," ")," ")</f>
        <v xml:space="preserve"> </v>
      </c>
      <c r="J80" s="35" t="str" cm="1">
        <f t="array" ref="J80">IF('Données clients'!K80="Oui",IFERROR(IF($H80&gt;1,INDEX(TableauForfait[Intervenant],SMALL(IF(TableauForfait[Référence Client]='Suivi Forfait Epilation'!$D80,ROW(TableauForfait[Référence Client]),9^9),2)-1)," ")," ")," ")</f>
        <v xml:space="preserve"> </v>
      </c>
      <c r="K80" s="36" t="str" cm="1">
        <f t="array" ref="K80">IF('Données clients'!K80="Oui",IFERROR(IF($H80&gt;2,INDEX(TableauForfait[Intervenant],SMALL(IF(TableauForfait[Référence Client]='Suivi Forfait Epilation'!$D80,ROW(TableauForfait[Référence Client]),9^9),3)-1)," ")," ")," ")</f>
        <v xml:space="preserve"> </v>
      </c>
      <c r="L80" s="36" t="str" cm="1">
        <f t="array" ref="L80">IF('Données clients'!K80="Oui",IFERROR(IF($H80&gt;3,INDEX(TableauForfait[Intervenant],SMALL(IF(TableauForfait[Référence Client]='Suivi Forfait Epilation'!$D80,ROW(TableauForfait[Référence Client]),9^9),4)-1)," ")," ")," ")</f>
        <v xml:space="preserve"> </v>
      </c>
      <c r="M80" s="5" t="str" cm="1">
        <f t="array" ref="M80">IF('Données clients'!K80="Oui",IFERROR(IF($H80&gt;4,INDEX(TableauForfait[Intervenant],SMALL(IF(TableauForfait[Référence Client]='Suivi Forfait Epilation'!$D80,ROW(TableauForfait[Référence Client]),9^9),5)-1)," ")," ")," ")</f>
        <v xml:space="preserve"> </v>
      </c>
      <c r="N80" s="34" t="str">
        <f>IF('Données clients'!K80="Oui",I80&amp;" doit "," ")</f>
        <v xml:space="preserve"> </v>
      </c>
      <c r="O80" s="11" t="str">
        <f>IF('Données clients'!K80="Oui",IF(I80="Anaïs"," ",(COUNTIF(J80:M80,"Anaïs"))*G80)," ")</f>
        <v xml:space="preserve"> </v>
      </c>
      <c r="P80" s="11" t="str">
        <f>IF('Données clients'!K80="Oui",IF(I80="Christian"," ",(COUNTIF(J80:M80,"Christian"))*G80)," ")</f>
        <v xml:space="preserve"> </v>
      </c>
      <c r="Q80" s="85" t="str">
        <f>IF('Données clients'!K80="Oui",IF(I80="Matthieu"," ",(COUNTIF(J80:M80,"Matthieu"))*G80)," ")</f>
        <v xml:space="preserve"> </v>
      </c>
      <c r="R80" s="85"/>
      <c r="S80" s="86" t="str">
        <f t="shared" si="4"/>
        <v xml:space="preserve"> </v>
      </c>
      <c r="T80" s="125" t="str">
        <f t="shared" si="5"/>
        <v xml:space="preserve"> </v>
      </c>
      <c r="U80" s="34" t="str" cm="1">
        <f t="array" ref="U80">IF('Données clients'!R80="Oui","Somme restant due "&amp;(_xlfn.XLOOKUP(B80&amp;E80,B$1:$B80&amp;E$1:$E80,F$1:F80)-((_xlfn.XLOOKUP(B80&amp;E80,B$1:$B80&amp;E$1:$E80,F$1:F80)/3)*(_xlfn.XLOOKUP(B80&amp;E80,B$1:$B80&amp;E$1:$E80,H$2:H80))))&amp;"€"," ")</f>
        <v xml:space="preserve"> </v>
      </c>
      <c r="V80" s="2" t="str">
        <f>IF('Données clients'!R80="Oui","X"," ")</f>
        <v xml:space="preserve"> </v>
      </c>
    </row>
    <row r="81" spans="1:22" s="2" customFormat="1" ht="15" customHeight="1" x14ac:dyDescent="0.2">
      <c r="A81" s="124" t="str">
        <f>IF(COUNTBLANK('Achat Forfait Epilation'!A81)=1,"",'Achat Forfait Epilation'!A81)</f>
        <v xml:space="preserve"> </v>
      </c>
      <c r="B81" s="32" t="str">
        <f>IF(COUNTBLANK('Achat Forfait Epilation'!B81)=1,"",'Achat Forfait Epilation'!B81)</f>
        <v xml:space="preserve"> </v>
      </c>
      <c r="C81" s="166" t="str">
        <f>IF(COUNTBLANK('Achat Forfait Epilation'!C81)=1,"",'Achat Forfait Epilation'!C81)</f>
        <v xml:space="preserve"> </v>
      </c>
      <c r="D81" s="163" t="str">
        <f>IF(COUNTBLANK('Achat Forfait Epilation'!E81)=1,"",'Achat Forfait Epilation'!E81)</f>
        <v xml:space="preserve"> </v>
      </c>
      <c r="E81" s="163" t="str">
        <f>IF(COUNTBLANK('Achat Forfait Epilation'!F81)=1,"",'Achat Forfait Epilation'!F81)</f>
        <v xml:space="preserve"> </v>
      </c>
      <c r="F81" s="168" t="str">
        <f>IF(COUNTBLANK('Achat Forfait Epilation'!P81)=1,"",'Achat Forfait Epilation'!P81)</f>
        <v/>
      </c>
      <c r="G81" s="10" t="str">
        <f>IFERROR(F81/'Achat Forfait Epilation'!S81,"")</f>
        <v/>
      </c>
      <c r="H81" s="29" t="str">
        <f>IF(COUNTBLANK('Achat Forfait Epilation'!R81)=1,"",'Achat Forfait Epilation'!R81)</f>
        <v xml:space="preserve"> </v>
      </c>
      <c r="I81" s="12" t="str" cm="1">
        <f t="array" ref="I81">IF('Données clients'!K81="Oui",IFERROR(INDEX(TableauForfait[Intervenant],SMALL(IF(TableauForfait[Référence Client]='Suivi Forfait Epilation'!$D81,ROW(TableauForfait[Référence Client]),9^9),1)-1)," ")," ")</f>
        <v xml:space="preserve"> </v>
      </c>
      <c r="J81" s="35" t="str" cm="1">
        <f t="array" ref="J81">IF('Données clients'!K81="Oui",IFERROR(IF($H81&gt;1,INDEX(TableauForfait[Intervenant],SMALL(IF(TableauForfait[Référence Client]='Suivi Forfait Epilation'!$D81,ROW(TableauForfait[Référence Client]),9^9),2)-1)," ")," ")," ")</f>
        <v xml:space="preserve"> </v>
      </c>
      <c r="K81" s="36" t="str" cm="1">
        <f t="array" ref="K81">IF('Données clients'!K81="Oui",IFERROR(IF($H81&gt;2,INDEX(TableauForfait[Intervenant],SMALL(IF(TableauForfait[Référence Client]='Suivi Forfait Epilation'!$D81,ROW(TableauForfait[Référence Client]),9^9),3)-1)," ")," ")," ")</f>
        <v xml:space="preserve"> </v>
      </c>
      <c r="L81" s="36" t="str" cm="1">
        <f t="array" ref="L81">IF('Données clients'!K81="Oui",IFERROR(IF($H81&gt;3,INDEX(TableauForfait[Intervenant],SMALL(IF(TableauForfait[Référence Client]='Suivi Forfait Epilation'!$D81,ROW(TableauForfait[Référence Client]),9^9),4)-1)," ")," ")," ")</f>
        <v xml:space="preserve"> </v>
      </c>
      <c r="M81" s="5" t="str" cm="1">
        <f t="array" ref="M81">IF('Données clients'!K81="Oui",IFERROR(IF($H81&gt;4,INDEX(TableauForfait[Intervenant],SMALL(IF(TableauForfait[Référence Client]='Suivi Forfait Epilation'!$D81,ROW(TableauForfait[Référence Client]),9^9),5)-1)," ")," ")," ")</f>
        <v xml:space="preserve"> </v>
      </c>
      <c r="N81" s="34" t="str">
        <f>IF('Données clients'!K81="Oui",I81&amp;" doit "," ")</f>
        <v xml:space="preserve"> </v>
      </c>
      <c r="O81" s="11" t="str">
        <f>IF('Données clients'!K81="Oui",IF(I81="Anaïs"," ",(COUNTIF(J81:M81,"Anaïs"))*G81)," ")</f>
        <v xml:space="preserve"> </v>
      </c>
      <c r="P81" s="11" t="str">
        <f>IF('Données clients'!K81="Oui",IF(I81="Christian"," ",(COUNTIF(J81:M81,"Christian"))*G81)," ")</f>
        <v xml:space="preserve"> </v>
      </c>
      <c r="Q81" s="85" t="str">
        <f>IF('Données clients'!K81="Oui",IF(I81="Matthieu"," ",(COUNTIF(J81:M81,"Matthieu"))*G81)," ")</f>
        <v xml:space="preserve"> </v>
      </c>
      <c r="R81" s="85"/>
      <c r="S81" s="86" t="str">
        <f t="shared" si="4"/>
        <v xml:space="preserve"> </v>
      </c>
      <c r="T81" s="125" t="str">
        <f t="shared" si="5"/>
        <v xml:space="preserve"> </v>
      </c>
      <c r="U81" s="34" t="str" cm="1">
        <f t="array" ref="U81">IF('Données clients'!R81="Oui","Somme restant due "&amp;(_xlfn.XLOOKUP(B81&amp;E81,B$1:$B81&amp;E$1:$E81,F$1:F81)-((_xlfn.XLOOKUP(B81&amp;E81,B$1:$B81&amp;E$1:$E81,F$1:F81)/3)*(_xlfn.XLOOKUP(B81&amp;E81,B$1:$B81&amp;E$1:$E81,H$2:H81))))&amp;"€"," ")</f>
        <v xml:space="preserve"> </v>
      </c>
      <c r="V81" s="2" t="str">
        <f>IF('Données clients'!R81="Oui","X"," ")</f>
        <v xml:space="preserve"> </v>
      </c>
    </row>
    <row r="82" spans="1:22" s="2" customFormat="1" ht="15" customHeight="1" x14ac:dyDescent="0.2">
      <c r="A82" s="124" t="str">
        <f>IF(COUNTBLANK('Achat Forfait Epilation'!A82)=1,"",'Achat Forfait Epilation'!A82)</f>
        <v xml:space="preserve"> </v>
      </c>
      <c r="B82" s="32" t="str">
        <f>IF(COUNTBLANK('Achat Forfait Epilation'!B82)=1,"",'Achat Forfait Epilation'!B82)</f>
        <v xml:space="preserve"> </v>
      </c>
      <c r="C82" s="166" t="str">
        <f>IF(COUNTBLANK('Achat Forfait Epilation'!C82)=1,"",'Achat Forfait Epilation'!C82)</f>
        <v xml:space="preserve"> </v>
      </c>
      <c r="D82" s="163" t="str">
        <f>IF(COUNTBLANK('Achat Forfait Epilation'!E82)=1,"",'Achat Forfait Epilation'!E82)</f>
        <v xml:space="preserve"> </v>
      </c>
      <c r="E82" s="163" t="str">
        <f>IF(COUNTBLANK('Achat Forfait Epilation'!F82)=1,"",'Achat Forfait Epilation'!F82)</f>
        <v xml:space="preserve"> </v>
      </c>
      <c r="F82" s="168" t="str">
        <f>IF(COUNTBLANK('Achat Forfait Epilation'!P82)=1,"",'Achat Forfait Epilation'!P82)</f>
        <v/>
      </c>
      <c r="G82" s="10" t="str">
        <f>IFERROR(F82/'Achat Forfait Epilation'!S82,"")</f>
        <v/>
      </c>
      <c r="H82" s="29" t="str">
        <f>IF(COUNTBLANK('Achat Forfait Epilation'!R82)=1,"",'Achat Forfait Epilation'!R82)</f>
        <v xml:space="preserve"> </v>
      </c>
      <c r="I82" s="12" t="str" cm="1">
        <f t="array" ref="I82">IF('Données clients'!K82="Oui",IFERROR(INDEX(TableauForfait[Intervenant],SMALL(IF(TableauForfait[Référence Client]='Suivi Forfait Epilation'!$D82,ROW(TableauForfait[Référence Client]),9^9),1)-1)," ")," ")</f>
        <v xml:space="preserve"> </v>
      </c>
      <c r="J82" s="35" t="str" cm="1">
        <f t="array" ref="J82">IF('Données clients'!K82="Oui",IFERROR(IF($H82&gt;1,INDEX(TableauForfait[Intervenant],SMALL(IF(TableauForfait[Référence Client]='Suivi Forfait Epilation'!$D82,ROW(TableauForfait[Référence Client]),9^9),2)-1)," ")," ")," ")</f>
        <v xml:space="preserve"> </v>
      </c>
      <c r="K82" s="36" t="str" cm="1">
        <f t="array" ref="K82">IF('Données clients'!K82="Oui",IFERROR(IF($H82&gt;2,INDEX(TableauForfait[Intervenant],SMALL(IF(TableauForfait[Référence Client]='Suivi Forfait Epilation'!$D82,ROW(TableauForfait[Référence Client]),9^9),3)-1)," ")," ")," ")</f>
        <v xml:space="preserve"> </v>
      </c>
      <c r="L82" s="36" t="str" cm="1">
        <f t="array" ref="L82">IF('Données clients'!K82="Oui",IFERROR(IF($H82&gt;3,INDEX(TableauForfait[Intervenant],SMALL(IF(TableauForfait[Référence Client]='Suivi Forfait Epilation'!$D82,ROW(TableauForfait[Référence Client]),9^9),4)-1)," ")," ")," ")</f>
        <v xml:space="preserve"> </v>
      </c>
      <c r="M82" s="5" t="str" cm="1">
        <f t="array" ref="M82">IF('Données clients'!K82="Oui",IFERROR(IF($H82&gt;4,INDEX(TableauForfait[Intervenant],SMALL(IF(TableauForfait[Référence Client]='Suivi Forfait Epilation'!$D82,ROW(TableauForfait[Référence Client]),9^9),5)-1)," ")," ")," ")</f>
        <v xml:space="preserve"> </v>
      </c>
      <c r="N82" s="34" t="str">
        <f>IF('Données clients'!K82="Oui",I82&amp;" doit "," ")</f>
        <v xml:space="preserve"> </v>
      </c>
      <c r="O82" s="11" t="str">
        <f>IF('Données clients'!K82="Oui",IF(I82="Anaïs"," ",(COUNTIF(J82:M82,"Anaïs"))*G82)," ")</f>
        <v xml:space="preserve"> </v>
      </c>
      <c r="P82" s="11" t="str">
        <f>IF('Données clients'!K82="Oui",IF(I82="Christian"," ",(COUNTIF(J82:M82,"Christian"))*G82)," ")</f>
        <v xml:space="preserve"> </v>
      </c>
      <c r="Q82" s="85" t="str">
        <f>IF('Données clients'!K82="Oui",IF(I82="Matthieu"," ",(COUNTIF(J82:M82,"Matthieu"))*G82)," ")</f>
        <v xml:space="preserve"> </v>
      </c>
      <c r="R82" s="85"/>
      <c r="S82" s="86" t="str">
        <f t="shared" si="4"/>
        <v xml:space="preserve"> </v>
      </c>
      <c r="T82" s="125" t="str">
        <f t="shared" si="5"/>
        <v xml:space="preserve"> </v>
      </c>
      <c r="U82" s="34" t="str" cm="1">
        <f t="array" ref="U82">IF('Données clients'!R82="Oui","Somme restant due "&amp;(_xlfn.XLOOKUP(B82&amp;E82,B$1:$B82&amp;E$1:$E82,F$1:F82)-((_xlfn.XLOOKUP(B82&amp;E82,B$1:$B82&amp;E$1:$E82,F$1:F82)/3)*(_xlfn.XLOOKUP(B82&amp;E82,B$1:$B82&amp;E$1:$E82,H$2:H82))))&amp;"€"," ")</f>
        <v xml:space="preserve"> </v>
      </c>
      <c r="V82" s="2" t="str">
        <f>IF('Données clients'!R82="Oui","X"," ")</f>
        <v xml:space="preserve"> </v>
      </c>
    </row>
    <row r="83" spans="1:22" s="2" customFormat="1" ht="15" customHeight="1" x14ac:dyDescent="0.2">
      <c r="A83" s="124" t="str">
        <f>IF(COUNTBLANK('Achat Forfait Epilation'!A83)=1,"",'Achat Forfait Epilation'!A83)</f>
        <v xml:space="preserve"> </v>
      </c>
      <c r="B83" s="32" t="str">
        <f>IF(COUNTBLANK('Achat Forfait Epilation'!B83)=1,"",'Achat Forfait Epilation'!B83)</f>
        <v xml:space="preserve"> </v>
      </c>
      <c r="C83" s="166" t="str">
        <f>IF(COUNTBLANK('Achat Forfait Epilation'!C83)=1,"",'Achat Forfait Epilation'!C83)</f>
        <v xml:space="preserve"> </v>
      </c>
      <c r="D83" s="163" t="str">
        <f>IF(COUNTBLANK('Achat Forfait Epilation'!E83)=1,"",'Achat Forfait Epilation'!E83)</f>
        <v xml:space="preserve"> </v>
      </c>
      <c r="E83" s="163" t="str">
        <f>IF(COUNTBLANK('Achat Forfait Epilation'!F83)=1,"",'Achat Forfait Epilation'!F83)</f>
        <v xml:space="preserve"> </v>
      </c>
      <c r="F83" s="168" t="str">
        <f>IF(COUNTBLANK('Achat Forfait Epilation'!P83)=1,"",'Achat Forfait Epilation'!P83)</f>
        <v/>
      </c>
      <c r="G83" s="10" t="str">
        <f>IFERROR(F83/'Achat Forfait Epilation'!S83,"")</f>
        <v/>
      </c>
      <c r="H83" s="29" t="str">
        <f>IF(COUNTBLANK('Achat Forfait Epilation'!R83)=1,"",'Achat Forfait Epilation'!R83)</f>
        <v xml:space="preserve"> </v>
      </c>
      <c r="I83" s="12" t="str" cm="1">
        <f t="array" ref="I83">IF('Données clients'!K83="Oui",IFERROR(INDEX(TableauForfait[Intervenant],SMALL(IF(TableauForfait[Référence Client]='Suivi Forfait Epilation'!$D83,ROW(TableauForfait[Référence Client]),9^9),1)-1)," ")," ")</f>
        <v xml:space="preserve"> </v>
      </c>
      <c r="J83" s="35" t="str" cm="1">
        <f t="array" ref="J83">IF('Données clients'!K83="Oui",IFERROR(IF($H83&gt;1,INDEX(TableauForfait[Intervenant],SMALL(IF(TableauForfait[Référence Client]='Suivi Forfait Epilation'!$D83,ROW(TableauForfait[Référence Client]),9^9),2)-1)," ")," ")," ")</f>
        <v xml:space="preserve"> </v>
      </c>
      <c r="K83" s="36" t="str" cm="1">
        <f t="array" ref="K83">IF('Données clients'!K83="Oui",IFERROR(IF($H83&gt;2,INDEX(TableauForfait[Intervenant],SMALL(IF(TableauForfait[Référence Client]='Suivi Forfait Epilation'!$D83,ROW(TableauForfait[Référence Client]),9^9),3)-1)," ")," ")," ")</f>
        <v xml:space="preserve"> </v>
      </c>
      <c r="L83" s="36" t="str" cm="1">
        <f t="array" ref="L83">IF('Données clients'!K83="Oui",IFERROR(IF($H83&gt;3,INDEX(TableauForfait[Intervenant],SMALL(IF(TableauForfait[Référence Client]='Suivi Forfait Epilation'!$D83,ROW(TableauForfait[Référence Client]),9^9),4)-1)," ")," ")," ")</f>
        <v xml:space="preserve"> </v>
      </c>
      <c r="M83" s="5" t="str" cm="1">
        <f t="array" ref="M83">IF('Données clients'!K83="Oui",IFERROR(IF($H83&gt;4,INDEX(TableauForfait[Intervenant],SMALL(IF(TableauForfait[Référence Client]='Suivi Forfait Epilation'!$D83,ROW(TableauForfait[Référence Client]),9^9),5)-1)," ")," ")," ")</f>
        <v xml:space="preserve"> </v>
      </c>
      <c r="N83" s="34" t="str">
        <f>IF('Données clients'!K83="Oui",I83&amp;" doit "," ")</f>
        <v xml:space="preserve"> </v>
      </c>
      <c r="O83" s="11" t="str">
        <f>IF('Données clients'!K83="Oui",IF(I83="Anaïs"," ",(COUNTIF(J83:M83,"Anaïs"))*G83)," ")</f>
        <v xml:space="preserve"> </v>
      </c>
      <c r="P83" s="11" t="str">
        <f>IF('Données clients'!K83="Oui",IF(I83="Christian"," ",(COUNTIF(J83:M83,"Christian"))*G83)," ")</f>
        <v xml:space="preserve"> </v>
      </c>
      <c r="Q83" s="85" t="str">
        <f>IF('Données clients'!K83="Oui",IF(I83="Matthieu"," ",(COUNTIF(J83:M83,"Matthieu"))*G83)," ")</f>
        <v xml:space="preserve"> </v>
      </c>
      <c r="R83" s="85"/>
      <c r="S83" s="86" t="str">
        <f t="shared" si="4"/>
        <v xml:space="preserve"> </v>
      </c>
      <c r="T83" s="125" t="str">
        <f t="shared" si="5"/>
        <v xml:space="preserve"> </v>
      </c>
      <c r="U83" s="34" t="str" cm="1">
        <f t="array" ref="U83">IF('Données clients'!R83="Oui","Somme restant due "&amp;(_xlfn.XLOOKUP(B83&amp;E83,B$1:$B83&amp;E$1:$E83,F$1:F83)-((_xlfn.XLOOKUP(B83&amp;E83,B$1:$B83&amp;E$1:$E83,F$1:F83)/3)*(_xlfn.XLOOKUP(B83&amp;E83,B$1:$B83&amp;E$1:$E83,H$2:H83))))&amp;"€"," ")</f>
        <v xml:space="preserve"> </v>
      </c>
      <c r="V83" s="2" t="str">
        <f>IF('Données clients'!R83="Oui","X"," ")</f>
        <v xml:space="preserve"> </v>
      </c>
    </row>
    <row r="84" spans="1:22" s="2" customFormat="1" ht="15" customHeight="1" x14ac:dyDescent="0.2">
      <c r="A84" s="124" t="str">
        <f>IF(COUNTBLANK('Achat Forfait Epilation'!A84)=1,"",'Achat Forfait Epilation'!A84)</f>
        <v xml:space="preserve"> </v>
      </c>
      <c r="B84" s="32" t="str">
        <f>IF(COUNTBLANK('Achat Forfait Epilation'!B84)=1,"",'Achat Forfait Epilation'!B84)</f>
        <v xml:space="preserve"> </v>
      </c>
      <c r="C84" s="166" t="str">
        <f>IF(COUNTBLANK('Achat Forfait Epilation'!C84)=1,"",'Achat Forfait Epilation'!C84)</f>
        <v xml:space="preserve"> </v>
      </c>
      <c r="D84" s="163" t="str">
        <f>IF(COUNTBLANK('Achat Forfait Epilation'!E84)=1,"",'Achat Forfait Epilation'!E84)</f>
        <v xml:space="preserve"> </v>
      </c>
      <c r="E84" s="163" t="str">
        <f>IF(COUNTBLANK('Achat Forfait Epilation'!F84)=1,"",'Achat Forfait Epilation'!F84)</f>
        <v xml:space="preserve"> </v>
      </c>
      <c r="F84" s="168" t="str">
        <f>IF(COUNTBLANK('Achat Forfait Epilation'!P84)=1,"",'Achat Forfait Epilation'!P84)</f>
        <v/>
      </c>
      <c r="G84" s="10" t="str">
        <f>IFERROR(F84/'Achat Forfait Epilation'!S84,"")</f>
        <v/>
      </c>
      <c r="H84" s="29" t="str">
        <f>IF(COUNTBLANK('Achat Forfait Epilation'!R84)=1,"",'Achat Forfait Epilation'!R84)</f>
        <v xml:space="preserve"> </v>
      </c>
      <c r="I84" s="12" t="str" cm="1">
        <f t="array" ref="I84">IF('Données clients'!K84="Oui",IFERROR(INDEX(TableauForfait[Intervenant],SMALL(IF(TableauForfait[Référence Client]='Suivi Forfait Epilation'!$D84,ROW(TableauForfait[Référence Client]),9^9),1)-1)," ")," ")</f>
        <v xml:space="preserve"> </v>
      </c>
      <c r="J84" s="35" t="str" cm="1">
        <f t="array" ref="J84">IF('Données clients'!K84="Oui",IFERROR(IF($H84&gt;1,INDEX(TableauForfait[Intervenant],SMALL(IF(TableauForfait[Référence Client]='Suivi Forfait Epilation'!$D84,ROW(TableauForfait[Référence Client]),9^9),2)-1)," ")," ")," ")</f>
        <v xml:space="preserve"> </v>
      </c>
      <c r="K84" s="36" t="str" cm="1">
        <f t="array" ref="K84">IF('Données clients'!K84="Oui",IFERROR(IF($H84&gt;2,INDEX(TableauForfait[Intervenant],SMALL(IF(TableauForfait[Référence Client]='Suivi Forfait Epilation'!$D84,ROW(TableauForfait[Référence Client]),9^9),3)-1)," ")," ")," ")</f>
        <v xml:space="preserve"> </v>
      </c>
      <c r="L84" s="36" t="str" cm="1">
        <f t="array" ref="L84">IF('Données clients'!K84="Oui",IFERROR(IF($H84&gt;3,INDEX(TableauForfait[Intervenant],SMALL(IF(TableauForfait[Référence Client]='Suivi Forfait Epilation'!$D84,ROW(TableauForfait[Référence Client]),9^9),4)-1)," ")," ")," ")</f>
        <v xml:space="preserve"> </v>
      </c>
      <c r="M84" s="5" t="str" cm="1">
        <f t="array" ref="M84">IF('Données clients'!K84="Oui",IFERROR(IF($H84&gt;4,INDEX(TableauForfait[Intervenant],SMALL(IF(TableauForfait[Référence Client]='Suivi Forfait Epilation'!$D84,ROW(TableauForfait[Référence Client]),9^9),5)-1)," ")," ")," ")</f>
        <v xml:space="preserve"> </v>
      </c>
      <c r="N84" s="34" t="str">
        <f>IF('Données clients'!K84="Oui",I84&amp;" doit "," ")</f>
        <v xml:space="preserve"> </v>
      </c>
      <c r="O84" s="11" t="str">
        <f>IF('Données clients'!K84="Oui",IF(I84="Anaïs"," ",(COUNTIF(J84:M84,"Anaïs"))*G84)," ")</f>
        <v xml:space="preserve"> </v>
      </c>
      <c r="P84" s="11" t="str">
        <f>IF('Données clients'!K84="Oui",IF(I84="Christian"," ",(COUNTIF(J84:M84,"Christian"))*G84)," ")</f>
        <v xml:space="preserve"> </v>
      </c>
      <c r="Q84" s="85" t="str">
        <f>IF('Données clients'!K84="Oui",IF(I84="Matthieu"," ",(COUNTIF(J84:M84,"Matthieu"))*G84)," ")</f>
        <v xml:space="preserve"> </v>
      </c>
      <c r="R84" s="85"/>
      <c r="S84" s="86" t="str">
        <f t="shared" si="4"/>
        <v xml:space="preserve"> </v>
      </c>
      <c r="T84" s="125" t="str">
        <f t="shared" si="5"/>
        <v xml:space="preserve"> </v>
      </c>
      <c r="U84" s="34" t="str" cm="1">
        <f t="array" ref="U84">IF('Données clients'!R84="Oui","Somme restant due "&amp;(_xlfn.XLOOKUP(B84&amp;E84,B$1:$B84&amp;E$1:$E84,F$1:F84)-((_xlfn.XLOOKUP(B84&amp;E84,B$1:$B84&amp;E$1:$E84,F$1:F84)/3)*(_xlfn.XLOOKUP(B84&amp;E84,B$1:$B84&amp;E$1:$E84,H$2:H84))))&amp;"€"," ")</f>
        <v xml:space="preserve"> </v>
      </c>
      <c r="V84" s="2" t="str">
        <f>IF('Données clients'!R84="Oui","X"," ")</f>
        <v xml:space="preserve"> </v>
      </c>
    </row>
    <row r="85" spans="1:22" s="2" customFormat="1" ht="15" customHeight="1" x14ac:dyDescent="0.2">
      <c r="A85" s="124" t="str">
        <f>IF(COUNTBLANK('Achat Forfait Epilation'!A85)=1,"",'Achat Forfait Epilation'!A85)</f>
        <v xml:space="preserve"> </v>
      </c>
      <c r="B85" s="32" t="str">
        <f>IF(COUNTBLANK('Achat Forfait Epilation'!B85)=1,"",'Achat Forfait Epilation'!B85)</f>
        <v xml:space="preserve"> </v>
      </c>
      <c r="C85" s="166" t="str">
        <f>IF(COUNTBLANK('Achat Forfait Epilation'!C85)=1,"",'Achat Forfait Epilation'!C85)</f>
        <v xml:space="preserve"> </v>
      </c>
      <c r="D85" s="163" t="str">
        <f>IF(COUNTBLANK('Achat Forfait Epilation'!E85)=1,"",'Achat Forfait Epilation'!E85)</f>
        <v xml:space="preserve"> </v>
      </c>
      <c r="E85" s="163" t="str">
        <f>IF(COUNTBLANK('Achat Forfait Epilation'!F85)=1,"",'Achat Forfait Epilation'!F85)</f>
        <v xml:space="preserve"> </v>
      </c>
      <c r="F85" s="168" t="str">
        <f>IF(COUNTBLANK('Achat Forfait Epilation'!P85)=1,"",'Achat Forfait Epilation'!P85)</f>
        <v/>
      </c>
      <c r="G85" s="10" t="str">
        <f>IFERROR(F85/'Achat Forfait Epilation'!S85,"")</f>
        <v/>
      </c>
      <c r="H85" s="29" t="str">
        <f>IF(COUNTBLANK('Achat Forfait Epilation'!R85)=1,"",'Achat Forfait Epilation'!R85)</f>
        <v xml:space="preserve"> </v>
      </c>
      <c r="I85" s="12" t="str" cm="1">
        <f t="array" ref="I85">IF('Données clients'!K85="Oui",IFERROR(INDEX(TableauForfait[Intervenant],SMALL(IF(TableauForfait[Référence Client]='Suivi Forfait Epilation'!$D85,ROW(TableauForfait[Référence Client]),9^9),1)-1)," ")," ")</f>
        <v xml:space="preserve"> </v>
      </c>
      <c r="J85" s="35" t="str" cm="1">
        <f t="array" ref="J85">IF('Données clients'!K85="Oui",IFERROR(IF($H85&gt;1,INDEX(TableauForfait[Intervenant],SMALL(IF(TableauForfait[Référence Client]='Suivi Forfait Epilation'!$D85,ROW(TableauForfait[Référence Client]),9^9),2)-1)," ")," ")," ")</f>
        <v xml:space="preserve"> </v>
      </c>
      <c r="K85" s="36" t="str" cm="1">
        <f t="array" ref="K85">IF('Données clients'!K85="Oui",IFERROR(IF($H85&gt;2,INDEX(TableauForfait[Intervenant],SMALL(IF(TableauForfait[Référence Client]='Suivi Forfait Epilation'!$D85,ROW(TableauForfait[Référence Client]),9^9),3)-1)," ")," ")," ")</f>
        <v xml:space="preserve"> </v>
      </c>
      <c r="L85" s="36" t="str" cm="1">
        <f t="array" ref="L85">IF('Données clients'!K85="Oui",IFERROR(IF($H85&gt;3,INDEX(TableauForfait[Intervenant],SMALL(IF(TableauForfait[Référence Client]='Suivi Forfait Epilation'!$D85,ROW(TableauForfait[Référence Client]),9^9),4)-1)," ")," ")," ")</f>
        <v xml:space="preserve"> </v>
      </c>
      <c r="M85" s="5" t="str" cm="1">
        <f t="array" ref="M85">IF('Données clients'!K85="Oui",IFERROR(IF($H85&gt;4,INDEX(TableauForfait[Intervenant],SMALL(IF(TableauForfait[Référence Client]='Suivi Forfait Epilation'!$D85,ROW(TableauForfait[Référence Client]),9^9),5)-1)," ")," ")," ")</f>
        <v xml:space="preserve"> </v>
      </c>
      <c r="N85" s="34" t="str">
        <f>IF('Données clients'!K85="Oui",I85&amp;" doit "," ")</f>
        <v xml:space="preserve"> </v>
      </c>
      <c r="O85" s="11" t="str">
        <f>IF('Données clients'!K85="Oui",IF(I85="Anaïs"," ",(COUNTIF(J85:M85,"Anaïs"))*G85)," ")</f>
        <v xml:space="preserve"> </v>
      </c>
      <c r="P85" s="11" t="str">
        <f>IF('Données clients'!K85="Oui",IF(I85="Christian"," ",(COUNTIF(J85:M85,"Christian"))*G85)," ")</f>
        <v xml:space="preserve"> </v>
      </c>
      <c r="Q85" s="85" t="str">
        <f>IF('Données clients'!K85="Oui",IF(I85="Matthieu"," ",(COUNTIF(J85:M85,"Matthieu"))*G85)," ")</f>
        <v xml:space="preserve"> </v>
      </c>
      <c r="R85" s="85"/>
      <c r="S85" s="86" t="str">
        <f t="shared" si="4"/>
        <v xml:space="preserve"> </v>
      </c>
      <c r="T85" s="125" t="str">
        <f t="shared" si="5"/>
        <v xml:space="preserve"> </v>
      </c>
      <c r="U85" s="34" t="str" cm="1">
        <f t="array" ref="U85">IF('Données clients'!R85="Oui","Somme restant due "&amp;(_xlfn.XLOOKUP(B85&amp;E85,B$1:$B85&amp;E$1:$E85,F$1:F85)-((_xlfn.XLOOKUP(B85&amp;E85,B$1:$B85&amp;E$1:$E85,F$1:F85)/3)*(_xlfn.XLOOKUP(B85&amp;E85,B$1:$B85&amp;E$1:$E85,H$2:H85))))&amp;"€"," ")</f>
        <v xml:space="preserve"> </v>
      </c>
      <c r="V85" s="2" t="str">
        <f>IF('Données clients'!R85="Oui","X"," ")</f>
        <v xml:space="preserve"> </v>
      </c>
    </row>
    <row r="86" spans="1:22" s="2" customFormat="1" ht="15" customHeight="1" x14ac:dyDescent="0.2">
      <c r="A86" s="124" t="str">
        <f>IF(COUNTBLANK('Achat Forfait Epilation'!A86)=1,"",'Achat Forfait Epilation'!A86)</f>
        <v xml:space="preserve"> </v>
      </c>
      <c r="B86" s="32" t="str">
        <f>IF(COUNTBLANK('Achat Forfait Epilation'!B86)=1,"",'Achat Forfait Epilation'!B86)</f>
        <v xml:space="preserve"> </v>
      </c>
      <c r="C86" s="166" t="str">
        <f>IF(COUNTBLANK('Achat Forfait Epilation'!C86)=1,"",'Achat Forfait Epilation'!C86)</f>
        <v xml:space="preserve"> </v>
      </c>
      <c r="D86" s="163" t="str">
        <f>IF(COUNTBLANK('Achat Forfait Epilation'!E86)=1,"",'Achat Forfait Epilation'!E86)</f>
        <v xml:space="preserve"> </v>
      </c>
      <c r="E86" s="163" t="str">
        <f>IF(COUNTBLANK('Achat Forfait Epilation'!F86)=1,"",'Achat Forfait Epilation'!F86)</f>
        <v xml:space="preserve"> </v>
      </c>
      <c r="F86" s="168" t="str">
        <f>IF(COUNTBLANK('Achat Forfait Epilation'!P86)=1,"",'Achat Forfait Epilation'!P86)</f>
        <v/>
      </c>
      <c r="G86" s="10" t="str">
        <f>IFERROR(F86/'Achat Forfait Epilation'!S86,"")</f>
        <v/>
      </c>
      <c r="H86" s="29" t="str">
        <f>IF(COUNTBLANK('Achat Forfait Epilation'!R86)=1,"",'Achat Forfait Epilation'!R86)</f>
        <v xml:space="preserve"> </v>
      </c>
      <c r="I86" s="12" t="str" cm="1">
        <f t="array" ref="I86">IF('Données clients'!K86="Oui",IFERROR(INDEX(TableauForfait[Intervenant],SMALL(IF(TableauForfait[Référence Client]='Suivi Forfait Epilation'!$D86,ROW(TableauForfait[Référence Client]),9^9),1)-1)," ")," ")</f>
        <v xml:space="preserve"> </v>
      </c>
      <c r="J86" s="35" t="str" cm="1">
        <f t="array" ref="J86">IF('Données clients'!K86="Oui",IFERROR(IF($H86&gt;1,INDEX(TableauForfait[Intervenant],SMALL(IF(TableauForfait[Référence Client]='Suivi Forfait Epilation'!$D86,ROW(TableauForfait[Référence Client]),9^9),2)-1)," ")," ")," ")</f>
        <v xml:space="preserve"> </v>
      </c>
      <c r="K86" s="36" t="str" cm="1">
        <f t="array" ref="K86">IF('Données clients'!K86="Oui",IFERROR(IF($H86&gt;2,INDEX(TableauForfait[Intervenant],SMALL(IF(TableauForfait[Référence Client]='Suivi Forfait Epilation'!$D86,ROW(TableauForfait[Référence Client]),9^9),3)-1)," ")," ")," ")</f>
        <v xml:space="preserve"> </v>
      </c>
      <c r="L86" s="36" t="str" cm="1">
        <f t="array" ref="L86">IF('Données clients'!K86="Oui",IFERROR(IF($H86&gt;3,INDEX(TableauForfait[Intervenant],SMALL(IF(TableauForfait[Référence Client]='Suivi Forfait Epilation'!$D86,ROW(TableauForfait[Référence Client]),9^9),4)-1)," ")," ")," ")</f>
        <v xml:space="preserve"> </v>
      </c>
      <c r="M86" s="5" t="str" cm="1">
        <f t="array" ref="M86">IF('Données clients'!K86="Oui",IFERROR(IF($H86&gt;4,INDEX(TableauForfait[Intervenant],SMALL(IF(TableauForfait[Référence Client]='Suivi Forfait Epilation'!$D86,ROW(TableauForfait[Référence Client]),9^9),5)-1)," ")," ")," ")</f>
        <v xml:space="preserve"> </v>
      </c>
      <c r="N86" s="34" t="str">
        <f>IF('Données clients'!K86="Oui",I86&amp;" doit "," ")</f>
        <v xml:space="preserve"> </v>
      </c>
      <c r="O86" s="11" t="str">
        <f>IF('Données clients'!K86="Oui",IF(I86="Anaïs"," ",(COUNTIF(J86:M86,"Anaïs"))*G86)," ")</f>
        <v xml:space="preserve"> </v>
      </c>
      <c r="P86" s="11" t="str">
        <f>IF('Données clients'!K86="Oui",IF(I86="Christian"," ",(COUNTIF(J86:M86,"Christian"))*G86)," ")</f>
        <v xml:space="preserve"> </v>
      </c>
      <c r="Q86" s="85" t="str">
        <f>IF('Données clients'!K86="Oui",IF(I86="Matthieu"," ",(COUNTIF(J86:M86,"Matthieu"))*G86)," ")</f>
        <v xml:space="preserve"> </v>
      </c>
      <c r="R86" s="85"/>
      <c r="S86" s="86" t="str">
        <f t="shared" si="4"/>
        <v xml:space="preserve"> </v>
      </c>
      <c r="T86" s="125" t="str">
        <f t="shared" si="5"/>
        <v xml:space="preserve"> </v>
      </c>
      <c r="U86" s="34" t="str" cm="1">
        <f t="array" ref="U86">IF('Données clients'!R86="Oui","Somme restant due "&amp;(_xlfn.XLOOKUP(B86&amp;E86,B$1:$B86&amp;E$1:$E86,F$1:F86)-((_xlfn.XLOOKUP(B86&amp;E86,B$1:$B86&amp;E$1:$E86,F$1:F86)/3)*(_xlfn.XLOOKUP(B86&amp;E86,B$1:$B86&amp;E$1:$E86,H$2:H86))))&amp;"€"," ")</f>
        <v xml:space="preserve"> </v>
      </c>
      <c r="V86" s="2" t="str">
        <f>IF('Données clients'!R86="Oui","X"," ")</f>
        <v xml:space="preserve"> </v>
      </c>
    </row>
    <row r="87" spans="1:22" s="2" customFormat="1" ht="15" customHeight="1" x14ac:dyDescent="0.2">
      <c r="A87" s="124" t="str">
        <f>IF(COUNTBLANK('Achat Forfait Epilation'!A87)=1,"",'Achat Forfait Epilation'!A87)</f>
        <v xml:space="preserve"> </v>
      </c>
      <c r="B87" s="32" t="str">
        <f>IF(COUNTBLANK('Achat Forfait Epilation'!B87)=1,"",'Achat Forfait Epilation'!B87)</f>
        <v xml:space="preserve"> </v>
      </c>
      <c r="C87" s="166" t="str">
        <f>IF(COUNTBLANK('Achat Forfait Epilation'!C87)=1,"",'Achat Forfait Epilation'!C87)</f>
        <v xml:space="preserve"> </v>
      </c>
      <c r="D87" s="163" t="str">
        <f>IF(COUNTBLANK('Achat Forfait Epilation'!E87)=1,"",'Achat Forfait Epilation'!E87)</f>
        <v xml:space="preserve"> </v>
      </c>
      <c r="E87" s="163" t="str">
        <f>IF(COUNTBLANK('Achat Forfait Epilation'!F87)=1,"",'Achat Forfait Epilation'!F87)</f>
        <v xml:space="preserve"> </v>
      </c>
      <c r="F87" s="168" t="str">
        <f>IF(COUNTBLANK('Achat Forfait Epilation'!P87)=1,"",'Achat Forfait Epilation'!P87)</f>
        <v/>
      </c>
      <c r="G87" s="10" t="str">
        <f>IFERROR(F87/'Achat Forfait Epilation'!S87,"")</f>
        <v/>
      </c>
      <c r="H87" s="29" t="str">
        <f>IF(COUNTBLANK('Achat Forfait Epilation'!R87)=1,"",'Achat Forfait Epilation'!R87)</f>
        <v xml:space="preserve"> </v>
      </c>
      <c r="I87" s="12" t="str" cm="1">
        <f t="array" ref="I87">IF('Données clients'!K87="Oui",IFERROR(INDEX(TableauForfait[Intervenant],SMALL(IF(TableauForfait[Référence Client]='Suivi Forfait Epilation'!$D87,ROW(TableauForfait[Référence Client]),9^9),1)-1)," ")," ")</f>
        <v xml:space="preserve"> </v>
      </c>
      <c r="J87" s="35" t="str" cm="1">
        <f t="array" ref="J87">IF('Données clients'!K87="Oui",IFERROR(IF($H87&gt;1,INDEX(TableauForfait[Intervenant],SMALL(IF(TableauForfait[Référence Client]='Suivi Forfait Epilation'!$D87,ROW(TableauForfait[Référence Client]),9^9),2)-1)," ")," ")," ")</f>
        <v xml:space="preserve"> </v>
      </c>
      <c r="K87" s="36" t="str" cm="1">
        <f t="array" ref="K87">IF('Données clients'!K87="Oui",IFERROR(IF($H87&gt;2,INDEX(TableauForfait[Intervenant],SMALL(IF(TableauForfait[Référence Client]='Suivi Forfait Epilation'!$D87,ROW(TableauForfait[Référence Client]),9^9),3)-1)," ")," ")," ")</f>
        <v xml:space="preserve"> </v>
      </c>
      <c r="L87" s="36" t="str" cm="1">
        <f t="array" ref="L87">IF('Données clients'!K87="Oui",IFERROR(IF($H87&gt;3,INDEX(TableauForfait[Intervenant],SMALL(IF(TableauForfait[Référence Client]='Suivi Forfait Epilation'!$D87,ROW(TableauForfait[Référence Client]),9^9),4)-1)," ")," ")," ")</f>
        <v xml:space="preserve"> </v>
      </c>
      <c r="M87" s="5" t="str" cm="1">
        <f t="array" ref="M87">IF('Données clients'!K87="Oui",IFERROR(IF($H87&gt;4,INDEX(TableauForfait[Intervenant],SMALL(IF(TableauForfait[Référence Client]='Suivi Forfait Epilation'!$D87,ROW(TableauForfait[Référence Client]),9^9),5)-1)," ")," ")," ")</f>
        <v xml:space="preserve"> </v>
      </c>
      <c r="N87" s="34" t="str">
        <f>IF('Données clients'!K87="Oui",I87&amp;" doit "," ")</f>
        <v xml:space="preserve"> </v>
      </c>
      <c r="O87" s="11" t="str">
        <f>IF('Données clients'!K87="Oui",IF(I87="Anaïs"," ",(COUNTIF(J87:M87,"Anaïs"))*G87)," ")</f>
        <v xml:space="preserve"> </v>
      </c>
      <c r="P87" s="11" t="str">
        <f>IF('Données clients'!K87="Oui",IF(I87="Christian"," ",(COUNTIF(J87:M87,"Christian"))*G87)," ")</f>
        <v xml:space="preserve"> </v>
      </c>
      <c r="Q87" s="85" t="str">
        <f>IF('Données clients'!K87="Oui",IF(I87="Matthieu"," ",(COUNTIF(J87:M87,"Matthieu"))*G87)," ")</f>
        <v xml:space="preserve"> </v>
      </c>
      <c r="R87" s="85"/>
      <c r="S87" s="86" t="str">
        <f t="shared" si="4"/>
        <v xml:space="preserve"> </v>
      </c>
      <c r="T87" s="125" t="str">
        <f t="shared" si="5"/>
        <v xml:space="preserve"> </v>
      </c>
      <c r="U87" s="34" t="str" cm="1">
        <f t="array" ref="U87">IF('Données clients'!R87="Oui","Somme restant due "&amp;(_xlfn.XLOOKUP(B87&amp;E87,B$1:$B87&amp;E$1:$E87,F$1:F87)-((_xlfn.XLOOKUP(B87&amp;E87,B$1:$B87&amp;E$1:$E87,F$1:F87)/3)*(_xlfn.XLOOKUP(B87&amp;E87,B$1:$B87&amp;E$1:$E87,H$2:H87))))&amp;"€"," ")</f>
        <v xml:space="preserve"> </v>
      </c>
      <c r="V87" s="2" t="str">
        <f>IF('Données clients'!R87="Oui","X"," ")</f>
        <v xml:space="preserve"> </v>
      </c>
    </row>
    <row r="88" spans="1:22" s="2" customFormat="1" ht="15" customHeight="1" x14ac:dyDescent="0.2">
      <c r="A88" s="124" t="str">
        <f>IF(COUNTBLANK('Achat Forfait Epilation'!A88)=1,"",'Achat Forfait Epilation'!A88)</f>
        <v xml:space="preserve"> </v>
      </c>
      <c r="B88" s="32" t="str">
        <f>IF(COUNTBLANK('Achat Forfait Epilation'!B88)=1,"",'Achat Forfait Epilation'!B88)</f>
        <v xml:space="preserve"> </v>
      </c>
      <c r="C88" s="166" t="str">
        <f>IF(COUNTBLANK('Achat Forfait Epilation'!C88)=1,"",'Achat Forfait Epilation'!C88)</f>
        <v xml:space="preserve"> </v>
      </c>
      <c r="D88" s="163" t="str">
        <f>IF(COUNTBLANK('Achat Forfait Epilation'!E88)=1,"",'Achat Forfait Epilation'!E88)</f>
        <v xml:space="preserve"> </v>
      </c>
      <c r="E88" s="163" t="str">
        <f>IF(COUNTBLANK('Achat Forfait Epilation'!F88)=1,"",'Achat Forfait Epilation'!F88)</f>
        <v xml:space="preserve"> </v>
      </c>
      <c r="F88" s="168" t="str">
        <f>IF(COUNTBLANK('Achat Forfait Epilation'!P88)=1,"",'Achat Forfait Epilation'!P88)</f>
        <v/>
      </c>
      <c r="G88" s="10" t="str">
        <f>IFERROR(F88/'Achat Forfait Epilation'!S88,"")</f>
        <v/>
      </c>
      <c r="H88" s="29" t="str">
        <f>IF(COUNTBLANK('Achat Forfait Epilation'!R88)=1,"",'Achat Forfait Epilation'!R88)</f>
        <v xml:space="preserve"> </v>
      </c>
      <c r="I88" s="12" t="str" cm="1">
        <f t="array" ref="I88">IF('Données clients'!K88="Oui",IFERROR(INDEX(TableauForfait[Intervenant],SMALL(IF(TableauForfait[Référence Client]='Suivi Forfait Epilation'!$D88,ROW(TableauForfait[Référence Client]),9^9),1)-1)," ")," ")</f>
        <v xml:space="preserve"> </v>
      </c>
      <c r="J88" s="35" t="str" cm="1">
        <f t="array" ref="J88">IF('Données clients'!K88="Oui",IFERROR(IF($H88&gt;1,INDEX(TableauForfait[Intervenant],SMALL(IF(TableauForfait[Référence Client]='Suivi Forfait Epilation'!$D88,ROW(TableauForfait[Référence Client]),9^9),2)-1)," ")," ")," ")</f>
        <v xml:space="preserve"> </v>
      </c>
      <c r="K88" s="36" t="str" cm="1">
        <f t="array" ref="K88">IF('Données clients'!K88="Oui",IFERROR(IF($H88&gt;2,INDEX(TableauForfait[Intervenant],SMALL(IF(TableauForfait[Référence Client]='Suivi Forfait Epilation'!$D88,ROW(TableauForfait[Référence Client]),9^9),3)-1)," ")," ")," ")</f>
        <v xml:space="preserve"> </v>
      </c>
      <c r="L88" s="36" t="str" cm="1">
        <f t="array" ref="L88">IF('Données clients'!K88="Oui",IFERROR(IF($H88&gt;3,INDEX(TableauForfait[Intervenant],SMALL(IF(TableauForfait[Référence Client]='Suivi Forfait Epilation'!$D88,ROW(TableauForfait[Référence Client]),9^9),4)-1)," ")," ")," ")</f>
        <v xml:space="preserve"> </v>
      </c>
      <c r="M88" s="5" t="str" cm="1">
        <f t="array" ref="M88">IF('Données clients'!K88="Oui",IFERROR(IF($H88&gt;4,INDEX(TableauForfait[Intervenant],SMALL(IF(TableauForfait[Référence Client]='Suivi Forfait Epilation'!$D88,ROW(TableauForfait[Référence Client]),9^9),5)-1)," ")," ")," ")</f>
        <v xml:space="preserve"> </v>
      </c>
      <c r="N88" s="34" t="str">
        <f>IF('Données clients'!K88="Oui",I88&amp;" doit "," ")</f>
        <v xml:space="preserve"> </v>
      </c>
      <c r="O88" s="11" t="str">
        <f>IF('Données clients'!K88="Oui",IF(I88="Anaïs"," ",(COUNTIF(J88:M88,"Anaïs"))*G88)," ")</f>
        <v xml:space="preserve"> </v>
      </c>
      <c r="P88" s="11" t="str">
        <f>IF('Données clients'!K88="Oui",IF(I88="Christian"," ",(COUNTIF(J88:M88,"Christian"))*G88)," ")</f>
        <v xml:space="preserve"> </v>
      </c>
      <c r="Q88" s="85" t="str">
        <f>IF('Données clients'!K88="Oui",IF(I88="Matthieu"," ",(COUNTIF(J88:M88,"Matthieu"))*G88)," ")</f>
        <v xml:space="preserve"> </v>
      </c>
      <c r="R88" s="85"/>
      <c r="S88" s="86" t="str">
        <f t="shared" si="4"/>
        <v xml:space="preserve"> </v>
      </c>
      <c r="T88" s="125" t="str">
        <f t="shared" si="5"/>
        <v xml:space="preserve"> </v>
      </c>
      <c r="U88" s="34" t="str" cm="1">
        <f t="array" ref="U88">IF('Données clients'!R88="Oui","Somme restant due "&amp;(_xlfn.XLOOKUP(B88&amp;E88,B$1:$B88&amp;E$1:$E88,F$1:F88)-((_xlfn.XLOOKUP(B88&amp;E88,B$1:$B88&amp;E$1:$E88,F$1:F88)/3)*(_xlfn.XLOOKUP(B88&amp;E88,B$1:$B88&amp;E$1:$E88,H$2:H88))))&amp;"€"," ")</f>
        <v xml:space="preserve"> </v>
      </c>
      <c r="V88" s="2" t="str">
        <f>IF('Données clients'!R88="Oui","X"," ")</f>
        <v xml:space="preserve"> </v>
      </c>
    </row>
    <row r="89" spans="1:22" s="2" customFormat="1" ht="15" customHeight="1" x14ac:dyDescent="0.2">
      <c r="A89" s="124" t="str">
        <f>IF(COUNTBLANK('Achat Forfait Epilation'!A89)=1,"",'Achat Forfait Epilation'!A89)</f>
        <v xml:space="preserve"> </v>
      </c>
      <c r="B89" s="32" t="str">
        <f>IF(COUNTBLANK('Achat Forfait Epilation'!B89)=1,"",'Achat Forfait Epilation'!B89)</f>
        <v xml:space="preserve"> </v>
      </c>
      <c r="C89" s="166" t="str">
        <f>IF(COUNTBLANK('Achat Forfait Epilation'!C89)=1,"",'Achat Forfait Epilation'!C89)</f>
        <v xml:space="preserve"> </v>
      </c>
      <c r="D89" s="163" t="str">
        <f>IF(COUNTBLANK('Achat Forfait Epilation'!E89)=1,"",'Achat Forfait Epilation'!E89)</f>
        <v xml:space="preserve"> </v>
      </c>
      <c r="E89" s="163" t="str">
        <f>IF(COUNTBLANK('Achat Forfait Epilation'!F89)=1,"",'Achat Forfait Epilation'!F89)</f>
        <v xml:space="preserve"> </v>
      </c>
      <c r="F89" s="168" t="str">
        <f>IF(COUNTBLANK('Achat Forfait Epilation'!P89)=1,"",'Achat Forfait Epilation'!P89)</f>
        <v/>
      </c>
      <c r="G89" s="10" t="str">
        <f>IFERROR(F89/'Achat Forfait Epilation'!S89,"")</f>
        <v/>
      </c>
      <c r="H89" s="29" t="str">
        <f>IF(COUNTBLANK('Achat Forfait Epilation'!R89)=1,"",'Achat Forfait Epilation'!R89)</f>
        <v xml:space="preserve"> </v>
      </c>
      <c r="I89" s="12" t="str" cm="1">
        <f t="array" ref="I89">IF('Données clients'!K89="Oui",IFERROR(INDEX(TableauForfait[Intervenant],SMALL(IF(TableauForfait[Référence Client]='Suivi Forfait Epilation'!$D89,ROW(TableauForfait[Référence Client]),9^9),1)-1)," ")," ")</f>
        <v xml:space="preserve"> </v>
      </c>
      <c r="J89" s="35" t="str" cm="1">
        <f t="array" ref="J89">IF('Données clients'!K89="Oui",IFERROR(IF($H89&gt;1,INDEX(TableauForfait[Intervenant],SMALL(IF(TableauForfait[Référence Client]='Suivi Forfait Epilation'!$D89,ROW(TableauForfait[Référence Client]),9^9),2)-1)," ")," ")," ")</f>
        <v xml:space="preserve"> </v>
      </c>
      <c r="K89" s="36" t="str" cm="1">
        <f t="array" ref="K89">IF('Données clients'!K89="Oui",IFERROR(IF($H89&gt;2,INDEX(TableauForfait[Intervenant],SMALL(IF(TableauForfait[Référence Client]='Suivi Forfait Epilation'!$D89,ROW(TableauForfait[Référence Client]),9^9),3)-1)," ")," ")," ")</f>
        <v xml:space="preserve"> </v>
      </c>
      <c r="L89" s="36" t="str" cm="1">
        <f t="array" ref="L89">IF('Données clients'!K89="Oui",IFERROR(IF($H89&gt;3,INDEX(TableauForfait[Intervenant],SMALL(IF(TableauForfait[Référence Client]='Suivi Forfait Epilation'!$D89,ROW(TableauForfait[Référence Client]),9^9),4)-1)," ")," ")," ")</f>
        <v xml:space="preserve"> </v>
      </c>
      <c r="M89" s="5" t="str" cm="1">
        <f t="array" ref="M89">IF('Données clients'!K89="Oui",IFERROR(IF($H89&gt;4,INDEX(TableauForfait[Intervenant],SMALL(IF(TableauForfait[Référence Client]='Suivi Forfait Epilation'!$D89,ROW(TableauForfait[Référence Client]),9^9),5)-1)," ")," ")," ")</f>
        <v xml:space="preserve"> </v>
      </c>
      <c r="N89" s="34" t="str">
        <f>IF('Données clients'!K89="Oui",I89&amp;" doit "," ")</f>
        <v xml:space="preserve"> </v>
      </c>
      <c r="O89" s="11" t="str">
        <f>IF('Données clients'!K89="Oui",IF(I89="Anaïs"," ",(COUNTIF(J89:M89,"Anaïs"))*G89)," ")</f>
        <v xml:space="preserve"> </v>
      </c>
      <c r="P89" s="11" t="str">
        <f>IF('Données clients'!K89="Oui",IF(I89="Christian"," ",(COUNTIF(J89:M89,"Christian"))*G89)," ")</f>
        <v xml:space="preserve"> </v>
      </c>
      <c r="Q89" s="85" t="str">
        <f>IF('Données clients'!K89="Oui",IF(I89="Matthieu"," ",(COUNTIF(J89:M89,"Matthieu"))*G89)," ")</f>
        <v xml:space="preserve"> </v>
      </c>
      <c r="R89" s="85"/>
      <c r="S89" s="86" t="str">
        <f t="shared" si="4"/>
        <v xml:space="preserve"> </v>
      </c>
      <c r="T89" s="125" t="str">
        <f t="shared" si="5"/>
        <v xml:space="preserve"> </v>
      </c>
      <c r="U89" s="34" t="str" cm="1">
        <f t="array" ref="U89">IF('Données clients'!R89="Oui","Somme restant due "&amp;(_xlfn.XLOOKUP(B89&amp;E89,B$1:$B89&amp;E$1:$E89,F$1:F89)-((_xlfn.XLOOKUP(B89&amp;E89,B$1:$B89&amp;E$1:$E89,F$1:F89)/3)*(_xlfn.XLOOKUP(B89&amp;E89,B$1:$B89&amp;E$1:$E89,H$2:H89))))&amp;"€"," ")</f>
        <v xml:space="preserve"> </v>
      </c>
      <c r="V89" s="2" t="str">
        <f>IF('Données clients'!R89="Oui","X"," ")</f>
        <v xml:space="preserve"> </v>
      </c>
    </row>
    <row r="90" spans="1:22" s="2" customFormat="1" ht="15" customHeight="1" x14ac:dyDescent="0.2">
      <c r="A90" s="124" t="str">
        <f>IF(COUNTBLANK('Achat Forfait Epilation'!A90)=1,"",'Achat Forfait Epilation'!A90)</f>
        <v xml:space="preserve"> </v>
      </c>
      <c r="B90" s="32" t="str">
        <f>IF(COUNTBLANK('Achat Forfait Epilation'!B90)=1,"",'Achat Forfait Epilation'!B90)</f>
        <v xml:space="preserve"> </v>
      </c>
      <c r="C90" s="166" t="str">
        <f>IF(COUNTBLANK('Achat Forfait Epilation'!C90)=1,"",'Achat Forfait Epilation'!C90)</f>
        <v xml:space="preserve"> </v>
      </c>
      <c r="D90" s="163" t="str">
        <f>IF(COUNTBLANK('Achat Forfait Epilation'!E90)=1,"",'Achat Forfait Epilation'!E90)</f>
        <v xml:space="preserve"> </v>
      </c>
      <c r="E90" s="163" t="str">
        <f>IF(COUNTBLANK('Achat Forfait Epilation'!F90)=1,"",'Achat Forfait Epilation'!F90)</f>
        <v xml:space="preserve"> </v>
      </c>
      <c r="F90" s="168" t="str">
        <f>IF(COUNTBLANK('Achat Forfait Epilation'!P90)=1,"",'Achat Forfait Epilation'!P90)</f>
        <v/>
      </c>
      <c r="G90" s="10" t="str">
        <f>IFERROR(F90/'Achat Forfait Epilation'!S90,"")</f>
        <v/>
      </c>
      <c r="H90" s="29" t="str">
        <f>IF(COUNTBLANK('Achat Forfait Epilation'!R90)=1,"",'Achat Forfait Epilation'!R90)</f>
        <v xml:space="preserve"> </v>
      </c>
      <c r="I90" s="12" t="str" cm="1">
        <f t="array" ref="I90">IF('Données clients'!K90="Oui",IFERROR(INDEX(TableauForfait[Intervenant],SMALL(IF(TableauForfait[Référence Client]='Suivi Forfait Epilation'!$D90,ROW(TableauForfait[Référence Client]),9^9),1)-1)," ")," ")</f>
        <v xml:space="preserve"> </v>
      </c>
      <c r="J90" s="35" t="str" cm="1">
        <f t="array" ref="J90">IF('Données clients'!K90="Oui",IFERROR(IF($H90&gt;1,INDEX(TableauForfait[Intervenant],SMALL(IF(TableauForfait[Référence Client]='Suivi Forfait Epilation'!$D90,ROW(TableauForfait[Référence Client]),9^9),2)-1)," ")," ")," ")</f>
        <v xml:space="preserve"> </v>
      </c>
      <c r="K90" s="36" t="str" cm="1">
        <f t="array" ref="K90">IF('Données clients'!K90="Oui",IFERROR(IF($H90&gt;2,INDEX(TableauForfait[Intervenant],SMALL(IF(TableauForfait[Référence Client]='Suivi Forfait Epilation'!$D90,ROW(TableauForfait[Référence Client]),9^9),3)-1)," ")," ")," ")</f>
        <v xml:space="preserve"> </v>
      </c>
      <c r="L90" s="36" t="str" cm="1">
        <f t="array" ref="L90">IF('Données clients'!K90="Oui",IFERROR(IF($H90&gt;3,INDEX(TableauForfait[Intervenant],SMALL(IF(TableauForfait[Référence Client]='Suivi Forfait Epilation'!$D90,ROW(TableauForfait[Référence Client]),9^9),4)-1)," ")," ")," ")</f>
        <v xml:space="preserve"> </v>
      </c>
      <c r="M90" s="5" t="str" cm="1">
        <f t="array" ref="M90">IF('Données clients'!K90="Oui",IFERROR(IF($H90&gt;4,INDEX(TableauForfait[Intervenant],SMALL(IF(TableauForfait[Référence Client]='Suivi Forfait Epilation'!$D90,ROW(TableauForfait[Référence Client]),9^9),5)-1)," ")," ")," ")</f>
        <v xml:space="preserve"> </v>
      </c>
      <c r="N90" s="34" t="str">
        <f>IF('Données clients'!K90="Oui",I90&amp;" doit "," ")</f>
        <v xml:space="preserve"> </v>
      </c>
      <c r="O90" s="11" t="str">
        <f>IF('Données clients'!K90="Oui",IF(I90="Anaïs"," ",(COUNTIF(J90:M90,"Anaïs"))*G90)," ")</f>
        <v xml:space="preserve"> </v>
      </c>
      <c r="P90" s="11" t="str">
        <f>IF('Données clients'!K90="Oui",IF(I90="Christian"," ",(COUNTIF(J90:M90,"Christian"))*G90)," ")</f>
        <v xml:space="preserve"> </v>
      </c>
      <c r="Q90" s="85" t="str">
        <f>IF('Données clients'!K90="Oui",IF(I90="Matthieu"," ",(COUNTIF(J90:M90,"Matthieu"))*G90)," ")</f>
        <v xml:space="preserve"> </v>
      </c>
      <c r="R90" s="85"/>
      <c r="S90" s="86" t="str">
        <f t="shared" si="4"/>
        <v xml:space="preserve"> </v>
      </c>
      <c r="T90" s="125" t="str">
        <f t="shared" si="5"/>
        <v xml:space="preserve"> </v>
      </c>
      <c r="U90" s="34" t="str" cm="1">
        <f t="array" ref="U90">IF('Données clients'!R90="Oui","Somme restant due "&amp;(_xlfn.XLOOKUP(B90&amp;E90,B$1:$B90&amp;E$1:$E90,F$1:F90)-((_xlfn.XLOOKUP(B90&amp;E90,B$1:$B90&amp;E$1:$E90,F$1:F90)/3)*(_xlfn.XLOOKUP(B90&amp;E90,B$1:$B90&amp;E$1:$E90,H$2:H90))))&amp;"€"," ")</f>
        <v xml:space="preserve"> </v>
      </c>
      <c r="V90" s="2" t="str">
        <f>IF('Données clients'!R90="Oui","X"," ")</f>
        <v xml:space="preserve"> </v>
      </c>
    </row>
    <row r="91" spans="1:22" s="2" customFormat="1" ht="15" customHeight="1" x14ac:dyDescent="0.2">
      <c r="A91" s="124" t="str">
        <f>IF(COUNTBLANK('Achat Forfait Epilation'!A91)=1,"",'Achat Forfait Epilation'!A91)</f>
        <v xml:space="preserve"> </v>
      </c>
      <c r="B91" s="32" t="str">
        <f>IF(COUNTBLANK('Achat Forfait Epilation'!B91)=1,"",'Achat Forfait Epilation'!B91)</f>
        <v xml:space="preserve"> </v>
      </c>
      <c r="C91" s="166" t="str">
        <f>IF(COUNTBLANK('Achat Forfait Epilation'!C91)=1,"",'Achat Forfait Epilation'!C91)</f>
        <v xml:space="preserve"> </v>
      </c>
      <c r="D91" s="163" t="str">
        <f>IF(COUNTBLANK('Achat Forfait Epilation'!E91)=1,"",'Achat Forfait Epilation'!E91)</f>
        <v xml:space="preserve"> </v>
      </c>
      <c r="E91" s="163" t="str">
        <f>IF(COUNTBLANK('Achat Forfait Epilation'!F91)=1,"",'Achat Forfait Epilation'!F91)</f>
        <v xml:space="preserve"> </v>
      </c>
      <c r="F91" s="168" t="str">
        <f>IF(COUNTBLANK('Achat Forfait Epilation'!P91)=1,"",'Achat Forfait Epilation'!P91)</f>
        <v/>
      </c>
      <c r="G91" s="10" t="str">
        <f>IFERROR(F91/'Achat Forfait Epilation'!S91,"")</f>
        <v/>
      </c>
      <c r="H91" s="29" t="str">
        <f>IF(COUNTBLANK('Achat Forfait Epilation'!R91)=1,"",'Achat Forfait Epilation'!R91)</f>
        <v xml:space="preserve"> </v>
      </c>
      <c r="I91" s="12" t="str" cm="1">
        <f t="array" ref="I91">IF('Données clients'!K91="Oui",IFERROR(INDEX(TableauForfait[Intervenant],SMALL(IF(TableauForfait[Référence Client]='Suivi Forfait Epilation'!$D91,ROW(TableauForfait[Référence Client]),9^9),1)-1)," ")," ")</f>
        <v xml:space="preserve"> </v>
      </c>
      <c r="J91" s="35" t="str" cm="1">
        <f t="array" ref="J91">IF('Données clients'!K91="Oui",IFERROR(IF($H91&gt;1,INDEX(TableauForfait[Intervenant],SMALL(IF(TableauForfait[Référence Client]='Suivi Forfait Epilation'!$D91,ROW(TableauForfait[Référence Client]),9^9),2)-1)," ")," ")," ")</f>
        <v xml:space="preserve"> </v>
      </c>
      <c r="K91" s="36" t="str" cm="1">
        <f t="array" ref="K91">IF('Données clients'!K91="Oui",IFERROR(IF($H91&gt;2,INDEX(TableauForfait[Intervenant],SMALL(IF(TableauForfait[Référence Client]='Suivi Forfait Epilation'!$D91,ROW(TableauForfait[Référence Client]),9^9),3)-1)," ")," ")," ")</f>
        <v xml:space="preserve"> </v>
      </c>
      <c r="L91" s="36" t="str" cm="1">
        <f t="array" ref="L91">IF('Données clients'!K91="Oui",IFERROR(IF($H91&gt;3,INDEX(TableauForfait[Intervenant],SMALL(IF(TableauForfait[Référence Client]='Suivi Forfait Epilation'!$D91,ROW(TableauForfait[Référence Client]),9^9),4)-1)," ")," ")," ")</f>
        <v xml:space="preserve"> </v>
      </c>
      <c r="M91" s="5" t="str" cm="1">
        <f t="array" ref="M91">IF('Données clients'!K91="Oui",IFERROR(IF($H91&gt;4,INDEX(TableauForfait[Intervenant],SMALL(IF(TableauForfait[Référence Client]='Suivi Forfait Epilation'!$D91,ROW(TableauForfait[Référence Client]),9^9),5)-1)," ")," ")," ")</f>
        <v xml:space="preserve"> </v>
      </c>
      <c r="N91" s="34" t="str">
        <f>IF('Données clients'!K91="Oui",I91&amp;" doit "," ")</f>
        <v xml:space="preserve"> </v>
      </c>
      <c r="O91" s="11" t="str">
        <f>IF('Données clients'!K91="Oui",IF(I91="Anaïs"," ",(COUNTIF(J91:M91,"Anaïs"))*G91)," ")</f>
        <v xml:space="preserve"> </v>
      </c>
      <c r="P91" s="11" t="str">
        <f>IF('Données clients'!K91="Oui",IF(I91="Christian"," ",(COUNTIF(J91:M91,"Christian"))*G91)," ")</f>
        <v xml:space="preserve"> </v>
      </c>
      <c r="Q91" s="85" t="str">
        <f>IF('Données clients'!K91="Oui",IF(I91="Matthieu"," ",(COUNTIF(J91:M91,"Matthieu"))*G91)," ")</f>
        <v xml:space="preserve"> </v>
      </c>
      <c r="R91" s="85"/>
      <c r="S91" s="86" t="str">
        <f t="shared" si="4"/>
        <v xml:space="preserve"> </v>
      </c>
      <c r="T91" s="125" t="str">
        <f t="shared" si="5"/>
        <v xml:space="preserve"> </v>
      </c>
      <c r="U91" s="34" t="str" cm="1">
        <f t="array" ref="U91">IF('Données clients'!R91="Oui","Somme restant due "&amp;(_xlfn.XLOOKUP(B91&amp;E91,B$1:$B91&amp;E$1:$E91,F$1:F91)-((_xlfn.XLOOKUP(B91&amp;E91,B$1:$B91&amp;E$1:$E91,F$1:F91)/3)*(_xlfn.XLOOKUP(B91&amp;E91,B$1:$B91&amp;E$1:$E91,H$2:H91))))&amp;"€"," ")</f>
        <v xml:space="preserve"> </v>
      </c>
      <c r="V91" s="2" t="str">
        <f>IF('Données clients'!R91="Oui","X"," ")</f>
        <v xml:space="preserve"> </v>
      </c>
    </row>
    <row r="92" spans="1:22" s="2" customFormat="1" ht="15" customHeight="1" x14ac:dyDescent="0.2">
      <c r="A92" s="124" t="str">
        <f>IF(COUNTBLANK('Achat Forfait Epilation'!A92)=1,"",'Achat Forfait Epilation'!A92)</f>
        <v xml:space="preserve"> </v>
      </c>
      <c r="B92" s="32" t="str">
        <f>IF(COUNTBLANK('Achat Forfait Epilation'!B92)=1,"",'Achat Forfait Epilation'!B92)</f>
        <v xml:space="preserve"> </v>
      </c>
      <c r="C92" s="166" t="str">
        <f>IF(COUNTBLANK('Achat Forfait Epilation'!C92)=1,"",'Achat Forfait Epilation'!C92)</f>
        <v xml:space="preserve"> </v>
      </c>
      <c r="D92" s="163" t="str">
        <f>IF(COUNTBLANK('Achat Forfait Epilation'!E92)=1,"",'Achat Forfait Epilation'!E92)</f>
        <v xml:space="preserve"> </v>
      </c>
      <c r="E92" s="163" t="str">
        <f>IF(COUNTBLANK('Achat Forfait Epilation'!F92)=1,"",'Achat Forfait Epilation'!F92)</f>
        <v xml:space="preserve"> </v>
      </c>
      <c r="F92" s="168" t="str">
        <f>IF(COUNTBLANK('Achat Forfait Epilation'!P92)=1,"",'Achat Forfait Epilation'!P92)</f>
        <v/>
      </c>
      <c r="G92" s="10" t="str">
        <f>IFERROR(F92/'Achat Forfait Epilation'!S92,"")</f>
        <v/>
      </c>
      <c r="H92" s="29" t="str">
        <f>IF(COUNTBLANK('Achat Forfait Epilation'!R92)=1,"",'Achat Forfait Epilation'!R92)</f>
        <v xml:space="preserve"> </v>
      </c>
      <c r="I92" s="12" t="str" cm="1">
        <f t="array" ref="I92">IF('Données clients'!K92="Oui",IFERROR(INDEX(TableauForfait[Intervenant],SMALL(IF(TableauForfait[Référence Client]='Suivi Forfait Epilation'!$D92,ROW(TableauForfait[Référence Client]),9^9),1)-1)," ")," ")</f>
        <v xml:space="preserve"> </v>
      </c>
      <c r="J92" s="35" t="str" cm="1">
        <f t="array" ref="J92">IF('Données clients'!K92="Oui",IFERROR(IF($H92&gt;1,INDEX(TableauForfait[Intervenant],SMALL(IF(TableauForfait[Référence Client]='Suivi Forfait Epilation'!$D92,ROW(TableauForfait[Référence Client]),9^9),2)-1)," ")," ")," ")</f>
        <v xml:space="preserve"> </v>
      </c>
      <c r="K92" s="36" t="str" cm="1">
        <f t="array" ref="K92">IF('Données clients'!K92="Oui",IFERROR(IF($H92&gt;2,INDEX(TableauForfait[Intervenant],SMALL(IF(TableauForfait[Référence Client]='Suivi Forfait Epilation'!$D92,ROW(TableauForfait[Référence Client]),9^9),3)-1)," ")," ")," ")</f>
        <v xml:space="preserve"> </v>
      </c>
      <c r="L92" s="36" t="str" cm="1">
        <f t="array" ref="L92">IF('Données clients'!K92="Oui",IFERROR(IF($H92&gt;3,INDEX(TableauForfait[Intervenant],SMALL(IF(TableauForfait[Référence Client]='Suivi Forfait Epilation'!$D92,ROW(TableauForfait[Référence Client]),9^9),4)-1)," ")," ")," ")</f>
        <v xml:space="preserve"> </v>
      </c>
      <c r="M92" s="5" t="str" cm="1">
        <f t="array" ref="M92">IF('Données clients'!K92="Oui",IFERROR(IF($H92&gt;4,INDEX(TableauForfait[Intervenant],SMALL(IF(TableauForfait[Référence Client]='Suivi Forfait Epilation'!$D92,ROW(TableauForfait[Référence Client]),9^9),5)-1)," ")," ")," ")</f>
        <v xml:space="preserve"> </v>
      </c>
      <c r="N92" s="34" t="str">
        <f>IF('Données clients'!K92="Oui",I92&amp;" doit "," ")</f>
        <v xml:space="preserve"> </v>
      </c>
      <c r="O92" s="11" t="str">
        <f>IF('Données clients'!K92="Oui",IF(I92="Anaïs"," ",(COUNTIF(J92:M92,"Anaïs"))*G92)," ")</f>
        <v xml:space="preserve"> </v>
      </c>
      <c r="P92" s="11" t="str">
        <f>IF('Données clients'!K92="Oui",IF(I92="Christian"," ",(COUNTIF(J92:M92,"Christian"))*G92)," ")</f>
        <v xml:space="preserve"> </v>
      </c>
      <c r="Q92" s="85" t="str">
        <f>IF('Données clients'!K92="Oui",IF(I92="Matthieu"," ",(COUNTIF(J92:M92,"Matthieu"))*G92)," ")</f>
        <v xml:space="preserve"> </v>
      </c>
      <c r="R92" s="85"/>
      <c r="S92" s="86" t="str">
        <f t="shared" si="4"/>
        <v xml:space="preserve"> </v>
      </c>
      <c r="T92" s="125" t="str">
        <f t="shared" si="5"/>
        <v xml:space="preserve"> </v>
      </c>
      <c r="U92" s="34" t="str" cm="1">
        <f t="array" ref="U92">IF('Données clients'!R92="Oui","Somme restant due "&amp;(_xlfn.XLOOKUP(B92&amp;E92,B$1:$B92&amp;E$1:$E92,F$1:F92)-((_xlfn.XLOOKUP(B92&amp;E92,B$1:$B92&amp;E$1:$E92,F$1:F92)/3)*(_xlfn.XLOOKUP(B92&amp;E92,B$1:$B92&amp;E$1:$E92,H$2:H92))))&amp;"€"," ")</f>
        <v xml:space="preserve"> </v>
      </c>
      <c r="V92" s="2" t="str">
        <f>IF('Données clients'!R92="Oui","X"," ")</f>
        <v xml:space="preserve"> </v>
      </c>
    </row>
    <row r="93" spans="1:22" s="2" customFormat="1" ht="15" customHeight="1" x14ac:dyDescent="0.2">
      <c r="A93" s="124" t="str">
        <f>IF(COUNTBLANK('Achat Forfait Epilation'!A93)=1,"",'Achat Forfait Epilation'!A93)</f>
        <v xml:space="preserve"> </v>
      </c>
      <c r="B93" s="32" t="str">
        <f>IF(COUNTBLANK('Achat Forfait Epilation'!B93)=1,"",'Achat Forfait Epilation'!B93)</f>
        <v xml:space="preserve"> </v>
      </c>
      <c r="C93" s="166" t="str">
        <f>IF(COUNTBLANK('Achat Forfait Epilation'!C93)=1,"",'Achat Forfait Epilation'!C93)</f>
        <v xml:space="preserve"> </v>
      </c>
      <c r="D93" s="163" t="str">
        <f>IF(COUNTBLANK('Achat Forfait Epilation'!E93)=1,"",'Achat Forfait Epilation'!E93)</f>
        <v xml:space="preserve"> </v>
      </c>
      <c r="E93" s="163" t="str">
        <f>IF(COUNTBLANK('Achat Forfait Epilation'!F93)=1,"",'Achat Forfait Epilation'!F93)</f>
        <v xml:space="preserve"> </v>
      </c>
      <c r="F93" s="168" t="str">
        <f>IF(COUNTBLANK('Achat Forfait Epilation'!P93)=1,"",'Achat Forfait Epilation'!P93)</f>
        <v/>
      </c>
      <c r="G93" s="10" t="str">
        <f>IFERROR(F93/'Achat Forfait Epilation'!S93,"")</f>
        <v/>
      </c>
      <c r="H93" s="29" t="str">
        <f>IF(COUNTBLANK('Achat Forfait Epilation'!R93)=1,"",'Achat Forfait Epilation'!R93)</f>
        <v xml:space="preserve"> </v>
      </c>
      <c r="I93" s="12" t="str" cm="1">
        <f t="array" ref="I93">IF('Données clients'!K93="Oui",IFERROR(INDEX(TableauForfait[Intervenant],SMALL(IF(TableauForfait[Référence Client]='Suivi Forfait Epilation'!$D93,ROW(TableauForfait[Référence Client]),9^9),1)-1)," ")," ")</f>
        <v xml:space="preserve"> </v>
      </c>
      <c r="J93" s="35" t="str" cm="1">
        <f t="array" ref="J93">IF('Données clients'!K93="Oui",IFERROR(IF($H93&gt;1,INDEX(TableauForfait[Intervenant],SMALL(IF(TableauForfait[Référence Client]='Suivi Forfait Epilation'!$D93,ROW(TableauForfait[Référence Client]),9^9),2)-1)," ")," ")," ")</f>
        <v xml:space="preserve"> </v>
      </c>
      <c r="K93" s="36" t="str" cm="1">
        <f t="array" ref="K93">IF('Données clients'!K93="Oui",IFERROR(IF($H93&gt;2,INDEX(TableauForfait[Intervenant],SMALL(IF(TableauForfait[Référence Client]='Suivi Forfait Epilation'!$D93,ROW(TableauForfait[Référence Client]),9^9),3)-1)," ")," ")," ")</f>
        <v xml:space="preserve"> </v>
      </c>
      <c r="L93" s="36" t="str" cm="1">
        <f t="array" ref="L93">IF('Données clients'!K93="Oui",IFERROR(IF($H93&gt;3,INDEX(TableauForfait[Intervenant],SMALL(IF(TableauForfait[Référence Client]='Suivi Forfait Epilation'!$D93,ROW(TableauForfait[Référence Client]),9^9),4)-1)," ")," ")," ")</f>
        <v xml:space="preserve"> </v>
      </c>
      <c r="M93" s="5" t="str" cm="1">
        <f t="array" ref="M93">IF('Données clients'!K93="Oui",IFERROR(IF($H93&gt;4,INDEX(TableauForfait[Intervenant],SMALL(IF(TableauForfait[Référence Client]='Suivi Forfait Epilation'!$D93,ROW(TableauForfait[Référence Client]),9^9),5)-1)," ")," ")," ")</f>
        <v xml:space="preserve"> </v>
      </c>
      <c r="N93" s="34" t="str">
        <f>IF('Données clients'!K93="Oui",I93&amp;" doit "," ")</f>
        <v xml:space="preserve"> </v>
      </c>
      <c r="O93" s="11" t="str">
        <f>IF('Données clients'!K93="Oui",IF(I93="Anaïs"," ",(COUNTIF(J93:M93,"Anaïs"))*G93)," ")</f>
        <v xml:space="preserve"> </v>
      </c>
      <c r="P93" s="11" t="str">
        <f>IF('Données clients'!K93="Oui",IF(I93="Christian"," ",(COUNTIF(J93:M93,"Christian"))*G93)," ")</f>
        <v xml:space="preserve"> </v>
      </c>
      <c r="Q93" s="85" t="str">
        <f>IF('Données clients'!K93="Oui",IF(I93="Matthieu"," ",(COUNTIF(J93:M93,"Matthieu"))*G93)," ")</f>
        <v xml:space="preserve"> </v>
      </c>
      <c r="R93" s="85"/>
      <c r="S93" s="86" t="str">
        <f t="shared" si="4"/>
        <v xml:space="preserve"> </v>
      </c>
      <c r="T93" s="125" t="str">
        <f t="shared" si="5"/>
        <v xml:space="preserve"> </v>
      </c>
      <c r="U93" s="34" t="str" cm="1">
        <f t="array" ref="U93">IF('Données clients'!R93="Oui","Somme restant due "&amp;(_xlfn.XLOOKUP(B93&amp;E93,B$1:$B93&amp;E$1:$E93,F$1:F93)-((_xlfn.XLOOKUP(B93&amp;E93,B$1:$B93&amp;E$1:$E93,F$1:F93)/3)*(_xlfn.XLOOKUP(B93&amp;E93,B$1:$B93&amp;E$1:$E93,H$2:H93))))&amp;"€"," ")</f>
        <v xml:space="preserve"> </v>
      </c>
      <c r="V93" s="2" t="str">
        <f>IF('Données clients'!R93="Oui","X"," ")</f>
        <v xml:space="preserve"> </v>
      </c>
    </row>
    <row r="94" spans="1:22" s="2" customFormat="1" ht="15" customHeight="1" x14ac:dyDescent="0.2">
      <c r="A94" s="124" t="str">
        <f>IF(COUNTBLANK('Achat Forfait Epilation'!A94)=1,"",'Achat Forfait Epilation'!A94)</f>
        <v xml:space="preserve"> </v>
      </c>
      <c r="B94" s="32" t="str">
        <f>IF(COUNTBLANK('Achat Forfait Epilation'!B94)=1,"",'Achat Forfait Epilation'!B94)</f>
        <v xml:space="preserve"> </v>
      </c>
      <c r="C94" s="166" t="str">
        <f>IF(COUNTBLANK('Achat Forfait Epilation'!C94)=1,"",'Achat Forfait Epilation'!C94)</f>
        <v xml:space="preserve"> </v>
      </c>
      <c r="D94" s="163" t="str">
        <f>IF(COUNTBLANK('Achat Forfait Epilation'!E94)=1,"",'Achat Forfait Epilation'!E94)</f>
        <v xml:space="preserve"> </v>
      </c>
      <c r="E94" s="163" t="str">
        <f>IF(COUNTBLANK('Achat Forfait Epilation'!F94)=1,"",'Achat Forfait Epilation'!F94)</f>
        <v xml:space="preserve"> </v>
      </c>
      <c r="F94" s="168" t="str">
        <f>IF(COUNTBLANK('Achat Forfait Epilation'!P94)=1,"",'Achat Forfait Epilation'!P94)</f>
        <v/>
      </c>
      <c r="G94" s="10" t="str">
        <f>IFERROR(F94/'Achat Forfait Epilation'!S94,"")</f>
        <v/>
      </c>
      <c r="H94" s="29" t="str">
        <f>IF(COUNTBLANK('Achat Forfait Epilation'!R94)=1,"",'Achat Forfait Epilation'!R94)</f>
        <v xml:space="preserve"> </v>
      </c>
      <c r="I94" s="12" t="str" cm="1">
        <f t="array" ref="I94">IF('Données clients'!K94="Oui",IFERROR(INDEX(TableauForfait[Intervenant],SMALL(IF(TableauForfait[Référence Client]='Suivi Forfait Epilation'!$D94,ROW(TableauForfait[Référence Client]),9^9),1)-1)," ")," ")</f>
        <v xml:space="preserve"> </v>
      </c>
      <c r="J94" s="35" t="str" cm="1">
        <f t="array" ref="J94">IF('Données clients'!K94="Oui",IFERROR(IF($H94&gt;1,INDEX(TableauForfait[Intervenant],SMALL(IF(TableauForfait[Référence Client]='Suivi Forfait Epilation'!$D94,ROW(TableauForfait[Référence Client]),9^9),2)-1)," ")," ")," ")</f>
        <v xml:space="preserve"> </v>
      </c>
      <c r="K94" s="36" t="str" cm="1">
        <f t="array" ref="K94">IF('Données clients'!K94="Oui",IFERROR(IF($H94&gt;2,INDEX(TableauForfait[Intervenant],SMALL(IF(TableauForfait[Référence Client]='Suivi Forfait Epilation'!$D94,ROW(TableauForfait[Référence Client]),9^9),3)-1)," ")," ")," ")</f>
        <v xml:space="preserve"> </v>
      </c>
      <c r="L94" s="36" t="str" cm="1">
        <f t="array" ref="L94">IF('Données clients'!K94="Oui",IFERROR(IF($H94&gt;3,INDEX(TableauForfait[Intervenant],SMALL(IF(TableauForfait[Référence Client]='Suivi Forfait Epilation'!$D94,ROW(TableauForfait[Référence Client]),9^9),4)-1)," ")," ")," ")</f>
        <v xml:space="preserve"> </v>
      </c>
      <c r="M94" s="5" t="str" cm="1">
        <f t="array" ref="M94">IF('Données clients'!K94="Oui",IFERROR(IF($H94&gt;4,INDEX(TableauForfait[Intervenant],SMALL(IF(TableauForfait[Référence Client]='Suivi Forfait Epilation'!$D94,ROW(TableauForfait[Référence Client]),9^9),5)-1)," ")," ")," ")</f>
        <v xml:space="preserve"> </v>
      </c>
      <c r="N94" s="34" t="str">
        <f>IF('Données clients'!K94="Oui",I94&amp;" doit "," ")</f>
        <v xml:space="preserve"> </v>
      </c>
      <c r="O94" s="11" t="str">
        <f>IF('Données clients'!K94="Oui",IF(I94="Anaïs"," ",(COUNTIF(J94:M94,"Anaïs"))*G94)," ")</f>
        <v xml:space="preserve"> </v>
      </c>
      <c r="P94" s="11" t="str">
        <f>IF('Données clients'!K94="Oui",IF(I94="Christian"," ",(COUNTIF(J94:M94,"Christian"))*G94)," ")</f>
        <v xml:space="preserve"> </v>
      </c>
      <c r="Q94" s="85" t="str">
        <f>IF('Données clients'!K94="Oui",IF(I94="Matthieu"," ",(COUNTIF(J94:M94,"Matthieu"))*G94)," ")</f>
        <v xml:space="preserve"> </v>
      </c>
      <c r="R94" s="85"/>
      <c r="S94" s="86" t="str">
        <f t="shared" si="4"/>
        <v xml:space="preserve"> </v>
      </c>
      <c r="T94" s="125" t="str">
        <f t="shared" si="5"/>
        <v xml:space="preserve"> </v>
      </c>
      <c r="U94" s="34" t="str" cm="1">
        <f t="array" ref="U94">IF('Données clients'!R94="Oui","Somme restant due "&amp;(_xlfn.XLOOKUP(B94&amp;E94,B$1:$B94&amp;E$1:$E94,F$1:F94)-((_xlfn.XLOOKUP(B94&amp;E94,B$1:$B94&amp;E$1:$E94,F$1:F94)/3)*(_xlfn.XLOOKUP(B94&amp;E94,B$1:$B94&amp;E$1:$E94,H$2:H94))))&amp;"€"," ")</f>
        <v xml:space="preserve"> </v>
      </c>
      <c r="V94" s="2" t="str">
        <f>IF('Données clients'!R94="Oui","X"," ")</f>
        <v xml:space="preserve"> </v>
      </c>
    </row>
    <row r="95" spans="1:22" s="2" customFormat="1" ht="15" customHeight="1" x14ac:dyDescent="0.2">
      <c r="A95" s="124" t="str">
        <f>IF(COUNTBLANK('Achat Forfait Epilation'!A95)=1,"",'Achat Forfait Epilation'!A95)</f>
        <v xml:space="preserve"> </v>
      </c>
      <c r="B95" s="32" t="str">
        <f>IF(COUNTBLANK('Achat Forfait Epilation'!B95)=1,"",'Achat Forfait Epilation'!B95)</f>
        <v xml:space="preserve"> </v>
      </c>
      <c r="C95" s="166" t="str">
        <f>IF(COUNTBLANK('Achat Forfait Epilation'!C95)=1,"",'Achat Forfait Epilation'!C95)</f>
        <v xml:space="preserve"> </v>
      </c>
      <c r="D95" s="163" t="str">
        <f>IF(COUNTBLANK('Achat Forfait Epilation'!E95)=1,"",'Achat Forfait Epilation'!E95)</f>
        <v xml:space="preserve"> </v>
      </c>
      <c r="E95" s="163" t="str">
        <f>IF(COUNTBLANK('Achat Forfait Epilation'!F95)=1,"",'Achat Forfait Epilation'!F95)</f>
        <v xml:space="preserve"> </v>
      </c>
      <c r="F95" s="168" t="str">
        <f>IF(COUNTBLANK('Achat Forfait Epilation'!P95)=1,"",'Achat Forfait Epilation'!P95)</f>
        <v/>
      </c>
      <c r="G95" s="10" t="str">
        <f>IFERROR(F95/'Achat Forfait Epilation'!S95,"")</f>
        <v/>
      </c>
      <c r="H95" s="29" t="str">
        <f>IF(COUNTBLANK('Achat Forfait Epilation'!R95)=1,"",'Achat Forfait Epilation'!R95)</f>
        <v xml:space="preserve"> </v>
      </c>
      <c r="I95" s="12" t="str" cm="1">
        <f t="array" ref="I95">IF('Données clients'!K95="Oui",IFERROR(INDEX(TableauForfait[Intervenant],SMALL(IF(TableauForfait[Référence Client]='Suivi Forfait Epilation'!$D95,ROW(TableauForfait[Référence Client]),9^9),1)-1)," ")," ")</f>
        <v xml:space="preserve"> </v>
      </c>
      <c r="J95" s="35" t="str" cm="1">
        <f t="array" ref="J95">IF('Données clients'!K95="Oui",IFERROR(IF($H95&gt;1,INDEX(TableauForfait[Intervenant],SMALL(IF(TableauForfait[Référence Client]='Suivi Forfait Epilation'!$D95,ROW(TableauForfait[Référence Client]),9^9),2)-1)," ")," ")," ")</f>
        <v xml:space="preserve"> </v>
      </c>
      <c r="K95" s="36" t="str" cm="1">
        <f t="array" ref="K95">IF('Données clients'!K95="Oui",IFERROR(IF($H95&gt;2,INDEX(TableauForfait[Intervenant],SMALL(IF(TableauForfait[Référence Client]='Suivi Forfait Epilation'!$D95,ROW(TableauForfait[Référence Client]),9^9),3)-1)," ")," ")," ")</f>
        <v xml:space="preserve"> </v>
      </c>
      <c r="L95" s="36" t="str" cm="1">
        <f t="array" ref="L95">IF('Données clients'!K95="Oui",IFERROR(IF($H95&gt;3,INDEX(TableauForfait[Intervenant],SMALL(IF(TableauForfait[Référence Client]='Suivi Forfait Epilation'!$D95,ROW(TableauForfait[Référence Client]),9^9),4)-1)," ")," ")," ")</f>
        <v xml:space="preserve"> </v>
      </c>
      <c r="M95" s="5" t="str" cm="1">
        <f t="array" ref="M95">IF('Données clients'!K95="Oui",IFERROR(IF($H95&gt;4,INDEX(TableauForfait[Intervenant],SMALL(IF(TableauForfait[Référence Client]='Suivi Forfait Epilation'!$D95,ROW(TableauForfait[Référence Client]),9^9),5)-1)," ")," ")," ")</f>
        <v xml:space="preserve"> </v>
      </c>
      <c r="N95" s="34" t="str">
        <f>IF('Données clients'!K95="Oui",I95&amp;" doit "," ")</f>
        <v xml:space="preserve"> </v>
      </c>
      <c r="O95" s="11" t="str">
        <f>IF('Données clients'!K95="Oui",IF(I95="Anaïs"," ",(COUNTIF(J95:M95,"Anaïs"))*G95)," ")</f>
        <v xml:space="preserve"> </v>
      </c>
      <c r="P95" s="11" t="str">
        <f>IF('Données clients'!K95="Oui",IF(I95="Christian"," ",(COUNTIF(J95:M95,"Christian"))*G95)," ")</f>
        <v xml:space="preserve"> </v>
      </c>
      <c r="Q95" s="85" t="str">
        <f>IF('Données clients'!K95="Oui",IF(I95="Matthieu"," ",(COUNTIF(J95:M95,"Matthieu"))*G95)," ")</f>
        <v xml:space="preserve"> </v>
      </c>
      <c r="R95" s="85"/>
      <c r="S95" s="86" t="str">
        <f t="shared" si="4"/>
        <v xml:space="preserve"> </v>
      </c>
      <c r="T95" s="125" t="str">
        <f t="shared" si="5"/>
        <v xml:space="preserve"> </v>
      </c>
      <c r="U95" s="34" t="str" cm="1">
        <f t="array" ref="U95">IF('Données clients'!R95="Oui","Somme restant due "&amp;(_xlfn.XLOOKUP(B95&amp;E95,B$1:$B95&amp;E$1:$E95,F$1:F95)-((_xlfn.XLOOKUP(B95&amp;E95,B$1:$B95&amp;E$1:$E95,F$1:F95)/3)*(_xlfn.XLOOKUP(B95&amp;E95,B$1:$B95&amp;E$1:$E95,H$2:H95))))&amp;"€"," ")</f>
        <v xml:space="preserve"> </v>
      </c>
      <c r="V95" s="2" t="str">
        <f>IF('Données clients'!R95="Oui","X"," ")</f>
        <v xml:space="preserve"> </v>
      </c>
    </row>
    <row r="96" spans="1:22" s="2" customFormat="1" ht="15" customHeight="1" x14ac:dyDescent="0.2">
      <c r="A96" s="124" t="str">
        <f>IF(COUNTBLANK('Achat Forfait Epilation'!A96)=1,"",'Achat Forfait Epilation'!A96)</f>
        <v xml:space="preserve"> </v>
      </c>
      <c r="B96" s="32" t="str">
        <f>IF(COUNTBLANK('Achat Forfait Epilation'!B96)=1,"",'Achat Forfait Epilation'!B96)</f>
        <v xml:space="preserve"> </v>
      </c>
      <c r="C96" s="166" t="str">
        <f>IF(COUNTBLANK('Achat Forfait Epilation'!C96)=1,"",'Achat Forfait Epilation'!C96)</f>
        <v xml:space="preserve"> </v>
      </c>
      <c r="D96" s="163" t="str">
        <f>IF(COUNTBLANK('Achat Forfait Epilation'!E96)=1,"",'Achat Forfait Epilation'!E96)</f>
        <v xml:space="preserve"> </v>
      </c>
      <c r="E96" s="163" t="str">
        <f>IF(COUNTBLANK('Achat Forfait Epilation'!F96)=1,"",'Achat Forfait Epilation'!F96)</f>
        <v xml:space="preserve"> </v>
      </c>
      <c r="F96" s="168" t="str">
        <f>IF(COUNTBLANK('Achat Forfait Epilation'!P96)=1,"",'Achat Forfait Epilation'!P96)</f>
        <v/>
      </c>
      <c r="G96" s="10" t="str">
        <f>IFERROR(F96/'Achat Forfait Epilation'!S96,"")</f>
        <v/>
      </c>
      <c r="H96" s="29" t="str">
        <f>IF(COUNTBLANK('Achat Forfait Epilation'!R96)=1,"",'Achat Forfait Epilation'!R96)</f>
        <v xml:space="preserve"> </v>
      </c>
      <c r="I96" s="12" t="str" cm="1">
        <f t="array" ref="I96">IF('Données clients'!K96="Oui",IFERROR(INDEX(TableauForfait[Intervenant],SMALL(IF(TableauForfait[Référence Client]='Suivi Forfait Epilation'!$D96,ROW(TableauForfait[Référence Client]),9^9),1)-1)," ")," ")</f>
        <v xml:space="preserve"> </v>
      </c>
      <c r="J96" s="35" t="str" cm="1">
        <f t="array" ref="J96">IF('Données clients'!K96="Oui",IFERROR(IF($H96&gt;1,INDEX(TableauForfait[Intervenant],SMALL(IF(TableauForfait[Référence Client]='Suivi Forfait Epilation'!$D96,ROW(TableauForfait[Référence Client]),9^9),2)-1)," ")," ")," ")</f>
        <v xml:space="preserve"> </v>
      </c>
      <c r="K96" s="36" t="str" cm="1">
        <f t="array" ref="K96">IF('Données clients'!K96="Oui",IFERROR(IF($H96&gt;2,INDEX(TableauForfait[Intervenant],SMALL(IF(TableauForfait[Référence Client]='Suivi Forfait Epilation'!$D96,ROW(TableauForfait[Référence Client]),9^9),3)-1)," ")," ")," ")</f>
        <v xml:space="preserve"> </v>
      </c>
      <c r="L96" s="36" t="str" cm="1">
        <f t="array" ref="L96">IF('Données clients'!K96="Oui",IFERROR(IF($H96&gt;3,INDEX(TableauForfait[Intervenant],SMALL(IF(TableauForfait[Référence Client]='Suivi Forfait Epilation'!$D96,ROW(TableauForfait[Référence Client]),9^9),4)-1)," ")," ")," ")</f>
        <v xml:space="preserve"> </v>
      </c>
      <c r="M96" s="5" t="str" cm="1">
        <f t="array" ref="M96">IF('Données clients'!K96="Oui",IFERROR(IF($H96&gt;4,INDEX(TableauForfait[Intervenant],SMALL(IF(TableauForfait[Référence Client]='Suivi Forfait Epilation'!$D96,ROW(TableauForfait[Référence Client]),9^9),5)-1)," ")," ")," ")</f>
        <v xml:space="preserve"> </v>
      </c>
      <c r="N96" s="34" t="str">
        <f>IF('Données clients'!K96="Oui",I96&amp;" doit "," ")</f>
        <v xml:space="preserve"> </v>
      </c>
      <c r="O96" s="11" t="str">
        <f>IF('Données clients'!K96="Oui",IF(I96="Anaïs"," ",(COUNTIF(J96:M96,"Anaïs"))*G96)," ")</f>
        <v xml:space="preserve"> </v>
      </c>
      <c r="P96" s="11" t="str">
        <f>IF('Données clients'!K96="Oui",IF(I96="Christian"," ",(COUNTIF(J96:M96,"Christian"))*G96)," ")</f>
        <v xml:space="preserve"> </v>
      </c>
      <c r="Q96" s="85" t="str">
        <f>IF('Données clients'!K96="Oui",IF(I96="Matthieu"," ",(COUNTIF(J96:M96,"Matthieu"))*G96)," ")</f>
        <v xml:space="preserve"> </v>
      </c>
      <c r="R96" s="85"/>
      <c r="S96" s="86" t="str">
        <f t="shared" si="4"/>
        <v xml:space="preserve"> </v>
      </c>
      <c r="T96" s="125" t="str">
        <f t="shared" si="5"/>
        <v xml:space="preserve"> </v>
      </c>
      <c r="U96" s="34" t="str" cm="1">
        <f t="array" ref="U96">IF('Données clients'!R96="Oui","Somme restant due "&amp;(_xlfn.XLOOKUP(B96&amp;E96,B$1:$B96&amp;E$1:$E96,F$1:F96)-((_xlfn.XLOOKUP(B96&amp;E96,B$1:$B96&amp;E$1:$E96,F$1:F96)/3)*(_xlfn.XLOOKUP(B96&amp;E96,B$1:$B96&amp;E$1:$E96,H$2:H96))))&amp;"€"," ")</f>
        <v xml:space="preserve"> </v>
      </c>
      <c r="V96" s="2" t="str">
        <f>IF('Données clients'!R96="Oui","X"," ")</f>
        <v xml:space="preserve"> </v>
      </c>
    </row>
    <row r="97" spans="1:22" s="2" customFormat="1" ht="15" customHeight="1" x14ac:dyDescent="0.2">
      <c r="A97" s="124" t="str">
        <f>IF(COUNTBLANK('Achat Forfait Epilation'!A97)=1,"",'Achat Forfait Epilation'!A97)</f>
        <v xml:space="preserve"> </v>
      </c>
      <c r="B97" s="32" t="str">
        <f>IF(COUNTBLANK('Achat Forfait Epilation'!B97)=1,"",'Achat Forfait Epilation'!B97)</f>
        <v xml:space="preserve"> </v>
      </c>
      <c r="C97" s="166" t="str">
        <f>IF(COUNTBLANK('Achat Forfait Epilation'!C97)=1,"",'Achat Forfait Epilation'!C97)</f>
        <v xml:space="preserve"> </v>
      </c>
      <c r="D97" s="163" t="str">
        <f>IF(COUNTBLANK('Achat Forfait Epilation'!E97)=1,"",'Achat Forfait Epilation'!E97)</f>
        <v xml:space="preserve"> </v>
      </c>
      <c r="E97" s="163" t="str">
        <f>IF(COUNTBLANK('Achat Forfait Epilation'!F97)=1,"",'Achat Forfait Epilation'!F97)</f>
        <v xml:space="preserve"> </v>
      </c>
      <c r="F97" s="168" t="str">
        <f>IF(COUNTBLANK('Achat Forfait Epilation'!P97)=1,"",'Achat Forfait Epilation'!P97)</f>
        <v/>
      </c>
      <c r="G97" s="10" t="str">
        <f>IFERROR(F97/'Achat Forfait Epilation'!S97,"")</f>
        <v/>
      </c>
      <c r="H97" s="29" t="str">
        <f>IF(COUNTBLANK('Achat Forfait Epilation'!R97)=1,"",'Achat Forfait Epilation'!R97)</f>
        <v xml:space="preserve"> </v>
      </c>
      <c r="I97" s="12" t="str" cm="1">
        <f t="array" ref="I97">IF('Données clients'!K97="Oui",IFERROR(INDEX(TableauForfait[Intervenant],SMALL(IF(TableauForfait[Référence Client]='Suivi Forfait Epilation'!$D97,ROW(TableauForfait[Référence Client]),9^9),1)-1)," ")," ")</f>
        <v xml:space="preserve"> </v>
      </c>
      <c r="J97" s="35" t="str" cm="1">
        <f t="array" ref="J97">IF('Données clients'!K97="Oui",IFERROR(IF($H97&gt;1,INDEX(TableauForfait[Intervenant],SMALL(IF(TableauForfait[Référence Client]='Suivi Forfait Epilation'!$D97,ROW(TableauForfait[Référence Client]),9^9),2)-1)," ")," ")," ")</f>
        <v xml:space="preserve"> </v>
      </c>
      <c r="K97" s="36" t="str" cm="1">
        <f t="array" ref="K97">IF('Données clients'!K97="Oui",IFERROR(IF($H97&gt;2,INDEX(TableauForfait[Intervenant],SMALL(IF(TableauForfait[Référence Client]='Suivi Forfait Epilation'!$D97,ROW(TableauForfait[Référence Client]),9^9),3)-1)," ")," ")," ")</f>
        <v xml:space="preserve"> </v>
      </c>
      <c r="L97" s="36" t="str" cm="1">
        <f t="array" ref="L97">IF('Données clients'!K97="Oui",IFERROR(IF($H97&gt;3,INDEX(TableauForfait[Intervenant],SMALL(IF(TableauForfait[Référence Client]='Suivi Forfait Epilation'!$D97,ROW(TableauForfait[Référence Client]),9^9),4)-1)," ")," ")," ")</f>
        <v xml:space="preserve"> </v>
      </c>
      <c r="M97" s="5" t="str" cm="1">
        <f t="array" ref="M97">IF('Données clients'!K97="Oui",IFERROR(IF($H97&gt;4,INDEX(TableauForfait[Intervenant],SMALL(IF(TableauForfait[Référence Client]='Suivi Forfait Epilation'!$D97,ROW(TableauForfait[Référence Client]),9^9),5)-1)," ")," ")," ")</f>
        <v xml:space="preserve"> </v>
      </c>
      <c r="N97" s="34" t="str">
        <f>IF('Données clients'!K97="Oui",I97&amp;" doit "," ")</f>
        <v xml:space="preserve"> </v>
      </c>
      <c r="O97" s="11" t="str">
        <f>IF('Données clients'!K97="Oui",IF(I97="Anaïs"," ",(COUNTIF(J97:M97,"Anaïs"))*G97)," ")</f>
        <v xml:space="preserve"> </v>
      </c>
      <c r="P97" s="11" t="str">
        <f>IF('Données clients'!K97="Oui",IF(I97="Christian"," ",(COUNTIF(J97:M97,"Christian"))*G97)," ")</f>
        <v xml:space="preserve"> </v>
      </c>
      <c r="Q97" s="85" t="str">
        <f>IF('Données clients'!K97="Oui",IF(I97="Matthieu"," ",(COUNTIF(J97:M97,"Matthieu"))*G97)," ")</f>
        <v xml:space="preserve"> </v>
      </c>
      <c r="R97" s="85"/>
      <c r="S97" s="86" t="str">
        <f t="shared" si="4"/>
        <v xml:space="preserve"> </v>
      </c>
      <c r="T97" s="125" t="str">
        <f t="shared" si="5"/>
        <v xml:space="preserve"> </v>
      </c>
      <c r="U97" s="34" t="str" cm="1">
        <f t="array" ref="U97">IF('Données clients'!R97="Oui","Somme restant due "&amp;(_xlfn.XLOOKUP(B97&amp;E97,B$1:$B97&amp;E$1:$E97,F$1:F97)-((_xlfn.XLOOKUP(B97&amp;E97,B$1:$B97&amp;E$1:$E97,F$1:F97)/3)*(_xlfn.XLOOKUP(B97&amp;E97,B$1:$B97&amp;E$1:$E97,H$2:H97))))&amp;"€"," ")</f>
        <v xml:space="preserve"> </v>
      </c>
      <c r="V97" s="2" t="str">
        <f>IF('Données clients'!R97="Oui","X"," ")</f>
        <v xml:space="preserve"> </v>
      </c>
    </row>
    <row r="98" spans="1:22" s="2" customFormat="1" ht="15" customHeight="1" x14ac:dyDescent="0.2">
      <c r="A98" s="124" t="str">
        <f>IF(COUNTBLANK('Achat Forfait Epilation'!A98)=1,"",'Achat Forfait Epilation'!A98)</f>
        <v xml:space="preserve"> </v>
      </c>
      <c r="B98" s="32" t="str">
        <f>IF(COUNTBLANK('Achat Forfait Epilation'!B98)=1,"",'Achat Forfait Epilation'!B98)</f>
        <v xml:space="preserve"> </v>
      </c>
      <c r="C98" s="166" t="str">
        <f>IF(COUNTBLANK('Achat Forfait Epilation'!C98)=1,"",'Achat Forfait Epilation'!C98)</f>
        <v xml:space="preserve"> </v>
      </c>
      <c r="D98" s="163" t="str">
        <f>IF(COUNTBLANK('Achat Forfait Epilation'!E98)=1,"",'Achat Forfait Epilation'!E98)</f>
        <v xml:space="preserve"> </v>
      </c>
      <c r="E98" s="163" t="str">
        <f>IF(COUNTBLANK('Achat Forfait Epilation'!F98)=1,"",'Achat Forfait Epilation'!F98)</f>
        <v xml:space="preserve"> </v>
      </c>
      <c r="F98" s="168" t="str">
        <f>IF(COUNTBLANK('Achat Forfait Epilation'!P98)=1,"",'Achat Forfait Epilation'!P98)</f>
        <v/>
      </c>
      <c r="G98" s="10" t="str">
        <f>IFERROR(F98/'Achat Forfait Epilation'!S98,"")</f>
        <v/>
      </c>
      <c r="H98" s="29" t="str">
        <f>IF(COUNTBLANK('Achat Forfait Epilation'!R98)=1,"",'Achat Forfait Epilation'!R98)</f>
        <v xml:space="preserve"> </v>
      </c>
      <c r="I98" s="12" t="str" cm="1">
        <f t="array" ref="I98">IF('Données clients'!K98="Oui",IFERROR(INDEX(TableauForfait[Intervenant],SMALL(IF(TableauForfait[Référence Client]='Suivi Forfait Epilation'!$D98,ROW(TableauForfait[Référence Client]),9^9),1)-1)," ")," ")</f>
        <v xml:space="preserve"> </v>
      </c>
      <c r="J98" s="35" t="str" cm="1">
        <f t="array" ref="J98">IF('Données clients'!K98="Oui",IFERROR(IF($H98&gt;1,INDEX(TableauForfait[Intervenant],SMALL(IF(TableauForfait[Référence Client]='Suivi Forfait Epilation'!$D98,ROW(TableauForfait[Référence Client]),9^9),2)-1)," ")," ")," ")</f>
        <v xml:space="preserve"> </v>
      </c>
      <c r="K98" s="36" t="str" cm="1">
        <f t="array" ref="K98">IF('Données clients'!K98="Oui",IFERROR(IF($H98&gt;2,INDEX(TableauForfait[Intervenant],SMALL(IF(TableauForfait[Référence Client]='Suivi Forfait Epilation'!$D98,ROW(TableauForfait[Référence Client]),9^9),3)-1)," ")," ")," ")</f>
        <v xml:space="preserve"> </v>
      </c>
      <c r="L98" s="36" t="str" cm="1">
        <f t="array" ref="L98">IF('Données clients'!K98="Oui",IFERROR(IF($H98&gt;3,INDEX(TableauForfait[Intervenant],SMALL(IF(TableauForfait[Référence Client]='Suivi Forfait Epilation'!$D98,ROW(TableauForfait[Référence Client]),9^9),4)-1)," ")," ")," ")</f>
        <v xml:space="preserve"> </v>
      </c>
      <c r="M98" s="5" t="str" cm="1">
        <f t="array" ref="M98">IF('Données clients'!K98="Oui",IFERROR(IF($H98&gt;4,INDEX(TableauForfait[Intervenant],SMALL(IF(TableauForfait[Référence Client]='Suivi Forfait Epilation'!$D98,ROW(TableauForfait[Référence Client]),9^9),5)-1)," ")," ")," ")</f>
        <v xml:space="preserve"> </v>
      </c>
      <c r="N98" s="34" t="str">
        <f>IF('Données clients'!K98="Oui",I98&amp;" doit "," ")</f>
        <v xml:space="preserve"> </v>
      </c>
      <c r="O98" s="11" t="str">
        <f>IF('Données clients'!K98="Oui",IF(I98="Anaïs"," ",(COUNTIF(J98:M98,"Anaïs"))*G98)," ")</f>
        <v xml:space="preserve"> </v>
      </c>
      <c r="P98" s="11" t="str">
        <f>IF('Données clients'!K98="Oui",IF(I98="Christian"," ",(COUNTIF(J98:M98,"Christian"))*G98)," ")</f>
        <v xml:space="preserve"> </v>
      </c>
      <c r="Q98" s="85" t="str">
        <f>IF('Données clients'!K98="Oui",IF(I98="Matthieu"," ",(COUNTIF(J98:M98,"Matthieu"))*G98)," ")</f>
        <v xml:space="preserve"> </v>
      </c>
      <c r="R98" s="85"/>
      <c r="S98" s="86" t="str">
        <f t="shared" si="4"/>
        <v xml:space="preserve"> </v>
      </c>
      <c r="T98" s="125" t="str">
        <f t="shared" si="5"/>
        <v xml:space="preserve"> </v>
      </c>
      <c r="U98" s="34" t="str" cm="1">
        <f t="array" ref="U98">IF('Données clients'!R98="Oui","Somme restant due "&amp;(_xlfn.XLOOKUP(B98&amp;E98,B$1:$B98&amp;E$1:$E98,F$1:F98)-((_xlfn.XLOOKUP(B98&amp;E98,B$1:$B98&amp;E$1:$E98,F$1:F98)/3)*(_xlfn.XLOOKUP(B98&amp;E98,B$1:$B98&amp;E$1:$E98,H$2:H98))))&amp;"€"," ")</f>
        <v xml:space="preserve"> </v>
      </c>
      <c r="V98" s="2" t="str">
        <f>IF('Données clients'!R98="Oui","X"," ")</f>
        <v xml:space="preserve"> </v>
      </c>
    </row>
    <row r="99" spans="1:22" s="2" customFormat="1" ht="15" customHeight="1" x14ac:dyDescent="0.2">
      <c r="A99" s="132" t="str">
        <f>IF(COUNTBLANK('Achat Forfait Epilation'!A99)=1,"",'Achat Forfait Epilation'!A99)</f>
        <v xml:space="preserve"> </v>
      </c>
      <c r="B99" s="133" t="str">
        <f>IF(COUNTBLANK('Achat Forfait Epilation'!B99)=1,"",'Achat Forfait Epilation'!B99)</f>
        <v xml:space="preserve"> </v>
      </c>
      <c r="C99" s="167" t="str">
        <f>IF(COUNTBLANK('Achat Forfait Epilation'!C99)=1,"",'Achat Forfait Epilation'!C99)</f>
        <v xml:space="preserve"> </v>
      </c>
      <c r="D99" s="163" t="str">
        <f>IF(COUNTBLANK('Achat Forfait Epilation'!E99)=1,"",'Achat Forfait Epilation'!E99)</f>
        <v xml:space="preserve"> </v>
      </c>
      <c r="E99" s="163" t="str">
        <f>IF(COUNTBLANK('Achat Forfait Epilation'!F99)=1,"",'Achat Forfait Epilation'!F99)</f>
        <v xml:space="preserve"> </v>
      </c>
      <c r="F99" s="169" t="str">
        <f>IF(COUNTBLANK('Achat Forfait Epilation'!P99)=1,"",'Achat Forfait Epilation'!P99)</f>
        <v/>
      </c>
      <c r="G99" s="136" t="str">
        <f>IFERROR(F99/'Achat Forfait Epilation'!S99,"")</f>
        <v/>
      </c>
      <c r="H99" s="54" t="str">
        <f>IF(COUNTBLANK('Achat Forfait Epilation'!R99)=1,"",'Achat Forfait Epilation'!R99)</f>
        <v xml:space="preserve"> </v>
      </c>
      <c r="I99" s="12" t="str" cm="1">
        <f t="array" ref="I99">IF('Données clients'!K99="Oui",IFERROR(INDEX(TableauForfait[Intervenant],SMALL(IF(TableauForfait[Référence Client]='Suivi Forfait Epilation'!$D99,ROW(TableauForfait[Référence Client]),9^9),1)-1)," ")," ")</f>
        <v xml:space="preserve"> </v>
      </c>
      <c r="J99" s="35" t="str" cm="1">
        <f t="array" ref="J99">IF('Données clients'!K99="Oui",IFERROR(IF($H99&gt;1,INDEX(TableauForfait[Intervenant],SMALL(IF(TableauForfait[Référence Client]='Suivi Forfait Epilation'!$D99,ROW(TableauForfait[Référence Client]),9^9),2)-1)," ")," ")," ")</f>
        <v xml:space="preserve"> </v>
      </c>
      <c r="K99" s="36" t="str" cm="1">
        <f t="array" ref="K99">IF('Données clients'!K99="Oui",IFERROR(IF($H99&gt;2,INDEX(TableauForfait[Intervenant],SMALL(IF(TableauForfait[Référence Client]='Suivi Forfait Epilation'!$D99,ROW(TableauForfait[Référence Client]),9^9),3)-1)," ")," ")," ")</f>
        <v xml:space="preserve"> </v>
      </c>
      <c r="L99" s="36" t="str" cm="1">
        <f t="array" ref="L99">IF('Données clients'!K99="Oui",IFERROR(IF($H99&gt;3,INDEX(TableauForfait[Intervenant],SMALL(IF(TableauForfait[Référence Client]='Suivi Forfait Epilation'!$D99,ROW(TableauForfait[Référence Client]),9^9),4)-1)," ")," ")," ")</f>
        <v xml:space="preserve"> </v>
      </c>
      <c r="M99" s="5" t="str" cm="1">
        <f t="array" ref="M99">IF('Données clients'!K99="Oui",IFERROR(IF($H99&gt;4,INDEX(TableauForfait[Intervenant],SMALL(IF(TableauForfait[Référence Client]='Suivi Forfait Epilation'!$D99,ROW(TableauForfait[Référence Client]),9^9),5)-1)," ")," ")," ")</f>
        <v xml:space="preserve"> </v>
      </c>
      <c r="N99" s="34" t="str">
        <f>IF('Données clients'!K99="Oui",I99&amp;" doit "," ")</f>
        <v xml:space="preserve"> </v>
      </c>
      <c r="O99" s="11" t="str">
        <f>IF('Données clients'!K99="Oui",IF(I99="Anaïs"," ",(COUNTIF(J99:M99,"Anaïs"))*G99)," ")</f>
        <v xml:space="preserve"> </v>
      </c>
      <c r="P99" s="11" t="str">
        <f>IF('Données clients'!K99="Oui",IF(I99="Christian"," ",(COUNTIF(J99:M99,"Christian"))*G99)," ")</f>
        <v xml:space="preserve"> </v>
      </c>
      <c r="Q99" s="85" t="str">
        <f>IF('Données clients'!K99="Oui",IF(I99="Matthieu"," ",(COUNTIF(J99:M99,"Matthieu"))*G99)," ")</f>
        <v xml:space="preserve"> </v>
      </c>
      <c r="R99" s="137"/>
      <c r="S99" s="86" t="str">
        <f t="shared" si="4"/>
        <v xml:space="preserve"> </v>
      </c>
      <c r="T99" s="138" t="str">
        <f t="shared" si="5"/>
        <v xml:space="preserve"> </v>
      </c>
      <c r="U99" s="34" t="str" cm="1">
        <f t="array" ref="U99">IF('Données clients'!R99="Oui","Somme restant due "&amp;(_xlfn.XLOOKUP(B99&amp;E99,B$1:$B100&amp;E$1:$E100,F$1:F100)-((_xlfn.XLOOKUP(B99&amp;E99,B$1:$B100&amp;E$1:$E100,F$1:F100)/3)*(_xlfn.XLOOKUP(B99&amp;E99,B$1:$B100&amp;E$1:$E100,H$2:H100))))&amp;"€"," ")</f>
        <v xml:space="preserve"> </v>
      </c>
      <c r="V99" s="2" t="str">
        <f>IF('Données clients'!R99="Oui","X"," ")</f>
        <v xml:space="preserve"> </v>
      </c>
    </row>
    <row r="100" spans="1:22" s="2" customFormat="1" ht="15" customHeight="1" x14ac:dyDescent="0.2">
      <c r="A100" s="132" t="str">
        <f>IF(COUNTBLANK('Achat Forfait Epilation'!A101)=1,"",'Achat Forfait Epilation'!A101)</f>
        <v/>
      </c>
      <c r="B100" s="133" t="str">
        <f>IF(COUNTBLANK('Achat Forfait Epilation'!B101)=1,"",'Achat Forfait Epilation'!B101)</f>
        <v/>
      </c>
      <c r="C100" s="167" t="str">
        <f>IF(COUNTBLANK('Achat Forfait Epilation'!C101)=1,"",'Achat Forfait Epilation'!C101)</f>
        <v/>
      </c>
      <c r="D100" s="163" t="str">
        <f>IF(COUNTBLANK('Achat Forfait Epilation'!E101)=1,"",'Achat Forfait Epilation'!E101)</f>
        <v/>
      </c>
      <c r="E100" s="163" t="str">
        <f>IF(COUNTBLANK('Achat Forfait Epilation'!F101)=1,"",'Achat Forfait Epilation'!F101)</f>
        <v/>
      </c>
      <c r="F100" s="169" t="str">
        <f>IF(COUNTBLANK('Achat Forfait Epilation'!P101)=1,"",'Achat Forfait Epilation'!P101)</f>
        <v/>
      </c>
      <c r="G100" s="136" t="str">
        <f>IFERROR(F100/'Achat Forfait Epilation'!S101,"")</f>
        <v/>
      </c>
      <c r="H100" s="54" t="str">
        <f>IF(COUNTBLANK('Achat Forfait Epilation'!R101)=1,"",'Achat Forfait Epilation'!R101)</f>
        <v/>
      </c>
      <c r="I100" s="12" t="str" cm="1">
        <f t="array" ref="I100">IF('Données clients'!K100="Oui",IFERROR(INDEX(TableauForfait[Intervenant],SMALL(IF(TableauForfait[Référence Client]='Suivi Forfait Epilation'!$D100,ROW(TableauForfait[Référence Client]),9^9),1)-1)," ")," ")</f>
        <v xml:space="preserve"> </v>
      </c>
      <c r="J100" s="35" t="str" cm="1">
        <f t="array" ref="J100">IF('Données clients'!K100="Oui",IFERROR(IF($H100&gt;1,INDEX(TableauForfait[Intervenant],SMALL(IF(TableauForfait[Référence Client]='Suivi Forfait Epilation'!$D100,ROW(TableauForfait[Référence Client]),9^9),2)-1)," ")," ")," ")</f>
        <v xml:space="preserve"> </v>
      </c>
      <c r="K100" s="36" t="str" cm="1">
        <f t="array" ref="K100">IF('Données clients'!K100="Oui",IFERROR(IF($H100&gt;2,INDEX(TableauForfait[Intervenant],SMALL(IF(TableauForfait[Référence Client]='Suivi Forfait Epilation'!$D100,ROW(TableauForfait[Référence Client]),9^9),3)-1)," ")," ")," ")</f>
        <v xml:space="preserve"> </v>
      </c>
      <c r="L100" s="36" t="str" cm="1">
        <f t="array" ref="L100">IF('Données clients'!K100="Oui",IFERROR(IF($H100&gt;3,INDEX(TableauForfait[Intervenant],SMALL(IF(TableauForfait[Référence Client]='Suivi Forfait Epilation'!$D100,ROW(TableauForfait[Référence Client]),9^9),4)-1)," ")," ")," ")</f>
        <v xml:space="preserve"> </v>
      </c>
      <c r="M100" s="5" t="str" cm="1">
        <f t="array" ref="M100">IF('Données clients'!K100="Oui",IFERROR(IF($H100&gt;4,INDEX(TableauForfait[Intervenant],SMALL(IF(TableauForfait[Référence Client]='Suivi Forfait Epilation'!$D100,ROW(TableauForfait[Référence Client]),9^9),5)-1)," ")," ")," ")</f>
        <v xml:space="preserve"> </v>
      </c>
      <c r="N100" s="34" t="str">
        <f>IF('Données clients'!K100="Oui",I100&amp;" doit "," ")</f>
        <v xml:space="preserve"> </v>
      </c>
      <c r="O100" s="11" t="str">
        <f>IF('Données clients'!K100="Oui",IF(I100="Anaïs"," ",(COUNTIF(J100:M100,"Anaïs"))*G100)," ")</f>
        <v xml:space="preserve"> </v>
      </c>
      <c r="P100" s="11" t="str">
        <f>IF('Données clients'!K100="Oui",IF(I100="Christian"," ",(COUNTIF(J100:M100,"Christian"))*G100)," ")</f>
        <v xml:space="preserve"> </v>
      </c>
      <c r="Q100" s="85" t="str">
        <f>IF('Données clients'!K100="Oui",IF(I100="Matthieu"," ",(COUNTIF(J100:M100,"Matthieu"))*G100)," ")</f>
        <v xml:space="preserve"> </v>
      </c>
      <c r="R100" s="137"/>
      <c r="S100" s="86" t="str">
        <f t="shared" ref="S100" si="6">IF(H100&lt;&gt;5," ","1")</f>
        <v xml:space="preserve"> </v>
      </c>
      <c r="T100" s="138" t="str">
        <f t="shared" ref="T100" si="7">IF(COUNTBLANK(F100)=1," ","Oui")</f>
        <v xml:space="preserve"> </v>
      </c>
      <c r="U100" s="34" t="str" cm="1">
        <f t="array" ref="U100">IF('Données clients'!R100="Oui","Somme restant due "&amp;(_xlfn.XLOOKUP(B100&amp;E100,B$1:$B100&amp;E$1:$E100,F$1:F100)-((_xlfn.XLOOKUP(B100&amp;E100,B$1:$B100&amp;E$1:$E100,F$1:F100)/3)*(_xlfn.XLOOKUP(B100&amp;E100,B$1:$B100&amp;E$1:$E100,H$2:H100))))&amp;"€"," ")</f>
        <v xml:space="preserve"> </v>
      </c>
      <c r="V100" s="2" t="str">
        <f>IF('Données clients'!R100="Oui","X"," ")</f>
        <v xml:space="preserve"> </v>
      </c>
    </row>
    <row r="101" spans="1:22" s="2" customFormat="1" ht="15" customHeight="1" x14ac:dyDescent="0.2">
      <c r="A101" s="7"/>
      <c r="F101" s="7"/>
      <c r="G101" s="7"/>
      <c r="H101" s="31"/>
      <c r="S101" s="3"/>
      <c r="T101" s="3"/>
      <c r="U101" s="3"/>
    </row>
    <row r="102" spans="1:22" s="2" customFormat="1" ht="15" customHeight="1" x14ac:dyDescent="0.2">
      <c r="A102" s="7"/>
      <c r="F102" s="7"/>
      <c r="G102" s="7"/>
      <c r="H102" s="31"/>
      <c r="S102" s="3"/>
      <c r="T102" s="3"/>
      <c r="U102" s="3"/>
    </row>
    <row r="103" spans="1:22" s="2" customFormat="1" ht="15" customHeight="1" x14ac:dyDescent="0.2">
      <c r="A103" s="7"/>
      <c r="F103" s="7"/>
      <c r="G103" s="7"/>
      <c r="H103" s="31"/>
      <c r="S103" s="3"/>
      <c r="T103" s="3"/>
      <c r="U103" s="3"/>
    </row>
    <row r="104" spans="1:22" s="2" customFormat="1" ht="15" customHeight="1" x14ac:dyDescent="0.2">
      <c r="A104" s="7"/>
      <c r="F104" s="7"/>
      <c r="G104" s="7"/>
      <c r="H104" s="31"/>
      <c r="S104" s="3"/>
      <c r="T104" s="3"/>
      <c r="U104" s="3"/>
    </row>
    <row r="105" spans="1:22" s="2" customFormat="1" ht="15" customHeight="1" x14ac:dyDescent="0.2">
      <c r="A105" s="7"/>
      <c r="F105" s="7"/>
      <c r="G105" s="7"/>
      <c r="H105" s="31"/>
      <c r="S105" s="3"/>
      <c r="T105" s="3"/>
      <c r="U105" s="3"/>
    </row>
    <row r="106" spans="1:22" s="2" customFormat="1" ht="15" customHeight="1" x14ac:dyDescent="0.2">
      <c r="A106" s="7"/>
      <c r="F106" s="7"/>
      <c r="G106" s="7"/>
      <c r="H106" s="31"/>
      <c r="S106" s="3"/>
      <c r="T106" s="3"/>
      <c r="U106" s="3"/>
    </row>
    <row r="107" spans="1:22" s="2" customFormat="1" ht="15" customHeight="1" x14ac:dyDescent="0.2">
      <c r="A107" s="7"/>
      <c r="F107" s="7"/>
      <c r="G107" s="7"/>
      <c r="H107" s="31"/>
      <c r="S107" s="3"/>
      <c r="T107" s="3"/>
      <c r="U107" s="3"/>
    </row>
    <row r="108" spans="1:22" s="2" customFormat="1" ht="15" customHeight="1" x14ac:dyDescent="0.2">
      <c r="A108" s="7"/>
      <c r="F108" s="7"/>
      <c r="G108" s="7"/>
      <c r="H108" s="31"/>
      <c r="S108" s="3"/>
      <c r="T108" s="3"/>
      <c r="U108" s="3"/>
    </row>
    <row r="109" spans="1:22" s="2" customFormat="1" ht="15" customHeight="1" x14ac:dyDescent="0.2">
      <c r="A109" s="7"/>
      <c r="F109" s="7"/>
      <c r="G109" s="7"/>
      <c r="H109" s="31"/>
      <c r="S109" s="3"/>
      <c r="T109" s="3"/>
      <c r="U109" s="3"/>
    </row>
    <row r="110" spans="1:22" s="2" customFormat="1" ht="15" customHeight="1" x14ac:dyDescent="0.2">
      <c r="A110" s="7"/>
      <c r="F110" s="7"/>
      <c r="G110" s="7"/>
      <c r="H110" s="31"/>
      <c r="S110" s="3"/>
      <c r="T110" s="3"/>
      <c r="U110" s="3"/>
    </row>
    <row r="111" spans="1:22" s="2" customFormat="1" ht="15" customHeight="1" x14ac:dyDescent="0.2">
      <c r="A111" s="7"/>
      <c r="F111" s="7"/>
      <c r="G111" s="7"/>
      <c r="H111" s="31"/>
      <c r="S111" s="3"/>
      <c r="T111" s="3"/>
      <c r="U111" s="3"/>
    </row>
    <row r="112" spans="1:22" s="2" customFormat="1" ht="15" customHeight="1" x14ac:dyDescent="0.2">
      <c r="A112" s="7"/>
      <c r="F112" s="7"/>
      <c r="G112" s="7"/>
      <c r="H112" s="31"/>
      <c r="S112" s="3"/>
      <c r="T112" s="3"/>
      <c r="U112" s="3"/>
    </row>
    <row r="113" spans="1:21" s="2" customFormat="1" ht="15" customHeight="1" x14ac:dyDescent="0.2">
      <c r="A113" s="7"/>
      <c r="F113" s="7"/>
      <c r="G113" s="7"/>
      <c r="H113" s="31"/>
      <c r="S113" s="3"/>
      <c r="T113" s="3"/>
      <c r="U113" s="3"/>
    </row>
    <row r="114" spans="1:21" s="2" customFormat="1" ht="15" customHeight="1" x14ac:dyDescent="0.2">
      <c r="A114" s="7"/>
      <c r="F114" s="7"/>
      <c r="G114" s="7"/>
      <c r="H114" s="31"/>
      <c r="S114" s="3"/>
      <c r="T114" s="3"/>
      <c r="U114" s="3"/>
    </row>
    <row r="115" spans="1:21" s="2" customFormat="1" ht="15" customHeight="1" x14ac:dyDescent="0.2">
      <c r="A115" s="7"/>
      <c r="F115" s="7"/>
      <c r="G115" s="7"/>
      <c r="H115" s="31"/>
      <c r="S115" s="3"/>
      <c r="T115" s="3"/>
      <c r="U115" s="3"/>
    </row>
    <row r="116" spans="1:21" s="2" customFormat="1" ht="15" customHeight="1" x14ac:dyDescent="0.2">
      <c r="A116" s="7"/>
      <c r="F116" s="7"/>
      <c r="G116" s="7"/>
      <c r="H116" s="31"/>
      <c r="S116" s="3"/>
      <c r="T116" s="3"/>
      <c r="U116" s="3"/>
    </row>
    <row r="117" spans="1:21" s="2" customFormat="1" ht="15" customHeight="1" x14ac:dyDescent="0.2">
      <c r="A117" s="7"/>
      <c r="F117" s="7"/>
      <c r="G117" s="7"/>
      <c r="H117" s="31"/>
      <c r="S117" s="3"/>
      <c r="T117" s="3"/>
      <c r="U117" s="3"/>
    </row>
    <row r="118" spans="1:21" s="2" customFormat="1" ht="15" customHeight="1" x14ac:dyDescent="0.2">
      <c r="A118" s="7"/>
      <c r="F118" s="7"/>
      <c r="G118" s="7"/>
      <c r="H118" s="31"/>
      <c r="S118" s="3"/>
      <c r="T118" s="3"/>
      <c r="U118" s="3"/>
    </row>
    <row r="119" spans="1:21" s="2" customFormat="1" ht="15" customHeight="1" x14ac:dyDescent="0.2">
      <c r="A119" s="7"/>
      <c r="F119" s="7"/>
      <c r="G119" s="7"/>
      <c r="H119" s="31"/>
      <c r="S119" s="3"/>
      <c r="T119" s="3"/>
      <c r="U119" s="3"/>
    </row>
    <row r="120" spans="1:21" s="2" customFormat="1" ht="15" customHeight="1" x14ac:dyDescent="0.2">
      <c r="A120" s="7"/>
      <c r="F120" s="7"/>
      <c r="G120" s="7"/>
      <c r="H120" s="31"/>
      <c r="S120" s="3"/>
      <c r="T120" s="3"/>
      <c r="U120" s="3"/>
    </row>
    <row r="121" spans="1:21" s="2" customFormat="1" ht="15" customHeight="1" x14ac:dyDescent="0.2">
      <c r="A121" s="7"/>
      <c r="F121" s="7"/>
      <c r="G121" s="7"/>
      <c r="H121" s="31"/>
      <c r="S121" s="3"/>
      <c r="T121" s="3"/>
      <c r="U121" s="3"/>
    </row>
    <row r="122" spans="1:21" s="2" customFormat="1" ht="15" customHeight="1" x14ac:dyDescent="0.2">
      <c r="A122" s="7"/>
      <c r="F122" s="7"/>
      <c r="G122" s="7"/>
      <c r="H122" s="31"/>
      <c r="S122" s="3"/>
      <c r="T122" s="3"/>
      <c r="U122" s="3"/>
    </row>
    <row r="123" spans="1:21" s="2" customFormat="1" ht="15" customHeight="1" x14ac:dyDescent="0.2">
      <c r="A123" s="7"/>
      <c r="F123" s="7"/>
      <c r="G123" s="7"/>
      <c r="H123" s="31"/>
      <c r="S123" s="3"/>
      <c r="T123" s="3"/>
      <c r="U123" s="3"/>
    </row>
    <row r="124" spans="1:21" s="2" customFormat="1" ht="15" customHeight="1" x14ac:dyDescent="0.2">
      <c r="A124" s="7"/>
      <c r="F124" s="7"/>
      <c r="G124" s="7"/>
      <c r="H124" s="31"/>
      <c r="S124" s="3"/>
      <c r="T124" s="3"/>
      <c r="U124" s="3"/>
    </row>
    <row r="125" spans="1:21" s="2" customFormat="1" ht="15" customHeight="1" x14ac:dyDescent="0.2">
      <c r="A125" s="7"/>
      <c r="F125" s="7"/>
      <c r="G125" s="7"/>
      <c r="H125" s="31"/>
      <c r="S125" s="3"/>
      <c r="T125" s="3"/>
      <c r="U125" s="3"/>
    </row>
    <row r="126" spans="1:21" s="2" customFormat="1" ht="15" customHeight="1" x14ac:dyDescent="0.2">
      <c r="A126" s="7"/>
      <c r="F126" s="7"/>
      <c r="G126" s="7"/>
      <c r="H126" s="31"/>
      <c r="S126" s="3"/>
      <c r="T126" s="3"/>
      <c r="U126" s="3"/>
    </row>
    <row r="127" spans="1:21" s="2" customFormat="1" ht="15" customHeight="1" x14ac:dyDescent="0.2">
      <c r="A127" s="7"/>
      <c r="F127" s="7"/>
      <c r="G127" s="7"/>
      <c r="H127" s="31"/>
      <c r="S127" s="3"/>
      <c r="T127" s="3"/>
      <c r="U127" s="3"/>
    </row>
    <row r="128" spans="1:21" s="2" customFormat="1" ht="15" customHeight="1" x14ac:dyDescent="0.2">
      <c r="A128" s="7"/>
      <c r="F128" s="7"/>
      <c r="G128" s="7"/>
      <c r="H128" s="31"/>
      <c r="S128" s="3"/>
      <c r="T128" s="3"/>
      <c r="U128" s="3"/>
    </row>
    <row r="129" spans="1:21" s="2" customFormat="1" ht="15" customHeight="1" x14ac:dyDescent="0.2">
      <c r="A129" s="7"/>
      <c r="F129" s="7"/>
      <c r="G129" s="7"/>
      <c r="H129" s="31"/>
      <c r="S129" s="3"/>
      <c r="T129" s="3"/>
      <c r="U129" s="3"/>
    </row>
    <row r="130" spans="1:21" s="2" customFormat="1" ht="15" customHeight="1" x14ac:dyDescent="0.2">
      <c r="A130" s="7"/>
      <c r="F130" s="7"/>
      <c r="G130" s="7"/>
      <c r="H130" s="31"/>
      <c r="S130" s="3"/>
      <c r="T130" s="3"/>
      <c r="U130" s="3"/>
    </row>
    <row r="131" spans="1:21" s="2" customFormat="1" ht="15" customHeight="1" x14ac:dyDescent="0.2">
      <c r="A131" s="7"/>
      <c r="F131" s="7"/>
      <c r="G131" s="7"/>
      <c r="H131" s="31"/>
      <c r="S131" s="3"/>
      <c r="T131" s="3"/>
      <c r="U131" s="3"/>
    </row>
    <row r="132" spans="1:21" s="2" customFormat="1" ht="15" customHeight="1" x14ac:dyDescent="0.2">
      <c r="A132" s="7"/>
      <c r="F132" s="7"/>
      <c r="G132" s="7"/>
      <c r="H132" s="31"/>
      <c r="S132" s="3"/>
      <c r="T132" s="3"/>
      <c r="U132" s="3"/>
    </row>
    <row r="133" spans="1:21" s="2" customFormat="1" ht="15" customHeight="1" x14ac:dyDescent="0.2">
      <c r="A133" s="7"/>
      <c r="F133" s="7"/>
      <c r="G133" s="7"/>
      <c r="H133" s="31"/>
      <c r="S133" s="3"/>
      <c r="T133" s="3"/>
      <c r="U133" s="3"/>
    </row>
    <row r="134" spans="1:21" s="2" customFormat="1" ht="15" customHeight="1" x14ac:dyDescent="0.2">
      <c r="A134" s="7"/>
      <c r="F134" s="7"/>
      <c r="G134" s="7"/>
      <c r="H134" s="31"/>
      <c r="S134" s="3"/>
      <c r="T134" s="3"/>
      <c r="U134" s="3"/>
    </row>
    <row r="135" spans="1:21" s="2" customFormat="1" ht="15" customHeight="1" x14ac:dyDescent="0.2">
      <c r="A135" s="7"/>
      <c r="F135" s="7"/>
      <c r="G135" s="7"/>
      <c r="H135" s="31"/>
      <c r="S135" s="3"/>
      <c r="T135" s="3"/>
      <c r="U135" s="3"/>
    </row>
    <row r="136" spans="1:21" s="2" customFormat="1" ht="15" customHeight="1" x14ac:dyDescent="0.2">
      <c r="A136" s="7"/>
      <c r="F136" s="7"/>
      <c r="G136" s="7"/>
      <c r="H136" s="31"/>
      <c r="S136" s="3"/>
      <c r="T136" s="3"/>
      <c r="U136" s="3"/>
    </row>
    <row r="137" spans="1:21" s="2" customFormat="1" ht="15" customHeight="1" x14ac:dyDescent="0.2">
      <c r="A137" s="7"/>
      <c r="F137" s="7"/>
      <c r="G137" s="7"/>
      <c r="H137" s="31"/>
      <c r="S137" s="3"/>
      <c r="T137" s="3"/>
      <c r="U137" s="3"/>
    </row>
    <row r="138" spans="1:21" s="2" customFormat="1" ht="15" customHeight="1" x14ac:dyDescent="0.2">
      <c r="A138" s="7"/>
      <c r="F138" s="7"/>
      <c r="G138" s="7"/>
      <c r="H138" s="31"/>
      <c r="S138" s="3"/>
      <c r="T138" s="3"/>
      <c r="U138" s="3"/>
    </row>
    <row r="139" spans="1:21" s="2" customFormat="1" ht="15" customHeight="1" x14ac:dyDescent="0.2">
      <c r="A139" s="7"/>
      <c r="F139" s="7"/>
      <c r="G139" s="7"/>
      <c r="H139" s="31"/>
      <c r="S139" s="3"/>
      <c r="T139" s="3"/>
      <c r="U139" s="3"/>
    </row>
    <row r="140" spans="1:21" s="2" customFormat="1" ht="15" customHeight="1" x14ac:dyDescent="0.2">
      <c r="A140" s="7"/>
      <c r="F140" s="7"/>
      <c r="G140" s="7"/>
      <c r="H140" s="31"/>
      <c r="S140" s="3"/>
      <c r="T140" s="3"/>
      <c r="U140" s="3"/>
    </row>
    <row r="141" spans="1:21" s="2" customFormat="1" ht="15" customHeight="1" x14ac:dyDescent="0.2">
      <c r="A141" s="7"/>
      <c r="F141" s="7"/>
      <c r="G141" s="7"/>
      <c r="H141" s="31"/>
      <c r="S141" s="3"/>
      <c r="T141" s="3"/>
      <c r="U141" s="3"/>
    </row>
    <row r="142" spans="1:21" s="2" customFormat="1" ht="15" customHeight="1" x14ac:dyDescent="0.2">
      <c r="A142" s="7"/>
      <c r="F142" s="7"/>
      <c r="G142" s="7"/>
      <c r="H142" s="31"/>
      <c r="S142" s="3"/>
      <c r="T142" s="3"/>
      <c r="U142" s="3"/>
    </row>
    <row r="143" spans="1:21" s="2" customFormat="1" ht="15" customHeight="1" x14ac:dyDescent="0.2">
      <c r="A143" s="7"/>
      <c r="F143" s="7"/>
      <c r="G143" s="7"/>
      <c r="H143" s="31"/>
      <c r="S143" s="3"/>
      <c r="T143" s="3"/>
      <c r="U143" s="3"/>
    </row>
    <row r="144" spans="1:21" s="2" customFormat="1" ht="15" customHeight="1" x14ac:dyDescent="0.2">
      <c r="A144" s="7"/>
      <c r="F144" s="7"/>
      <c r="G144" s="7"/>
      <c r="H144" s="31"/>
      <c r="S144" s="3"/>
      <c r="T144" s="3"/>
      <c r="U144" s="3"/>
    </row>
    <row r="145" spans="1:21" s="2" customFormat="1" ht="15" customHeight="1" x14ac:dyDescent="0.2">
      <c r="A145" s="7"/>
      <c r="F145" s="7"/>
      <c r="G145" s="7"/>
      <c r="H145" s="31"/>
      <c r="S145" s="3"/>
      <c r="T145" s="3"/>
      <c r="U145" s="3"/>
    </row>
    <row r="146" spans="1:21" s="2" customFormat="1" ht="15" customHeight="1" x14ac:dyDescent="0.2">
      <c r="A146" s="7"/>
      <c r="F146" s="7"/>
      <c r="G146" s="7"/>
      <c r="H146" s="31"/>
      <c r="S146" s="3"/>
      <c r="T146" s="3"/>
      <c r="U146" s="3"/>
    </row>
    <row r="147" spans="1:21" s="2" customFormat="1" ht="15" customHeight="1" x14ac:dyDescent="0.2">
      <c r="A147" s="7"/>
      <c r="F147" s="7"/>
      <c r="G147" s="7"/>
      <c r="H147" s="31"/>
      <c r="S147" s="3"/>
      <c r="T147" s="3"/>
      <c r="U147" s="3"/>
    </row>
    <row r="148" spans="1:21" s="2" customFormat="1" ht="15" customHeight="1" x14ac:dyDescent="0.2">
      <c r="A148" s="7"/>
      <c r="F148" s="7"/>
      <c r="G148" s="7"/>
      <c r="H148" s="31"/>
      <c r="S148" s="3"/>
      <c r="T148" s="3"/>
      <c r="U148" s="3"/>
    </row>
    <row r="149" spans="1:21" s="2" customFormat="1" ht="15" customHeight="1" x14ac:dyDescent="0.2">
      <c r="A149" s="7"/>
      <c r="F149" s="7"/>
      <c r="G149" s="7"/>
      <c r="H149" s="31"/>
      <c r="S149" s="3"/>
      <c r="T149" s="3"/>
      <c r="U149" s="3"/>
    </row>
    <row r="150" spans="1:21" s="2" customFormat="1" ht="15" customHeight="1" x14ac:dyDescent="0.2">
      <c r="A150" s="7"/>
      <c r="F150" s="7"/>
      <c r="G150" s="7"/>
      <c r="H150" s="31"/>
      <c r="S150" s="3"/>
      <c r="T150" s="3"/>
      <c r="U150" s="3"/>
    </row>
    <row r="151" spans="1:21" s="2" customFormat="1" ht="15" customHeight="1" x14ac:dyDescent="0.2">
      <c r="A151" s="7"/>
      <c r="F151" s="7"/>
      <c r="G151" s="7"/>
      <c r="H151" s="31"/>
      <c r="S151" s="3"/>
      <c r="T151" s="3"/>
      <c r="U151" s="3"/>
    </row>
    <row r="152" spans="1:21" s="2" customFormat="1" ht="15" customHeight="1" x14ac:dyDescent="0.2">
      <c r="A152" s="7"/>
      <c r="F152" s="7"/>
      <c r="G152" s="7"/>
      <c r="H152" s="31"/>
      <c r="S152" s="3"/>
      <c r="T152" s="3"/>
      <c r="U152" s="3"/>
    </row>
    <row r="153" spans="1:21" s="2" customFormat="1" ht="15" customHeight="1" x14ac:dyDescent="0.2">
      <c r="A153" s="7"/>
      <c r="F153" s="7"/>
      <c r="G153" s="7"/>
      <c r="H153" s="31"/>
      <c r="S153" s="3"/>
      <c r="T153" s="3"/>
      <c r="U153" s="3"/>
    </row>
    <row r="154" spans="1:21" s="2" customFormat="1" ht="15" customHeight="1" x14ac:dyDescent="0.2">
      <c r="A154" s="7"/>
      <c r="F154" s="7"/>
      <c r="G154" s="7"/>
      <c r="H154" s="31"/>
      <c r="S154" s="3"/>
      <c r="T154" s="3"/>
      <c r="U154" s="3"/>
    </row>
    <row r="155" spans="1:21" s="2" customFormat="1" ht="15" customHeight="1" x14ac:dyDescent="0.2">
      <c r="A155" s="7"/>
      <c r="F155" s="7"/>
      <c r="G155" s="7"/>
      <c r="H155" s="31"/>
      <c r="S155" s="3"/>
      <c r="T155" s="3"/>
      <c r="U155" s="3"/>
    </row>
    <row r="156" spans="1:21" s="2" customFormat="1" ht="15" customHeight="1" x14ac:dyDescent="0.2">
      <c r="A156" s="7"/>
      <c r="F156" s="7"/>
      <c r="G156" s="7"/>
      <c r="H156" s="31"/>
      <c r="S156" s="3"/>
      <c r="T156" s="3"/>
      <c r="U156" s="3"/>
    </row>
    <row r="157" spans="1:21" s="2" customFormat="1" ht="15" customHeight="1" x14ac:dyDescent="0.2">
      <c r="A157" s="7"/>
      <c r="F157" s="7"/>
      <c r="G157" s="7"/>
      <c r="H157" s="31"/>
      <c r="S157" s="3"/>
      <c r="T157" s="3"/>
      <c r="U157" s="3"/>
    </row>
    <row r="158" spans="1:21" s="2" customFormat="1" ht="15" customHeight="1" x14ac:dyDescent="0.2">
      <c r="A158" s="7"/>
      <c r="F158" s="7"/>
      <c r="G158" s="7"/>
      <c r="H158" s="31"/>
      <c r="S158" s="3"/>
      <c r="T158" s="3"/>
      <c r="U158" s="3"/>
    </row>
    <row r="159" spans="1:21" s="2" customFormat="1" ht="15" customHeight="1" x14ac:dyDescent="0.2">
      <c r="A159" s="7"/>
      <c r="F159" s="7"/>
      <c r="G159" s="7"/>
      <c r="H159" s="31"/>
      <c r="S159" s="3"/>
      <c r="T159" s="3"/>
      <c r="U159" s="3"/>
    </row>
    <row r="160" spans="1:21" s="2" customFormat="1" ht="15" customHeight="1" x14ac:dyDescent="0.2">
      <c r="A160" s="7"/>
      <c r="F160" s="7"/>
      <c r="G160" s="7"/>
      <c r="H160" s="31"/>
      <c r="S160" s="3"/>
      <c r="T160" s="3"/>
      <c r="U160" s="3"/>
    </row>
    <row r="161" spans="1:21" s="2" customFormat="1" ht="15" customHeight="1" x14ac:dyDescent="0.2">
      <c r="A161" s="7"/>
      <c r="F161" s="7"/>
      <c r="G161" s="7"/>
      <c r="H161" s="31"/>
      <c r="S161" s="3"/>
      <c r="T161" s="3"/>
      <c r="U161" s="3"/>
    </row>
    <row r="162" spans="1:21" s="2" customFormat="1" ht="15" customHeight="1" x14ac:dyDescent="0.2">
      <c r="A162" s="7"/>
      <c r="F162" s="7"/>
      <c r="G162" s="7"/>
      <c r="H162" s="31"/>
      <c r="S162" s="3"/>
      <c r="T162" s="3"/>
      <c r="U162" s="3"/>
    </row>
    <row r="163" spans="1:21" s="2" customFormat="1" ht="15" customHeight="1" x14ac:dyDescent="0.2">
      <c r="A163" s="7"/>
      <c r="F163" s="7"/>
      <c r="G163" s="7"/>
      <c r="H163" s="31"/>
      <c r="S163" s="3"/>
      <c r="T163" s="3"/>
      <c r="U163" s="3"/>
    </row>
    <row r="164" spans="1:21" s="2" customFormat="1" ht="15" customHeight="1" x14ac:dyDescent="0.2">
      <c r="A164" s="7"/>
      <c r="F164" s="7"/>
      <c r="G164" s="7"/>
      <c r="H164" s="31"/>
      <c r="S164" s="3"/>
      <c r="T164" s="3"/>
      <c r="U164" s="3"/>
    </row>
    <row r="165" spans="1:21" s="2" customFormat="1" ht="15" customHeight="1" x14ac:dyDescent="0.2">
      <c r="A165" s="7"/>
      <c r="F165" s="7"/>
      <c r="G165" s="7"/>
      <c r="H165" s="31"/>
      <c r="S165" s="3"/>
      <c r="T165" s="3"/>
      <c r="U165" s="3"/>
    </row>
    <row r="166" spans="1:21" s="2" customFormat="1" ht="15" customHeight="1" x14ac:dyDescent="0.2">
      <c r="A166" s="7"/>
      <c r="F166" s="7"/>
      <c r="G166" s="7"/>
      <c r="H166" s="31"/>
      <c r="S166" s="3"/>
      <c r="T166" s="3"/>
      <c r="U166" s="3"/>
    </row>
    <row r="167" spans="1:21" s="2" customFormat="1" ht="15" customHeight="1" x14ac:dyDescent="0.2">
      <c r="A167" s="7"/>
      <c r="F167" s="7"/>
      <c r="G167" s="7"/>
      <c r="H167" s="31"/>
      <c r="S167" s="3"/>
      <c r="T167" s="3"/>
      <c r="U167" s="3"/>
    </row>
    <row r="168" spans="1:21" s="2" customFormat="1" ht="15" customHeight="1" x14ac:dyDescent="0.2">
      <c r="A168" s="7"/>
      <c r="F168" s="7"/>
      <c r="G168" s="7"/>
      <c r="H168" s="31"/>
      <c r="S168" s="3"/>
      <c r="T168" s="3"/>
      <c r="U168" s="3"/>
    </row>
    <row r="169" spans="1:21" s="2" customFormat="1" ht="15" customHeight="1" x14ac:dyDescent="0.2">
      <c r="A169" s="7"/>
      <c r="F169" s="7"/>
      <c r="G169" s="7"/>
      <c r="H169" s="31"/>
      <c r="S169" s="3"/>
      <c r="T169" s="3"/>
      <c r="U169" s="3"/>
    </row>
    <row r="170" spans="1:21" s="2" customFormat="1" ht="15" customHeight="1" x14ac:dyDescent="0.2">
      <c r="A170" s="7"/>
      <c r="F170" s="7"/>
      <c r="G170" s="7"/>
      <c r="H170" s="31"/>
      <c r="S170" s="3"/>
      <c r="T170" s="3"/>
      <c r="U170" s="3"/>
    </row>
    <row r="171" spans="1:21" s="2" customFormat="1" ht="15" customHeight="1" x14ac:dyDescent="0.2">
      <c r="A171" s="7"/>
      <c r="F171" s="7"/>
      <c r="G171" s="7"/>
      <c r="H171" s="31"/>
      <c r="S171" s="3"/>
      <c r="T171" s="3"/>
      <c r="U171" s="3"/>
    </row>
    <row r="172" spans="1:21" s="2" customFormat="1" ht="15" customHeight="1" x14ac:dyDescent="0.2">
      <c r="A172" s="7"/>
      <c r="F172" s="7"/>
      <c r="G172" s="7"/>
      <c r="H172" s="31"/>
      <c r="S172" s="3"/>
      <c r="T172" s="3"/>
      <c r="U172" s="3"/>
    </row>
    <row r="173" spans="1:21" s="2" customFormat="1" ht="15" customHeight="1" x14ac:dyDescent="0.2">
      <c r="A173" s="7"/>
      <c r="F173" s="7"/>
      <c r="G173" s="7"/>
      <c r="H173" s="31"/>
      <c r="S173" s="3"/>
      <c r="T173" s="3"/>
      <c r="U173" s="3"/>
    </row>
    <row r="174" spans="1:21" s="2" customFormat="1" ht="15" customHeight="1" x14ac:dyDescent="0.2">
      <c r="A174" s="7"/>
      <c r="F174" s="7"/>
      <c r="G174" s="7"/>
      <c r="H174" s="31"/>
      <c r="S174" s="3"/>
      <c r="T174" s="3"/>
      <c r="U174" s="3"/>
    </row>
    <row r="175" spans="1:21" s="2" customFormat="1" ht="15" customHeight="1" x14ac:dyDescent="0.2">
      <c r="A175" s="7"/>
      <c r="F175" s="7"/>
      <c r="G175" s="7"/>
      <c r="H175" s="31"/>
      <c r="S175" s="3"/>
      <c r="T175" s="3"/>
      <c r="U175" s="3"/>
    </row>
    <row r="176" spans="1:21" s="2" customFormat="1" ht="15" customHeight="1" x14ac:dyDescent="0.2">
      <c r="A176" s="7"/>
      <c r="F176" s="7"/>
      <c r="G176" s="7"/>
      <c r="H176" s="31"/>
      <c r="S176" s="3"/>
      <c r="T176" s="3"/>
      <c r="U176" s="3"/>
    </row>
    <row r="177" spans="1:21" s="2" customFormat="1" ht="15" customHeight="1" x14ac:dyDescent="0.2">
      <c r="A177" s="7"/>
      <c r="F177" s="7"/>
      <c r="G177" s="7"/>
      <c r="H177" s="31"/>
      <c r="S177" s="3"/>
      <c r="T177" s="3"/>
      <c r="U177" s="3"/>
    </row>
    <row r="178" spans="1:21" s="2" customFormat="1" ht="15" customHeight="1" x14ac:dyDescent="0.2">
      <c r="A178" s="7"/>
      <c r="F178" s="7"/>
      <c r="G178" s="7"/>
      <c r="H178" s="31"/>
      <c r="S178" s="3"/>
      <c r="T178" s="3"/>
      <c r="U178" s="3"/>
    </row>
    <row r="179" spans="1:21" s="2" customFormat="1" ht="15" customHeight="1" x14ac:dyDescent="0.2">
      <c r="A179" s="7"/>
      <c r="F179" s="7"/>
      <c r="G179" s="7"/>
      <c r="H179" s="31"/>
      <c r="S179" s="3"/>
      <c r="T179" s="3"/>
      <c r="U179" s="3"/>
    </row>
    <row r="180" spans="1:21" s="2" customFormat="1" ht="15" customHeight="1" x14ac:dyDescent="0.2">
      <c r="A180" s="7"/>
      <c r="F180" s="7"/>
      <c r="G180" s="7"/>
      <c r="H180" s="31"/>
      <c r="S180" s="3"/>
      <c r="T180" s="3"/>
      <c r="U180" s="3"/>
    </row>
    <row r="181" spans="1:21" s="2" customFormat="1" ht="15" customHeight="1" x14ac:dyDescent="0.2">
      <c r="A181" s="7"/>
      <c r="F181" s="7"/>
      <c r="G181" s="7"/>
      <c r="H181" s="31"/>
      <c r="S181" s="3"/>
      <c r="T181" s="3"/>
      <c r="U181" s="3"/>
    </row>
    <row r="182" spans="1:21" s="2" customFormat="1" ht="15" customHeight="1" x14ac:dyDescent="0.2">
      <c r="A182" s="7"/>
      <c r="F182" s="7"/>
      <c r="G182" s="7"/>
      <c r="H182" s="31"/>
      <c r="S182" s="3"/>
      <c r="T182" s="3"/>
      <c r="U182" s="3"/>
    </row>
    <row r="183" spans="1:21" s="2" customFormat="1" ht="15" customHeight="1" x14ac:dyDescent="0.2">
      <c r="A183" s="7"/>
      <c r="F183" s="7"/>
      <c r="G183" s="7"/>
      <c r="H183" s="31"/>
      <c r="S183" s="3"/>
      <c r="T183" s="3"/>
      <c r="U183" s="3"/>
    </row>
    <row r="184" spans="1:21" s="2" customFormat="1" ht="15" customHeight="1" x14ac:dyDescent="0.2">
      <c r="A184" s="7"/>
      <c r="F184" s="7"/>
      <c r="G184" s="7"/>
      <c r="H184" s="31"/>
      <c r="S184" s="3"/>
      <c r="T184" s="3"/>
      <c r="U184" s="3"/>
    </row>
    <row r="185" spans="1:21" s="2" customFormat="1" ht="15" customHeight="1" x14ac:dyDescent="0.2">
      <c r="A185" s="7"/>
      <c r="F185" s="7"/>
      <c r="G185" s="7"/>
      <c r="H185" s="31"/>
      <c r="S185" s="3"/>
      <c r="T185" s="3"/>
      <c r="U185" s="3"/>
    </row>
    <row r="186" spans="1:21" s="2" customFormat="1" ht="15" customHeight="1" x14ac:dyDescent="0.2">
      <c r="A186" s="7"/>
      <c r="F186" s="7"/>
      <c r="G186" s="7"/>
      <c r="H186" s="31"/>
      <c r="S186" s="3"/>
      <c r="T186" s="3"/>
      <c r="U186" s="3"/>
    </row>
    <row r="187" spans="1:21" s="2" customFormat="1" ht="15" customHeight="1" x14ac:dyDescent="0.2">
      <c r="A187" s="7"/>
      <c r="F187" s="7"/>
      <c r="G187" s="7"/>
      <c r="H187" s="31"/>
      <c r="S187" s="3"/>
      <c r="T187" s="3"/>
      <c r="U187" s="3"/>
    </row>
    <row r="188" spans="1:21" s="2" customFormat="1" ht="15" customHeight="1" x14ac:dyDescent="0.2">
      <c r="A188" s="7"/>
      <c r="F188" s="7"/>
      <c r="G188" s="7"/>
      <c r="H188" s="31"/>
      <c r="S188" s="3"/>
      <c r="T188" s="3"/>
      <c r="U188" s="3"/>
    </row>
    <row r="189" spans="1:21" s="2" customFormat="1" ht="15" customHeight="1" x14ac:dyDescent="0.2">
      <c r="A189" s="7"/>
      <c r="F189" s="7"/>
      <c r="G189" s="7"/>
      <c r="H189" s="31"/>
      <c r="S189" s="3"/>
      <c r="T189" s="3"/>
      <c r="U189" s="3"/>
    </row>
    <row r="190" spans="1:21" s="2" customFormat="1" ht="15" customHeight="1" x14ac:dyDescent="0.2">
      <c r="A190" s="7"/>
      <c r="F190" s="7"/>
      <c r="G190" s="7"/>
      <c r="H190" s="31"/>
      <c r="S190" s="3"/>
      <c r="T190" s="3"/>
      <c r="U190" s="3"/>
    </row>
    <row r="191" spans="1:21" s="2" customFormat="1" ht="15" customHeight="1" x14ac:dyDescent="0.2">
      <c r="A191" s="7"/>
      <c r="F191" s="7"/>
      <c r="G191" s="7"/>
      <c r="H191" s="31"/>
      <c r="S191" s="3"/>
      <c r="T191" s="3"/>
      <c r="U191" s="3"/>
    </row>
    <row r="192" spans="1:21" s="2" customFormat="1" ht="15" customHeight="1" x14ac:dyDescent="0.2">
      <c r="A192" s="7"/>
      <c r="F192" s="7"/>
      <c r="G192" s="7"/>
      <c r="H192" s="31"/>
      <c r="S192" s="3"/>
      <c r="T192" s="3"/>
      <c r="U192" s="3"/>
    </row>
    <row r="193" spans="1:21" s="2" customFormat="1" ht="15" customHeight="1" x14ac:dyDescent="0.2">
      <c r="A193" s="7"/>
      <c r="F193" s="7"/>
      <c r="G193" s="7"/>
      <c r="H193" s="31"/>
      <c r="S193" s="3"/>
      <c r="T193" s="3"/>
      <c r="U193" s="3"/>
    </row>
    <row r="194" spans="1:21" s="2" customFormat="1" ht="15" customHeight="1" x14ac:dyDescent="0.2">
      <c r="A194" s="7"/>
      <c r="F194" s="7"/>
      <c r="G194" s="7"/>
      <c r="H194" s="31"/>
      <c r="S194" s="3"/>
      <c r="T194" s="3"/>
      <c r="U194" s="3"/>
    </row>
    <row r="195" spans="1:21" s="2" customFormat="1" ht="15" customHeight="1" x14ac:dyDescent="0.2">
      <c r="A195" s="7"/>
      <c r="F195" s="7"/>
      <c r="G195" s="7"/>
      <c r="H195" s="31"/>
      <c r="S195" s="3"/>
      <c r="T195" s="3"/>
      <c r="U195" s="3"/>
    </row>
    <row r="196" spans="1:21" s="2" customFormat="1" ht="15" customHeight="1" x14ac:dyDescent="0.2">
      <c r="A196" s="7"/>
      <c r="F196" s="7"/>
      <c r="G196" s="7"/>
      <c r="H196" s="31"/>
      <c r="S196" s="3"/>
      <c r="T196" s="3"/>
      <c r="U196" s="3"/>
    </row>
    <row r="197" spans="1:21" s="2" customFormat="1" ht="15" customHeight="1" x14ac:dyDescent="0.2">
      <c r="A197" s="7"/>
      <c r="F197" s="7"/>
      <c r="G197" s="7"/>
      <c r="H197" s="31"/>
      <c r="S197" s="3"/>
      <c r="T197" s="3"/>
      <c r="U197" s="3"/>
    </row>
    <row r="198" spans="1:21" s="2" customFormat="1" ht="15" customHeight="1" x14ac:dyDescent="0.2">
      <c r="A198" s="7"/>
      <c r="F198" s="7"/>
      <c r="G198" s="7"/>
      <c r="H198" s="31"/>
      <c r="S198" s="3"/>
      <c r="T198" s="3"/>
      <c r="U198" s="3"/>
    </row>
    <row r="199" spans="1:21" s="2" customFormat="1" ht="15" customHeight="1" x14ac:dyDescent="0.2">
      <c r="A199" s="7"/>
      <c r="F199" s="7"/>
      <c r="G199" s="7"/>
      <c r="H199" s="31"/>
      <c r="S199" s="3"/>
      <c r="T199" s="3"/>
      <c r="U199" s="3"/>
    </row>
    <row r="200" spans="1:21" s="2" customFormat="1" ht="15" customHeight="1" x14ac:dyDescent="0.2">
      <c r="A200" s="7"/>
      <c r="F200" s="7"/>
      <c r="G200" s="7"/>
      <c r="H200" s="31"/>
      <c r="S200" s="3"/>
      <c r="T200" s="3"/>
      <c r="U200" s="3"/>
    </row>
    <row r="201" spans="1:21" s="2" customFormat="1" ht="15" customHeight="1" x14ac:dyDescent="0.2">
      <c r="A201" s="7"/>
      <c r="F201" s="7"/>
      <c r="G201" s="7"/>
      <c r="H201" s="31"/>
      <c r="S201" s="3"/>
      <c r="T201" s="3"/>
      <c r="U201" s="3"/>
    </row>
    <row r="202" spans="1:21" s="2" customFormat="1" ht="15" customHeight="1" x14ac:dyDescent="0.2">
      <c r="A202" s="7"/>
      <c r="F202" s="7"/>
      <c r="G202" s="7"/>
      <c r="H202" s="31"/>
      <c r="S202" s="3"/>
      <c r="T202" s="3"/>
      <c r="U202" s="3"/>
    </row>
    <row r="203" spans="1:21" s="2" customFormat="1" ht="15" customHeight="1" x14ac:dyDescent="0.2">
      <c r="A203" s="7"/>
      <c r="F203" s="7"/>
      <c r="G203" s="7"/>
      <c r="H203" s="31"/>
      <c r="S203" s="3"/>
      <c r="T203" s="3"/>
      <c r="U203" s="3"/>
    </row>
    <row r="204" spans="1:21" s="2" customFormat="1" ht="15" customHeight="1" x14ac:dyDescent="0.2">
      <c r="A204" s="7"/>
      <c r="F204" s="7"/>
      <c r="G204" s="7"/>
      <c r="H204" s="31"/>
      <c r="S204" s="3"/>
      <c r="T204" s="3"/>
      <c r="U204" s="3"/>
    </row>
    <row r="205" spans="1:21" s="2" customFormat="1" ht="15" customHeight="1" x14ac:dyDescent="0.2">
      <c r="A205" s="7"/>
      <c r="F205" s="7"/>
      <c r="G205" s="7"/>
      <c r="H205" s="31"/>
      <c r="S205" s="3"/>
      <c r="T205" s="3"/>
      <c r="U205" s="3"/>
    </row>
    <row r="206" spans="1:21" s="2" customFormat="1" ht="15" customHeight="1" x14ac:dyDescent="0.2">
      <c r="A206" s="7"/>
      <c r="F206" s="7"/>
      <c r="G206" s="7"/>
      <c r="H206" s="31"/>
      <c r="S206" s="3"/>
      <c r="T206" s="3"/>
      <c r="U206" s="3"/>
    </row>
    <row r="207" spans="1:21" s="2" customFormat="1" ht="15" customHeight="1" x14ac:dyDescent="0.2">
      <c r="A207" s="7"/>
      <c r="F207" s="7"/>
      <c r="G207" s="7"/>
      <c r="H207" s="31"/>
      <c r="S207" s="3"/>
      <c r="T207" s="3"/>
      <c r="U207" s="3"/>
    </row>
    <row r="208" spans="1:21" s="2" customFormat="1" ht="15" customHeight="1" x14ac:dyDescent="0.2">
      <c r="A208" s="7"/>
      <c r="F208" s="7"/>
      <c r="G208" s="7"/>
      <c r="H208" s="31"/>
      <c r="S208" s="3"/>
      <c r="T208" s="3"/>
      <c r="U208" s="3"/>
    </row>
    <row r="209" spans="1:21" s="2" customFormat="1" ht="15" customHeight="1" x14ac:dyDescent="0.2">
      <c r="A209" s="7"/>
      <c r="F209" s="7"/>
      <c r="G209" s="7"/>
      <c r="H209" s="31"/>
      <c r="S209" s="3"/>
      <c r="T209" s="3"/>
      <c r="U209" s="3"/>
    </row>
    <row r="210" spans="1:21" s="2" customFormat="1" ht="15" customHeight="1" x14ac:dyDescent="0.2">
      <c r="A210" s="7"/>
      <c r="F210" s="7"/>
      <c r="G210" s="7"/>
      <c r="H210" s="31"/>
      <c r="S210" s="3"/>
      <c r="T210" s="3"/>
      <c r="U210" s="3"/>
    </row>
    <row r="211" spans="1:21" s="2" customFormat="1" ht="15" customHeight="1" x14ac:dyDescent="0.2">
      <c r="A211" s="7"/>
      <c r="F211" s="7"/>
      <c r="G211" s="7"/>
      <c r="H211" s="31"/>
      <c r="S211" s="3"/>
      <c r="T211" s="3"/>
      <c r="U211" s="3"/>
    </row>
    <row r="212" spans="1:21" s="2" customFormat="1" ht="15" customHeight="1" x14ac:dyDescent="0.2">
      <c r="A212" s="7"/>
      <c r="F212" s="7"/>
      <c r="G212" s="7"/>
      <c r="H212" s="31"/>
      <c r="S212" s="3"/>
      <c r="T212" s="3"/>
      <c r="U212" s="3"/>
    </row>
    <row r="213" spans="1:21" s="2" customFormat="1" ht="15" customHeight="1" x14ac:dyDescent="0.2">
      <c r="A213" s="7"/>
      <c r="F213" s="7"/>
      <c r="G213" s="7"/>
      <c r="H213" s="31"/>
      <c r="S213" s="3"/>
      <c r="T213" s="3"/>
      <c r="U213" s="3"/>
    </row>
    <row r="214" spans="1:21" s="2" customFormat="1" ht="15" customHeight="1" x14ac:dyDescent="0.2">
      <c r="A214" s="7"/>
      <c r="F214" s="7"/>
      <c r="G214" s="7"/>
      <c r="H214" s="31"/>
      <c r="S214" s="3"/>
      <c r="T214" s="3"/>
      <c r="U214" s="3"/>
    </row>
    <row r="215" spans="1:21" s="2" customFormat="1" ht="15" customHeight="1" x14ac:dyDescent="0.2">
      <c r="A215" s="7"/>
      <c r="F215" s="7"/>
      <c r="G215" s="7"/>
      <c r="H215" s="31"/>
      <c r="S215" s="3"/>
      <c r="T215" s="3"/>
      <c r="U215" s="3"/>
    </row>
    <row r="216" spans="1:21" s="2" customFormat="1" ht="15" customHeight="1" x14ac:dyDescent="0.2">
      <c r="A216" s="7"/>
      <c r="F216" s="7"/>
      <c r="G216" s="7"/>
      <c r="H216" s="31"/>
      <c r="S216" s="3"/>
      <c r="T216" s="3"/>
      <c r="U216" s="3"/>
    </row>
    <row r="217" spans="1:21" s="2" customFormat="1" ht="15" customHeight="1" x14ac:dyDescent="0.2">
      <c r="A217" s="7"/>
      <c r="F217" s="7"/>
      <c r="G217" s="7"/>
      <c r="H217" s="31"/>
      <c r="S217" s="3"/>
      <c r="T217" s="3"/>
      <c r="U217" s="3"/>
    </row>
    <row r="218" spans="1:21" s="2" customFormat="1" ht="15" customHeight="1" x14ac:dyDescent="0.2">
      <c r="A218" s="7"/>
      <c r="F218" s="7"/>
      <c r="G218" s="7"/>
      <c r="H218" s="31"/>
      <c r="S218" s="3"/>
      <c r="T218" s="3"/>
      <c r="U218" s="3"/>
    </row>
    <row r="219" spans="1:21" s="2" customFormat="1" ht="15" customHeight="1" x14ac:dyDescent="0.2">
      <c r="A219" s="7"/>
      <c r="F219" s="7"/>
      <c r="G219" s="7"/>
      <c r="H219" s="31"/>
      <c r="S219" s="3"/>
      <c r="T219" s="3"/>
      <c r="U219" s="3"/>
    </row>
    <row r="220" spans="1:21" s="2" customFormat="1" ht="15" customHeight="1" x14ac:dyDescent="0.2">
      <c r="A220" s="7"/>
      <c r="F220" s="7"/>
      <c r="G220" s="7"/>
      <c r="H220" s="31"/>
      <c r="S220" s="3"/>
      <c r="T220" s="3"/>
      <c r="U220" s="3"/>
    </row>
    <row r="221" spans="1:21" s="2" customFormat="1" ht="15" customHeight="1" x14ac:dyDescent="0.2">
      <c r="A221" s="7"/>
      <c r="F221" s="7"/>
      <c r="G221" s="7"/>
      <c r="H221" s="31"/>
      <c r="S221" s="3"/>
      <c r="T221" s="3"/>
      <c r="U221" s="3"/>
    </row>
    <row r="222" spans="1:21" s="2" customFormat="1" ht="15" customHeight="1" x14ac:dyDescent="0.2">
      <c r="A222" s="7"/>
      <c r="F222" s="7"/>
      <c r="G222" s="7"/>
      <c r="H222" s="31"/>
      <c r="S222" s="3"/>
      <c r="T222" s="3"/>
      <c r="U222" s="3"/>
    </row>
    <row r="223" spans="1:21" s="2" customFormat="1" ht="15" customHeight="1" x14ac:dyDescent="0.2">
      <c r="A223" s="7"/>
      <c r="F223" s="7"/>
      <c r="G223" s="7"/>
      <c r="H223" s="31"/>
      <c r="S223" s="3"/>
      <c r="T223" s="3"/>
      <c r="U223" s="3"/>
    </row>
    <row r="224" spans="1:21" s="2" customFormat="1" ht="15" customHeight="1" x14ac:dyDescent="0.2">
      <c r="A224" s="7"/>
      <c r="F224" s="7"/>
      <c r="G224" s="7"/>
      <c r="H224" s="31"/>
      <c r="S224" s="3"/>
      <c r="T224" s="3"/>
      <c r="U224" s="3"/>
    </row>
    <row r="225" spans="1:21" s="2" customFormat="1" ht="15" customHeight="1" x14ac:dyDescent="0.2">
      <c r="A225" s="7"/>
      <c r="F225" s="7"/>
      <c r="G225" s="7"/>
      <c r="H225" s="31"/>
      <c r="S225" s="3"/>
      <c r="T225" s="3"/>
      <c r="U225" s="3"/>
    </row>
    <row r="226" spans="1:21" s="2" customFormat="1" ht="15" customHeight="1" x14ac:dyDescent="0.2">
      <c r="A226" s="7"/>
      <c r="F226" s="7"/>
      <c r="G226" s="7"/>
      <c r="H226" s="31"/>
      <c r="S226" s="3"/>
      <c r="T226" s="3"/>
      <c r="U226" s="3"/>
    </row>
    <row r="227" spans="1:21" s="2" customFormat="1" ht="15" customHeight="1" x14ac:dyDescent="0.2">
      <c r="A227" s="7"/>
      <c r="F227" s="7"/>
      <c r="G227" s="7"/>
      <c r="H227" s="31"/>
      <c r="S227" s="3"/>
      <c r="T227" s="3"/>
      <c r="U227" s="3"/>
    </row>
    <row r="228" spans="1:21" s="2" customFormat="1" ht="15" customHeight="1" x14ac:dyDescent="0.2">
      <c r="A228" s="7"/>
      <c r="F228" s="7"/>
      <c r="G228" s="7"/>
      <c r="H228" s="31"/>
      <c r="S228" s="3"/>
      <c r="T228" s="3"/>
      <c r="U228" s="3"/>
    </row>
    <row r="229" spans="1:21" s="2" customFormat="1" ht="15" customHeight="1" x14ac:dyDescent="0.2">
      <c r="A229" s="7"/>
      <c r="F229" s="7"/>
      <c r="G229" s="7"/>
      <c r="H229" s="31"/>
      <c r="S229" s="3"/>
      <c r="T229" s="3"/>
      <c r="U229" s="3"/>
    </row>
    <row r="230" spans="1:21" s="2" customFormat="1" ht="12.75" x14ac:dyDescent="0.2">
      <c r="A230" s="7"/>
      <c r="F230" s="7"/>
      <c r="G230" s="7"/>
      <c r="H230" s="31"/>
      <c r="S230" s="3"/>
      <c r="T230" s="3"/>
      <c r="U230" s="3"/>
    </row>
    <row r="231" spans="1:21" s="2" customFormat="1" ht="12.75" x14ac:dyDescent="0.2">
      <c r="A231" s="7"/>
      <c r="F231" s="7"/>
      <c r="G231" s="7"/>
      <c r="H231" s="31"/>
      <c r="S231" s="3"/>
      <c r="T231" s="3"/>
      <c r="U231" s="3"/>
    </row>
    <row r="232" spans="1:21" s="2" customFormat="1" ht="12.75" x14ac:dyDescent="0.2">
      <c r="A232" s="7"/>
      <c r="F232" s="7"/>
      <c r="G232" s="7"/>
      <c r="H232" s="31"/>
      <c r="S232" s="3"/>
      <c r="T232" s="3"/>
      <c r="U232" s="3"/>
    </row>
    <row r="233" spans="1:21" s="2" customFormat="1" ht="12.75" x14ac:dyDescent="0.2">
      <c r="A233" s="7"/>
      <c r="F233" s="7"/>
      <c r="G233" s="7"/>
      <c r="H233" s="31"/>
      <c r="S233" s="3"/>
      <c r="T233" s="3"/>
      <c r="U233" s="3"/>
    </row>
    <row r="234" spans="1:21" s="2" customFormat="1" ht="12.75" x14ac:dyDescent="0.2">
      <c r="A234" s="7"/>
      <c r="F234" s="7"/>
      <c r="G234" s="7"/>
      <c r="H234" s="31"/>
      <c r="S234" s="3"/>
      <c r="T234" s="3"/>
      <c r="U234" s="3"/>
    </row>
    <row r="235" spans="1:21" s="2" customFormat="1" ht="12.75" x14ac:dyDescent="0.2">
      <c r="A235" s="7"/>
      <c r="F235" s="7"/>
      <c r="G235" s="7"/>
      <c r="H235" s="31"/>
      <c r="S235" s="3"/>
      <c r="T235" s="3"/>
      <c r="U235" s="3"/>
    </row>
    <row r="236" spans="1:21" s="2" customFormat="1" ht="12.75" x14ac:dyDescent="0.2">
      <c r="A236" s="7"/>
      <c r="F236" s="7"/>
      <c r="G236" s="7"/>
      <c r="H236" s="31"/>
      <c r="S236" s="3"/>
      <c r="T236" s="3"/>
      <c r="U236" s="3"/>
    </row>
    <row r="237" spans="1:21" s="2" customFormat="1" ht="12.75" x14ac:dyDescent="0.2">
      <c r="A237" s="7"/>
      <c r="F237" s="7"/>
      <c r="G237" s="7"/>
      <c r="H237" s="31"/>
      <c r="S237" s="3"/>
      <c r="T237" s="3"/>
      <c r="U237" s="3"/>
    </row>
    <row r="238" spans="1:21" s="2" customFormat="1" ht="12.75" x14ac:dyDescent="0.2">
      <c r="A238" s="7"/>
      <c r="F238" s="7"/>
      <c r="G238" s="7"/>
      <c r="H238" s="31"/>
      <c r="S238" s="3"/>
      <c r="T238" s="3"/>
      <c r="U238" s="3"/>
    </row>
    <row r="239" spans="1:21" s="2" customFormat="1" ht="12.75" x14ac:dyDescent="0.2">
      <c r="A239" s="7"/>
      <c r="F239" s="7"/>
      <c r="G239" s="7"/>
      <c r="H239" s="31"/>
      <c r="S239" s="3"/>
      <c r="T239" s="3"/>
      <c r="U239" s="3"/>
    </row>
    <row r="240" spans="1:21" s="2" customFormat="1" ht="12.75" x14ac:dyDescent="0.2">
      <c r="A240" s="7"/>
      <c r="F240" s="7"/>
      <c r="G240" s="7"/>
      <c r="H240" s="31"/>
      <c r="S240" s="3"/>
      <c r="T240" s="3"/>
      <c r="U240" s="3"/>
    </row>
    <row r="241" spans="1:21" s="2" customFormat="1" ht="12.75" x14ac:dyDescent="0.2">
      <c r="A241" s="7"/>
      <c r="F241" s="7"/>
      <c r="G241" s="7"/>
      <c r="H241" s="31"/>
      <c r="S241" s="3"/>
      <c r="T241" s="3"/>
      <c r="U241" s="3"/>
    </row>
    <row r="242" spans="1:21" s="2" customFormat="1" ht="12.75" x14ac:dyDescent="0.2">
      <c r="A242" s="7"/>
      <c r="F242" s="7"/>
      <c r="G242" s="7"/>
      <c r="H242" s="31"/>
      <c r="S242" s="3"/>
      <c r="T242" s="3"/>
      <c r="U242" s="3"/>
    </row>
    <row r="243" spans="1:21" s="2" customFormat="1" ht="12.75" x14ac:dyDescent="0.2">
      <c r="A243" s="7"/>
      <c r="F243" s="7"/>
      <c r="G243" s="7"/>
      <c r="H243" s="31"/>
      <c r="S243" s="3"/>
      <c r="T243" s="3"/>
      <c r="U243" s="3"/>
    </row>
    <row r="244" spans="1:21" s="2" customFormat="1" ht="12.75" x14ac:dyDescent="0.2">
      <c r="A244" s="7"/>
      <c r="F244" s="7"/>
      <c r="G244" s="7"/>
      <c r="H244" s="31"/>
      <c r="S244" s="3"/>
      <c r="T244" s="3"/>
      <c r="U244" s="3"/>
    </row>
    <row r="245" spans="1:21" s="2" customFormat="1" ht="12.75" x14ac:dyDescent="0.2">
      <c r="A245" s="7"/>
      <c r="F245" s="7"/>
      <c r="G245" s="7"/>
      <c r="H245" s="31"/>
      <c r="S245" s="3"/>
      <c r="T245" s="3"/>
      <c r="U245" s="3"/>
    </row>
    <row r="246" spans="1:21" s="2" customFormat="1" ht="12.75" x14ac:dyDescent="0.2">
      <c r="A246" s="7"/>
      <c r="F246" s="7"/>
      <c r="G246" s="7"/>
      <c r="H246" s="31"/>
      <c r="S246" s="3"/>
      <c r="T246" s="3"/>
      <c r="U246" s="3"/>
    </row>
    <row r="247" spans="1:21" s="2" customFormat="1" ht="12.75" x14ac:dyDescent="0.2">
      <c r="A247" s="7"/>
      <c r="F247" s="7"/>
      <c r="G247" s="7"/>
      <c r="H247" s="31"/>
      <c r="S247" s="3"/>
      <c r="T247" s="3"/>
      <c r="U247" s="3"/>
    </row>
    <row r="248" spans="1:21" s="2" customFormat="1" ht="12.75" x14ac:dyDescent="0.2">
      <c r="A248" s="7"/>
      <c r="F248" s="7"/>
      <c r="G248" s="7"/>
      <c r="H248" s="31"/>
      <c r="S248" s="3"/>
      <c r="T248" s="3"/>
      <c r="U248" s="3"/>
    </row>
    <row r="249" spans="1:21" s="2" customFormat="1" ht="12.75" x14ac:dyDescent="0.2">
      <c r="A249" s="7"/>
      <c r="F249" s="7"/>
      <c r="G249" s="7"/>
      <c r="H249" s="31"/>
      <c r="S249" s="3"/>
      <c r="T249" s="3"/>
      <c r="U249" s="3"/>
    </row>
    <row r="250" spans="1:21" s="2" customFormat="1" ht="12.75" x14ac:dyDescent="0.2">
      <c r="A250" s="7"/>
      <c r="F250" s="7"/>
      <c r="G250" s="7"/>
      <c r="H250" s="31"/>
      <c r="S250" s="3"/>
      <c r="T250" s="3"/>
      <c r="U250" s="3"/>
    </row>
    <row r="251" spans="1:21" s="2" customFormat="1" ht="12.75" x14ac:dyDescent="0.2">
      <c r="A251" s="7"/>
      <c r="F251" s="7"/>
      <c r="G251" s="7"/>
      <c r="H251" s="31"/>
      <c r="S251" s="3"/>
      <c r="T251" s="3"/>
      <c r="U251" s="3"/>
    </row>
    <row r="252" spans="1:21" s="2" customFormat="1" ht="12.75" x14ac:dyDescent="0.2">
      <c r="A252" s="7"/>
      <c r="F252" s="7"/>
      <c r="G252" s="7"/>
      <c r="H252" s="31"/>
      <c r="S252" s="3"/>
      <c r="T252" s="3"/>
      <c r="U252" s="3"/>
    </row>
    <row r="253" spans="1:21" s="2" customFormat="1" ht="12.75" x14ac:dyDescent="0.2">
      <c r="A253" s="7"/>
      <c r="F253" s="7"/>
      <c r="G253" s="7"/>
      <c r="H253" s="31"/>
      <c r="S253" s="3"/>
      <c r="T253" s="3"/>
      <c r="U253" s="3"/>
    </row>
    <row r="254" spans="1:21" s="2" customFormat="1" ht="12.75" x14ac:dyDescent="0.2">
      <c r="A254" s="7"/>
      <c r="F254" s="7"/>
      <c r="G254" s="7"/>
      <c r="H254" s="31"/>
      <c r="S254" s="3"/>
      <c r="T254" s="3"/>
      <c r="U254" s="3"/>
    </row>
    <row r="255" spans="1:21" s="2" customFormat="1" ht="12.75" x14ac:dyDescent="0.2">
      <c r="A255" s="7"/>
      <c r="F255" s="7"/>
      <c r="G255" s="7"/>
      <c r="H255" s="31"/>
      <c r="S255" s="3"/>
      <c r="T255" s="3"/>
      <c r="U255" s="3"/>
    </row>
    <row r="256" spans="1:21" ht="12.75" x14ac:dyDescent="0.2">
      <c r="A256" s="7"/>
      <c r="F256" s="7"/>
      <c r="G256" s="7"/>
      <c r="H256" s="31"/>
      <c r="S256" s="3"/>
      <c r="T256" s="3"/>
      <c r="U256" s="3"/>
    </row>
    <row r="257" spans="1:21" ht="12.75" x14ac:dyDescent="0.2">
      <c r="A257" s="7"/>
      <c r="F257" s="7"/>
      <c r="G257" s="7"/>
      <c r="H257" s="31"/>
      <c r="S257" s="3"/>
      <c r="T257" s="3"/>
      <c r="U257" s="3"/>
    </row>
    <row r="258" spans="1:21" ht="12.75" x14ac:dyDescent="0.2">
      <c r="A258" s="7"/>
      <c r="F258" s="7"/>
      <c r="G258" s="7"/>
      <c r="H258" s="31"/>
      <c r="S258" s="3"/>
      <c r="T258" s="3"/>
      <c r="U258" s="3"/>
    </row>
    <row r="259" spans="1:21" ht="12.75" x14ac:dyDescent="0.2">
      <c r="A259" s="7"/>
      <c r="F259" s="7"/>
      <c r="G259" s="7"/>
      <c r="H259" s="31"/>
      <c r="S259" s="3"/>
      <c r="T259" s="3"/>
      <c r="U259" s="3"/>
    </row>
    <row r="260" spans="1:21" ht="12.75" x14ac:dyDescent="0.2">
      <c r="A260" s="7"/>
      <c r="F260" s="7"/>
      <c r="G260" s="7"/>
      <c r="H260" s="31"/>
      <c r="S260" s="3"/>
      <c r="T260" s="3"/>
      <c r="U260" s="3"/>
    </row>
    <row r="261" spans="1:21" ht="12.75" x14ac:dyDescent="0.2">
      <c r="A261" s="7"/>
      <c r="F261" s="7"/>
      <c r="G261" s="7"/>
      <c r="H261" s="31"/>
      <c r="S261" s="3"/>
      <c r="T261" s="3"/>
      <c r="U261" s="3"/>
    </row>
    <row r="262" spans="1:21" ht="12.75" x14ac:dyDescent="0.2">
      <c r="A262" s="7"/>
      <c r="F262" s="7"/>
      <c r="G262" s="7"/>
      <c r="H262" s="31"/>
      <c r="S262" s="3"/>
      <c r="T262" s="3"/>
      <c r="U262" s="3"/>
    </row>
    <row r="263" spans="1:21" ht="12.75" x14ac:dyDescent="0.2">
      <c r="A263" s="7"/>
      <c r="F263" s="7"/>
      <c r="G263" s="7"/>
      <c r="H263" s="31"/>
      <c r="S263" s="3"/>
      <c r="T263" s="3"/>
      <c r="U263" s="3"/>
    </row>
    <row r="264" spans="1:21" ht="12.75" x14ac:dyDescent="0.2">
      <c r="A264" s="7"/>
      <c r="F264" s="7"/>
      <c r="G264" s="7"/>
      <c r="H264" s="31"/>
      <c r="S264" s="3"/>
      <c r="T264" s="3"/>
      <c r="U264" s="3"/>
    </row>
    <row r="265" spans="1:21" ht="12.75" x14ac:dyDescent="0.2">
      <c r="A265" s="7"/>
      <c r="F265" s="7"/>
      <c r="G265" s="7"/>
      <c r="H265" s="31"/>
      <c r="S265" s="3"/>
      <c r="T265" s="3"/>
      <c r="U265" s="3"/>
    </row>
    <row r="266" spans="1:21" ht="12.75" x14ac:dyDescent="0.2">
      <c r="A266" s="7"/>
      <c r="F266" s="7"/>
      <c r="G266" s="7"/>
      <c r="H266" s="31"/>
      <c r="S266" s="3"/>
      <c r="T266" s="3"/>
      <c r="U266" s="3"/>
    </row>
    <row r="267" spans="1:21" ht="12.75" x14ac:dyDescent="0.2">
      <c r="A267" s="7"/>
      <c r="F267" s="7"/>
      <c r="G267" s="7"/>
      <c r="H267" s="31"/>
      <c r="S267" s="3"/>
      <c r="T267" s="3"/>
      <c r="U267" s="3"/>
    </row>
    <row r="268" spans="1:21" ht="12.75" x14ac:dyDescent="0.2">
      <c r="A268" s="7"/>
      <c r="F268" s="7"/>
      <c r="G268" s="7"/>
      <c r="H268" s="31"/>
      <c r="S268" s="3"/>
      <c r="T268" s="3"/>
      <c r="U268" s="3"/>
    </row>
    <row r="269" spans="1:21" ht="12.75" x14ac:dyDescent="0.2">
      <c r="A269" s="7"/>
      <c r="F269" s="7"/>
      <c r="G269" s="7"/>
      <c r="H269" s="31"/>
      <c r="S269" s="3"/>
      <c r="T269" s="3"/>
      <c r="U269" s="3"/>
    </row>
    <row r="270" spans="1:21" ht="12.75" x14ac:dyDescent="0.2">
      <c r="A270" s="7"/>
      <c r="F270" s="7"/>
      <c r="G270" s="7"/>
      <c r="H270" s="31"/>
      <c r="S270" s="3"/>
      <c r="T270" s="3"/>
      <c r="U270" s="3"/>
    </row>
    <row r="271" spans="1:21" ht="12.75" x14ac:dyDescent="0.2">
      <c r="A271" s="7"/>
      <c r="F271" s="7"/>
      <c r="G271" s="7"/>
      <c r="H271" s="31"/>
      <c r="S271" s="3"/>
      <c r="T271" s="3"/>
      <c r="U271" s="3"/>
    </row>
    <row r="272" spans="1:21" ht="12.75" x14ac:dyDescent="0.2">
      <c r="A272" s="7"/>
      <c r="F272" s="7"/>
      <c r="G272" s="7"/>
      <c r="H272" s="31"/>
      <c r="S272" s="3"/>
      <c r="T272" s="3"/>
      <c r="U272" s="3"/>
    </row>
    <row r="273" spans="1:21" ht="12.75" x14ac:dyDescent="0.2">
      <c r="A273" s="7"/>
      <c r="F273" s="7"/>
      <c r="G273" s="7"/>
      <c r="H273" s="31"/>
      <c r="S273" s="3"/>
      <c r="T273" s="3"/>
      <c r="U273" s="3"/>
    </row>
    <row r="274" spans="1:21" ht="38.25" customHeight="1" x14ac:dyDescent="0.2">
      <c r="A274" s="7"/>
      <c r="F274" s="7"/>
      <c r="G274" s="7"/>
      <c r="H274" s="31"/>
      <c r="S274" s="3"/>
      <c r="T274" s="3"/>
      <c r="U274" s="3"/>
    </row>
    <row r="275" spans="1:21" ht="38.25" customHeight="1" x14ac:dyDescent="0.2">
      <c r="A275" s="7"/>
      <c r="F275" s="7"/>
      <c r="G275" s="7"/>
      <c r="H275" s="31"/>
      <c r="S275" s="3"/>
      <c r="T275" s="3"/>
      <c r="U275" s="3"/>
    </row>
    <row r="276" spans="1:21" ht="38.25" customHeight="1" x14ac:dyDescent="0.2">
      <c r="A276" s="7"/>
      <c r="F276" s="7"/>
      <c r="G276" s="7"/>
      <c r="H276" s="31"/>
      <c r="S276" s="3"/>
      <c r="T276" s="3"/>
      <c r="U276" s="3"/>
    </row>
    <row r="277" spans="1:21" ht="38.25" customHeight="1" x14ac:dyDescent="0.2">
      <c r="A277" s="7"/>
      <c r="F277" s="7"/>
      <c r="G277" s="7"/>
      <c r="H277" s="31"/>
      <c r="S277" s="3"/>
      <c r="T277" s="3"/>
      <c r="U277" s="3"/>
    </row>
    <row r="278" spans="1:21" ht="38.25" customHeight="1" x14ac:dyDescent="0.2">
      <c r="A278" s="7"/>
      <c r="F278" s="7"/>
      <c r="G278" s="7"/>
      <c r="H278" s="31"/>
      <c r="S278" s="3"/>
      <c r="T278" s="3"/>
      <c r="U278" s="3"/>
    </row>
    <row r="279" spans="1:21" ht="38.25" customHeight="1" x14ac:dyDescent="0.2">
      <c r="A279" s="7"/>
      <c r="F279" s="7"/>
      <c r="G279" s="7"/>
      <c r="H279" s="31"/>
      <c r="S279" s="3"/>
      <c r="T279" s="3"/>
      <c r="U279" s="3"/>
    </row>
    <row r="280" spans="1:21" ht="38.25" customHeight="1" x14ac:dyDescent="0.2">
      <c r="A280" s="7"/>
      <c r="F280" s="7"/>
      <c r="G280" s="7"/>
      <c r="H280" s="31"/>
      <c r="S280" s="3"/>
      <c r="T280" s="3"/>
      <c r="U280" s="3"/>
    </row>
    <row r="281" spans="1:21" ht="38.25" customHeight="1" x14ac:dyDescent="0.2">
      <c r="A281" s="7"/>
      <c r="F281" s="7"/>
      <c r="G281" s="7"/>
      <c r="H281" s="31"/>
      <c r="S281" s="3"/>
      <c r="T281" s="3"/>
      <c r="U281" s="3"/>
    </row>
    <row r="282" spans="1:21" ht="38.25" customHeight="1" x14ac:dyDescent="0.2">
      <c r="A282" s="7"/>
      <c r="F282" s="7"/>
      <c r="G282" s="7"/>
      <c r="H282" s="31"/>
      <c r="S282" s="3"/>
      <c r="T282" s="3"/>
      <c r="U282" s="3"/>
    </row>
    <row r="283" spans="1:21" ht="38.25" customHeight="1" x14ac:dyDescent="0.2">
      <c r="A283" s="7"/>
      <c r="F283" s="7"/>
      <c r="G283" s="7"/>
      <c r="H283" s="31"/>
      <c r="S283" s="3"/>
      <c r="T283" s="3"/>
      <c r="U283" s="3"/>
    </row>
    <row r="284" spans="1:21" ht="38.25" customHeight="1" x14ac:dyDescent="0.2">
      <c r="A284" s="7"/>
      <c r="F284" s="7"/>
      <c r="G284" s="7"/>
      <c r="H284" s="31"/>
      <c r="S284" s="3"/>
      <c r="T284" s="3"/>
      <c r="U284" s="3"/>
    </row>
    <row r="285" spans="1:21" ht="38.25" customHeight="1" x14ac:dyDescent="0.2">
      <c r="A285" s="7"/>
      <c r="F285" s="7"/>
      <c r="G285" s="7"/>
      <c r="H285" s="31"/>
      <c r="S285" s="3"/>
      <c r="T285" s="3"/>
      <c r="U285" s="3"/>
    </row>
    <row r="286" spans="1:21" ht="38.25" customHeight="1" x14ac:dyDescent="0.2">
      <c r="A286" s="7"/>
      <c r="F286" s="7"/>
      <c r="G286" s="7"/>
      <c r="H286" s="31"/>
      <c r="S286" s="3"/>
      <c r="T286" s="3"/>
      <c r="U286" s="3"/>
    </row>
    <row r="287" spans="1:21" ht="38.25" customHeight="1" x14ac:dyDescent="0.2">
      <c r="A287" s="7"/>
      <c r="F287" s="7"/>
      <c r="G287" s="7"/>
      <c r="H287" s="31"/>
      <c r="S287" s="3"/>
      <c r="T287" s="3"/>
      <c r="U287" s="3"/>
    </row>
    <row r="288" spans="1:21" ht="38.25" customHeight="1" x14ac:dyDescent="0.2">
      <c r="A288" s="7"/>
      <c r="F288" s="7"/>
      <c r="G288" s="7"/>
      <c r="H288" s="31"/>
      <c r="S288" s="3"/>
      <c r="T288" s="3"/>
      <c r="U288" s="3"/>
    </row>
    <row r="289" spans="1:21" ht="38.25" customHeight="1" x14ac:dyDescent="0.2">
      <c r="A289" s="7"/>
      <c r="F289" s="7"/>
      <c r="G289" s="7"/>
      <c r="H289" s="31"/>
      <c r="S289" s="3"/>
      <c r="T289" s="3"/>
      <c r="U289" s="3"/>
    </row>
    <row r="290" spans="1:21" ht="38.25" customHeight="1" x14ac:dyDescent="0.2">
      <c r="A290" s="7"/>
      <c r="F290" s="7"/>
      <c r="G290" s="7"/>
      <c r="H290" s="31"/>
      <c r="S290" s="3"/>
      <c r="T290" s="3"/>
      <c r="U290" s="3"/>
    </row>
    <row r="291" spans="1:21" ht="38.25" customHeight="1" x14ac:dyDescent="0.2">
      <c r="A291" s="7"/>
      <c r="F291" s="7"/>
      <c r="G291" s="7"/>
      <c r="H291" s="31"/>
      <c r="S291" s="3"/>
      <c r="T291" s="3"/>
      <c r="U291" s="3"/>
    </row>
    <row r="292" spans="1:21" ht="38.25" customHeight="1" x14ac:dyDescent="0.2">
      <c r="A292" s="7"/>
      <c r="F292" s="7"/>
      <c r="G292" s="7"/>
      <c r="H292" s="31"/>
      <c r="S292" s="3"/>
      <c r="T292" s="3"/>
      <c r="U292" s="3"/>
    </row>
    <row r="293" spans="1:21" ht="38.25" customHeight="1" x14ac:dyDescent="0.2">
      <c r="A293" s="7"/>
      <c r="F293" s="7"/>
      <c r="G293" s="7"/>
      <c r="H293" s="31"/>
      <c r="S293" s="3"/>
      <c r="T293" s="3"/>
      <c r="U293" s="3"/>
    </row>
    <row r="294" spans="1:21" ht="38.25" customHeight="1" x14ac:dyDescent="0.2">
      <c r="A294" s="7"/>
      <c r="F294" s="7"/>
      <c r="G294" s="7"/>
      <c r="H294" s="31"/>
      <c r="S294" s="3"/>
      <c r="T294" s="3"/>
      <c r="U294" s="3"/>
    </row>
    <row r="295" spans="1:21" ht="38.25" customHeight="1" x14ac:dyDescent="0.2">
      <c r="A295" s="7"/>
      <c r="F295" s="7"/>
      <c r="G295" s="7"/>
      <c r="H295" s="31"/>
      <c r="S295" s="3"/>
      <c r="T295" s="3"/>
      <c r="U295" s="3"/>
    </row>
    <row r="296" spans="1:21" ht="38.25" customHeight="1" x14ac:dyDescent="0.2">
      <c r="A296" s="7"/>
      <c r="F296" s="7"/>
      <c r="G296" s="7"/>
      <c r="H296" s="31"/>
      <c r="S296" s="3"/>
      <c r="T296" s="3"/>
      <c r="U296" s="3"/>
    </row>
    <row r="297" spans="1:21" ht="38.25" customHeight="1" x14ac:dyDescent="0.2">
      <c r="A297" s="7"/>
      <c r="F297" s="7"/>
      <c r="G297" s="7"/>
      <c r="H297" s="31"/>
      <c r="S297" s="3"/>
      <c r="T297" s="3"/>
      <c r="U297" s="3"/>
    </row>
    <row r="298" spans="1:21" ht="38.25" customHeight="1" x14ac:dyDescent="0.2">
      <c r="A298" s="7"/>
      <c r="F298" s="7"/>
      <c r="G298" s="7"/>
      <c r="H298" s="31"/>
      <c r="S298" s="3"/>
      <c r="T298" s="3"/>
      <c r="U298" s="3"/>
    </row>
    <row r="299" spans="1:21" ht="38.25" customHeight="1" x14ac:dyDescent="0.2">
      <c r="A299" s="7"/>
      <c r="F299" s="7"/>
      <c r="G299" s="7"/>
      <c r="H299" s="31"/>
      <c r="S299" s="3"/>
      <c r="T299" s="3"/>
      <c r="U299" s="3"/>
    </row>
    <row r="300" spans="1:21" ht="38.25" customHeight="1" x14ac:dyDescent="0.2">
      <c r="A300" s="7"/>
      <c r="F300" s="7"/>
      <c r="G300" s="7"/>
      <c r="H300" s="31"/>
      <c r="S300" s="3"/>
      <c r="T300" s="3"/>
      <c r="U300" s="3"/>
    </row>
    <row r="301" spans="1:21" ht="38.25" customHeight="1" x14ac:dyDescent="0.2">
      <c r="A301" s="7"/>
      <c r="F301" s="7"/>
      <c r="G301" s="7"/>
      <c r="H301" s="31"/>
      <c r="S301" s="3"/>
      <c r="T301" s="3"/>
      <c r="U301" s="3"/>
    </row>
    <row r="302" spans="1:21" ht="38.25" customHeight="1" x14ac:dyDescent="0.2">
      <c r="A302" s="7"/>
      <c r="F302" s="7"/>
      <c r="G302" s="7"/>
      <c r="H302" s="31"/>
      <c r="S302" s="3"/>
      <c r="T302" s="3"/>
      <c r="U302" s="3"/>
    </row>
    <row r="303" spans="1:21" ht="38.25" customHeight="1" x14ac:dyDescent="0.2">
      <c r="A303" s="7"/>
      <c r="F303" s="7"/>
      <c r="G303" s="7"/>
      <c r="H303" s="31"/>
      <c r="S303" s="3"/>
      <c r="T303" s="3"/>
      <c r="U303" s="3"/>
    </row>
    <row r="304" spans="1:21" ht="38.25" customHeight="1" x14ac:dyDescent="0.2">
      <c r="A304" s="7"/>
      <c r="F304" s="7"/>
      <c r="G304" s="7"/>
      <c r="H304" s="31"/>
      <c r="S304" s="3"/>
      <c r="T304" s="3"/>
      <c r="U304" s="3"/>
    </row>
    <row r="305" spans="1:21" ht="38.25" customHeight="1" x14ac:dyDescent="0.2">
      <c r="A305" s="7"/>
      <c r="F305" s="7"/>
      <c r="G305" s="7"/>
      <c r="H305" s="31"/>
      <c r="S305" s="3"/>
      <c r="T305" s="3"/>
      <c r="U305" s="3"/>
    </row>
    <row r="306" spans="1:21" ht="38.25" customHeight="1" x14ac:dyDescent="0.2">
      <c r="A306" s="7"/>
      <c r="F306" s="7"/>
      <c r="G306" s="7"/>
      <c r="H306" s="31"/>
      <c r="S306" s="3"/>
      <c r="T306" s="3"/>
      <c r="U306" s="3"/>
    </row>
    <row r="307" spans="1:21" ht="38.25" customHeight="1" x14ac:dyDescent="0.2">
      <c r="A307" s="7"/>
      <c r="F307" s="7"/>
      <c r="G307" s="7"/>
      <c r="H307" s="31"/>
      <c r="S307" s="3"/>
      <c r="T307" s="3"/>
      <c r="U307" s="3"/>
    </row>
    <row r="308" spans="1:21" ht="38.25" customHeight="1" x14ac:dyDescent="0.2">
      <c r="A308" s="7"/>
      <c r="F308" s="7"/>
      <c r="G308" s="7"/>
      <c r="H308" s="31"/>
      <c r="S308" s="3"/>
      <c r="T308" s="3"/>
      <c r="U308" s="3"/>
    </row>
    <row r="309" spans="1:21" ht="38.25" customHeight="1" x14ac:dyDescent="0.2">
      <c r="A309" s="7"/>
      <c r="F309" s="7"/>
      <c r="G309" s="7"/>
      <c r="H309" s="31"/>
      <c r="S309" s="3"/>
      <c r="T309" s="3"/>
      <c r="U309" s="3"/>
    </row>
    <row r="310" spans="1:21" ht="38.25" customHeight="1" x14ac:dyDescent="0.2">
      <c r="A310" s="7"/>
      <c r="F310" s="7"/>
      <c r="G310" s="7"/>
      <c r="H310" s="31"/>
      <c r="S310" s="3"/>
      <c r="T310" s="3"/>
      <c r="U310" s="3"/>
    </row>
    <row r="311" spans="1:21" ht="38.25" customHeight="1" x14ac:dyDescent="0.2">
      <c r="A311" s="7"/>
      <c r="F311" s="7"/>
      <c r="G311" s="7"/>
      <c r="H311" s="31"/>
      <c r="S311" s="3"/>
      <c r="T311" s="3"/>
      <c r="U311" s="3"/>
    </row>
    <row r="312" spans="1:21" ht="38.25" customHeight="1" x14ac:dyDescent="0.2">
      <c r="A312" s="7"/>
      <c r="F312" s="7"/>
      <c r="G312" s="7"/>
      <c r="H312" s="31"/>
      <c r="S312" s="3"/>
      <c r="T312" s="3"/>
      <c r="U312" s="3"/>
    </row>
    <row r="313" spans="1:21" ht="38.25" customHeight="1" x14ac:dyDescent="0.2">
      <c r="A313" s="7"/>
      <c r="F313" s="7"/>
      <c r="G313" s="7"/>
      <c r="H313" s="31"/>
      <c r="S313" s="3"/>
      <c r="T313" s="3"/>
      <c r="U313" s="3"/>
    </row>
    <row r="314" spans="1:21" ht="38.25" customHeight="1" x14ac:dyDescent="0.2">
      <c r="A314" s="7"/>
      <c r="F314" s="7"/>
      <c r="G314" s="7"/>
      <c r="H314" s="31"/>
      <c r="S314" s="3"/>
      <c r="T314" s="3"/>
      <c r="U314" s="3"/>
    </row>
    <row r="315" spans="1:21" ht="38.25" customHeight="1" x14ac:dyDescent="0.2">
      <c r="A315" s="7"/>
      <c r="F315" s="7"/>
      <c r="G315" s="7"/>
      <c r="H315" s="31"/>
      <c r="S315" s="3"/>
      <c r="T315" s="3"/>
      <c r="U315" s="3"/>
    </row>
    <row r="316" spans="1:21" ht="38.25" customHeight="1" x14ac:dyDescent="0.2">
      <c r="A316" s="7"/>
      <c r="F316" s="7"/>
      <c r="G316" s="7"/>
      <c r="H316" s="31"/>
      <c r="S316" s="3"/>
      <c r="T316" s="3"/>
      <c r="U316" s="3"/>
    </row>
    <row r="317" spans="1:21" ht="38.25" customHeight="1" x14ac:dyDescent="0.2">
      <c r="A317" s="7"/>
      <c r="F317" s="7"/>
      <c r="G317" s="7"/>
      <c r="H317" s="31"/>
      <c r="S317" s="3"/>
      <c r="T317" s="3"/>
      <c r="U317" s="3"/>
    </row>
    <row r="318" spans="1:21" ht="38.25" customHeight="1" x14ac:dyDescent="0.2">
      <c r="A318" s="7"/>
      <c r="F318" s="7"/>
      <c r="G318" s="7"/>
      <c r="H318" s="31"/>
      <c r="S318" s="3"/>
      <c r="T318" s="3"/>
      <c r="U318" s="3"/>
    </row>
    <row r="319" spans="1:21" ht="38.25" customHeight="1" x14ac:dyDescent="0.2">
      <c r="A319" s="7"/>
      <c r="F319" s="7"/>
      <c r="G319" s="7"/>
      <c r="H319" s="31"/>
      <c r="S319" s="3"/>
      <c r="T319" s="3"/>
      <c r="U319" s="3"/>
    </row>
    <row r="320" spans="1:21" ht="38.25" customHeight="1" x14ac:dyDescent="0.2">
      <c r="A320" s="7"/>
      <c r="F320" s="7"/>
      <c r="G320" s="7"/>
      <c r="H320" s="31"/>
      <c r="S320" s="3"/>
      <c r="T320" s="3"/>
      <c r="U320" s="3"/>
    </row>
    <row r="321" spans="1:21" ht="38.25" customHeight="1" x14ac:dyDescent="0.2">
      <c r="A321" s="7"/>
      <c r="F321" s="7"/>
      <c r="G321" s="7"/>
      <c r="H321" s="31"/>
      <c r="S321" s="3"/>
      <c r="T321" s="3"/>
      <c r="U321" s="3"/>
    </row>
    <row r="322" spans="1:21" ht="38.25" customHeight="1" x14ac:dyDescent="0.2">
      <c r="A322" s="7"/>
      <c r="F322" s="7"/>
      <c r="G322" s="7"/>
      <c r="H322" s="31"/>
      <c r="S322" s="3"/>
      <c r="T322" s="3"/>
      <c r="U322" s="3"/>
    </row>
    <row r="323" spans="1:21" ht="38.25" customHeight="1" x14ac:dyDescent="0.2">
      <c r="A323" s="7"/>
      <c r="F323" s="7"/>
      <c r="G323" s="7"/>
      <c r="H323" s="31"/>
      <c r="S323" s="3"/>
      <c r="T323" s="3"/>
      <c r="U323" s="3"/>
    </row>
    <row r="324" spans="1:21" ht="38.25" customHeight="1" x14ac:dyDescent="0.2">
      <c r="A324" s="7"/>
      <c r="F324" s="7"/>
      <c r="G324" s="7"/>
      <c r="H324" s="31"/>
      <c r="S324" s="3"/>
      <c r="T324" s="3"/>
      <c r="U324" s="3"/>
    </row>
    <row r="325" spans="1:21" ht="38.25" customHeight="1" x14ac:dyDescent="0.2">
      <c r="A325" s="7"/>
      <c r="F325" s="7"/>
      <c r="G325" s="7"/>
      <c r="H325" s="31"/>
      <c r="S325" s="3"/>
      <c r="T325" s="3"/>
      <c r="U325" s="3"/>
    </row>
    <row r="326" spans="1:21" ht="38.25" customHeight="1" x14ac:dyDescent="0.2">
      <c r="A326" s="7"/>
      <c r="F326" s="7"/>
      <c r="G326" s="7"/>
      <c r="H326" s="31"/>
      <c r="S326" s="3"/>
      <c r="T326" s="3"/>
      <c r="U326" s="3"/>
    </row>
    <row r="327" spans="1:21" ht="38.25" customHeight="1" x14ac:dyDescent="0.2">
      <c r="A327" s="7"/>
      <c r="F327" s="7"/>
      <c r="G327" s="7"/>
      <c r="H327" s="31"/>
      <c r="S327" s="3"/>
      <c r="T327" s="3"/>
      <c r="U327" s="3"/>
    </row>
    <row r="328" spans="1:21" ht="38.25" customHeight="1" x14ac:dyDescent="0.2">
      <c r="A328" s="7"/>
      <c r="F328" s="7"/>
      <c r="G328" s="7"/>
      <c r="H328" s="31"/>
      <c r="S328" s="3"/>
      <c r="T328" s="3"/>
      <c r="U328" s="3"/>
    </row>
    <row r="329" spans="1:21" ht="38.25" customHeight="1" x14ac:dyDescent="0.2">
      <c r="A329" s="7"/>
      <c r="F329" s="7"/>
      <c r="G329" s="7"/>
      <c r="H329" s="31"/>
      <c r="S329" s="3"/>
      <c r="T329" s="3"/>
      <c r="U329" s="3"/>
    </row>
    <row r="330" spans="1:21" ht="38.25" customHeight="1" x14ac:dyDescent="0.2">
      <c r="A330" s="7"/>
      <c r="F330" s="7"/>
      <c r="G330" s="7"/>
      <c r="H330" s="31"/>
      <c r="S330" s="3"/>
      <c r="T330" s="3"/>
      <c r="U330" s="3"/>
    </row>
    <row r="331" spans="1:21" ht="38.25" customHeight="1" x14ac:dyDescent="0.2">
      <c r="A331" s="7"/>
      <c r="F331" s="7"/>
      <c r="G331" s="7"/>
      <c r="H331" s="31"/>
      <c r="S331" s="3"/>
      <c r="T331" s="3"/>
      <c r="U331" s="3"/>
    </row>
    <row r="332" spans="1:21" ht="38.25" customHeight="1" x14ac:dyDescent="0.2">
      <c r="S332" s="3"/>
      <c r="T332" s="3"/>
      <c r="U332" s="3"/>
    </row>
    <row r="333" spans="1:21" ht="38.25" customHeight="1" x14ac:dyDescent="0.2">
      <c r="S333" s="3"/>
      <c r="T333" s="3"/>
      <c r="U333" s="3"/>
    </row>
    <row r="334" spans="1:21" ht="38.25" customHeight="1" x14ac:dyDescent="0.2">
      <c r="S334" s="3"/>
      <c r="T334" s="3"/>
      <c r="U334" s="3"/>
    </row>
    <row r="335" spans="1:21" ht="38.25" customHeight="1" x14ac:dyDescent="0.2">
      <c r="S335" s="3"/>
      <c r="T335" s="3"/>
      <c r="U335" s="3"/>
    </row>
    <row r="336" spans="1:21" ht="38.25" customHeight="1" x14ac:dyDescent="0.2">
      <c r="S336" s="3"/>
      <c r="T336" s="3"/>
      <c r="U336" s="3"/>
    </row>
    <row r="337" spans="19:21" ht="38.25" customHeight="1" x14ac:dyDescent="0.2">
      <c r="S337" s="3"/>
      <c r="T337" s="3"/>
      <c r="U337" s="3"/>
    </row>
    <row r="338" spans="19:21" ht="38.25" customHeight="1" x14ac:dyDescent="0.2">
      <c r="S338" s="3"/>
      <c r="T338" s="3"/>
      <c r="U338" s="3"/>
    </row>
    <row r="339" spans="19:21" ht="38.25" customHeight="1" x14ac:dyDescent="0.2">
      <c r="S339" s="3"/>
      <c r="T339" s="3"/>
      <c r="U339" s="3"/>
    </row>
    <row r="340" spans="19:21" ht="38.25" customHeight="1" x14ac:dyDescent="0.2">
      <c r="S340" s="3"/>
      <c r="T340" s="3"/>
      <c r="U340" s="3"/>
    </row>
    <row r="341" spans="19:21" ht="38.25" customHeight="1" x14ac:dyDescent="0.2">
      <c r="S341" s="3"/>
      <c r="T341" s="3"/>
      <c r="U341" s="3"/>
    </row>
    <row r="342" spans="19:21" ht="38.25" customHeight="1" x14ac:dyDescent="0.2">
      <c r="S342" s="3"/>
      <c r="T342" s="3"/>
      <c r="U342" s="3"/>
    </row>
    <row r="343" spans="19:21" ht="38.25" customHeight="1" x14ac:dyDescent="0.2">
      <c r="S343" s="3"/>
      <c r="T343" s="3"/>
      <c r="U343" s="3"/>
    </row>
    <row r="344" spans="19:21" ht="38.25" customHeight="1" x14ac:dyDescent="0.2">
      <c r="S344" s="3"/>
      <c r="T344" s="3"/>
      <c r="U344" s="3"/>
    </row>
    <row r="345" spans="19:21" ht="38.25" customHeight="1" x14ac:dyDescent="0.2">
      <c r="S345" s="3"/>
      <c r="T345" s="3"/>
      <c r="U345" s="3"/>
    </row>
    <row r="346" spans="19:21" ht="38.25" customHeight="1" x14ac:dyDescent="0.2">
      <c r="S346" s="3"/>
      <c r="T346" s="3"/>
      <c r="U346" s="3"/>
    </row>
    <row r="347" spans="19:21" ht="38.25" customHeight="1" x14ac:dyDescent="0.2">
      <c r="S347" s="3"/>
      <c r="T347" s="3"/>
      <c r="U347" s="3"/>
    </row>
    <row r="348" spans="19:21" ht="38.25" customHeight="1" x14ac:dyDescent="0.2">
      <c r="S348" s="3"/>
      <c r="T348" s="3"/>
      <c r="U348" s="3"/>
    </row>
    <row r="349" spans="19:21" ht="38.25" customHeight="1" x14ac:dyDescent="0.2">
      <c r="S349" s="3"/>
      <c r="T349" s="3"/>
      <c r="U349" s="3"/>
    </row>
    <row r="350" spans="19:21" ht="38.25" customHeight="1" x14ac:dyDescent="0.2">
      <c r="S350" s="3"/>
      <c r="T350" s="3"/>
      <c r="U350" s="3"/>
    </row>
    <row r="351" spans="19:21" ht="38.25" customHeight="1" x14ac:dyDescent="0.2">
      <c r="S351" s="3"/>
      <c r="T351" s="3"/>
      <c r="U351" s="3"/>
    </row>
    <row r="352" spans="19:21" ht="38.25" customHeight="1" x14ac:dyDescent="0.2">
      <c r="S352" s="3"/>
      <c r="T352" s="3"/>
      <c r="U352" s="3"/>
    </row>
    <row r="353" spans="19:21" ht="38.25" customHeight="1" x14ac:dyDescent="0.2">
      <c r="S353" s="3"/>
      <c r="T353" s="3"/>
      <c r="U353" s="3"/>
    </row>
    <row r="354" spans="19:21" ht="38.25" customHeight="1" x14ac:dyDescent="0.2">
      <c r="S354" s="3"/>
      <c r="T354" s="3"/>
      <c r="U354" s="3"/>
    </row>
    <row r="355" spans="19:21" ht="38.25" customHeight="1" x14ac:dyDescent="0.2">
      <c r="S355" s="3"/>
      <c r="T355" s="3"/>
      <c r="U355" s="3"/>
    </row>
    <row r="356" spans="19:21" ht="38.25" customHeight="1" x14ac:dyDescent="0.2">
      <c r="S356" s="3"/>
      <c r="T356" s="3"/>
      <c r="U356" s="3"/>
    </row>
    <row r="357" spans="19:21" ht="38.25" customHeight="1" x14ac:dyDescent="0.2">
      <c r="S357" s="3"/>
      <c r="T357" s="3"/>
      <c r="U357" s="3"/>
    </row>
    <row r="358" spans="19:21" ht="38.25" customHeight="1" x14ac:dyDescent="0.2">
      <c r="S358" s="3"/>
      <c r="T358" s="3"/>
      <c r="U358" s="3"/>
    </row>
    <row r="359" spans="19:21" ht="38.25" customHeight="1" x14ac:dyDescent="0.2">
      <c r="S359" s="3"/>
      <c r="T359" s="3"/>
      <c r="U359" s="3"/>
    </row>
    <row r="360" spans="19:21" ht="38.25" customHeight="1" x14ac:dyDescent="0.2">
      <c r="S360" s="3"/>
      <c r="T360" s="3"/>
      <c r="U360" s="3"/>
    </row>
    <row r="361" spans="19:21" ht="38.25" customHeight="1" x14ac:dyDescent="0.2">
      <c r="S361" s="3"/>
      <c r="T361" s="3"/>
      <c r="U361" s="3"/>
    </row>
    <row r="362" spans="19:21" ht="38.25" customHeight="1" x14ac:dyDescent="0.2">
      <c r="S362" s="3"/>
      <c r="T362" s="3"/>
      <c r="U362" s="3"/>
    </row>
    <row r="363" spans="19:21" ht="38.25" customHeight="1" x14ac:dyDescent="0.2">
      <c r="S363" s="3"/>
      <c r="T363" s="3"/>
      <c r="U363" s="3"/>
    </row>
    <row r="364" spans="19:21" ht="38.25" customHeight="1" x14ac:dyDescent="0.2">
      <c r="S364" s="3"/>
      <c r="T364" s="3"/>
      <c r="U364" s="3"/>
    </row>
    <row r="365" spans="19:21" ht="38.25" customHeight="1" x14ac:dyDescent="0.2">
      <c r="S365" s="3"/>
      <c r="T365" s="3"/>
      <c r="U365" s="3"/>
    </row>
    <row r="366" spans="19:21" ht="38.25" customHeight="1" x14ac:dyDescent="0.2">
      <c r="S366" s="3"/>
      <c r="T366" s="3"/>
      <c r="U366" s="3"/>
    </row>
    <row r="367" spans="19:21" ht="38.25" customHeight="1" x14ac:dyDescent="0.2">
      <c r="S367" s="3"/>
      <c r="T367" s="3"/>
      <c r="U367" s="3"/>
    </row>
    <row r="368" spans="19:21" ht="38.25" customHeight="1" x14ac:dyDescent="0.2">
      <c r="S368" s="3"/>
      <c r="T368" s="3"/>
      <c r="U368" s="3"/>
    </row>
    <row r="369" spans="19:21" ht="38.25" customHeight="1" x14ac:dyDescent="0.2">
      <c r="S369" s="3"/>
      <c r="T369" s="3"/>
      <c r="U369" s="3"/>
    </row>
    <row r="370" spans="19:21" ht="38.25" customHeight="1" x14ac:dyDescent="0.2">
      <c r="S370" s="3"/>
      <c r="T370" s="3"/>
      <c r="U370" s="3"/>
    </row>
    <row r="371" spans="19:21" ht="38.25" customHeight="1" x14ac:dyDescent="0.2">
      <c r="S371" s="3"/>
      <c r="T371" s="3"/>
      <c r="U371" s="3"/>
    </row>
    <row r="372" spans="19:21" ht="38.25" customHeight="1" x14ac:dyDescent="0.2">
      <c r="S372" s="3"/>
      <c r="T372" s="3"/>
      <c r="U372" s="3"/>
    </row>
    <row r="373" spans="19:21" ht="38.25" customHeight="1" x14ac:dyDescent="0.2">
      <c r="S373" s="3"/>
      <c r="T373" s="3"/>
      <c r="U373" s="3"/>
    </row>
    <row r="374" spans="19:21" ht="38.25" customHeight="1" x14ac:dyDescent="0.2">
      <c r="S374" s="3"/>
      <c r="T374" s="3"/>
      <c r="U374" s="3"/>
    </row>
    <row r="375" spans="19:21" ht="38.25" customHeight="1" x14ac:dyDescent="0.2">
      <c r="S375" s="3"/>
      <c r="T375" s="3"/>
      <c r="U375" s="3"/>
    </row>
    <row r="376" spans="19:21" ht="38.25" customHeight="1" x14ac:dyDescent="0.2">
      <c r="S376" s="3"/>
      <c r="T376" s="3"/>
      <c r="U376" s="3"/>
    </row>
    <row r="377" spans="19:21" ht="38.25" customHeight="1" x14ac:dyDescent="0.2">
      <c r="S377" s="3"/>
      <c r="T377" s="3"/>
      <c r="U377" s="3"/>
    </row>
    <row r="378" spans="19:21" ht="38.25" customHeight="1" x14ac:dyDescent="0.2">
      <c r="S378" s="3"/>
      <c r="T378" s="3"/>
      <c r="U378" s="3"/>
    </row>
    <row r="379" spans="19:21" ht="38.25" customHeight="1" x14ac:dyDescent="0.2">
      <c r="S379" s="3"/>
      <c r="T379" s="3"/>
      <c r="U379" s="3"/>
    </row>
    <row r="380" spans="19:21" ht="38.25" customHeight="1" x14ac:dyDescent="0.2">
      <c r="S380" s="3"/>
      <c r="T380" s="3"/>
      <c r="U380" s="3"/>
    </row>
    <row r="381" spans="19:21" ht="38.25" customHeight="1" x14ac:dyDescent="0.2">
      <c r="S381" s="3"/>
      <c r="T381" s="3"/>
      <c r="U381" s="3"/>
    </row>
    <row r="382" spans="19:21" ht="38.25" customHeight="1" x14ac:dyDescent="0.2">
      <c r="S382" s="3"/>
      <c r="T382" s="3"/>
      <c r="U382" s="3"/>
    </row>
    <row r="383" spans="19:21" ht="38.25" customHeight="1" x14ac:dyDescent="0.2">
      <c r="S383" s="3"/>
      <c r="T383" s="3"/>
      <c r="U383" s="3"/>
    </row>
    <row r="384" spans="19:21" ht="38.25" customHeight="1" x14ac:dyDescent="0.2">
      <c r="S384" s="3"/>
      <c r="T384" s="3"/>
      <c r="U384" s="3"/>
    </row>
    <row r="385" spans="19:21" ht="38.25" customHeight="1" x14ac:dyDescent="0.2">
      <c r="S385" s="3"/>
      <c r="T385" s="3"/>
      <c r="U385" s="3"/>
    </row>
    <row r="386" spans="19:21" ht="38.25" customHeight="1" x14ac:dyDescent="0.2">
      <c r="S386" s="3"/>
      <c r="T386" s="3"/>
      <c r="U386" s="3"/>
    </row>
    <row r="387" spans="19:21" ht="38.25" customHeight="1" x14ac:dyDescent="0.2">
      <c r="S387" s="3"/>
      <c r="T387" s="3"/>
      <c r="U387" s="3"/>
    </row>
    <row r="388" spans="19:21" ht="38.25" customHeight="1" x14ac:dyDescent="0.2">
      <c r="S388" s="3"/>
      <c r="T388" s="3"/>
      <c r="U388" s="3"/>
    </row>
    <row r="389" spans="19:21" ht="38.25" customHeight="1" x14ac:dyDescent="0.2">
      <c r="S389" s="3"/>
      <c r="T389" s="3"/>
      <c r="U389" s="3"/>
    </row>
    <row r="390" spans="19:21" ht="38.25" customHeight="1" x14ac:dyDescent="0.2">
      <c r="S390" s="3"/>
      <c r="T390" s="3"/>
      <c r="U390" s="3"/>
    </row>
    <row r="391" spans="19:21" ht="38.25" customHeight="1" x14ac:dyDescent="0.2">
      <c r="S391" s="3"/>
      <c r="T391" s="3"/>
      <c r="U391" s="3"/>
    </row>
    <row r="392" spans="19:21" ht="38.25" customHeight="1" x14ac:dyDescent="0.2">
      <c r="S392" s="3"/>
      <c r="T392" s="3"/>
      <c r="U392" s="3"/>
    </row>
    <row r="393" spans="19:21" ht="38.25" customHeight="1" x14ac:dyDescent="0.2">
      <c r="S393" s="3"/>
      <c r="T393" s="3"/>
      <c r="U393" s="3"/>
    </row>
    <row r="394" spans="19:21" ht="38.25" customHeight="1" x14ac:dyDescent="0.2">
      <c r="S394" s="3"/>
      <c r="T394" s="3"/>
      <c r="U394" s="3"/>
    </row>
    <row r="395" spans="19:21" ht="38.25" customHeight="1" x14ac:dyDescent="0.2">
      <c r="S395" s="3"/>
      <c r="T395" s="3"/>
      <c r="U395" s="3"/>
    </row>
    <row r="396" spans="19:21" ht="38.25" customHeight="1" x14ac:dyDescent="0.2">
      <c r="S396" s="3"/>
      <c r="T396" s="3"/>
      <c r="U396" s="3"/>
    </row>
    <row r="397" spans="19:21" ht="38.25" customHeight="1" x14ac:dyDescent="0.2">
      <c r="S397" s="3"/>
      <c r="T397" s="3"/>
      <c r="U397" s="3"/>
    </row>
    <row r="398" spans="19:21" ht="38.25" customHeight="1" x14ac:dyDescent="0.2">
      <c r="S398" s="3"/>
      <c r="T398" s="3"/>
      <c r="U398" s="3"/>
    </row>
    <row r="399" spans="19:21" ht="38.25" customHeight="1" x14ac:dyDescent="0.2">
      <c r="S399" s="3"/>
      <c r="T399" s="3"/>
      <c r="U399" s="3"/>
    </row>
    <row r="400" spans="19:21" ht="38.25" customHeight="1" x14ac:dyDescent="0.2">
      <c r="S400" s="3"/>
      <c r="T400" s="3"/>
      <c r="U400" s="3"/>
    </row>
    <row r="401" spans="19:21" ht="38.25" customHeight="1" x14ac:dyDescent="0.2">
      <c r="S401" s="3"/>
      <c r="T401" s="3"/>
      <c r="U401" s="3"/>
    </row>
    <row r="402" spans="19:21" ht="38.25" customHeight="1" x14ac:dyDescent="0.2">
      <c r="S402" s="3"/>
      <c r="T402" s="3"/>
      <c r="U402" s="3"/>
    </row>
    <row r="403" spans="19:21" ht="38.25" customHeight="1" x14ac:dyDescent="0.2">
      <c r="S403" s="3"/>
      <c r="T403" s="3"/>
      <c r="U403" s="3"/>
    </row>
    <row r="404" spans="19:21" ht="38.25" customHeight="1" x14ac:dyDescent="0.2">
      <c r="S404" s="3"/>
      <c r="T404" s="3"/>
      <c r="U404" s="3"/>
    </row>
    <row r="405" spans="19:21" ht="38.25" customHeight="1" x14ac:dyDescent="0.2">
      <c r="S405" s="3"/>
      <c r="T405" s="3"/>
      <c r="U405" s="3"/>
    </row>
    <row r="406" spans="19:21" ht="38.25" customHeight="1" x14ac:dyDescent="0.2">
      <c r="S406" s="3"/>
      <c r="T406" s="3"/>
      <c r="U406" s="3"/>
    </row>
    <row r="407" spans="19:21" ht="38.25" customHeight="1" x14ac:dyDescent="0.2">
      <c r="S407" s="3"/>
      <c r="T407" s="3"/>
      <c r="U407" s="3"/>
    </row>
    <row r="408" spans="19:21" ht="38.25" customHeight="1" x14ac:dyDescent="0.2">
      <c r="S408" s="3"/>
      <c r="T408" s="3"/>
      <c r="U408" s="3"/>
    </row>
    <row r="409" spans="19:21" ht="38.25" customHeight="1" x14ac:dyDescent="0.2">
      <c r="S409" s="3"/>
      <c r="T409" s="3"/>
      <c r="U409" s="3"/>
    </row>
    <row r="410" spans="19:21" ht="38.25" customHeight="1" x14ac:dyDescent="0.2">
      <c r="S410" s="3"/>
      <c r="T410" s="3"/>
      <c r="U410" s="3"/>
    </row>
    <row r="411" spans="19:21" ht="38.25" customHeight="1" x14ac:dyDescent="0.2">
      <c r="S411" s="3"/>
      <c r="T411" s="3"/>
      <c r="U411" s="3"/>
    </row>
    <row r="412" spans="19:21" ht="38.25" customHeight="1" x14ac:dyDescent="0.2">
      <c r="S412" s="3"/>
      <c r="T412" s="3"/>
      <c r="U412" s="3"/>
    </row>
    <row r="413" spans="19:21" ht="38.25" customHeight="1" x14ac:dyDescent="0.2">
      <c r="S413" s="3"/>
      <c r="T413" s="3"/>
      <c r="U413" s="3"/>
    </row>
    <row r="414" spans="19:21" ht="38.25" customHeight="1" x14ac:dyDescent="0.2">
      <c r="S414" s="3"/>
      <c r="T414" s="3"/>
      <c r="U414" s="3"/>
    </row>
    <row r="415" spans="19:21" ht="38.25" customHeight="1" x14ac:dyDescent="0.2">
      <c r="S415" s="3"/>
      <c r="T415" s="3"/>
      <c r="U415" s="3"/>
    </row>
    <row r="416" spans="19:21" ht="38.25" customHeight="1" x14ac:dyDescent="0.2">
      <c r="S416" s="3"/>
      <c r="T416" s="3"/>
      <c r="U416" s="3"/>
    </row>
    <row r="417" spans="19:21" ht="38.25" customHeight="1" x14ac:dyDescent="0.2">
      <c r="S417" s="3"/>
      <c r="T417" s="3"/>
      <c r="U417" s="3"/>
    </row>
    <row r="418" spans="19:21" ht="38.25" customHeight="1" x14ac:dyDescent="0.2">
      <c r="S418" s="3"/>
      <c r="T418" s="3"/>
      <c r="U418" s="3"/>
    </row>
    <row r="419" spans="19:21" ht="38.25" customHeight="1" x14ac:dyDescent="0.2">
      <c r="S419" s="3"/>
      <c r="T419" s="3"/>
      <c r="U419" s="3"/>
    </row>
    <row r="420" spans="19:21" ht="38.25" customHeight="1" x14ac:dyDescent="0.2">
      <c r="S420" s="3"/>
      <c r="T420" s="3"/>
      <c r="U420" s="3"/>
    </row>
    <row r="421" spans="19:21" ht="38.25" customHeight="1" x14ac:dyDescent="0.2">
      <c r="S421" s="3"/>
      <c r="T421" s="3"/>
      <c r="U421" s="3"/>
    </row>
    <row r="422" spans="19:21" ht="38.25" customHeight="1" x14ac:dyDescent="0.2">
      <c r="S422" s="3"/>
      <c r="T422" s="3"/>
      <c r="U422" s="3"/>
    </row>
    <row r="423" spans="19:21" ht="38.25" customHeight="1" x14ac:dyDescent="0.2">
      <c r="S423" s="3"/>
      <c r="T423" s="3"/>
      <c r="U423" s="3"/>
    </row>
    <row r="424" spans="19:21" ht="38.25" customHeight="1" x14ac:dyDescent="0.2">
      <c r="S424" s="3"/>
      <c r="T424" s="3"/>
      <c r="U424" s="3"/>
    </row>
    <row r="425" spans="19:21" ht="38.25" customHeight="1" x14ac:dyDescent="0.2">
      <c r="S425" s="3"/>
      <c r="T425" s="3"/>
      <c r="U425" s="3"/>
    </row>
    <row r="426" spans="19:21" ht="38.25" customHeight="1" x14ac:dyDescent="0.2">
      <c r="S426" s="3"/>
      <c r="T426" s="3"/>
      <c r="U426" s="3"/>
    </row>
    <row r="427" spans="19:21" ht="38.25" customHeight="1" x14ac:dyDescent="0.2">
      <c r="S427" s="3"/>
      <c r="T427" s="3"/>
      <c r="U427" s="3"/>
    </row>
    <row r="428" spans="19:21" ht="38.25" customHeight="1" x14ac:dyDescent="0.2">
      <c r="S428" s="3"/>
      <c r="T428" s="3"/>
      <c r="U428" s="3"/>
    </row>
    <row r="429" spans="19:21" ht="38.25" customHeight="1" x14ac:dyDescent="0.2">
      <c r="S429" s="3"/>
      <c r="T429" s="3"/>
      <c r="U429" s="3"/>
    </row>
    <row r="430" spans="19:21" ht="38.25" customHeight="1" x14ac:dyDescent="0.2">
      <c r="S430" s="3"/>
      <c r="T430" s="3"/>
      <c r="U430" s="3"/>
    </row>
    <row r="431" spans="19:21" ht="38.25" customHeight="1" x14ac:dyDescent="0.2">
      <c r="S431" s="3"/>
      <c r="T431" s="3"/>
      <c r="U431" s="3"/>
    </row>
    <row r="432" spans="19:21" ht="38.25" customHeight="1" x14ac:dyDescent="0.2">
      <c r="S432" s="3"/>
      <c r="T432" s="3"/>
      <c r="U432" s="3"/>
    </row>
    <row r="433" spans="19:21" ht="38.25" customHeight="1" x14ac:dyDescent="0.2">
      <c r="S433" s="3"/>
      <c r="T433" s="3"/>
      <c r="U433" s="3"/>
    </row>
    <row r="434" spans="19:21" ht="38.25" customHeight="1" x14ac:dyDescent="0.2">
      <c r="S434" s="3"/>
      <c r="T434" s="3"/>
      <c r="U434" s="3"/>
    </row>
    <row r="435" spans="19:21" ht="38.25" customHeight="1" x14ac:dyDescent="0.2">
      <c r="S435" s="3"/>
      <c r="T435" s="3"/>
      <c r="U435" s="3"/>
    </row>
    <row r="436" spans="19:21" ht="38.25" customHeight="1" x14ac:dyDescent="0.2">
      <c r="S436" s="3"/>
      <c r="T436" s="3"/>
      <c r="U436" s="3"/>
    </row>
    <row r="437" spans="19:21" ht="38.25" customHeight="1" x14ac:dyDescent="0.2">
      <c r="S437" s="3"/>
      <c r="T437" s="3"/>
      <c r="U437" s="3"/>
    </row>
    <row r="438" spans="19:21" ht="38.25" customHeight="1" x14ac:dyDescent="0.2">
      <c r="S438" s="3"/>
      <c r="T438" s="3"/>
      <c r="U438" s="3"/>
    </row>
    <row r="439" spans="19:21" ht="38.25" customHeight="1" x14ac:dyDescent="0.2">
      <c r="S439" s="3"/>
      <c r="T439" s="3"/>
      <c r="U439" s="3"/>
    </row>
    <row r="440" spans="19:21" ht="38.25" customHeight="1" x14ac:dyDescent="0.2">
      <c r="S440" s="3"/>
      <c r="T440" s="3"/>
      <c r="U440" s="3"/>
    </row>
    <row r="441" spans="19:21" ht="38.25" customHeight="1" x14ac:dyDescent="0.2">
      <c r="S441" s="3"/>
      <c r="T441" s="3"/>
      <c r="U441" s="3"/>
    </row>
    <row r="442" spans="19:21" ht="38.25" customHeight="1" x14ac:dyDescent="0.2">
      <c r="S442" s="3"/>
      <c r="T442" s="3"/>
      <c r="U442" s="3"/>
    </row>
    <row r="443" spans="19:21" ht="38.25" customHeight="1" x14ac:dyDescent="0.2">
      <c r="S443" s="3"/>
      <c r="T443" s="3"/>
      <c r="U443" s="3"/>
    </row>
    <row r="444" spans="19:21" ht="38.25" customHeight="1" x14ac:dyDescent="0.2">
      <c r="S444" s="3"/>
      <c r="T444" s="3"/>
      <c r="U444" s="3"/>
    </row>
    <row r="445" spans="19:21" ht="38.25" customHeight="1" x14ac:dyDescent="0.2">
      <c r="S445" s="3"/>
      <c r="T445" s="3"/>
      <c r="U445" s="3"/>
    </row>
    <row r="446" spans="19:21" ht="38.25" customHeight="1" x14ac:dyDescent="0.2">
      <c r="S446" s="3"/>
      <c r="T446" s="3"/>
      <c r="U446" s="3"/>
    </row>
    <row r="447" spans="19:21" ht="38.25" customHeight="1" x14ac:dyDescent="0.2">
      <c r="S447" s="3"/>
      <c r="T447" s="3"/>
      <c r="U447" s="3"/>
    </row>
    <row r="448" spans="19:21" ht="38.25" customHeight="1" x14ac:dyDescent="0.2">
      <c r="S448" s="3"/>
      <c r="T448" s="3"/>
      <c r="U448" s="3"/>
    </row>
    <row r="449" spans="19:21" ht="38.25" customHeight="1" x14ac:dyDescent="0.2">
      <c r="S449" s="3"/>
      <c r="T449" s="3"/>
      <c r="U449" s="3"/>
    </row>
    <row r="450" spans="19:21" ht="38.25" customHeight="1" x14ac:dyDescent="0.2">
      <c r="S450" s="3"/>
      <c r="T450" s="3"/>
      <c r="U450" s="3"/>
    </row>
    <row r="451" spans="19:21" ht="38.25" customHeight="1" x14ac:dyDescent="0.2">
      <c r="S451" s="3"/>
      <c r="T451" s="3"/>
      <c r="U451" s="3"/>
    </row>
    <row r="452" spans="19:21" ht="38.25" customHeight="1" x14ac:dyDescent="0.2">
      <c r="S452" s="3"/>
      <c r="T452" s="3"/>
      <c r="U452" s="3"/>
    </row>
    <row r="453" spans="19:21" ht="38.25" customHeight="1" x14ac:dyDescent="0.2">
      <c r="S453" s="3"/>
      <c r="T453" s="3"/>
      <c r="U453" s="3"/>
    </row>
    <row r="454" spans="19:21" ht="38.25" customHeight="1" x14ac:dyDescent="0.2">
      <c r="S454" s="3"/>
      <c r="T454" s="3"/>
      <c r="U454" s="3"/>
    </row>
    <row r="455" spans="19:21" ht="38.25" customHeight="1" x14ac:dyDescent="0.2">
      <c r="S455" s="3"/>
      <c r="T455" s="3"/>
      <c r="U455" s="3"/>
    </row>
    <row r="456" spans="19:21" ht="38.25" customHeight="1" x14ac:dyDescent="0.2">
      <c r="S456" s="3"/>
      <c r="T456" s="3"/>
      <c r="U456" s="3"/>
    </row>
    <row r="457" spans="19:21" ht="38.25" customHeight="1" x14ac:dyDescent="0.2">
      <c r="S457" s="3"/>
      <c r="T457" s="3"/>
      <c r="U457" s="3"/>
    </row>
    <row r="458" spans="19:21" ht="38.25" customHeight="1" x14ac:dyDescent="0.2">
      <c r="S458" s="3"/>
      <c r="T458" s="3"/>
      <c r="U458" s="3"/>
    </row>
    <row r="459" spans="19:21" ht="38.25" customHeight="1" x14ac:dyDescent="0.2">
      <c r="S459" s="3"/>
      <c r="T459" s="3"/>
      <c r="U459" s="3"/>
    </row>
    <row r="460" spans="19:21" ht="38.25" customHeight="1" x14ac:dyDescent="0.2">
      <c r="S460" s="3"/>
      <c r="T460" s="3"/>
      <c r="U460" s="3"/>
    </row>
    <row r="461" spans="19:21" ht="38.25" customHeight="1" x14ac:dyDescent="0.2">
      <c r="S461" s="3"/>
      <c r="T461" s="3"/>
      <c r="U461" s="3"/>
    </row>
    <row r="462" spans="19:21" ht="38.25" customHeight="1" x14ac:dyDescent="0.2">
      <c r="S462" s="3"/>
      <c r="T462" s="3"/>
      <c r="U462" s="3"/>
    </row>
    <row r="463" spans="19:21" ht="38.25" customHeight="1" x14ac:dyDescent="0.2">
      <c r="S463" s="3"/>
      <c r="T463" s="3"/>
      <c r="U463" s="3"/>
    </row>
    <row r="464" spans="19:21" ht="38.25" customHeight="1" x14ac:dyDescent="0.2">
      <c r="S464" s="3"/>
      <c r="T464" s="3"/>
      <c r="U464" s="3"/>
    </row>
    <row r="465" spans="19:21" ht="38.25" customHeight="1" x14ac:dyDescent="0.2">
      <c r="S465" s="3"/>
      <c r="T465" s="3"/>
      <c r="U465" s="3"/>
    </row>
    <row r="466" spans="19:21" ht="38.25" customHeight="1" x14ac:dyDescent="0.2">
      <c r="S466" s="3"/>
      <c r="T466" s="3"/>
      <c r="U466" s="3"/>
    </row>
    <row r="467" spans="19:21" ht="38.25" customHeight="1" x14ac:dyDescent="0.2">
      <c r="S467" s="3"/>
      <c r="T467" s="3"/>
      <c r="U467" s="3"/>
    </row>
    <row r="468" spans="19:21" ht="38.25" customHeight="1" x14ac:dyDescent="0.2">
      <c r="S468" s="3"/>
      <c r="T468" s="3"/>
      <c r="U468" s="3"/>
    </row>
    <row r="469" spans="19:21" ht="38.25" customHeight="1" x14ac:dyDescent="0.2">
      <c r="S469" s="3"/>
      <c r="T469" s="3"/>
      <c r="U469" s="3"/>
    </row>
    <row r="470" spans="19:21" ht="38.25" customHeight="1" x14ac:dyDescent="0.2">
      <c r="S470" s="3"/>
      <c r="T470" s="3"/>
      <c r="U470" s="3"/>
    </row>
    <row r="471" spans="19:21" ht="38.25" customHeight="1" x14ac:dyDescent="0.2">
      <c r="S471" s="3"/>
      <c r="T471" s="3"/>
      <c r="U471" s="3"/>
    </row>
    <row r="472" spans="19:21" ht="38.25" customHeight="1" x14ac:dyDescent="0.2">
      <c r="S472" s="3"/>
      <c r="T472" s="3"/>
      <c r="U472" s="3"/>
    </row>
    <row r="473" spans="19:21" ht="38.25" customHeight="1" x14ac:dyDescent="0.2">
      <c r="S473" s="3"/>
      <c r="T473" s="3"/>
      <c r="U473" s="3"/>
    </row>
    <row r="474" spans="19:21" ht="38.25" customHeight="1" x14ac:dyDescent="0.2">
      <c r="S474" s="3"/>
      <c r="T474" s="3"/>
      <c r="U474" s="3"/>
    </row>
    <row r="475" spans="19:21" ht="38.25" customHeight="1" x14ac:dyDescent="0.2">
      <c r="S475" s="3"/>
      <c r="T475" s="3"/>
      <c r="U475" s="3"/>
    </row>
    <row r="476" spans="19:21" ht="38.25" customHeight="1" x14ac:dyDescent="0.2">
      <c r="S476" s="3"/>
      <c r="T476" s="3"/>
      <c r="U476" s="3"/>
    </row>
    <row r="477" spans="19:21" ht="38.25" customHeight="1" x14ac:dyDescent="0.2">
      <c r="S477" s="3"/>
      <c r="T477" s="3"/>
      <c r="U477" s="3"/>
    </row>
    <row r="478" spans="19:21" ht="38.25" customHeight="1" x14ac:dyDescent="0.2">
      <c r="S478" s="3"/>
      <c r="T478" s="3"/>
      <c r="U478" s="3"/>
    </row>
    <row r="479" spans="19:21" ht="38.25" customHeight="1" x14ac:dyDescent="0.2">
      <c r="S479" s="3"/>
      <c r="T479" s="3"/>
      <c r="U479" s="3"/>
    </row>
    <row r="480" spans="19:21" ht="38.25" customHeight="1" x14ac:dyDescent="0.2">
      <c r="S480" s="3"/>
      <c r="T480" s="3"/>
      <c r="U480" s="3"/>
    </row>
    <row r="481" spans="19:21" ht="38.25" customHeight="1" x14ac:dyDescent="0.2">
      <c r="S481" s="3"/>
      <c r="T481" s="3"/>
      <c r="U481" s="3"/>
    </row>
    <row r="482" spans="19:21" ht="38.25" customHeight="1" x14ac:dyDescent="0.2">
      <c r="S482" s="3"/>
      <c r="T482" s="3"/>
      <c r="U482" s="3"/>
    </row>
    <row r="483" spans="19:21" ht="38.25" customHeight="1" x14ac:dyDescent="0.2">
      <c r="S483" s="3"/>
      <c r="T483" s="3"/>
      <c r="U483" s="3"/>
    </row>
    <row r="484" spans="19:21" ht="38.25" customHeight="1" x14ac:dyDescent="0.2">
      <c r="S484" s="3"/>
      <c r="T484" s="3"/>
      <c r="U484" s="3"/>
    </row>
    <row r="485" spans="19:21" ht="38.25" customHeight="1" x14ac:dyDescent="0.2">
      <c r="S485" s="3"/>
      <c r="T485" s="3"/>
      <c r="U485" s="3"/>
    </row>
    <row r="486" spans="19:21" ht="38.25" customHeight="1" x14ac:dyDescent="0.2">
      <c r="S486" s="3"/>
      <c r="T486" s="3"/>
      <c r="U486" s="3"/>
    </row>
    <row r="487" spans="19:21" ht="38.25" customHeight="1" x14ac:dyDescent="0.2">
      <c r="S487" s="3"/>
      <c r="T487" s="3"/>
      <c r="U487" s="3"/>
    </row>
    <row r="488" spans="19:21" ht="38.25" customHeight="1" x14ac:dyDescent="0.2">
      <c r="S488" s="3"/>
      <c r="T488" s="3"/>
      <c r="U488" s="3"/>
    </row>
    <row r="489" spans="19:21" ht="38.25" customHeight="1" x14ac:dyDescent="0.2">
      <c r="S489" s="3"/>
      <c r="T489" s="3"/>
      <c r="U489" s="3"/>
    </row>
    <row r="490" spans="19:21" ht="38.25" customHeight="1" x14ac:dyDescent="0.2">
      <c r="S490" s="3"/>
      <c r="T490" s="3"/>
      <c r="U490" s="3"/>
    </row>
    <row r="491" spans="19:21" ht="38.25" customHeight="1" x14ac:dyDescent="0.2">
      <c r="S491" s="3"/>
      <c r="T491" s="3"/>
      <c r="U491" s="3"/>
    </row>
    <row r="492" spans="19:21" ht="38.25" customHeight="1" x14ac:dyDescent="0.2">
      <c r="S492" s="3"/>
      <c r="T492" s="3"/>
      <c r="U492" s="3"/>
    </row>
    <row r="493" spans="19:21" ht="38.25" customHeight="1" x14ac:dyDescent="0.2">
      <c r="S493" s="3"/>
      <c r="T493" s="3"/>
      <c r="U493" s="3"/>
    </row>
    <row r="494" spans="19:21" ht="38.25" customHeight="1" x14ac:dyDescent="0.2">
      <c r="S494" s="3"/>
      <c r="T494" s="3"/>
      <c r="U494" s="3"/>
    </row>
    <row r="495" spans="19:21" ht="38.25" customHeight="1" x14ac:dyDescent="0.2">
      <c r="S495" s="3"/>
      <c r="T495" s="3"/>
      <c r="U495" s="3"/>
    </row>
    <row r="496" spans="19:21" ht="38.25" customHeight="1" x14ac:dyDescent="0.2">
      <c r="S496" s="3"/>
      <c r="T496" s="3"/>
      <c r="U496" s="3"/>
    </row>
    <row r="497" spans="19:21" ht="38.25" customHeight="1" x14ac:dyDescent="0.2">
      <c r="S497" s="3"/>
      <c r="T497" s="3"/>
      <c r="U497" s="3"/>
    </row>
    <row r="498" spans="19:21" ht="38.25" customHeight="1" x14ac:dyDescent="0.2">
      <c r="S498" s="3"/>
      <c r="T498" s="3"/>
      <c r="U498" s="3"/>
    </row>
    <row r="499" spans="19:21" ht="38.25" customHeight="1" x14ac:dyDescent="0.2">
      <c r="S499" s="3"/>
      <c r="T499" s="3"/>
      <c r="U499" s="3"/>
    </row>
    <row r="500" spans="19:21" ht="38.25" customHeight="1" x14ac:dyDescent="0.2">
      <c r="S500" s="3"/>
      <c r="T500" s="3"/>
      <c r="U500" s="3"/>
    </row>
    <row r="501" spans="19:21" ht="38.25" customHeight="1" x14ac:dyDescent="0.2">
      <c r="S501" s="3"/>
      <c r="T501" s="3"/>
      <c r="U501" s="3"/>
    </row>
    <row r="502" spans="19:21" ht="38.25" customHeight="1" x14ac:dyDescent="0.2">
      <c r="S502" s="3"/>
      <c r="T502" s="3"/>
      <c r="U502" s="3"/>
    </row>
    <row r="503" spans="19:21" ht="38.25" customHeight="1" x14ac:dyDescent="0.2">
      <c r="S503" s="3"/>
      <c r="T503" s="3"/>
      <c r="U503" s="3"/>
    </row>
    <row r="504" spans="19:21" ht="38.25" customHeight="1" x14ac:dyDescent="0.2">
      <c r="S504" s="3"/>
      <c r="T504" s="3"/>
      <c r="U504" s="3"/>
    </row>
    <row r="505" spans="19:21" ht="38.25" customHeight="1" x14ac:dyDescent="0.2">
      <c r="S505" s="3"/>
      <c r="T505" s="3"/>
      <c r="U505" s="3"/>
    </row>
    <row r="506" spans="19:21" ht="38.25" customHeight="1" x14ac:dyDescent="0.2">
      <c r="S506" s="3"/>
      <c r="T506" s="3"/>
      <c r="U506" s="3"/>
    </row>
    <row r="507" spans="19:21" ht="38.25" customHeight="1" x14ac:dyDescent="0.2">
      <c r="S507" s="3"/>
      <c r="T507" s="3"/>
      <c r="U507" s="3"/>
    </row>
    <row r="508" spans="19:21" ht="38.25" customHeight="1" x14ac:dyDescent="0.2">
      <c r="S508" s="3"/>
      <c r="T508" s="3"/>
      <c r="U508" s="3"/>
    </row>
    <row r="509" spans="19:21" ht="38.25" customHeight="1" x14ac:dyDescent="0.2">
      <c r="S509" s="3"/>
      <c r="T509" s="3"/>
      <c r="U509" s="3"/>
    </row>
    <row r="510" spans="19:21" ht="38.25" customHeight="1" x14ac:dyDescent="0.2">
      <c r="S510" s="3"/>
      <c r="T510" s="3"/>
      <c r="U510" s="3"/>
    </row>
    <row r="511" spans="19:21" ht="38.25" customHeight="1" x14ac:dyDescent="0.2">
      <c r="S511" s="3"/>
      <c r="T511" s="3"/>
      <c r="U511" s="3"/>
    </row>
    <row r="512" spans="19:21" ht="38.25" customHeight="1" x14ac:dyDescent="0.2">
      <c r="S512" s="3"/>
      <c r="T512" s="3"/>
      <c r="U512" s="3"/>
    </row>
    <row r="513" spans="19:21" ht="38.25" customHeight="1" x14ac:dyDescent="0.2">
      <c r="S513" s="3"/>
      <c r="T513" s="3"/>
      <c r="U513" s="3"/>
    </row>
    <row r="514" spans="19:21" ht="38.25" customHeight="1" x14ac:dyDescent="0.2">
      <c r="S514" s="3"/>
      <c r="T514" s="3"/>
      <c r="U514" s="3"/>
    </row>
    <row r="515" spans="19:21" ht="38.25" customHeight="1" x14ac:dyDescent="0.2">
      <c r="S515" s="3"/>
      <c r="T515" s="3"/>
      <c r="U515" s="3"/>
    </row>
    <row r="516" spans="19:21" ht="38.25" customHeight="1" x14ac:dyDescent="0.2">
      <c r="S516" s="3"/>
      <c r="T516" s="3"/>
      <c r="U516" s="3"/>
    </row>
    <row r="517" spans="19:21" ht="38.25" customHeight="1" x14ac:dyDescent="0.2">
      <c r="S517" s="3"/>
      <c r="T517" s="3"/>
      <c r="U517" s="3"/>
    </row>
    <row r="518" spans="19:21" ht="38.25" customHeight="1" x14ac:dyDescent="0.2">
      <c r="S518" s="3"/>
      <c r="T518" s="3"/>
      <c r="U518" s="3"/>
    </row>
    <row r="519" spans="19:21" ht="38.25" customHeight="1" x14ac:dyDescent="0.2">
      <c r="S519" s="3"/>
      <c r="T519" s="3"/>
      <c r="U519" s="3"/>
    </row>
    <row r="520" spans="19:21" ht="38.25" customHeight="1" x14ac:dyDescent="0.2">
      <c r="S520" s="3"/>
      <c r="T520" s="3"/>
      <c r="U520" s="3"/>
    </row>
    <row r="521" spans="19:21" ht="38.25" customHeight="1" x14ac:dyDescent="0.2">
      <c r="S521" s="3"/>
      <c r="T521" s="3"/>
      <c r="U521" s="3"/>
    </row>
    <row r="522" spans="19:21" ht="38.25" customHeight="1" x14ac:dyDescent="0.2">
      <c r="S522" s="3"/>
      <c r="T522" s="3"/>
      <c r="U522" s="3"/>
    </row>
    <row r="523" spans="19:21" ht="38.25" customHeight="1" x14ac:dyDescent="0.2">
      <c r="S523" s="3"/>
      <c r="T523" s="3"/>
      <c r="U523" s="3"/>
    </row>
    <row r="524" spans="19:21" ht="38.25" customHeight="1" x14ac:dyDescent="0.2">
      <c r="S524" s="3"/>
      <c r="T524" s="3"/>
      <c r="U524" s="3"/>
    </row>
    <row r="525" spans="19:21" ht="38.25" customHeight="1" x14ac:dyDescent="0.2">
      <c r="S525" s="3"/>
      <c r="T525" s="3"/>
      <c r="U525" s="3"/>
    </row>
    <row r="526" spans="19:21" ht="38.25" customHeight="1" x14ac:dyDescent="0.2">
      <c r="S526" s="3"/>
      <c r="T526" s="3"/>
      <c r="U526" s="3"/>
    </row>
    <row r="527" spans="19:21" ht="38.25" customHeight="1" x14ac:dyDescent="0.2">
      <c r="S527" s="3"/>
      <c r="T527" s="3"/>
      <c r="U527" s="3"/>
    </row>
    <row r="528" spans="19:21" ht="38.25" customHeight="1" x14ac:dyDescent="0.2">
      <c r="S528" s="3"/>
      <c r="T528" s="3"/>
      <c r="U528" s="3"/>
    </row>
    <row r="529" spans="19:21" ht="38.25" customHeight="1" x14ac:dyDescent="0.2">
      <c r="S529" s="3"/>
      <c r="T529" s="3"/>
      <c r="U529" s="3"/>
    </row>
    <row r="530" spans="19:21" ht="38.25" customHeight="1" x14ac:dyDescent="0.2">
      <c r="S530" s="3"/>
      <c r="T530" s="3"/>
      <c r="U530" s="3"/>
    </row>
    <row r="531" spans="19:21" ht="38.25" customHeight="1" x14ac:dyDescent="0.2">
      <c r="S531" s="3"/>
      <c r="T531" s="3"/>
      <c r="U531" s="3"/>
    </row>
    <row r="532" spans="19:21" ht="38.25" customHeight="1" x14ac:dyDescent="0.2">
      <c r="S532" s="3"/>
      <c r="T532" s="3"/>
      <c r="U532" s="3"/>
    </row>
    <row r="533" spans="19:21" ht="38.25" customHeight="1" x14ac:dyDescent="0.2">
      <c r="S533" s="3"/>
      <c r="T533" s="3"/>
      <c r="U533" s="3"/>
    </row>
    <row r="534" spans="19:21" ht="38.25" customHeight="1" x14ac:dyDescent="0.2">
      <c r="S534" s="3"/>
      <c r="T534" s="3"/>
      <c r="U534" s="3"/>
    </row>
    <row r="535" spans="19:21" ht="38.25" customHeight="1" x14ac:dyDescent="0.2">
      <c r="S535" s="3"/>
      <c r="T535" s="3"/>
      <c r="U535" s="3"/>
    </row>
    <row r="536" spans="19:21" ht="38.25" customHeight="1" x14ac:dyDescent="0.2">
      <c r="S536" s="3"/>
      <c r="T536" s="3"/>
      <c r="U536" s="3"/>
    </row>
    <row r="537" spans="19:21" ht="38.25" customHeight="1" x14ac:dyDescent="0.2">
      <c r="S537" s="3"/>
      <c r="T537" s="3"/>
      <c r="U537" s="3"/>
    </row>
    <row r="538" spans="19:21" ht="38.25" customHeight="1" x14ac:dyDescent="0.2">
      <c r="S538" s="3"/>
      <c r="T538" s="3"/>
      <c r="U538" s="3"/>
    </row>
    <row r="539" spans="19:21" ht="38.25" customHeight="1" x14ac:dyDescent="0.2">
      <c r="S539" s="3"/>
      <c r="T539" s="3"/>
      <c r="U539" s="3"/>
    </row>
    <row r="540" spans="19:21" ht="38.25" customHeight="1" x14ac:dyDescent="0.2">
      <c r="S540" s="3"/>
      <c r="T540" s="3"/>
      <c r="U540" s="3"/>
    </row>
    <row r="541" spans="19:21" ht="38.25" customHeight="1" x14ac:dyDescent="0.2">
      <c r="S541" s="3"/>
      <c r="T541" s="3"/>
      <c r="U541" s="3"/>
    </row>
    <row r="542" spans="19:21" ht="38.25" customHeight="1" x14ac:dyDescent="0.2">
      <c r="S542" s="3"/>
      <c r="T542" s="3"/>
      <c r="U542" s="3"/>
    </row>
    <row r="543" spans="19:21" ht="38.25" customHeight="1" x14ac:dyDescent="0.2">
      <c r="S543" s="3"/>
      <c r="T543" s="3"/>
      <c r="U543" s="3"/>
    </row>
    <row r="544" spans="19:21" ht="38.25" customHeight="1" x14ac:dyDescent="0.2">
      <c r="S544" s="3"/>
      <c r="T544" s="3"/>
      <c r="U544" s="3"/>
    </row>
    <row r="545" spans="19:21" ht="38.25" customHeight="1" x14ac:dyDescent="0.2">
      <c r="S545" s="3"/>
      <c r="T545" s="3"/>
      <c r="U545" s="3"/>
    </row>
    <row r="546" spans="19:21" ht="38.25" customHeight="1" x14ac:dyDescent="0.2">
      <c r="S546" s="3"/>
      <c r="T546" s="3"/>
      <c r="U546" s="3"/>
    </row>
    <row r="547" spans="19:21" ht="38.25" customHeight="1" x14ac:dyDescent="0.2">
      <c r="S547" s="3"/>
      <c r="T547" s="3"/>
      <c r="U547" s="3"/>
    </row>
    <row r="548" spans="19:21" ht="38.25" customHeight="1" x14ac:dyDescent="0.2">
      <c r="S548" s="3"/>
      <c r="T548" s="3"/>
      <c r="U548" s="3"/>
    </row>
    <row r="549" spans="19:21" ht="38.25" customHeight="1" x14ac:dyDescent="0.2">
      <c r="S549" s="3"/>
      <c r="T549" s="3"/>
      <c r="U549" s="3"/>
    </row>
    <row r="550" spans="19:21" ht="38.25" customHeight="1" x14ac:dyDescent="0.2">
      <c r="S550" s="3"/>
      <c r="T550" s="3"/>
      <c r="U550" s="3"/>
    </row>
    <row r="551" spans="19:21" ht="38.25" customHeight="1" x14ac:dyDescent="0.2">
      <c r="S551" s="3"/>
      <c r="T551" s="3"/>
      <c r="U551" s="3"/>
    </row>
    <row r="552" spans="19:21" ht="38.25" customHeight="1" x14ac:dyDescent="0.2">
      <c r="S552" s="3"/>
      <c r="T552" s="3"/>
      <c r="U552" s="3"/>
    </row>
    <row r="553" spans="19:21" ht="38.25" customHeight="1" x14ac:dyDescent="0.2">
      <c r="S553" s="3"/>
      <c r="T553" s="3"/>
      <c r="U553" s="3"/>
    </row>
    <row r="554" spans="19:21" ht="38.25" customHeight="1" x14ac:dyDescent="0.2">
      <c r="S554" s="3"/>
      <c r="T554" s="3"/>
      <c r="U554" s="3"/>
    </row>
    <row r="555" spans="19:21" ht="38.25" customHeight="1" x14ac:dyDescent="0.2">
      <c r="S555" s="3"/>
      <c r="T555" s="3"/>
      <c r="U555" s="3"/>
    </row>
    <row r="556" spans="19:21" ht="38.25" customHeight="1" x14ac:dyDescent="0.2">
      <c r="S556" s="3"/>
      <c r="T556" s="3"/>
      <c r="U556" s="3"/>
    </row>
    <row r="557" spans="19:21" ht="38.25" customHeight="1" x14ac:dyDescent="0.2">
      <c r="S557" s="3"/>
      <c r="T557" s="3"/>
      <c r="U557" s="3"/>
    </row>
    <row r="558" spans="19:21" ht="38.25" customHeight="1" x14ac:dyDescent="0.2">
      <c r="S558" s="3"/>
      <c r="T558" s="3"/>
      <c r="U558" s="3"/>
    </row>
    <row r="559" spans="19:21" ht="38.25" customHeight="1" x14ac:dyDescent="0.2">
      <c r="S559" s="3"/>
      <c r="T559" s="3"/>
      <c r="U559" s="3"/>
    </row>
    <row r="560" spans="19:21" ht="38.25" customHeight="1" x14ac:dyDescent="0.2">
      <c r="S560" s="3"/>
      <c r="T560" s="3"/>
      <c r="U560" s="3"/>
    </row>
    <row r="561" spans="19:21" ht="38.25" customHeight="1" x14ac:dyDescent="0.2">
      <c r="S561" s="3"/>
      <c r="T561" s="3"/>
      <c r="U561" s="3"/>
    </row>
    <row r="562" spans="19:21" ht="38.25" customHeight="1" x14ac:dyDescent="0.2">
      <c r="S562" s="3"/>
      <c r="T562" s="3"/>
      <c r="U562" s="3"/>
    </row>
    <row r="563" spans="19:21" ht="38.25" customHeight="1" x14ac:dyDescent="0.2">
      <c r="S563" s="3"/>
      <c r="T563" s="3"/>
      <c r="U563" s="3"/>
    </row>
    <row r="564" spans="19:21" ht="38.25" customHeight="1" x14ac:dyDescent="0.2">
      <c r="S564" s="3"/>
      <c r="T564" s="3"/>
      <c r="U564" s="3"/>
    </row>
    <row r="565" spans="19:21" ht="38.25" customHeight="1" x14ac:dyDescent="0.2">
      <c r="S565" s="3"/>
      <c r="T565" s="3"/>
      <c r="U565" s="3"/>
    </row>
    <row r="566" spans="19:21" ht="38.25" customHeight="1" x14ac:dyDescent="0.2">
      <c r="S566" s="3"/>
      <c r="T566" s="3"/>
      <c r="U566" s="3"/>
    </row>
    <row r="567" spans="19:21" ht="38.25" customHeight="1" x14ac:dyDescent="0.2">
      <c r="S567" s="3"/>
      <c r="T567" s="3"/>
      <c r="U567" s="3"/>
    </row>
    <row r="568" spans="19:21" ht="38.25" customHeight="1" x14ac:dyDescent="0.2">
      <c r="S568" s="3"/>
      <c r="T568" s="3"/>
      <c r="U568" s="3"/>
    </row>
    <row r="569" spans="19:21" ht="38.25" customHeight="1" x14ac:dyDescent="0.2">
      <c r="S569" s="3"/>
      <c r="T569" s="3"/>
      <c r="U569" s="3"/>
    </row>
    <row r="570" spans="19:21" ht="38.25" customHeight="1" x14ac:dyDescent="0.2">
      <c r="S570" s="3"/>
      <c r="T570" s="3"/>
      <c r="U570" s="3"/>
    </row>
    <row r="571" spans="19:21" ht="38.25" customHeight="1" x14ac:dyDescent="0.2">
      <c r="S571" s="3"/>
      <c r="T571" s="3"/>
      <c r="U571" s="3"/>
    </row>
    <row r="572" spans="19:21" ht="38.25" customHeight="1" x14ac:dyDescent="0.2">
      <c r="S572" s="3"/>
      <c r="T572" s="3"/>
      <c r="U572" s="3"/>
    </row>
    <row r="573" spans="19:21" ht="38.25" customHeight="1" x14ac:dyDescent="0.2">
      <c r="S573" s="3"/>
      <c r="T573" s="3"/>
      <c r="U573" s="3"/>
    </row>
    <row r="574" spans="19:21" ht="38.25" customHeight="1" x14ac:dyDescent="0.2">
      <c r="S574" s="3"/>
      <c r="T574" s="3"/>
      <c r="U574" s="3"/>
    </row>
    <row r="575" spans="19:21" ht="38.25" customHeight="1" x14ac:dyDescent="0.2">
      <c r="S575" s="3"/>
      <c r="T575" s="3"/>
      <c r="U575" s="3"/>
    </row>
    <row r="576" spans="19:21" ht="38.25" customHeight="1" x14ac:dyDescent="0.2">
      <c r="S576" s="3"/>
      <c r="T576" s="3"/>
      <c r="U576" s="3"/>
    </row>
    <row r="577" spans="19:21" ht="38.25" customHeight="1" x14ac:dyDescent="0.2">
      <c r="S577" s="3"/>
      <c r="T577" s="3"/>
      <c r="U577" s="3"/>
    </row>
    <row r="578" spans="19:21" ht="38.25" customHeight="1" x14ac:dyDescent="0.2">
      <c r="S578" s="3"/>
      <c r="T578" s="3"/>
      <c r="U578" s="3"/>
    </row>
    <row r="579" spans="19:21" ht="38.25" customHeight="1" x14ac:dyDescent="0.2">
      <c r="S579" s="3"/>
      <c r="T579" s="3"/>
      <c r="U579" s="3"/>
    </row>
    <row r="580" spans="19:21" ht="38.25" customHeight="1" x14ac:dyDescent="0.2">
      <c r="S580" s="3"/>
      <c r="T580" s="3"/>
      <c r="U580" s="3"/>
    </row>
    <row r="581" spans="19:21" ht="38.25" customHeight="1" x14ac:dyDescent="0.2">
      <c r="S581" s="3"/>
      <c r="T581" s="3"/>
      <c r="U581" s="3"/>
    </row>
    <row r="582" spans="19:21" ht="38.25" customHeight="1" x14ac:dyDescent="0.2">
      <c r="S582" s="3"/>
      <c r="T582" s="3"/>
      <c r="U582" s="3"/>
    </row>
    <row r="583" spans="19:21" ht="38.25" customHeight="1" x14ac:dyDescent="0.2">
      <c r="S583" s="3"/>
      <c r="T583" s="3"/>
      <c r="U583" s="3"/>
    </row>
    <row r="584" spans="19:21" ht="38.25" customHeight="1" x14ac:dyDescent="0.2">
      <c r="S584" s="3"/>
      <c r="T584" s="3"/>
      <c r="U584" s="3"/>
    </row>
    <row r="585" spans="19:21" ht="38.25" customHeight="1" x14ac:dyDescent="0.2">
      <c r="S585" s="3"/>
      <c r="T585" s="3"/>
      <c r="U585" s="3"/>
    </row>
    <row r="586" spans="19:21" ht="38.25" customHeight="1" x14ac:dyDescent="0.2">
      <c r="S586" s="3"/>
      <c r="T586" s="3"/>
      <c r="U586" s="3"/>
    </row>
    <row r="587" spans="19:21" ht="38.25" customHeight="1" x14ac:dyDescent="0.2">
      <c r="S587" s="3"/>
      <c r="T587" s="3"/>
      <c r="U587" s="3"/>
    </row>
    <row r="588" spans="19:21" ht="38.25" customHeight="1" x14ac:dyDescent="0.2">
      <c r="S588" s="3"/>
      <c r="T588" s="3"/>
      <c r="U588" s="3"/>
    </row>
    <row r="589" spans="19:21" ht="38.25" customHeight="1" x14ac:dyDescent="0.2">
      <c r="S589" s="3"/>
      <c r="T589" s="3"/>
      <c r="U589" s="3"/>
    </row>
    <row r="590" spans="19:21" ht="38.25" customHeight="1" x14ac:dyDescent="0.2">
      <c r="S590" s="3"/>
      <c r="T590" s="3"/>
      <c r="U590" s="3"/>
    </row>
    <row r="591" spans="19:21" ht="38.25" customHeight="1" x14ac:dyDescent="0.2">
      <c r="S591" s="3"/>
      <c r="T591" s="3"/>
      <c r="U591" s="3"/>
    </row>
    <row r="592" spans="19:21" ht="38.25" customHeight="1" x14ac:dyDescent="0.2">
      <c r="S592" s="3"/>
      <c r="T592" s="3"/>
      <c r="U592" s="3"/>
    </row>
    <row r="593" spans="19:21" ht="38.25" customHeight="1" x14ac:dyDescent="0.2">
      <c r="S593" s="3"/>
      <c r="T593" s="3"/>
      <c r="U593" s="3"/>
    </row>
    <row r="594" spans="19:21" ht="38.25" customHeight="1" x14ac:dyDescent="0.2">
      <c r="S594" s="3"/>
      <c r="T594" s="3"/>
      <c r="U594" s="3"/>
    </row>
    <row r="595" spans="19:21" ht="38.25" customHeight="1" x14ac:dyDescent="0.2">
      <c r="S595" s="3"/>
      <c r="T595" s="3"/>
      <c r="U595" s="3"/>
    </row>
    <row r="596" spans="19:21" ht="38.25" customHeight="1" x14ac:dyDescent="0.2">
      <c r="S596" s="3"/>
      <c r="T596" s="3"/>
      <c r="U596" s="3"/>
    </row>
    <row r="597" spans="19:21" ht="38.25" customHeight="1" x14ac:dyDescent="0.2">
      <c r="S597" s="3"/>
      <c r="T597" s="3"/>
      <c r="U597" s="3"/>
    </row>
    <row r="598" spans="19:21" ht="38.25" customHeight="1" x14ac:dyDescent="0.2">
      <c r="S598" s="3"/>
      <c r="T598" s="3"/>
      <c r="U598" s="3"/>
    </row>
    <row r="599" spans="19:21" ht="38.25" customHeight="1" x14ac:dyDescent="0.2">
      <c r="S599" s="3"/>
      <c r="T599" s="3"/>
      <c r="U599" s="3"/>
    </row>
    <row r="600" spans="19:21" ht="38.25" customHeight="1" x14ac:dyDescent="0.2">
      <c r="S600" s="3"/>
      <c r="T600" s="3"/>
      <c r="U600" s="3"/>
    </row>
    <row r="601" spans="19:21" ht="38.25" customHeight="1" x14ac:dyDescent="0.2">
      <c r="S601" s="3"/>
      <c r="T601" s="3"/>
      <c r="U601" s="3"/>
    </row>
    <row r="602" spans="19:21" ht="38.25" customHeight="1" x14ac:dyDescent="0.2">
      <c r="S602" s="3"/>
      <c r="T602" s="3"/>
      <c r="U602" s="3"/>
    </row>
    <row r="603" spans="19:21" ht="38.25" customHeight="1" x14ac:dyDescent="0.2">
      <c r="S603" s="3"/>
      <c r="T603" s="3"/>
      <c r="U603" s="3"/>
    </row>
    <row r="604" spans="19:21" ht="38.25" customHeight="1" x14ac:dyDescent="0.2">
      <c r="S604" s="3"/>
      <c r="T604" s="3"/>
      <c r="U604" s="3"/>
    </row>
    <row r="605" spans="19:21" ht="38.25" customHeight="1" x14ac:dyDescent="0.2">
      <c r="S605" s="3"/>
      <c r="T605" s="3"/>
      <c r="U605" s="3"/>
    </row>
    <row r="606" spans="19:21" ht="38.25" customHeight="1" x14ac:dyDescent="0.2">
      <c r="S606" s="3"/>
      <c r="T606" s="3"/>
      <c r="U606" s="3"/>
    </row>
    <row r="607" spans="19:21" ht="38.25" customHeight="1" x14ac:dyDescent="0.2">
      <c r="S607" s="3"/>
      <c r="T607" s="3"/>
      <c r="U607" s="3"/>
    </row>
    <row r="608" spans="19:21" ht="38.25" customHeight="1" x14ac:dyDescent="0.2">
      <c r="S608" s="3"/>
      <c r="T608" s="3"/>
      <c r="U608" s="3"/>
    </row>
    <row r="609" spans="19:21" ht="38.25" customHeight="1" x14ac:dyDescent="0.2">
      <c r="S609" s="3"/>
      <c r="T609" s="3"/>
      <c r="U609" s="3"/>
    </row>
    <row r="610" spans="19:21" ht="38.25" customHeight="1" x14ac:dyDescent="0.2">
      <c r="S610" s="3"/>
      <c r="T610" s="3"/>
      <c r="U610" s="3"/>
    </row>
    <row r="611" spans="19:21" ht="38.25" customHeight="1" x14ac:dyDescent="0.2">
      <c r="S611" s="3"/>
      <c r="T611" s="3"/>
      <c r="U611" s="3"/>
    </row>
    <row r="612" spans="19:21" ht="38.25" customHeight="1" x14ac:dyDescent="0.2">
      <c r="S612" s="3"/>
      <c r="T612" s="3"/>
      <c r="U612" s="3"/>
    </row>
    <row r="613" spans="19:21" ht="38.25" customHeight="1" x14ac:dyDescent="0.2">
      <c r="S613" s="3"/>
      <c r="T613" s="3"/>
      <c r="U613" s="3"/>
    </row>
    <row r="614" spans="19:21" ht="38.25" customHeight="1" x14ac:dyDescent="0.2">
      <c r="S614" s="3"/>
      <c r="T614" s="3"/>
      <c r="U614" s="3"/>
    </row>
    <row r="615" spans="19:21" ht="38.25" customHeight="1" x14ac:dyDescent="0.2">
      <c r="S615" s="3"/>
      <c r="T615" s="3"/>
      <c r="U615" s="3"/>
    </row>
    <row r="616" spans="19:21" ht="38.25" customHeight="1" x14ac:dyDescent="0.2">
      <c r="S616" s="3"/>
      <c r="T616" s="3"/>
      <c r="U616" s="3"/>
    </row>
    <row r="617" spans="19:21" ht="38.25" customHeight="1" x14ac:dyDescent="0.2">
      <c r="S617" s="3"/>
      <c r="T617" s="3"/>
      <c r="U617" s="3"/>
    </row>
    <row r="618" spans="19:21" ht="38.25" customHeight="1" x14ac:dyDescent="0.2">
      <c r="S618" s="3"/>
      <c r="T618" s="3"/>
      <c r="U618" s="3"/>
    </row>
    <row r="619" spans="19:21" ht="38.25" customHeight="1" x14ac:dyDescent="0.2">
      <c r="S619" s="3"/>
      <c r="T619" s="3"/>
      <c r="U619" s="3"/>
    </row>
    <row r="620" spans="19:21" ht="38.25" customHeight="1" x14ac:dyDescent="0.2">
      <c r="S620" s="3"/>
      <c r="T620" s="3"/>
      <c r="U620" s="3"/>
    </row>
    <row r="621" spans="19:21" ht="38.25" customHeight="1" x14ac:dyDescent="0.2">
      <c r="S621" s="3"/>
      <c r="T621" s="3"/>
      <c r="U621" s="3"/>
    </row>
    <row r="622" spans="19:21" ht="38.25" customHeight="1" x14ac:dyDescent="0.2">
      <c r="S622" s="3"/>
      <c r="T622" s="3"/>
      <c r="U622" s="3"/>
    </row>
    <row r="623" spans="19:21" ht="38.25" customHeight="1" x14ac:dyDescent="0.2">
      <c r="S623" s="3"/>
      <c r="T623" s="3"/>
      <c r="U623" s="3"/>
    </row>
    <row r="624" spans="19:21" ht="38.25" customHeight="1" x14ac:dyDescent="0.2">
      <c r="S624" s="3"/>
      <c r="T624" s="3"/>
      <c r="U624" s="3"/>
    </row>
    <row r="625" spans="19:21" ht="38.25" customHeight="1" x14ac:dyDescent="0.2">
      <c r="S625" s="3"/>
      <c r="T625" s="3"/>
      <c r="U625" s="3"/>
    </row>
    <row r="626" spans="19:21" ht="38.25" customHeight="1" x14ac:dyDescent="0.2">
      <c r="S626" s="3"/>
      <c r="T626" s="3"/>
      <c r="U626" s="3"/>
    </row>
    <row r="627" spans="19:21" ht="38.25" customHeight="1" x14ac:dyDescent="0.2">
      <c r="S627" s="3"/>
      <c r="T627" s="3"/>
      <c r="U627" s="3"/>
    </row>
    <row r="628" spans="19:21" ht="38.25" customHeight="1" x14ac:dyDescent="0.2">
      <c r="S628" s="3"/>
      <c r="T628" s="3"/>
      <c r="U628" s="3"/>
    </row>
    <row r="629" spans="19:21" ht="38.25" customHeight="1" x14ac:dyDescent="0.2">
      <c r="S629" s="3"/>
      <c r="T629" s="3"/>
      <c r="U629" s="3"/>
    </row>
    <row r="630" spans="19:21" ht="38.25" customHeight="1" x14ac:dyDescent="0.2">
      <c r="S630" s="3"/>
      <c r="T630" s="3"/>
      <c r="U630" s="3"/>
    </row>
    <row r="631" spans="19:21" ht="38.25" customHeight="1" x14ac:dyDescent="0.2">
      <c r="S631" s="3"/>
      <c r="T631" s="3"/>
      <c r="U631" s="3"/>
    </row>
    <row r="632" spans="19:21" ht="38.25" customHeight="1" x14ac:dyDescent="0.2">
      <c r="S632" s="3"/>
      <c r="T632" s="3"/>
      <c r="U632" s="3"/>
    </row>
    <row r="633" spans="19:21" ht="38.25" customHeight="1" x14ac:dyDescent="0.2">
      <c r="S633" s="3"/>
      <c r="T633" s="3"/>
      <c r="U633" s="3"/>
    </row>
    <row r="634" spans="19:21" ht="38.25" customHeight="1" x14ac:dyDescent="0.2">
      <c r="S634" s="3"/>
      <c r="T634" s="3"/>
      <c r="U634" s="3"/>
    </row>
    <row r="635" spans="19:21" ht="38.25" customHeight="1" x14ac:dyDescent="0.2">
      <c r="S635" s="3"/>
      <c r="T635" s="3"/>
      <c r="U635" s="3"/>
    </row>
    <row r="636" spans="19:21" ht="38.25" customHeight="1" x14ac:dyDescent="0.2">
      <c r="S636" s="3"/>
      <c r="T636" s="3"/>
      <c r="U636" s="3"/>
    </row>
    <row r="637" spans="19:21" ht="38.25" customHeight="1" x14ac:dyDescent="0.2">
      <c r="S637" s="3"/>
      <c r="T637" s="3"/>
      <c r="U637" s="3"/>
    </row>
    <row r="638" spans="19:21" ht="38.25" customHeight="1" x14ac:dyDescent="0.2">
      <c r="S638" s="3"/>
      <c r="T638" s="3"/>
      <c r="U638" s="3"/>
    </row>
    <row r="639" spans="19:21" ht="38.25" customHeight="1" x14ac:dyDescent="0.2">
      <c r="S639" s="3"/>
      <c r="T639" s="3"/>
      <c r="U639" s="3"/>
    </row>
    <row r="640" spans="19:21" ht="38.25" customHeight="1" x14ac:dyDescent="0.2">
      <c r="S640" s="3"/>
      <c r="T640" s="3"/>
      <c r="U640" s="3"/>
    </row>
    <row r="641" spans="19:21" ht="38.25" customHeight="1" x14ac:dyDescent="0.2">
      <c r="S641" s="3"/>
      <c r="T641" s="3"/>
      <c r="U641" s="3"/>
    </row>
    <row r="642" spans="19:21" ht="38.25" customHeight="1" x14ac:dyDescent="0.2">
      <c r="S642" s="3"/>
      <c r="T642" s="3"/>
      <c r="U642" s="3"/>
    </row>
    <row r="643" spans="19:21" ht="38.25" customHeight="1" x14ac:dyDescent="0.2">
      <c r="S643" s="3"/>
      <c r="T643" s="3"/>
      <c r="U643" s="3"/>
    </row>
    <row r="644" spans="19:21" ht="38.25" customHeight="1" x14ac:dyDescent="0.2">
      <c r="S644" s="3"/>
      <c r="T644" s="3"/>
      <c r="U644" s="3"/>
    </row>
    <row r="645" spans="19:21" ht="38.25" customHeight="1" x14ac:dyDescent="0.2">
      <c r="S645" s="3"/>
      <c r="T645" s="3"/>
      <c r="U645" s="3"/>
    </row>
    <row r="646" spans="19:21" ht="38.25" customHeight="1" x14ac:dyDescent="0.2">
      <c r="S646" s="3"/>
      <c r="T646" s="3"/>
      <c r="U646" s="3"/>
    </row>
    <row r="647" spans="19:21" ht="38.25" customHeight="1" x14ac:dyDescent="0.2">
      <c r="S647" s="3"/>
      <c r="T647" s="3"/>
      <c r="U647" s="3"/>
    </row>
    <row r="648" spans="19:21" ht="38.25" customHeight="1" x14ac:dyDescent="0.2">
      <c r="S648" s="3"/>
      <c r="T648" s="3"/>
      <c r="U648" s="3"/>
    </row>
    <row r="649" spans="19:21" ht="38.25" customHeight="1" x14ac:dyDescent="0.2">
      <c r="S649" s="3"/>
      <c r="T649" s="3"/>
      <c r="U649" s="3"/>
    </row>
    <row r="650" spans="19:21" ht="38.25" customHeight="1" x14ac:dyDescent="0.2">
      <c r="S650" s="3"/>
      <c r="T650" s="3"/>
      <c r="U650" s="3"/>
    </row>
    <row r="651" spans="19:21" ht="38.25" customHeight="1" x14ac:dyDescent="0.2">
      <c r="S651" s="3"/>
      <c r="T651" s="3"/>
      <c r="U651" s="3"/>
    </row>
    <row r="652" spans="19:21" ht="38.25" customHeight="1" x14ac:dyDescent="0.2">
      <c r="S652" s="3"/>
      <c r="T652" s="3"/>
      <c r="U652" s="3"/>
    </row>
    <row r="653" spans="19:21" ht="38.25" customHeight="1" x14ac:dyDescent="0.2">
      <c r="S653" s="3"/>
      <c r="T653" s="3"/>
      <c r="U653" s="3"/>
    </row>
    <row r="654" spans="19:21" ht="38.25" customHeight="1" x14ac:dyDescent="0.2">
      <c r="S654" s="3"/>
      <c r="T654" s="3"/>
      <c r="U654" s="3"/>
    </row>
    <row r="655" spans="19:21" ht="38.25" customHeight="1" x14ac:dyDescent="0.2">
      <c r="S655" s="3"/>
      <c r="T655" s="3"/>
      <c r="U655" s="3"/>
    </row>
    <row r="656" spans="19:21" ht="38.25" customHeight="1" x14ac:dyDescent="0.2">
      <c r="S656" s="3"/>
      <c r="T656" s="3"/>
      <c r="U656" s="3"/>
    </row>
    <row r="657" spans="19:21" ht="38.25" customHeight="1" x14ac:dyDescent="0.2">
      <c r="S657" s="3"/>
      <c r="T657" s="3"/>
      <c r="U657" s="3"/>
    </row>
    <row r="658" spans="19:21" ht="38.25" customHeight="1" x14ac:dyDescent="0.2">
      <c r="S658" s="3"/>
      <c r="T658" s="3"/>
      <c r="U658" s="3"/>
    </row>
    <row r="659" spans="19:21" ht="38.25" customHeight="1" x14ac:dyDescent="0.2">
      <c r="S659" s="3"/>
      <c r="T659" s="3"/>
      <c r="U659" s="3"/>
    </row>
    <row r="660" spans="19:21" ht="38.25" customHeight="1" x14ac:dyDescent="0.2">
      <c r="S660" s="3"/>
      <c r="T660" s="3"/>
      <c r="U660" s="3"/>
    </row>
    <row r="661" spans="19:21" ht="38.25" customHeight="1" x14ac:dyDescent="0.2">
      <c r="S661" s="3"/>
      <c r="T661" s="3"/>
      <c r="U661" s="3"/>
    </row>
    <row r="662" spans="19:21" ht="38.25" customHeight="1" x14ac:dyDescent="0.2">
      <c r="S662" s="3"/>
      <c r="T662" s="3"/>
      <c r="U662" s="3"/>
    </row>
    <row r="663" spans="19:21" ht="38.25" customHeight="1" x14ac:dyDescent="0.2">
      <c r="S663" s="3"/>
      <c r="T663" s="3"/>
      <c r="U663" s="3"/>
    </row>
    <row r="664" spans="19:21" ht="38.25" customHeight="1" x14ac:dyDescent="0.2">
      <c r="S664" s="3"/>
      <c r="T664" s="3"/>
      <c r="U664" s="3"/>
    </row>
    <row r="665" spans="19:21" ht="38.25" customHeight="1" x14ac:dyDescent="0.2">
      <c r="S665" s="3"/>
      <c r="T665" s="3"/>
      <c r="U665" s="3"/>
    </row>
    <row r="666" spans="19:21" ht="38.25" customHeight="1" x14ac:dyDescent="0.2">
      <c r="S666" s="3"/>
      <c r="T666" s="3"/>
      <c r="U666" s="3"/>
    </row>
    <row r="667" spans="19:21" ht="38.25" customHeight="1" x14ac:dyDescent="0.2">
      <c r="S667" s="3"/>
      <c r="T667" s="3"/>
      <c r="U667" s="3"/>
    </row>
    <row r="668" spans="19:21" ht="38.25" customHeight="1" x14ac:dyDescent="0.2">
      <c r="S668" s="3"/>
      <c r="T668" s="3"/>
      <c r="U668" s="3"/>
    </row>
    <row r="669" spans="19:21" ht="38.25" customHeight="1" x14ac:dyDescent="0.2">
      <c r="S669" s="3"/>
      <c r="T669" s="3"/>
      <c r="U669" s="3"/>
    </row>
    <row r="670" spans="19:21" ht="38.25" customHeight="1" x14ac:dyDescent="0.2">
      <c r="S670" s="3"/>
      <c r="T670" s="3"/>
      <c r="U670" s="3"/>
    </row>
    <row r="671" spans="19:21" ht="38.25" customHeight="1" x14ac:dyDescent="0.2">
      <c r="S671" s="3"/>
      <c r="T671" s="3"/>
      <c r="U671" s="3"/>
    </row>
    <row r="672" spans="19:21" ht="38.25" customHeight="1" x14ac:dyDescent="0.2">
      <c r="S672" s="3"/>
      <c r="T672" s="3"/>
      <c r="U672" s="3"/>
    </row>
    <row r="673" spans="19:21" ht="38.25" customHeight="1" x14ac:dyDescent="0.2">
      <c r="S673" s="3"/>
      <c r="T673" s="3"/>
      <c r="U673" s="3"/>
    </row>
    <row r="674" spans="19:21" ht="38.25" customHeight="1" x14ac:dyDescent="0.2">
      <c r="S674" s="3"/>
      <c r="T674" s="3"/>
      <c r="U674" s="3"/>
    </row>
    <row r="675" spans="19:21" ht="38.25" customHeight="1" x14ac:dyDescent="0.2">
      <c r="S675" s="3"/>
      <c r="T675" s="3"/>
      <c r="U675" s="3"/>
    </row>
    <row r="676" spans="19:21" ht="38.25" customHeight="1" x14ac:dyDescent="0.2">
      <c r="S676" s="3"/>
      <c r="T676" s="3"/>
      <c r="U676" s="3"/>
    </row>
    <row r="677" spans="19:21" ht="38.25" customHeight="1" x14ac:dyDescent="0.2">
      <c r="S677" s="3"/>
      <c r="T677" s="3"/>
      <c r="U677" s="3"/>
    </row>
    <row r="678" spans="19:21" ht="38.25" customHeight="1" x14ac:dyDescent="0.2">
      <c r="S678" s="3"/>
      <c r="T678" s="3"/>
      <c r="U678" s="3"/>
    </row>
    <row r="679" spans="19:21" ht="38.25" customHeight="1" x14ac:dyDescent="0.2">
      <c r="S679" s="3"/>
      <c r="T679" s="3"/>
      <c r="U679" s="3"/>
    </row>
    <row r="680" spans="19:21" ht="38.25" customHeight="1" x14ac:dyDescent="0.2">
      <c r="S680" s="3"/>
      <c r="T680" s="3"/>
      <c r="U680" s="3"/>
    </row>
    <row r="681" spans="19:21" ht="38.25" customHeight="1" x14ac:dyDescent="0.2">
      <c r="S681" s="3"/>
      <c r="T681" s="3"/>
      <c r="U681" s="3"/>
    </row>
    <row r="682" spans="19:21" ht="38.25" customHeight="1" x14ac:dyDescent="0.2">
      <c r="S682" s="3"/>
      <c r="T682" s="3"/>
      <c r="U682" s="3"/>
    </row>
    <row r="683" spans="19:21" ht="38.25" customHeight="1" x14ac:dyDescent="0.2">
      <c r="S683" s="3"/>
      <c r="T683" s="3"/>
      <c r="U683" s="3"/>
    </row>
    <row r="684" spans="19:21" ht="38.25" customHeight="1" x14ac:dyDescent="0.2">
      <c r="S684" s="3"/>
      <c r="T684" s="3"/>
      <c r="U684" s="3"/>
    </row>
    <row r="685" spans="19:21" ht="38.25" customHeight="1" x14ac:dyDescent="0.2">
      <c r="S685" s="3"/>
      <c r="T685" s="3"/>
      <c r="U685" s="3"/>
    </row>
    <row r="686" spans="19:21" ht="38.25" customHeight="1" x14ac:dyDescent="0.2">
      <c r="S686" s="3"/>
      <c r="T686" s="3"/>
      <c r="U686" s="3"/>
    </row>
    <row r="687" spans="19:21" ht="38.25" customHeight="1" x14ac:dyDescent="0.2">
      <c r="S687" s="3"/>
      <c r="T687" s="3"/>
      <c r="U687" s="3"/>
    </row>
    <row r="688" spans="19:21" ht="38.25" customHeight="1" x14ac:dyDescent="0.2">
      <c r="S688" s="3"/>
      <c r="T688" s="3"/>
      <c r="U688" s="3"/>
    </row>
    <row r="689" spans="19:21" ht="38.25" customHeight="1" x14ac:dyDescent="0.2">
      <c r="S689" s="3"/>
      <c r="T689" s="3"/>
      <c r="U689" s="3"/>
    </row>
    <row r="690" spans="19:21" ht="38.25" customHeight="1" x14ac:dyDescent="0.2">
      <c r="S690" s="3"/>
      <c r="T690" s="3"/>
      <c r="U690" s="3"/>
    </row>
    <row r="691" spans="19:21" ht="38.25" customHeight="1" x14ac:dyDescent="0.2">
      <c r="S691" s="3"/>
      <c r="T691" s="3"/>
      <c r="U691" s="3"/>
    </row>
    <row r="692" spans="19:21" ht="38.25" customHeight="1" x14ac:dyDescent="0.2">
      <c r="S692" s="3"/>
      <c r="T692" s="3"/>
      <c r="U692" s="3"/>
    </row>
    <row r="693" spans="19:21" ht="38.25" customHeight="1" x14ac:dyDescent="0.2">
      <c r="S693" s="3"/>
      <c r="T693" s="3"/>
      <c r="U693" s="3"/>
    </row>
    <row r="694" spans="19:21" ht="38.25" customHeight="1" x14ac:dyDescent="0.2">
      <c r="S694" s="3"/>
      <c r="T694" s="3"/>
      <c r="U694" s="3"/>
    </row>
    <row r="695" spans="19:21" ht="38.25" customHeight="1" x14ac:dyDescent="0.2">
      <c r="S695" s="3"/>
      <c r="T695" s="3"/>
      <c r="U695" s="3"/>
    </row>
    <row r="696" spans="19:21" ht="38.25" customHeight="1" x14ac:dyDescent="0.2">
      <c r="S696" s="3"/>
      <c r="T696" s="3"/>
      <c r="U696" s="3"/>
    </row>
    <row r="697" spans="19:21" ht="38.25" customHeight="1" x14ac:dyDescent="0.2">
      <c r="S697" s="3"/>
      <c r="T697" s="3"/>
      <c r="U697" s="3"/>
    </row>
    <row r="698" spans="19:21" ht="38.25" customHeight="1" x14ac:dyDescent="0.2">
      <c r="S698" s="3"/>
      <c r="T698" s="3"/>
      <c r="U698" s="3"/>
    </row>
    <row r="699" spans="19:21" ht="38.25" customHeight="1" x14ac:dyDescent="0.2">
      <c r="S699" s="3"/>
      <c r="T699" s="3"/>
      <c r="U699" s="3"/>
    </row>
    <row r="700" spans="19:21" ht="38.25" customHeight="1" x14ac:dyDescent="0.2">
      <c r="S700" s="3"/>
      <c r="T700" s="3"/>
      <c r="U700" s="3"/>
    </row>
    <row r="701" spans="19:21" ht="38.25" customHeight="1" x14ac:dyDescent="0.2">
      <c r="S701" s="3"/>
      <c r="T701" s="3"/>
      <c r="U701" s="3"/>
    </row>
    <row r="702" spans="19:21" ht="38.25" customHeight="1" x14ac:dyDescent="0.2">
      <c r="S702" s="3"/>
      <c r="T702" s="3"/>
      <c r="U702" s="3"/>
    </row>
    <row r="703" spans="19:21" ht="38.25" customHeight="1" x14ac:dyDescent="0.2">
      <c r="S703" s="3"/>
      <c r="T703" s="3"/>
      <c r="U703" s="3"/>
    </row>
    <row r="704" spans="19:21" ht="38.25" customHeight="1" x14ac:dyDescent="0.2">
      <c r="S704" s="3"/>
      <c r="T704" s="3"/>
      <c r="U704" s="3"/>
    </row>
    <row r="705" spans="19:21" ht="38.25" customHeight="1" x14ac:dyDescent="0.2">
      <c r="S705" s="3"/>
      <c r="T705" s="3"/>
      <c r="U705" s="3"/>
    </row>
    <row r="706" spans="19:21" ht="38.25" customHeight="1" x14ac:dyDescent="0.2">
      <c r="S706" s="3"/>
      <c r="T706" s="3"/>
      <c r="U706" s="3"/>
    </row>
    <row r="707" spans="19:21" ht="38.25" customHeight="1" x14ac:dyDescent="0.2">
      <c r="S707" s="3"/>
      <c r="T707" s="3"/>
      <c r="U707" s="3"/>
    </row>
    <row r="708" spans="19:21" ht="38.25" customHeight="1" x14ac:dyDescent="0.2">
      <c r="S708" s="3"/>
      <c r="T708" s="3"/>
      <c r="U708" s="3"/>
    </row>
    <row r="709" spans="19:21" ht="38.25" customHeight="1" x14ac:dyDescent="0.2">
      <c r="S709" s="3"/>
      <c r="T709" s="3"/>
      <c r="U709" s="3"/>
    </row>
    <row r="710" spans="19:21" ht="38.25" customHeight="1" x14ac:dyDescent="0.2">
      <c r="S710" s="3"/>
      <c r="T710" s="3"/>
      <c r="U710" s="3"/>
    </row>
    <row r="711" spans="19:21" ht="38.25" customHeight="1" x14ac:dyDescent="0.2">
      <c r="S711" s="3"/>
      <c r="T711" s="3"/>
      <c r="U711" s="3"/>
    </row>
    <row r="712" spans="19:21" ht="38.25" customHeight="1" x14ac:dyDescent="0.2">
      <c r="S712" s="3"/>
      <c r="T712" s="3"/>
      <c r="U712" s="3"/>
    </row>
    <row r="713" spans="19:21" ht="38.25" customHeight="1" x14ac:dyDescent="0.2">
      <c r="S713" s="3"/>
      <c r="T713" s="3"/>
      <c r="U713" s="3"/>
    </row>
    <row r="714" spans="19:21" ht="38.25" customHeight="1" x14ac:dyDescent="0.2">
      <c r="S714" s="3"/>
      <c r="T714" s="3"/>
      <c r="U714" s="3"/>
    </row>
    <row r="715" spans="19:21" ht="38.25" customHeight="1" x14ac:dyDescent="0.2">
      <c r="S715" s="3"/>
      <c r="T715" s="3"/>
      <c r="U715" s="3"/>
    </row>
    <row r="716" spans="19:21" ht="38.25" customHeight="1" x14ac:dyDescent="0.2">
      <c r="S716" s="3"/>
      <c r="T716" s="3"/>
      <c r="U716" s="3"/>
    </row>
    <row r="717" spans="19:21" ht="38.25" customHeight="1" x14ac:dyDescent="0.2">
      <c r="S717" s="3"/>
      <c r="T717" s="3"/>
      <c r="U717" s="3"/>
    </row>
    <row r="718" spans="19:21" ht="38.25" customHeight="1" x14ac:dyDescent="0.2">
      <c r="S718" s="3"/>
      <c r="T718" s="3"/>
      <c r="U718" s="3"/>
    </row>
    <row r="719" spans="19:21" ht="38.25" customHeight="1" x14ac:dyDescent="0.2">
      <c r="S719" s="3"/>
      <c r="T719" s="3"/>
      <c r="U719" s="3"/>
    </row>
    <row r="720" spans="19:21" ht="38.25" customHeight="1" x14ac:dyDescent="0.2">
      <c r="S720" s="3"/>
      <c r="T720" s="3"/>
      <c r="U720" s="3"/>
    </row>
    <row r="721" spans="19:21" ht="38.25" customHeight="1" x14ac:dyDescent="0.2">
      <c r="S721" s="3"/>
      <c r="T721" s="3"/>
      <c r="U721" s="3"/>
    </row>
    <row r="722" spans="19:21" ht="38.25" customHeight="1" x14ac:dyDescent="0.2">
      <c r="S722" s="3"/>
      <c r="T722" s="3"/>
      <c r="U722" s="3"/>
    </row>
    <row r="723" spans="19:21" ht="38.25" customHeight="1" x14ac:dyDescent="0.2">
      <c r="S723" s="3"/>
      <c r="T723" s="3"/>
      <c r="U723" s="3"/>
    </row>
    <row r="724" spans="19:21" ht="38.25" customHeight="1" x14ac:dyDescent="0.2">
      <c r="S724" s="3"/>
      <c r="T724" s="3"/>
      <c r="U724" s="3"/>
    </row>
    <row r="725" spans="19:21" ht="38.25" customHeight="1" x14ac:dyDescent="0.2">
      <c r="S725" s="3"/>
      <c r="T725" s="3"/>
      <c r="U725" s="3"/>
    </row>
    <row r="726" spans="19:21" ht="38.25" customHeight="1" x14ac:dyDescent="0.2">
      <c r="S726" s="3"/>
      <c r="T726" s="3"/>
      <c r="U726" s="3"/>
    </row>
    <row r="727" spans="19:21" ht="38.25" customHeight="1" x14ac:dyDescent="0.2">
      <c r="S727" s="3"/>
      <c r="T727" s="3"/>
      <c r="U727" s="3"/>
    </row>
    <row r="728" spans="19:21" ht="38.25" customHeight="1" x14ac:dyDescent="0.2">
      <c r="S728" s="3"/>
      <c r="T728" s="3"/>
      <c r="U728" s="3"/>
    </row>
    <row r="729" spans="19:21" ht="38.25" customHeight="1" x14ac:dyDescent="0.2">
      <c r="S729" s="3"/>
      <c r="T729" s="3"/>
      <c r="U729" s="3"/>
    </row>
    <row r="730" spans="19:21" ht="38.25" customHeight="1" x14ac:dyDescent="0.2">
      <c r="S730" s="3"/>
      <c r="T730" s="3"/>
      <c r="U730" s="3"/>
    </row>
    <row r="731" spans="19:21" ht="38.25" customHeight="1" x14ac:dyDescent="0.2">
      <c r="S731" s="3"/>
      <c r="T731" s="3"/>
      <c r="U731" s="3"/>
    </row>
    <row r="732" spans="19:21" ht="38.25" customHeight="1" x14ac:dyDescent="0.2">
      <c r="S732" s="3"/>
      <c r="T732" s="3"/>
      <c r="U732" s="3"/>
    </row>
    <row r="733" spans="19:21" ht="38.25" customHeight="1" x14ac:dyDescent="0.2">
      <c r="S733" s="3"/>
      <c r="T733" s="3"/>
      <c r="U733" s="3"/>
    </row>
    <row r="734" spans="19:21" ht="38.25" customHeight="1" x14ac:dyDescent="0.2">
      <c r="S734" s="3"/>
      <c r="T734" s="3"/>
      <c r="U734" s="3"/>
    </row>
    <row r="735" spans="19:21" ht="38.25" customHeight="1" x14ac:dyDescent="0.2">
      <c r="S735" s="3"/>
      <c r="T735" s="3"/>
      <c r="U735" s="3"/>
    </row>
    <row r="736" spans="19:21" ht="38.25" customHeight="1" x14ac:dyDescent="0.2">
      <c r="S736" s="3"/>
      <c r="T736" s="3"/>
      <c r="U736" s="3"/>
    </row>
    <row r="737" spans="19:21" ht="38.25" customHeight="1" x14ac:dyDescent="0.2">
      <c r="S737" s="3"/>
      <c r="T737" s="3"/>
      <c r="U737" s="3"/>
    </row>
    <row r="738" spans="19:21" ht="38.25" customHeight="1" x14ac:dyDescent="0.2">
      <c r="S738" s="3"/>
      <c r="T738" s="3"/>
      <c r="U738" s="3"/>
    </row>
    <row r="739" spans="19:21" ht="38.25" customHeight="1" x14ac:dyDescent="0.2">
      <c r="S739" s="3"/>
      <c r="T739" s="3"/>
      <c r="U739" s="3"/>
    </row>
    <row r="740" spans="19:21" ht="38.25" customHeight="1" x14ac:dyDescent="0.2">
      <c r="S740" s="3"/>
      <c r="T740" s="3"/>
      <c r="U740" s="3"/>
    </row>
    <row r="741" spans="19:21" ht="38.25" customHeight="1" x14ac:dyDescent="0.2">
      <c r="S741" s="3"/>
      <c r="T741" s="3"/>
      <c r="U741" s="3"/>
    </row>
    <row r="742" spans="19:21" ht="38.25" customHeight="1" x14ac:dyDescent="0.2">
      <c r="S742" s="3"/>
      <c r="T742" s="3"/>
      <c r="U742" s="3"/>
    </row>
    <row r="743" spans="19:21" ht="38.25" customHeight="1" x14ac:dyDescent="0.2">
      <c r="S743" s="3"/>
      <c r="T743" s="3"/>
      <c r="U743" s="3"/>
    </row>
    <row r="744" spans="19:21" ht="38.25" customHeight="1" x14ac:dyDescent="0.2">
      <c r="S744" s="3"/>
      <c r="T744" s="3"/>
      <c r="U744" s="3"/>
    </row>
    <row r="745" spans="19:21" ht="38.25" customHeight="1" x14ac:dyDescent="0.2">
      <c r="S745" s="3"/>
      <c r="T745" s="3"/>
      <c r="U745" s="3"/>
    </row>
    <row r="746" spans="19:21" ht="38.25" customHeight="1" x14ac:dyDescent="0.2">
      <c r="S746" s="3"/>
      <c r="T746" s="3"/>
      <c r="U746" s="3"/>
    </row>
    <row r="747" spans="19:21" ht="38.25" customHeight="1" x14ac:dyDescent="0.2">
      <c r="S747" s="3"/>
      <c r="T747" s="3"/>
      <c r="U747" s="3"/>
    </row>
    <row r="748" spans="19:21" ht="38.25" customHeight="1" x14ac:dyDescent="0.2">
      <c r="S748" s="3"/>
      <c r="T748" s="3"/>
      <c r="U748" s="3"/>
    </row>
    <row r="749" spans="19:21" ht="38.25" customHeight="1" x14ac:dyDescent="0.2">
      <c r="S749" s="3"/>
      <c r="T749" s="3"/>
      <c r="U749" s="3"/>
    </row>
    <row r="750" spans="19:21" ht="38.25" customHeight="1" x14ac:dyDescent="0.2">
      <c r="S750" s="3"/>
      <c r="T750" s="3"/>
      <c r="U750" s="3"/>
    </row>
    <row r="751" spans="19:21" ht="38.25" customHeight="1" x14ac:dyDescent="0.2">
      <c r="S751" s="3"/>
      <c r="T751" s="3"/>
      <c r="U751" s="3"/>
    </row>
    <row r="752" spans="19:21" ht="38.25" customHeight="1" x14ac:dyDescent="0.2">
      <c r="S752" s="3"/>
      <c r="T752" s="3"/>
      <c r="U752" s="3"/>
    </row>
    <row r="753" spans="19:21" ht="38.25" customHeight="1" x14ac:dyDescent="0.2">
      <c r="S753" s="3"/>
      <c r="T753" s="3"/>
      <c r="U753" s="3"/>
    </row>
    <row r="754" spans="19:21" ht="38.25" customHeight="1" x14ac:dyDescent="0.2">
      <c r="S754" s="3"/>
      <c r="T754" s="3"/>
      <c r="U754" s="3"/>
    </row>
    <row r="755" spans="19:21" ht="38.25" customHeight="1" x14ac:dyDescent="0.2">
      <c r="S755" s="3"/>
      <c r="T755" s="3"/>
      <c r="U755" s="3"/>
    </row>
    <row r="756" spans="19:21" ht="38.25" customHeight="1" x14ac:dyDescent="0.2">
      <c r="S756" s="3"/>
      <c r="T756" s="3"/>
      <c r="U756" s="3"/>
    </row>
    <row r="757" spans="19:21" ht="38.25" customHeight="1" x14ac:dyDescent="0.2">
      <c r="S757" s="3"/>
      <c r="T757" s="3"/>
      <c r="U757" s="3"/>
    </row>
    <row r="758" spans="19:21" ht="38.25" customHeight="1" x14ac:dyDescent="0.2">
      <c r="S758" s="3"/>
      <c r="T758" s="3"/>
      <c r="U758" s="3"/>
    </row>
    <row r="759" spans="19:21" ht="38.25" customHeight="1" x14ac:dyDescent="0.2">
      <c r="S759" s="3"/>
      <c r="T759" s="3"/>
      <c r="U759" s="3"/>
    </row>
    <row r="760" spans="19:21" ht="38.25" customHeight="1" x14ac:dyDescent="0.2">
      <c r="S760" s="3"/>
      <c r="T760" s="3"/>
      <c r="U760" s="3"/>
    </row>
    <row r="761" spans="19:21" ht="38.25" customHeight="1" x14ac:dyDescent="0.2">
      <c r="S761" s="3"/>
      <c r="T761" s="3"/>
      <c r="U761" s="3"/>
    </row>
    <row r="762" spans="19:21" ht="38.25" customHeight="1" x14ac:dyDescent="0.2">
      <c r="S762" s="3"/>
      <c r="T762" s="3"/>
      <c r="U762" s="3"/>
    </row>
    <row r="763" spans="19:21" ht="38.25" customHeight="1" x14ac:dyDescent="0.2">
      <c r="S763" s="3"/>
      <c r="T763" s="3"/>
      <c r="U763" s="3"/>
    </row>
    <row r="764" spans="19:21" ht="38.25" customHeight="1" x14ac:dyDescent="0.2">
      <c r="S764" s="3"/>
      <c r="T764" s="3"/>
      <c r="U764" s="3"/>
    </row>
    <row r="765" spans="19:21" ht="38.25" customHeight="1" x14ac:dyDescent="0.2">
      <c r="S765" s="3"/>
      <c r="T765" s="3"/>
      <c r="U765" s="3"/>
    </row>
    <row r="766" spans="19:21" ht="38.25" customHeight="1" x14ac:dyDescent="0.2">
      <c r="S766" s="3"/>
      <c r="T766" s="3"/>
      <c r="U766" s="3"/>
    </row>
    <row r="767" spans="19:21" ht="38.25" customHeight="1" x14ac:dyDescent="0.2">
      <c r="S767" s="3"/>
      <c r="T767" s="3"/>
      <c r="U767" s="3"/>
    </row>
    <row r="768" spans="19:21" ht="38.25" customHeight="1" x14ac:dyDescent="0.2">
      <c r="S768" s="3"/>
      <c r="T768" s="3"/>
      <c r="U768" s="3"/>
    </row>
    <row r="769" spans="19:21" ht="38.25" customHeight="1" x14ac:dyDescent="0.2">
      <c r="S769" s="3"/>
      <c r="T769" s="3"/>
      <c r="U769" s="3"/>
    </row>
    <row r="770" spans="19:21" ht="38.25" customHeight="1" x14ac:dyDescent="0.2">
      <c r="S770" s="3"/>
      <c r="T770" s="3"/>
      <c r="U770" s="3"/>
    </row>
    <row r="771" spans="19:21" ht="38.25" customHeight="1" x14ac:dyDescent="0.2">
      <c r="S771" s="3"/>
      <c r="T771" s="3"/>
      <c r="U771" s="3"/>
    </row>
    <row r="772" spans="19:21" ht="38.25" customHeight="1" x14ac:dyDescent="0.2">
      <c r="S772" s="3"/>
      <c r="T772" s="3"/>
      <c r="U772" s="3"/>
    </row>
    <row r="773" spans="19:21" ht="38.25" customHeight="1" x14ac:dyDescent="0.2">
      <c r="S773" s="3"/>
      <c r="T773" s="3"/>
      <c r="U773" s="3"/>
    </row>
    <row r="774" spans="19:21" ht="38.25" customHeight="1" x14ac:dyDescent="0.2">
      <c r="S774" s="3"/>
      <c r="T774" s="3"/>
      <c r="U774" s="3"/>
    </row>
    <row r="775" spans="19:21" ht="38.25" customHeight="1" x14ac:dyDescent="0.2">
      <c r="S775" s="3"/>
      <c r="T775" s="3"/>
      <c r="U775" s="3"/>
    </row>
    <row r="776" spans="19:21" ht="38.25" customHeight="1" x14ac:dyDescent="0.2">
      <c r="S776" s="3"/>
      <c r="T776" s="3"/>
      <c r="U776" s="3"/>
    </row>
    <row r="777" spans="19:21" ht="38.25" customHeight="1" x14ac:dyDescent="0.2">
      <c r="S777" s="3"/>
      <c r="T777" s="3"/>
      <c r="U777" s="3"/>
    </row>
    <row r="778" spans="19:21" ht="38.25" customHeight="1" x14ac:dyDescent="0.2">
      <c r="S778" s="3"/>
      <c r="T778" s="3"/>
      <c r="U778" s="3"/>
    </row>
    <row r="779" spans="19:21" ht="38.25" customHeight="1" x14ac:dyDescent="0.2">
      <c r="S779" s="3"/>
      <c r="T779" s="3"/>
      <c r="U779" s="3"/>
    </row>
    <row r="780" spans="19:21" ht="38.25" customHeight="1" x14ac:dyDescent="0.2">
      <c r="S780" s="3"/>
      <c r="T780" s="3"/>
      <c r="U780" s="3"/>
    </row>
    <row r="781" spans="19:21" ht="38.25" customHeight="1" x14ac:dyDescent="0.2">
      <c r="S781" s="3"/>
      <c r="T781" s="3"/>
      <c r="U781" s="3"/>
    </row>
    <row r="782" spans="19:21" ht="38.25" customHeight="1" x14ac:dyDescent="0.2">
      <c r="S782" s="3"/>
      <c r="T782" s="3"/>
      <c r="U782" s="3"/>
    </row>
    <row r="783" spans="19:21" ht="38.25" customHeight="1" x14ac:dyDescent="0.2">
      <c r="S783" s="3"/>
      <c r="T783" s="3"/>
      <c r="U783" s="3"/>
    </row>
    <row r="784" spans="19:21" ht="38.25" customHeight="1" x14ac:dyDescent="0.2">
      <c r="S784" s="3"/>
      <c r="T784" s="3"/>
      <c r="U784" s="3"/>
    </row>
    <row r="785" spans="19:21" ht="38.25" customHeight="1" x14ac:dyDescent="0.2">
      <c r="S785" s="3"/>
      <c r="T785" s="3"/>
      <c r="U785" s="3"/>
    </row>
    <row r="786" spans="19:21" ht="38.25" customHeight="1" x14ac:dyDescent="0.2">
      <c r="S786" s="3"/>
      <c r="T786" s="3"/>
      <c r="U786" s="3"/>
    </row>
    <row r="787" spans="19:21" ht="38.25" customHeight="1" x14ac:dyDescent="0.2">
      <c r="S787" s="3"/>
      <c r="T787" s="3"/>
      <c r="U787" s="3"/>
    </row>
    <row r="788" spans="19:21" ht="38.25" customHeight="1" x14ac:dyDescent="0.2">
      <c r="S788" s="3"/>
      <c r="T788" s="3"/>
      <c r="U788" s="3"/>
    </row>
    <row r="789" spans="19:21" ht="38.25" customHeight="1" x14ac:dyDescent="0.2">
      <c r="S789" s="3"/>
      <c r="T789" s="3"/>
      <c r="U789" s="3"/>
    </row>
    <row r="790" spans="19:21" ht="38.25" customHeight="1" x14ac:dyDescent="0.2">
      <c r="S790" s="3"/>
      <c r="T790" s="3"/>
      <c r="U790" s="3"/>
    </row>
    <row r="791" spans="19:21" ht="38.25" customHeight="1" x14ac:dyDescent="0.2">
      <c r="S791" s="3"/>
      <c r="T791" s="3"/>
      <c r="U791" s="3"/>
    </row>
    <row r="792" spans="19:21" ht="38.25" customHeight="1" x14ac:dyDescent="0.2">
      <c r="S792" s="3"/>
      <c r="T792" s="3"/>
      <c r="U792" s="3"/>
    </row>
    <row r="793" spans="19:21" ht="38.25" customHeight="1" x14ac:dyDescent="0.2">
      <c r="S793" s="3"/>
      <c r="T793" s="3"/>
      <c r="U793" s="3"/>
    </row>
    <row r="794" spans="19:21" ht="38.25" customHeight="1" x14ac:dyDescent="0.2">
      <c r="S794" s="3"/>
      <c r="T794" s="3"/>
      <c r="U794" s="3"/>
    </row>
    <row r="795" spans="19:21" ht="38.25" customHeight="1" x14ac:dyDescent="0.2">
      <c r="S795" s="3"/>
      <c r="T795" s="3"/>
      <c r="U795" s="3"/>
    </row>
    <row r="796" spans="19:21" ht="38.25" customHeight="1" x14ac:dyDescent="0.2">
      <c r="S796" s="3"/>
      <c r="T796" s="3"/>
      <c r="U796" s="3"/>
    </row>
    <row r="797" spans="19:21" ht="38.25" customHeight="1" x14ac:dyDescent="0.2">
      <c r="S797" s="3"/>
      <c r="T797" s="3"/>
      <c r="U797" s="3"/>
    </row>
    <row r="798" spans="19:21" ht="38.25" customHeight="1" x14ac:dyDescent="0.2">
      <c r="S798" s="3"/>
      <c r="T798" s="3"/>
      <c r="U798" s="3"/>
    </row>
    <row r="799" spans="19:21" ht="38.25" customHeight="1" x14ac:dyDescent="0.2">
      <c r="S799" s="3"/>
      <c r="T799" s="3"/>
      <c r="U799" s="3"/>
    </row>
    <row r="800" spans="19:21" ht="38.25" customHeight="1" x14ac:dyDescent="0.2">
      <c r="S800" s="3"/>
      <c r="T800" s="3"/>
      <c r="U800" s="3"/>
    </row>
    <row r="801" spans="19:21" ht="38.25" customHeight="1" x14ac:dyDescent="0.2">
      <c r="S801" s="3"/>
      <c r="T801" s="3"/>
      <c r="U801" s="3"/>
    </row>
    <row r="802" spans="19:21" ht="38.25" customHeight="1" x14ac:dyDescent="0.2">
      <c r="S802" s="3"/>
      <c r="T802" s="3"/>
      <c r="U802" s="3"/>
    </row>
    <row r="803" spans="19:21" ht="38.25" customHeight="1" x14ac:dyDescent="0.2">
      <c r="S803" s="3"/>
      <c r="T803" s="3"/>
      <c r="U803" s="3"/>
    </row>
    <row r="804" spans="19:21" ht="38.25" customHeight="1" x14ac:dyDescent="0.2">
      <c r="S804" s="3"/>
      <c r="T804" s="3"/>
      <c r="U804" s="3"/>
    </row>
    <row r="805" spans="19:21" ht="38.25" customHeight="1" x14ac:dyDescent="0.2">
      <c r="S805" s="3"/>
      <c r="T805" s="3"/>
      <c r="U805" s="3"/>
    </row>
    <row r="806" spans="19:21" ht="38.25" customHeight="1" x14ac:dyDescent="0.2">
      <c r="S806" s="3"/>
      <c r="T806" s="3"/>
      <c r="U806" s="3"/>
    </row>
    <row r="807" spans="19:21" ht="38.25" customHeight="1" x14ac:dyDescent="0.2">
      <c r="S807" s="3"/>
      <c r="T807" s="3"/>
      <c r="U807" s="3"/>
    </row>
    <row r="808" spans="19:21" ht="38.25" customHeight="1" x14ac:dyDescent="0.2">
      <c r="S808" s="3"/>
      <c r="T808" s="3"/>
      <c r="U808" s="3"/>
    </row>
    <row r="809" spans="19:21" ht="38.25" customHeight="1" x14ac:dyDescent="0.2">
      <c r="S809" s="3"/>
      <c r="T809" s="3"/>
      <c r="U809" s="3"/>
    </row>
    <row r="810" spans="19:21" ht="38.25" customHeight="1" x14ac:dyDescent="0.2">
      <c r="S810" s="3"/>
      <c r="T810" s="3"/>
      <c r="U810" s="3"/>
    </row>
    <row r="811" spans="19:21" ht="38.25" customHeight="1" x14ac:dyDescent="0.2">
      <c r="S811" s="3"/>
      <c r="T811" s="3"/>
      <c r="U811" s="3"/>
    </row>
    <row r="812" spans="19:21" ht="38.25" customHeight="1" x14ac:dyDescent="0.2">
      <c r="S812" s="3"/>
      <c r="T812" s="3"/>
      <c r="U812" s="3"/>
    </row>
    <row r="813" spans="19:21" ht="38.25" customHeight="1" x14ac:dyDescent="0.2">
      <c r="S813" s="3"/>
      <c r="T813" s="3"/>
      <c r="U813" s="3"/>
    </row>
    <row r="814" spans="19:21" ht="38.25" customHeight="1" x14ac:dyDescent="0.2">
      <c r="S814" s="3"/>
      <c r="T814" s="3"/>
      <c r="U814" s="3"/>
    </row>
    <row r="815" spans="19:21" ht="38.25" customHeight="1" x14ac:dyDescent="0.2">
      <c r="S815" s="3"/>
      <c r="T815" s="3"/>
      <c r="U815" s="3"/>
    </row>
    <row r="816" spans="19:21" ht="38.25" customHeight="1" x14ac:dyDescent="0.2">
      <c r="S816" s="3"/>
      <c r="T816" s="3"/>
      <c r="U816" s="3"/>
    </row>
    <row r="817" spans="19:21" ht="38.25" customHeight="1" x14ac:dyDescent="0.2">
      <c r="S817" s="3"/>
      <c r="T817" s="3"/>
      <c r="U817" s="3"/>
    </row>
    <row r="818" spans="19:21" ht="38.25" customHeight="1" x14ac:dyDescent="0.2">
      <c r="S818" s="3"/>
      <c r="T818" s="3"/>
      <c r="U818" s="3"/>
    </row>
    <row r="819" spans="19:21" ht="38.25" customHeight="1" x14ac:dyDescent="0.2">
      <c r="S819" s="3"/>
      <c r="T819" s="3"/>
      <c r="U819" s="3"/>
    </row>
    <row r="820" spans="19:21" ht="38.25" customHeight="1" x14ac:dyDescent="0.2">
      <c r="S820" s="3"/>
      <c r="T820" s="3"/>
      <c r="U820" s="3"/>
    </row>
    <row r="821" spans="19:21" ht="38.25" customHeight="1" x14ac:dyDescent="0.2">
      <c r="S821" s="3"/>
      <c r="T821" s="3"/>
      <c r="U821" s="3"/>
    </row>
    <row r="822" spans="19:21" ht="38.25" customHeight="1" x14ac:dyDescent="0.2">
      <c r="S822" s="3"/>
      <c r="T822" s="3"/>
      <c r="U822" s="3"/>
    </row>
    <row r="823" spans="19:21" ht="38.25" customHeight="1" x14ac:dyDescent="0.2">
      <c r="S823" s="3"/>
      <c r="T823" s="3"/>
      <c r="U823" s="3"/>
    </row>
    <row r="824" spans="19:21" ht="38.25" customHeight="1" x14ac:dyDescent="0.2">
      <c r="S824" s="3"/>
      <c r="T824" s="3"/>
      <c r="U824" s="3"/>
    </row>
    <row r="825" spans="19:21" ht="38.25" customHeight="1" x14ac:dyDescent="0.2">
      <c r="S825" s="3"/>
      <c r="T825" s="3"/>
      <c r="U825" s="3"/>
    </row>
    <row r="826" spans="19:21" ht="38.25" customHeight="1" x14ac:dyDescent="0.2">
      <c r="S826" s="3"/>
      <c r="T826" s="3"/>
      <c r="U826" s="3"/>
    </row>
    <row r="827" spans="19:21" ht="38.25" customHeight="1" x14ac:dyDescent="0.2">
      <c r="S827" s="3"/>
      <c r="T827" s="3"/>
      <c r="U827" s="3"/>
    </row>
    <row r="828" spans="19:21" ht="38.25" customHeight="1" x14ac:dyDescent="0.2">
      <c r="S828" s="3"/>
      <c r="T828" s="3"/>
      <c r="U828" s="3"/>
    </row>
    <row r="829" spans="19:21" ht="38.25" customHeight="1" x14ac:dyDescent="0.2">
      <c r="S829" s="3"/>
      <c r="T829" s="3"/>
      <c r="U829" s="3"/>
    </row>
    <row r="830" spans="19:21" ht="38.25" customHeight="1" x14ac:dyDescent="0.2">
      <c r="S830" s="3"/>
      <c r="T830" s="3"/>
      <c r="U830" s="3"/>
    </row>
    <row r="831" spans="19:21" ht="38.25" customHeight="1" x14ac:dyDescent="0.2">
      <c r="S831" s="3"/>
      <c r="T831" s="3"/>
      <c r="U831" s="3"/>
    </row>
    <row r="832" spans="19:21" ht="38.25" customHeight="1" x14ac:dyDescent="0.2">
      <c r="S832" s="3"/>
      <c r="T832" s="3"/>
      <c r="U832" s="3"/>
    </row>
    <row r="833" spans="19:21" ht="38.25" customHeight="1" x14ac:dyDescent="0.2">
      <c r="S833" s="3"/>
      <c r="T833" s="3"/>
      <c r="U833" s="3"/>
    </row>
    <row r="834" spans="19:21" ht="38.25" customHeight="1" x14ac:dyDescent="0.2">
      <c r="S834" s="3"/>
      <c r="T834" s="3"/>
      <c r="U834" s="3"/>
    </row>
    <row r="835" spans="19:21" ht="38.25" customHeight="1" x14ac:dyDescent="0.2">
      <c r="S835" s="3"/>
      <c r="T835" s="3"/>
      <c r="U835" s="3"/>
    </row>
    <row r="836" spans="19:21" ht="38.25" customHeight="1" x14ac:dyDescent="0.2">
      <c r="S836" s="3"/>
      <c r="T836" s="3"/>
      <c r="U836" s="3"/>
    </row>
    <row r="837" spans="19:21" ht="38.25" customHeight="1" x14ac:dyDescent="0.2">
      <c r="S837" s="3"/>
      <c r="T837" s="3"/>
      <c r="U837" s="3"/>
    </row>
    <row r="838" spans="19:21" ht="38.25" customHeight="1" x14ac:dyDescent="0.2">
      <c r="S838" s="3"/>
      <c r="T838" s="3"/>
      <c r="U838" s="3"/>
    </row>
    <row r="839" spans="19:21" ht="38.25" customHeight="1" x14ac:dyDescent="0.2">
      <c r="S839" s="3"/>
      <c r="T839" s="3"/>
      <c r="U839" s="3"/>
    </row>
    <row r="840" spans="19:21" ht="38.25" customHeight="1" x14ac:dyDescent="0.2">
      <c r="S840" s="3"/>
      <c r="T840" s="3"/>
      <c r="U840" s="3"/>
    </row>
    <row r="841" spans="19:21" ht="38.25" customHeight="1" x14ac:dyDescent="0.2">
      <c r="S841" s="3"/>
      <c r="T841" s="3"/>
      <c r="U841" s="3"/>
    </row>
    <row r="842" spans="19:21" ht="38.25" customHeight="1" x14ac:dyDescent="0.2">
      <c r="S842" s="3"/>
      <c r="T842" s="3"/>
      <c r="U842" s="3"/>
    </row>
    <row r="843" spans="19:21" ht="38.25" customHeight="1" x14ac:dyDescent="0.2">
      <c r="S843" s="3"/>
      <c r="T843" s="3"/>
      <c r="U843" s="3"/>
    </row>
    <row r="844" spans="19:21" ht="38.25" customHeight="1" x14ac:dyDescent="0.2">
      <c r="S844" s="3"/>
      <c r="T844" s="3"/>
      <c r="U844" s="3"/>
    </row>
    <row r="845" spans="19:21" ht="38.25" customHeight="1" x14ac:dyDescent="0.2">
      <c r="S845" s="3"/>
      <c r="T845" s="3"/>
      <c r="U845" s="3"/>
    </row>
    <row r="846" spans="19:21" ht="38.25" customHeight="1" x14ac:dyDescent="0.2">
      <c r="S846" s="3"/>
      <c r="T846" s="3"/>
      <c r="U846" s="3"/>
    </row>
    <row r="847" spans="19:21" ht="38.25" customHeight="1" x14ac:dyDescent="0.2">
      <c r="S847" s="3"/>
      <c r="T847" s="3"/>
      <c r="U847" s="3"/>
    </row>
    <row r="848" spans="19:21" ht="38.25" customHeight="1" x14ac:dyDescent="0.2">
      <c r="S848" s="3"/>
      <c r="T848" s="3"/>
      <c r="U848" s="3"/>
    </row>
    <row r="849" spans="19:21" ht="38.25" customHeight="1" x14ac:dyDescent="0.2">
      <c r="S849" s="3"/>
      <c r="T849" s="3"/>
      <c r="U849" s="3"/>
    </row>
    <row r="850" spans="19:21" ht="38.25" customHeight="1" x14ac:dyDescent="0.2">
      <c r="S850" s="3"/>
      <c r="T850" s="3"/>
      <c r="U850" s="3"/>
    </row>
    <row r="851" spans="19:21" ht="38.25" customHeight="1" x14ac:dyDescent="0.2">
      <c r="S851" s="3"/>
      <c r="T851" s="3"/>
      <c r="U851" s="3"/>
    </row>
    <row r="852" spans="19:21" ht="38.25" customHeight="1" x14ac:dyDescent="0.2">
      <c r="S852" s="3"/>
      <c r="T852" s="3"/>
      <c r="U852" s="3"/>
    </row>
    <row r="853" spans="19:21" ht="38.25" customHeight="1" x14ac:dyDescent="0.2">
      <c r="S853" s="3"/>
      <c r="T853" s="3"/>
      <c r="U853" s="3"/>
    </row>
    <row r="854" spans="19:21" ht="38.25" customHeight="1" x14ac:dyDescent="0.2">
      <c r="S854" s="3"/>
      <c r="T854" s="3"/>
      <c r="U854" s="3"/>
    </row>
    <row r="855" spans="19:21" ht="38.25" customHeight="1" x14ac:dyDescent="0.2">
      <c r="S855" s="3"/>
      <c r="T855" s="3"/>
      <c r="U855" s="3"/>
    </row>
    <row r="856" spans="19:21" ht="38.25" customHeight="1" x14ac:dyDescent="0.2">
      <c r="S856" s="3"/>
      <c r="T856" s="3"/>
      <c r="U856" s="3"/>
    </row>
    <row r="857" spans="19:21" ht="38.25" customHeight="1" x14ac:dyDescent="0.2">
      <c r="S857" s="3"/>
      <c r="T857" s="3"/>
      <c r="U857" s="3"/>
    </row>
    <row r="858" spans="19:21" ht="38.25" customHeight="1" x14ac:dyDescent="0.2">
      <c r="S858" s="3"/>
      <c r="T858" s="3"/>
      <c r="U858" s="3"/>
    </row>
    <row r="859" spans="19:21" ht="38.25" customHeight="1" x14ac:dyDescent="0.2">
      <c r="S859" s="3"/>
      <c r="T859" s="3"/>
      <c r="U859" s="3"/>
    </row>
    <row r="860" spans="19:21" ht="38.25" customHeight="1" x14ac:dyDescent="0.2">
      <c r="S860" s="3"/>
      <c r="T860" s="3"/>
      <c r="U860" s="3"/>
    </row>
    <row r="861" spans="19:21" ht="38.25" customHeight="1" x14ac:dyDescent="0.2">
      <c r="S861" s="3"/>
      <c r="T861" s="3"/>
      <c r="U861" s="3"/>
    </row>
    <row r="862" spans="19:21" ht="38.25" customHeight="1" x14ac:dyDescent="0.2">
      <c r="S862" s="3"/>
      <c r="T862" s="3"/>
      <c r="U862" s="3"/>
    </row>
    <row r="863" spans="19:21" ht="38.25" customHeight="1" x14ac:dyDescent="0.2">
      <c r="S863" s="3"/>
      <c r="T863" s="3"/>
      <c r="U863" s="3"/>
    </row>
    <row r="864" spans="19:21" ht="38.25" customHeight="1" x14ac:dyDescent="0.2">
      <c r="S864" s="3"/>
      <c r="T864" s="3"/>
      <c r="U864" s="3"/>
    </row>
    <row r="865" spans="19:21" ht="38.25" customHeight="1" x14ac:dyDescent="0.2">
      <c r="S865" s="3"/>
      <c r="T865" s="3"/>
      <c r="U865" s="3"/>
    </row>
    <row r="866" spans="19:21" ht="38.25" customHeight="1" x14ac:dyDescent="0.2">
      <c r="S866" s="3"/>
      <c r="T866" s="3"/>
      <c r="U866" s="3"/>
    </row>
    <row r="867" spans="19:21" ht="38.25" customHeight="1" x14ac:dyDescent="0.2">
      <c r="S867" s="3"/>
      <c r="T867" s="3"/>
      <c r="U867" s="3"/>
    </row>
    <row r="868" spans="19:21" ht="38.25" customHeight="1" x14ac:dyDescent="0.2">
      <c r="S868" s="3"/>
      <c r="T868" s="3"/>
      <c r="U868" s="3"/>
    </row>
    <row r="869" spans="19:21" ht="38.25" customHeight="1" x14ac:dyDescent="0.2">
      <c r="S869" s="3"/>
      <c r="T869" s="3"/>
      <c r="U869" s="3"/>
    </row>
    <row r="870" spans="19:21" ht="38.25" customHeight="1" x14ac:dyDescent="0.2">
      <c r="S870" s="3"/>
      <c r="T870" s="3"/>
      <c r="U870" s="3"/>
    </row>
    <row r="871" spans="19:21" ht="38.25" customHeight="1" x14ac:dyDescent="0.2">
      <c r="S871" s="3"/>
      <c r="T871" s="3"/>
      <c r="U871" s="3"/>
    </row>
    <row r="872" spans="19:21" ht="38.25" customHeight="1" x14ac:dyDescent="0.2">
      <c r="S872" s="3"/>
      <c r="T872" s="3"/>
      <c r="U872" s="3"/>
    </row>
    <row r="873" spans="19:21" ht="38.25" customHeight="1" x14ac:dyDescent="0.2">
      <c r="S873" s="3"/>
      <c r="T873" s="3"/>
      <c r="U873" s="3"/>
    </row>
    <row r="874" spans="19:21" ht="38.25" customHeight="1" x14ac:dyDescent="0.2">
      <c r="S874" s="3"/>
      <c r="T874" s="3"/>
      <c r="U874" s="3"/>
    </row>
    <row r="875" spans="19:21" ht="38.25" customHeight="1" x14ac:dyDescent="0.2">
      <c r="S875" s="3"/>
      <c r="T875" s="3"/>
      <c r="U875" s="3"/>
    </row>
    <row r="876" spans="19:21" ht="38.25" customHeight="1" x14ac:dyDescent="0.2">
      <c r="S876" s="3"/>
      <c r="T876" s="3"/>
      <c r="U876" s="3"/>
    </row>
    <row r="877" spans="19:21" ht="38.25" customHeight="1" x14ac:dyDescent="0.2">
      <c r="S877" s="3"/>
      <c r="T877" s="3"/>
      <c r="U877" s="3"/>
    </row>
    <row r="878" spans="19:21" ht="38.25" customHeight="1" x14ac:dyDescent="0.2">
      <c r="S878" s="3"/>
      <c r="T878" s="3"/>
      <c r="U878" s="3"/>
    </row>
    <row r="879" spans="19:21" ht="38.25" customHeight="1" x14ac:dyDescent="0.2">
      <c r="S879" s="3"/>
      <c r="T879" s="3"/>
      <c r="U879" s="3"/>
    </row>
    <row r="880" spans="19:21" ht="38.25" customHeight="1" x14ac:dyDescent="0.2">
      <c r="S880" s="3"/>
      <c r="T880" s="3"/>
      <c r="U880" s="3"/>
    </row>
    <row r="881" spans="19:21" ht="38.25" customHeight="1" x14ac:dyDescent="0.2">
      <c r="S881" s="3"/>
      <c r="T881" s="3"/>
      <c r="U881" s="3"/>
    </row>
    <row r="882" spans="19:21" ht="38.25" customHeight="1" x14ac:dyDescent="0.2">
      <c r="S882" s="3"/>
      <c r="T882" s="3"/>
      <c r="U882" s="3"/>
    </row>
    <row r="883" spans="19:21" ht="38.25" customHeight="1" x14ac:dyDescent="0.2">
      <c r="S883" s="3"/>
      <c r="T883" s="3"/>
      <c r="U883" s="3"/>
    </row>
    <row r="884" spans="19:21" ht="38.25" customHeight="1" x14ac:dyDescent="0.2">
      <c r="S884" s="3"/>
      <c r="T884" s="3"/>
      <c r="U884" s="3"/>
    </row>
    <row r="885" spans="19:21" ht="38.25" customHeight="1" x14ac:dyDescent="0.2">
      <c r="S885" s="3"/>
      <c r="T885" s="3"/>
      <c r="U885" s="3"/>
    </row>
    <row r="886" spans="19:21" ht="38.25" customHeight="1" x14ac:dyDescent="0.2">
      <c r="S886" s="3"/>
      <c r="T886" s="3"/>
      <c r="U886" s="3"/>
    </row>
    <row r="887" spans="19:21" ht="38.25" customHeight="1" x14ac:dyDescent="0.2">
      <c r="S887" s="3"/>
      <c r="T887" s="3"/>
      <c r="U887" s="3"/>
    </row>
    <row r="888" spans="19:21" ht="38.25" customHeight="1" x14ac:dyDescent="0.2">
      <c r="S888" s="3"/>
      <c r="T888" s="3"/>
      <c r="U888" s="3"/>
    </row>
    <row r="889" spans="19:21" ht="38.25" customHeight="1" x14ac:dyDescent="0.2">
      <c r="S889" s="3"/>
      <c r="T889" s="3"/>
      <c r="U889" s="3"/>
    </row>
    <row r="890" spans="19:21" ht="38.25" customHeight="1" x14ac:dyDescent="0.2">
      <c r="S890" s="3"/>
      <c r="T890" s="3"/>
      <c r="U890" s="3"/>
    </row>
    <row r="891" spans="19:21" ht="38.25" customHeight="1" x14ac:dyDescent="0.2">
      <c r="S891" s="3"/>
      <c r="T891" s="3"/>
      <c r="U891" s="3"/>
    </row>
    <row r="892" spans="19:21" ht="38.25" customHeight="1" x14ac:dyDescent="0.2">
      <c r="S892" s="3"/>
      <c r="T892" s="3"/>
      <c r="U892" s="3"/>
    </row>
    <row r="893" spans="19:21" ht="38.25" customHeight="1" x14ac:dyDescent="0.2">
      <c r="S893" s="3"/>
      <c r="T893" s="3"/>
      <c r="U893" s="3"/>
    </row>
    <row r="894" spans="19:21" ht="38.25" customHeight="1" x14ac:dyDescent="0.2">
      <c r="S894" s="3"/>
      <c r="T894" s="3"/>
      <c r="U894" s="3"/>
    </row>
    <row r="895" spans="19:21" ht="38.25" customHeight="1" x14ac:dyDescent="0.2">
      <c r="S895" s="3"/>
      <c r="T895" s="3"/>
      <c r="U895" s="3"/>
    </row>
    <row r="896" spans="19:21" ht="38.25" customHeight="1" x14ac:dyDescent="0.2">
      <c r="S896" s="3"/>
      <c r="T896" s="3"/>
      <c r="U896" s="3"/>
    </row>
    <row r="897" spans="19:21" ht="38.25" customHeight="1" x14ac:dyDescent="0.2">
      <c r="S897" s="3"/>
      <c r="T897" s="3"/>
      <c r="U897" s="3"/>
    </row>
    <row r="898" spans="19:21" ht="38.25" customHeight="1" x14ac:dyDescent="0.2">
      <c r="S898" s="3"/>
      <c r="T898" s="3"/>
      <c r="U898" s="3"/>
    </row>
    <row r="899" spans="19:21" ht="38.25" customHeight="1" x14ac:dyDescent="0.2">
      <c r="S899" s="3"/>
      <c r="T899" s="3"/>
      <c r="U899" s="3"/>
    </row>
    <row r="900" spans="19:21" ht="38.25" customHeight="1" x14ac:dyDescent="0.2">
      <c r="S900" s="3"/>
      <c r="T900" s="3"/>
      <c r="U900" s="3"/>
    </row>
    <row r="901" spans="19:21" ht="38.25" customHeight="1" x14ac:dyDescent="0.2">
      <c r="S901" s="3"/>
      <c r="T901" s="3"/>
      <c r="U901" s="3"/>
    </row>
    <row r="902" spans="19:21" ht="38.25" customHeight="1" x14ac:dyDescent="0.2">
      <c r="S902" s="3"/>
      <c r="T902" s="3"/>
      <c r="U902" s="3"/>
    </row>
    <row r="903" spans="19:21" ht="38.25" customHeight="1" x14ac:dyDescent="0.2">
      <c r="S903" s="3"/>
      <c r="T903" s="3"/>
      <c r="U903" s="3"/>
    </row>
    <row r="904" spans="19:21" ht="38.25" customHeight="1" x14ac:dyDescent="0.2">
      <c r="S904" s="3"/>
      <c r="T904" s="3"/>
      <c r="U904" s="3"/>
    </row>
    <row r="905" spans="19:21" ht="38.25" customHeight="1" x14ac:dyDescent="0.2">
      <c r="S905" s="3"/>
      <c r="T905" s="3"/>
      <c r="U905" s="3"/>
    </row>
    <row r="906" spans="19:21" ht="38.25" customHeight="1" x14ac:dyDescent="0.2">
      <c r="S906" s="3"/>
      <c r="T906" s="3"/>
      <c r="U906" s="3"/>
    </row>
    <row r="907" spans="19:21" ht="38.25" customHeight="1" x14ac:dyDescent="0.2">
      <c r="S907" s="3"/>
      <c r="T907" s="3"/>
      <c r="U907" s="3"/>
    </row>
    <row r="908" spans="19:21" ht="38.25" customHeight="1" x14ac:dyDescent="0.2">
      <c r="S908" s="3"/>
      <c r="T908" s="3"/>
      <c r="U908" s="3"/>
    </row>
    <row r="909" spans="19:21" ht="38.25" customHeight="1" x14ac:dyDescent="0.2">
      <c r="S909" s="3"/>
      <c r="T909" s="3"/>
      <c r="U909" s="3"/>
    </row>
    <row r="910" spans="19:21" ht="38.25" customHeight="1" x14ac:dyDescent="0.2">
      <c r="S910" s="3"/>
      <c r="T910" s="3"/>
      <c r="U910" s="3"/>
    </row>
    <row r="911" spans="19:21" ht="38.25" customHeight="1" x14ac:dyDescent="0.2">
      <c r="S911" s="3"/>
      <c r="T911" s="3"/>
      <c r="U911" s="3"/>
    </row>
    <row r="912" spans="19:21" ht="38.25" customHeight="1" x14ac:dyDescent="0.2">
      <c r="S912" s="3"/>
      <c r="T912" s="3"/>
      <c r="U912" s="3"/>
    </row>
    <row r="913" spans="19:21" ht="38.25" customHeight="1" x14ac:dyDescent="0.2">
      <c r="S913" s="3"/>
      <c r="T913" s="3"/>
      <c r="U913" s="3"/>
    </row>
    <row r="914" spans="19:21" ht="38.25" customHeight="1" x14ac:dyDescent="0.2">
      <c r="S914" s="3"/>
      <c r="T914" s="3"/>
      <c r="U914" s="3"/>
    </row>
    <row r="915" spans="19:21" ht="38.25" customHeight="1" x14ac:dyDescent="0.2">
      <c r="S915" s="3"/>
      <c r="T915" s="3"/>
      <c r="U915" s="3"/>
    </row>
    <row r="916" spans="19:21" ht="38.25" customHeight="1" x14ac:dyDescent="0.2">
      <c r="S916" s="3"/>
      <c r="T916" s="3"/>
      <c r="U916" s="3"/>
    </row>
    <row r="917" spans="19:21" ht="38.25" customHeight="1" x14ac:dyDescent="0.2">
      <c r="S917" s="3"/>
      <c r="T917" s="3"/>
      <c r="U917" s="3"/>
    </row>
    <row r="918" spans="19:21" ht="38.25" customHeight="1" x14ac:dyDescent="0.2">
      <c r="S918" s="3"/>
      <c r="T918" s="3"/>
      <c r="U918" s="3"/>
    </row>
    <row r="919" spans="19:21" ht="38.25" customHeight="1" x14ac:dyDescent="0.2">
      <c r="S919" s="3"/>
      <c r="T919" s="3"/>
      <c r="U919" s="3"/>
    </row>
    <row r="920" spans="19:21" ht="38.25" customHeight="1" x14ac:dyDescent="0.2">
      <c r="S920" s="3"/>
      <c r="T920" s="3"/>
      <c r="U920" s="3"/>
    </row>
    <row r="921" spans="19:21" ht="38.25" customHeight="1" x14ac:dyDescent="0.2">
      <c r="S921" s="3"/>
      <c r="T921" s="3"/>
      <c r="U921" s="3"/>
    </row>
    <row r="922" spans="19:21" ht="38.25" customHeight="1" x14ac:dyDescent="0.2">
      <c r="S922" s="3"/>
      <c r="T922" s="3"/>
      <c r="U922" s="3"/>
    </row>
    <row r="923" spans="19:21" ht="38.25" customHeight="1" x14ac:dyDescent="0.2">
      <c r="S923" s="3"/>
      <c r="T923" s="3"/>
      <c r="U923" s="3"/>
    </row>
    <row r="924" spans="19:21" ht="38.25" customHeight="1" x14ac:dyDescent="0.2">
      <c r="S924" s="3"/>
      <c r="T924" s="3"/>
      <c r="U924" s="3"/>
    </row>
    <row r="925" spans="19:21" ht="38.25" customHeight="1" x14ac:dyDescent="0.2">
      <c r="S925" s="3"/>
      <c r="T925" s="3"/>
      <c r="U925" s="3"/>
    </row>
    <row r="926" spans="19:21" ht="38.25" customHeight="1" x14ac:dyDescent="0.2">
      <c r="S926" s="3"/>
      <c r="T926" s="3"/>
      <c r="U926" s="3"/>
    </row>
    <row r="927" spans="19:21" ht="38.25" customHeight="1" x14ac:dyDescent="0.2">
      <c r="S927" s="3"/>
      <c r="T927" s="3"/>
      <c r="U927" s="3"/>
    </row>
    <row r="928" spans="19:21" ht="38.25" customHeight="1" x14ac:dyDescent="0.2">
      <c r="S928" s="3"/>
      <c r="T928" s="3"/>
      <c r="U928" s="3"/>
    </row>
    <row r="929" spans="19:21" ht="38.25" customHeight="1" x14ac:dyDescent="0.2">
      <c r="S929" s="3"/>
      <c r="T929" s="3"/>
      <c r="U929" s="3"/>
    </row>
    <row r="930" spans="19:21" ht="38.25" customHeight="1" x14ac:dyDescent="0.2">
      <c r="S930" s="3"/>
      <c r="T930" s="3"/>
      <c r="U930" s="3"/>
    </row>
    <row r="931" spans="19:21" ht="38.25" customHeight="1" x14ac:dyDescent="0.2">
      <c r="S931" s="3"/>
      <c r="T931" s="3"/>
      <c r="U931" s="3"/>
    </row>
    <row r="932" spans="19:21" ht="38.25" customHeight="1" x14ac:dyDescent="0.2">
      <c r="S932" s="3"/>
      <c r="T932" s="3"/>
      <c r="U932" s="3"/>
    </row>
    <row r="933" spans="19:21" ht="38.25" customHeight="1" x14ac:dyDescent="0.2">
      <c r="S933" s="3"/>
      <c r="T933" s="3"/>
      <c r="U933" s="3"/>
    </row>
    <row r="934" spans="19:21" ht="38.25" customHeight="1" x14ac:dyDescent="0.2">
      <c r="S934" s="3"/>
      <c r="T934" s="3"/>
      <c r="U934" s="3"/>
    </row>
    <row r="935" spans="19:21" ht="38.25" customHeight="1" x14ac:dyDescent="0.2">
      <c r="S935" s="3"/>
      <c r="T935" s="3"/>
      <c r="U935" s="3"/>
    </row>
    <row r="936" spans="19:21" ht="38.25" customHeight="1" x14ac:dyDescent="0.2">
      <c r="S936" s="3"/>
      <c r="T936" s="3"/>
      <c r="U936" s="3"/>
    </row>
    <row r="937" spans="19:21" ht="38.25" customHeight="1" x14ac:dyDescent="0.2">
      <c r="S937" s="3"/>
      <c r="T937" s="3"/>
      <c r="U937" s="3"/>
    </row>
    <row r="938" spans="19:21" ht="38.25" customHeight="1" x14ac:dyDescent="0.2">
      <c r="S938" s="3"/>
      <c r="T938" s="3"/>
      <c r="U938" s="3"/>
    </row>
    <row r="939" spans="19:21" ht="38.25" customHeight="1" x14ac:dyDescent="0.2">
      <c r="S939" s="3"/>
      <c r="T939" s="3"/>
      <c r="U939" s="3"/>
    </row>
    <row r="940" spans="19:21" ht="38.25" customHeight="1" x14ac:dyDescent="0.2">
      <c r="S940" s="3"/>
      <c r="T940" s="3"/>
      <c r="U940" s="3"/>
    </row>
    <row r="941" spans="19:21" ht="38.25" customHeight="1" x14ac:dyDescent="0.2">
      <c r="S941" s="3"/>
      <c r="T941" s="3"/>
      <c r="U941" s="3"/>
    </row>
    <row r="942" spans="19:21" ht="38.25" customHeight="1" x14ac:dyDescent="0.2">
      <c r="S942" s="3"/>
      <c r="T942" s="3"/>
      <c r="U942" s="3"/>
    </row>
    <row r="943" spans="19:21" ht="38.25" customHeight="1" x14ac:dyDescent="0.2">
      <c r="S943" s="3"/>
      <c r="T943" s="3"/>
      <c r="U943" s="3"/>
    </row>
    <row r="944" spans="19:21" ht="38.25" customHeight="1" x14ac:dyDescent="0.2">
      <c r="S944" s="3"/>
      <c r="T944" s="3"/>
      <c r="U944" s="3"/>
    </row>
    <row r="945" spans="19:21" ht="38.25" customHeight="1" x14ac:dyDescent="0.2">
      <c r="S945" s="3"/>
      <c r="T945" s="3"/>
      <c r="U945" s="3"/>
    </row>
    <row r="946" spans="19:21" ht="38.25" customHeight="1" x14ac:dyDescent="0.2">
      <c r="S946" s="3"/>
      <c r="T946" s="3"/>
      <c r="U946" s="3"/>
    </row>
    <row r="947" spans="19:21" ht="38.25" customHeight="1" x14ac:dyDescent="0.2">
      <c r="S947" s="3"/>
      <c r="T947" s="3"/>
      <c r="U947" s="3"/>
    </row>
    <row r="948" spans="19:21" ht="38.25" customHeight="1" x14ac:dyDescent="0.2">
      <c r="S948" s="3"/>
      <c r="T948" s="3"/>
      <c r="U948" s="3"/>
    </row>
    <row r="949" spans="19:21" ht="38.25" customHeight="1" x14ac:dyDescent="0.2">
      <c r="S949" s="3"/>
      <c r="T949" s="3"/>
      <c r="U949" s="3"/>
    </row>
    <row r="950" spans="19:21" ht="38.25" customHeight="1" x14ac:dyDescent="0.2">
      <c r="S950" s="3"/>
      <c r="T950" s="3"/>
      <c r="U950" s="3"/>
    </row>
    <row r="951" spans="19:21" ht="38.25" customHeight="1" x14ac:dyDescent="0.2">
      <c r="S951" s="3"/>
      <c r="T951" s="3"/>
      <c r="U951" s="3"/>
    </row>
    <row r="952" spans="19:21" ht="38.25" customHeight="1" x14ac:dyDescent="0.2">
      <c r="S952" s="3"/>
      <c r="T952" s="3"/>
      <c r="U952" s="3"/>
    </row>
    <row r="953" spans="19:21" ht="38.25" customHeight="1" x14ac:dyDescent="0.2">
      <c r="S953" s="3"/>
      <c r="T953" s="3"/>
      <c r="U953" s="3"/>
    </row>
    <row r="954" spans="19:21" ht="38.25" customHeight="1" x14ac:dyDescent="0.2">
      <c r="S954" s="3"/>
      <c r="T954" s="3"/>
      <c r="U954" s="3"/>
    </row>
    <row r="955" spans="19:21" ht="38.25" customHeight="1" x14ac:dyDescent="0.2">
      <c r="S955" s="3"/>
      <c r="T955" s="3"/>
      <c r="U955" s="3"/>
    </row>
    <row r="956" spans="19:21" ht="38.25" customHeight="1" x14ac:dyDescent="0.2">
      <c r="S956" s="3"/>
      <c r="T956" s="3"/>
      <c r="U956" s="3"/>
    </row>
    <row r="957" spans="19:21" ht="38.25" customHeight="1" x14ac:dyDescent="0.2">
      <c r="S957" s="3"/>
      <c r="T957" s="3"/>
      <c r="U957" s="3"/>
    </row>
    <row r="958" spans="19:21" ht="38.25" customHeight="1" x14ac:dyDescent="0.2">
      <c r="S958" s="3"/>
      <c r="T958" s="3"/>
      <c r="U958" s="3"/>
    </row>
    <row r="959" spans="19:21" ht="38.25" customHeight="1" x14ac:dyDescent="0.2">
      <c r="S959" s="3"/>
      <c r="T959" s="3"/>
      <c r="U959" s="3"/>
    </row>
    <row r="960" spans="19:21" ht="38.25" customHeight="1" x14ac:dyDescent="0.2">
      <c r="S960" s="3"/>
      <c r="T960" s="3"/>
      <c r="U960" s="3"/>
    </row>
    <row r="961" spans="19:21" ht="38.25" customHeight="1" x14ac:dyDescent="0.2">
      <c r="S961" s="3"/>
      <c r="T961" s="3"/>
      <c r="U961" s="3"/>
    </row>
    <row r="962" spans="19:21" ht="38.25" customHeight="1" x14ac:dyDescent="0.2">
      <c r="S962" s="3"/>
      <c r="T962" s="3"/>
      <c r="U962" s="3"/>
    </row>
    <row r="963" spans="19:21" ht="38.25" customHeight="1" x14ac:dyDescent="0.2">
      <c r="S963" s="3"/>
      <c r="T963" s="3"/>
      <c r="U963" s="3"/>
    </row>
    <row r="964" spans="19:21" ht="38.25" customHeight="1" x14ac:dyDescent="0.2">
      <c r="S964" s="3"/>
      <c r="T964" s="3"/>
      <c r="U964" s="3"/>
    </row>
    <row r="965" spans="19:21" ht="38.25" customHeight="1" x14ac:dyDescent="0.2">
      <c r="S965" s="3"/>
      <c r="T965" s="3"/>
      <c r="U965" s="3"/>
    </row>
    <row r="966" spans="19:21" ht="38.25" customHeight="1" x14ac:dyDescent="0.2">
      <c r="S966" s="3"/>
      <c r="T966" s="3"/>
      <c r="U966" s="3"/>
    </row>
    <row r="967" spans="19:21" ht="38.25" customHeight="1" x14ac:dyDescent="0.2">
      <c r="S967" s="3"/>
      <c r="T967" s="3"/>
      <c r="U967" s="3"/>
    </row>
    <row r="968" spans="19:21" ht="38.25" customHeight="1" x14ac:dyDescent="0.2">
      <c r="S968" s="3"/>
      <c r="T968" s="3"/>
      <c r="U968" s="3"/>
    </row>
    <row r="969" spans="19:21" ht="38.25" customHeight="1" x14ac:dyDescent="0.2">
      <c r="S969" s="3"/>
      <c r="T969" s="3"/>
      <c r="U969" s="3"/>
    </row>
    <row r="970" spans="19:21" ht="38.25" customHeight="1" x14ac:dyDescent="0.2">
      <c r="S970" s="3"/>
      <c r="T970" s="3"/>
      <c r="U970" s="3"/>
    </row>
    <row r="971" spans="19:21" ht="38.25" customHeight="1" x14ac:dyDescent="0.2">
      <c r="S971" s="3"/>
      <c r="T971" s="3"/>
      <c r="U971" s="3"/>
    </row>
    <row r="972" spans="19:21" ht="38.25" customHeight="1" x14ac:dyDescent="0.2">
      <c r="S972" s="3"/>
      <c r="T972" s="3"/>
      <c r="U972" s="3"/>
    </row>
    <row r="973" spans="19:21" ht="38.25" customHeight="1" x14ac:dyDescent="0.2">
      <c r="S973" s="3"/>
      <c r="T973" s="3"/>
      <c r="U973" s="3"/>
    </row>
    <row r="974" spans="19:21" ht="38.25" customHeight="1" x14ac:dyDescent="0.2">
      <c r="S974" s="3"/>
      <c r="T974" s="3"/>
      <c r="U974" s="3"/>
    </row>
    <row r="975" spans="19:21" ht="38.25" customHeight="1" x14ac:dyDescent="0.2">
      <c r="S975" s="3"/>
      <c r="T975" s="3"/>
      <c r="U975" s="3"/>
    </row>
    <row r="976" spans="19:21" ht="38.25" customHeight="1" x14ac:dyDescent="0.2">
      <c r="S976" s="3"/>
      <c r="T976" s="3"/>
      <c r="U976" s="3"/>
    </row>
    <row r="977" spans="19:21" ht="38.25" customHeight="1" x14ac:dyDescent="0.2">
      <c r="S977" s="3"/>
      <c r="T977" s="3"/>
      <c r="U977" s="3"/>
    </row>
    <row r="978" spans="19:21" ht="38.25" customHeight="1" x14ac:dyDescent="0.2">
      <c r="S978" s="3"/>
      <c r="T978" s="3"/>
      <c r="U978" s="3"/>
    </row>
    <row r="979" spans="19:21" ht="38.25" customHeight="1" x14ac:dyDescent="0.2">
      <c r="S979" s="3"/>
      <c r="T979" s="3"/>
      <c r="U979" s="3"/>
    </row>
    <row r="980" spans="19:21" ht="38.25" customHeight="1" x14ac:dyDescent="0.2">
      <c r="S980" s="3"/>
      <c r="T980" s="3"/>
      <c r="U980" s="3"/>
    </row>
    <row r="981" spans="19:21" ht="38.25" customHeight="1" x14ac:dyDescent="0.2">
      <c r="S981" s="3"/>
      <c r="T981" s="3"/>
      <c r="U981" s="3"/>
    </row>
    <row r="982" spans="19:21" ht="38.25" customHeight="1" x14ac:dyDescent="0.2">
      <c r="S982" s="3"/>
      <c r="T982" s="3"/>
      <c r="U982" s="3"/>
    </row>
    <row r="983" spans="19:21" ht="38.25" customHeight="1" x14ac:dyDescent="0.2">
      <c r="S983" s="3"/>
      <c r="T983" s="3"/>
      <c r="U983" s="3"/>
    </row>
    <row r="984" spans="19:21" ht="38.25" customHeight="1" x14ac:dyDescent="0.2">
      <c r="S984" s="3"/>
      <c r="T984" s="3"/>
      <c r="U984" s="3"/>
    </row>
    <row r="985" spans="19:21" ht="38.25" customHeight="1" x14ac:dyDescent="0.2">
      <c r="S985" s="3"/>
      <c r="T985" s="3"/>
      <c r="U985" s="3"/>
    </row>
    <row r="986" spans="19:21" ht="38.25" customHeight="1" x14ac:dyDescent="0.2">
      <c r="S986" s="3"/>
      <c r="T986" s="3"/>
      <c r="U986" s="3"/>
    </row>
    <row r="987" spans="19:21" ht="38.25" customHeight="1" x14ac:dyDescent="0.2">
      <c r="S987" s="3"/>
      <c r="T987" s="3"/>
      <c r="U987" s="3"/>
    </row>
    <row r="988" spans="19:21" ht="38.25" customHeight="1" x14ac:dyDescent="0.2">
      <c r="S988" s="3"/>
      <c r="T988" s="3"/>
      <c r="U988" s="3"/>
    </row>
    <row r="989" spans="19:21" ht="38.25" customHeight="1" x14ac:dyDescent="0.2">
      <c r="S989" s="3"/>
      <c r="T989" s="3"/>
      <c r="U989" s="3"/>
    </row>
    <row r="990" spans="19:21" ht="38.25" customHeight="1" x14ac:dyDescent="0.2">
      <c r="S990" s="3"/>
      <c r="T990" s="3"/>
      <c r="U990" s="3"/>
    </row>
    <row r="991" spans="19:21" ht="38.25" customHeight="1" x14ac:dyDescent="0.2">
      <c r="S991" s="3"/>
      <c r="T991" s="3"/>
      <c r="U991" s="3"/>
    </row>
    <row r="992" spans="19:21" ht="38.25" customHeight="1" x14ac:dyDescent="0.2">
      <c r="S992" s="3"/>
      <c r="T992" s="3"/>
      <c r="U992" s="3"/>
    </row>
    <row r="993" spans="19:21" ht="38.25" customHeight="1" x14ac:dyDescent="0.2">
      <c r="S993" s="3"/>
      <c r="T993" s="3"/>
      <c r="U993" s="3"/>
    </row>
    <row r="994" spans="19:21" ht="38.25" customHeight="1" x14ac:dyDescent="0.2">
      <c r="S994" s="3"/>
      <c r="T994" s="3"/>
      <c r="U994" s="3"/>
    </row>
    <row r="995" spans="19:21" ht="38.25" customHeight="1" x14ac:dyDescent="0.2">
      <c r="S995" s="3"/>
      <c r="T995" s="3"/>
      <c r="U995" s="3"/>
    </row>
    <row r="996" spans="19:21" ht="38.25" customHeight="1" x14ac:dyDescent="0.2">
      <c r="S996" s="3"/>
      <c r="T996" s="3"/>
      <c r="U996" s="3"/>
    </row>
    <row r="997" spans="19:21" ht="38.25" customHeight="1" x14ac:dyDescent="0.2">
      <c r="S997" s="3"/>
      <c r="T997" s="3"/>
      <c r="U997" s="3"/>
    </row>
    <row r="998" spans="19:21" ht="38.25" customHeight="1" x14ac:dyDescent="0.2">
      <c r="S998" s="3"/>
      <c r="T998" s="3"/>
      <c r="U998" s="3"/>
    </row>
    <row r="999" spans="19:21" ht="38.25" customHeight="1" x14ac:dyDescent="0.2">
      <c r="S999" s="3"/>
      <c r="T999" s="3"/>
      <c r="U999" s="3"/>
    </row>
    <row r="1000" spans="19:21" ht="38.25" customHeight="1" x14ac:dyDescent="0.2">
      <c r="S1000" s="3"/>
      <c r="T1000" s="3"/>
      <c r="U1000" s="3"/>
    </row>
    <row r="1001" spans="19:21" ht="38.25" customHeight="1" x14ac:dyDescent="0.2">
      <c r="S1001" s="3"/>
      <c r="T1001" s="3"/>
      <c r="U1001" s="3"/>
    </row>
    <row r="1002" spans="19:21" ht="38.25" customHeight="1" x14ac:dyDescent="0.2">
      <c r="S1002" s="3"/>
      <c r="T1002" s="3"/>
      <c r="U1002" s="3"/>
    </row>
    <row r="1003" spans="19:21" ht="38.25" customHeight="1" x14ac:dyDescent="0.2">
      <c r="S1003" s="3"/>
      <c r="T1003" s="3"/>
      <c r="U1003" s="3"/>
    </row>
    <row r="1004" spans="19:21" ht="38.25" customHeight="1" x14ac:dyDescent="0.2">
      <c r="S1004" s="3"/>
      <c r="T1004" s="3"/>
      <c r="U1004" s="3"/>
    </row>
    <row r="1005" spans="19:21" ht="38.25" customHeight="1" x14ac:dyDescent="0.2">
      <c r="S1005" s="3"/>
      <c r="T1005" s="3"/>
      <c r="U1005" s="3"/>
    </row>
    <row r="1006" spans="19:21" ht="38.25" customHeight="1" x14ac:dyDescent="0.2">
      <c r="S1006" s="3"/>
      <c r="T1006" s="3"/>
      <c r="U1006" s="3"/>
    </row>
    <row r="1007" spans="19:21" ht="38.25" customHeight="1" x14ac:dyDescent="0.2">
      <c r="S1007" s="3"/>
      <c r="T1007" s="3"/>
      <c r="U1007" s="3"/>
    </row>
    <row r="1008" spans="19:21" ht="38.25" customHeight="1" x14ac:dyDescent="0.2">
      <c r="S1008" s="3"/>
      <c r="T1008" s="3"/>
      <c r="U1008" s="3"/>
    </row>
    <row r="1009" spans="19:21" ht="38.25" customHeight="1" x14ac:dyDescent="0.2">
      <c r="S1009" s="3"/>
      <c r="T1009" s="3"/>
      <c r="U1009" s="3"/>
    </row>
    <row r="1010" spans="19:21" ht="38.25" customHeight="1" x14ac:dyDescent="0.2">
      <c r="S1010" s="3"/>
      <c r="T1010" s="3"/>
      <c r="U1010" s="3"/>
    </row>
    <row r="1011" spans="19:21" ht="38.25" customHeight="1" x14ac:dyDescent="0.2">
      <c r="S1011" s="3"/>
      <c r="T1011" s="3"/>
      <c r="U1011" s="3"/>
    </row>
    <row r="1012" spans="19:21" ht="38.25" customHeight="1" x14ac:dyDescent="0.2">
      <c r="S1012" s="3"/>
      <c r="T1012" s="3"/>
      <c r="U1012" s="3"/>
    </row>
    <row r="1013" spans="19:21" ht="38.25" customHeight="1" x14ac:dyDescent="0.2">
      <c r="S1013" s="3"/>
      <c r="T1013" s="3"/>
      <c r="U1013" s="3"/>
    </row>
    <row r="1014" spans="19:21" ht="38.25" customHeight="1" x14ac:dyDescent="0.2">
      <c r="S1014" s="3"/>
      <c r="T1014" s="3"/>
      <c r="U1014" s="3"/>
    </row>
    <row r="1015" spans="19:21" ht="38.25" customHeight="1" x14ac:dyDescent="0.2">
      <c r="S1015" s="3"/>
      <c r="T1015" s="3"/>
      <c r="U1015" s="3"/>
    </row>
    <row r="1016" spans="19:21" ht="38.25" customHeight="1" x14ac:dyDescent="0.2">
      <c r="S1016" s="3"/>
      <c r="T1016" s="3"/>
      <c r="U1016" s="3"/>
    </row>
    <row r="1017" spans="19:21" ht="38.25" customHeight="1" x14ac:dyDescent="0.2">
      <c r="S1017" s="3"/>
      <c r="T1017" s="3"/>
      <c r="U1017" s="3"/>
    </row>
    <row r="1018" spans="19:21" ht="38.25" customHeight="1" x14ac:dyDescent="0.2">
      <c r="S1018" s="3"/>
      <c r="T1018" s="3"/>
      <c r="U1018" s="3"/>
    </row>
    <row r="1019" spans="19:21" ht="38.25" customHeight="1" x14ac:dyDescent="0.2">
      <c r="S1019" s="3"/>
      <c r="T1019" s="3"/>
      <c r="U1019" s="3"/>
    </row>
    <row r="1020" spans="19:21" ht="38.25" customHeight="1" x14ac:dyDescent="0.2">
      <c r="S1020" s="3"/>
      <c r="T1020" s="3"/>
      <c r="U1020" s="3"/>
    </row>
    <row r="1021" spans="19:21" ht="38.25" customHeight="1" x14ac:dyDescent="0.2">
      <c r="S1021" s="3"/>
      <c r="T1021" s="3"/>
      <c r="U1021" s="3"/>
    </row>
    <row r="1022" spans="19:21" ht="38.25" customHeight="1" x14ac:dyDescent="0.2">
      <c r="S1022" s="3"/>
      <c r="T1022" s="3"/>
      <c r="U1022" s="3"/>
    </row>
    <row r="1023" spans="19:21" ht="38.25" customHeight="1" x14ac:dyDescent="0.2">
      <c r="S1023" s="3"/>
      <c r="T1023" s="3"/>
      <c r="U1023" s="3"/>
    </row>
    <row r="1024" spans="19:21" ht="38.25" customHeight="1" x14ac:dyDescent="0.2">
      <c r="S1024" s="3"/>
      <c r="T1024" s="3"/>
      <c r="U1024" s="3"/>
    </row>
    <row r="1025" spans="19:21" ht="38.25" customHeight="1" x14ac:dyDescent="0.2">
      <c r="S1025" s="3"/>
      <c r="T1025" s="3"/>
      <c r="U1025" s="3"/>
    </row>
    <row r="1026" spans="19:21" ht="38.25" customHeight="1" x14ac:dyDescent="0.2">
      <c r="S1026" s="3"/>
      <c r="T1026" s="3"/>
      <c r="U1026" s="3"/>
    </row>
    <row r="1027" spans="19:21" ht="38.25" customHeight="1" x14ac:dyDescent="0.2">
      <c r="S1027" s="3"/>
      <c r="T1027" s="3"/>
      <c r="U1027" s="3"/>
    </row>
    <row r="1028" spans="19:21" ht="38.25" customHeight="1" x14ac:dyDescent="0.2">
      <c r="S1028" s="3"/>
      <c r="T1028" s="3"/>
      <c r="U1028" s="3"/>
    </row>
    <row r="1029" spans="19:21" ht="38.25" customHeight="1" x14ac:dyDescent="0.2">
      <c r="S1029" s="3"/>
      <c r="T1029" s="3"/>
      <c r="U1029" s="3"/>
    </row>
    <row r="1030" spans="19:21" ht="38.25" customHeight="1" x14ac:dyDescent="0.2">
      <c r="S1030" s="3"/>
      <c r="T1030" s="3"/>
      <c r="U1030" s="3"/>
    </row>
    <row r="1031" spans="19:21" ht="38.25" customHeight="1" x14ac:dyDescent="0.2">
      <c r="S1031" s="3"/>
      <c r="T1031" s="3"/>
      <c r="U1031" s="3"/>
    </row>
    <row r="1032" spans="19:21" ht="38.25" customHeight="1" x14ac:dyDescent="0.2">
      <c r="S1032" s="3"/>
      <c r="T1032" s="3"/>
      <c r="U1032" s="3"/>
    </row>
    <row r="1033" spans="19:21" ht="38.25" customHeight="1" x14ac:dyDescent="0.2">
      <c r="S1033" s="3"/>
      <c r="T1033" s="3"/>
      <c r="U1033" s="3"/>
    </row>
    <row r="1034" spans="19:21" ht="38.25" customHeight="1" x14ac:dyDescent="0.2">
      <c r="S1034" s="3"/>
      <c r="T1034" s="3"/>
      <c r="U1034" s="3"/>
    </row>
    <row r="1035" spans="19:21" ht="38.25" customHeight="1" x14ac:dyDescent="0.2">
      <c r="S1035" s="3"/>
      <c r="T1035" s="3"/>
      <c r="U1035" s="3"/>
    </row>
    <row r="1036" spans="19:21" ht="38.25" customHeight="1" x14ac:dyDescent="0.2">
      <c r="S1036" s="3"/>
      <c r="T1036" s="3"/>
      <c r="U1036" s="3"/>
    </row>
    <row r="1037" spans="19:21" ht="38.25" customHeight="1" x14ac:dyDescent="0.2">
      <c r="S1037" s="3"/>
      <c r="T1037" s="3"/>
      <c r="U1037" s="3"/>
    </row>
    <row r="1038" spans="19:21" ht="38.25" customHeight="1" x14ac:dyDescent="0.2">
      <c r="S1038" s="3"/>
      <c r="T1038" s="3"/>
      <c r="U1038" s="3"/>
    </row>
    <row r="1039" spans="19:21" ht="38.25" customHeight="1" x14ac:dyDescent="0.2">
      <c r="S1039" s="3"/>
      <c r="T1039" s="3"/>
      <c r="U1039" s="3"/>
    </row>
    <row r="1040" spans="19:21" ht="38.25" customHeight="1" x14ac:dyDescent="0.2">
      <c r="S1040" s="3"/>
      <c r="T1040" s="3"/>
      <c r="U1040" s="3"/>
    </row>
  </sheetData>
  <sheetProtection insertRows="0" deleteRows="0" selectLockedCells="1" sort="0" autoFilter="0"/>
  <conditionalFormatting sqref="A2:P2 R2 T2:U2 S2:S100">
    <cfRule type="expression" dxfId="98" priority="1">
      <formula>IF(V2="X",TRUE)</formula>
    </cfRule>
  </conditionalFormatting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684F776-4BB3-40BE-B26D-5BC9131C06A6}">
          <x14:formula1>
            <xm:f>'Ne pas toucher'!$H$1:$H$5</xm:f>
          </x14:formula1>
          <xm:sqref>R2:R100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28C28-4EA3-4B00-8227-154832A1A448}">
  <sheetPr codeName="Feuil8">
    <tabColor theme="7" tint="-0.249977111117893"/>
  </sheetPr>
  <dimension ref="A1:N271"/>
  <sheetViews>
    <sheetView zoomScaleNormal="100" zoomScaleSheetLayoutView="100" workbookViewId="0">
      <pane ySplit="1" topLeftCell="A2" activePane="bottomLeft" state="frozenSplit"/>
      <selection pane="bottomLeft" activeCell="E3" sqref="E3"/>
    </sheetView>
  </sheetViews>
  <sheetFormatPr baseColWidth="10" defaultColWidth="10" defaultRowHeight="38.25" customHeight="1" x14ac:dyDescent="0.2"/>
  <cols>
    <col min="1" max="1" width="16.85546875" style="6" customWidth="1"/>
    <col min="2" max="2" width="25.42578125" style="1" customWidth="1"/>
    <col min="3" max="3" width="20.85546875" style="1" customWidth="1"/>
    <col min="4" max="4" width="14.28515625" style="2" customWidth="1"/>
    <col min="5" max="5" width="26.7109375" style="2" customWidth="1"/>
    <col min="6" max="6" width="20.7109375" style="1" customWidth="1"/>
    <col min="7" max="7" width="37.5703125" style="6" customWidth="1"/>
    <col min="8" max="8" width="22.7109375" style="1" customWidth="1"/>
    <col min="9" max="9" width="37.5703125" style="6" customWidth="1"/>
    <col min="10" max="10" width="22.7109375" style="1" customWidth="1"/>
    <col min="11" max="11" width="37.5703125" style="6" customWidth="1"/>
    <col min="12" max="12" width="19.140625" style="1" customWidth="1"/>
    <col min="13" max="14" width="37.5703125" style="6" customWidth="1"/>
    <col min="15" max="16384" width="10" style="1"/>
  </cols>
  <sheetData>
    <row r="1" spans="1:14" s="4" customFormat="1" ht="161.25" customHeight="1" x14ac:dyDescent="0.2">
      <c r="A1" s="123" t="s">
        <v>0</v>
      </c>
      <c r="B1" s="30" t="s">
        <v>14</v>
      </c>
      <c r="C1" s="27" t="s">
        <v>15</v>
      </c>
      <c r="D1" s="27" t="s">
        <v>165</v>
      </c>
      <c r="E1" s="55" t="s">
        <v>22</v>
      </c>
      <c r="F1" s="41" t="s">
        <v>170</v>
      </c>
      <c r="G1" s="74" t="s">
        <v>171</v>
      </c>
      <c r="H1" s="41" t="s">
        <v>175</v>
      </c>
      <c r="I1" s="74" t="s">
        <v>174</v>
      </c>
      <c r="J1" s="41" t="s">
        <v>173</v>
      </c>
      <c r="K1" s="74" t="s">
        <v>176</v>
      </c>
      <c r="L1" s="41" t="s">
        <v>178</v>
      </c>
      <c r="M1" s="44" t="s">
        <v>177</v>
      </c>
      <c r="N1" s="74" t="s">
        <v>172</v>
      </c>
    </row>
    <row r="2" spans="1:14" s="3" customFormat="1" ht="15" customHeight="1" x14ac:dyDescent="0.2">
      <c r="A2" s="124">
        <f>IF(COUNTBLANK('Achat Forfait Epilation'!A2)=1,"",'Achat Forfait Epilation'!A2)</f>
        <v>45570</v>
      </c>
      <c r="B2" s="32" t="str">
        <f>IF(COUNTBLANK('Achat Forfait Epilation'!B2)=1,"",'Achat Forfait Epilation'!B2)</f>
        <v>DUPONT</v>
      </c>
      <c r="C2" s="9" t="str">
        <f>IF(COUNTBLANK('Achat Forfait Epilation'!C2)=1,"",'Achat Forfait Epilation'!C2)</f>
        <v>Jean</v>
      </c>
      <c r="D2" s="71" t="str">
        <f>IF(COUNTBLANK('Achat Forfait Epilation'!E2)=1,"",'Achat Forfait Epilation'!E2)</f>
        <v>DJ-0001-0001</v>
      </c>
      <c r="E2" s="160" t="str">
        <f>IF(COUNTBLANK('Achat Forfait Epilation'!F2)=1," ",'Achat Forfait Epilation'!F2)</f>
        <v>2024-10-F001</v>
      </c>
      <c r="F2" s="75" t="str">
        <f>IF(COUNTBLANK('Achat Forfait Epilation'!G2)=1,"",'Achat Forfait Epilation'!G2)</f>
        <v>Epil H Torse</v>
      </c>
      <c r="G2" s="76"/>
      <c r="H2" s="75" t="str">
        <f>IF(COUNTBLANK('Achat Forfait Epilation'!I2)=1,"",'Achat Forfait Epilation'!I2)</f>
        <v/>
      </c>
      <c r="I2" s="76"/>
      <c r="J2" s="75" t="str">
        <f>IF(COUNTBLANK('Achat Forfait Epilation'!K2)=1,"",'Achat Forfait Epilation'!K2)</f>
        <v/>
      </c>
      <c r="K2" s="76"/>
      <c r="L2" s="75" t="str">
        <f>IF(COUNTBLANK('Achat Forfait Epilation'!M2)=1,"",'Achat Forfait Epilation'!M2)</f>
        <v/>
      </c>
      <c r="M2" s="77"/>
      <c r="N2" s="76"/>
    </row>
    <row r="3" spans="1:14" s="3" customFormat="1" ht="15" customHeight="1" x14ac:dyDescent="0.2">
      <c r="A3" s="124">
        <f>IF(COUNTBLANK('Achat Forfait Epilation'!A3)=1,"",'Achat Forfait Epilation'!A3)</f>
        <v>45587</v>
      </c>
      <c r="B3" s="32" t="str">
        <f>IF(COUNTBLANK('Achat Forfait Epilation'!B3)=1,"",'Achat Forfait Epilation'!B3)</f>
        <v>DUPONT</v>
      </c>
      <c r="C3" s="9" t="str">
        <f>IF(COUNTBLANK('Achat Forfait Epilation'!C3)=1,"",'Achat Forfait Epilation'!C3)</f>
        <v>Jean</v>
      </c>
      <c r="D3" s="71" t="str">
        <f>IF(COUNTBLANK('Achat Forfait Epilation'!E3)=1,"",'Achat Forfait Epilation'!E3)</f>
        <v>DJ-0001-0001</v>
      </c>
      <c r="E3" s="160" t="str">
        <f>IF(COUNTBLANK('Achat Forfait Epilation'!F3)=1," ",'Achat Forfait Epilation'!F3)</f>
        <v>2024-10-F001</v>
      </c>
      <c r="F3" s="75" t="str">
        <f>IF(COUNTBLANK('Achat Forfait Epilation'!G3)=1,"",'Achat Forfait Epilation'!G3)</f>
        <v>Epil H Torse</v>
      </c>
      <c r="G3" s="76"/>
      <c r="H3" s="75" t="str">
        <f>IF(COUNTBLANK('Achat Forfait Epilation'!I3)=1,"",'Achat Forfait Epilation'!I3)</f>
        <v/>
      </c>
      <c r="I3" s="76"/>
      <c r="J3" s="75" t="str">
        <f>IF(COUNTBLANK('Achat Forfait Epilation'!K3)=1,"",'Achat Forfait Epilation'!K3)</f>
        <v/>
      </c>
      <c r="K3" s="76"/>
      <c r="L3" s="75" t="str">
        <f>IF(COUNTBLANK('Achat Forfait Epilation'!M3)=1,"",'Achat Forfait Epilation'!M3)</f>
        <v/>
      </c>
      <c r="M3" s="77"/>
      <c r="N3" s="76"/>
    </row>
    <row r="4" spans="1:14" s="3" customFormat="1" ht="15" customHeight="1" x14ac:dyDescent="0.2">
      <c r="A4" s="124">
        <f>IF(COUNTBLANK('Achat Forfait Epilation'!A4)=1,"",'Achat Forfait Epilation'!A4)</f>
        <v>45587</v>
      </c>
      <c r="B4" s="32" t="str">
        <f>IF(COUNTBLANK('Achat Forfait Epilation'!B4)=1,"",'Achat Forfait Epilation'!B4)</f>
        <v>DUPONT</v>
      </c>
      <c r="C4" s="9" t="str">
        <f>IF(COUNTBLANK('Achat Forfait Epilation'!C4)=1,"",'Achat Forfait Epilation'!C4)</f>
        <v>Jean</v>
      </c>
      <c r="D4" s="71" t="str">
        <f>IF(COUNTBLANK('Achat Forfait Epilation'!E4)=1,"",'Achat Forfait Epilation'!E4)</f>
        <v>DJ-0001-0001</v>
      </c>
      <c r="E4" s="160" t="str">
        <f>IF(COUNTBLANK('Achat Forfait Epilation'!F4)=1," ",'Achat Forfait Epilation'!F4)</f>
        <v>2024-10-F001</v>
      </c>
      <c r="F4" s="75" t="str">
        <f>IF(COUNTBLANK('Achat Forfait Epilation'!G4)=1,"",'Achat Forfait Epilation'!G4)</f>
        <v>Epil H Torse</v>
      </c>
      <c r="G4" s="76"/>
      <c r="H4" s="75" t="str">
        <f>IF(COUNTBLANK('Achat Forfait Epilation'!I4)=1,"",'Achat Forfait Epilation'!I4)</f>
        <v/>
      </c>
      <c r="I4" s="76"/>
      <c r="J4" s="75" t="str">
        <f>IF(COUNTBLANK('Achat Forfait Epilation'!K4)=1,"",'Achat Forfait Epilation'!K4)</f>
        <v/>
      </c>
      <c r="K4" s="76"/>
      <c r="L4" s="75" t="str">
        <f>IF(COUNTBLANK('Achat Forfait Epilation'!M4)=1,"",'Achat Forfait Epilation'!M4)</f>
        <v/>
      </c>
      <c r="M4" s="77"/>
      <c r="N4" s="76"/>
    </row>
    <row r="5" spans="1:14" s="3" customFormat="1" ht="15" customHeight="1" x14ac:dyDescent="0.2">
      <c r="A5" s="124">
        <f>IF(COUNTBLANK('Achat Forfait Epilation'!A5)=1,"",'Achat Forfait Epilation'!A5)</f>
        <v>45587</v>
      </c>
      <c r="B5" s="32" t="str">
        <f>IF(COUNTBLANK('Achat Forfait Epilation'!B5)=1,"",'Achat Forfait Epilation'!B5)</f>
        <v>DUPONT</v>
      </c>
      <c r="C5" s="9" t="str">
        <f>IF(COUNTBLANK('Achat Forfait Epilation'!C5)=1,"",'Achat Forfait Epilation'!C5)</f>
        <v>Jean</v>
      </c>
      <c r="D5" s="71" t="str">
        <f>IF(COUNTBLANK('Achat Forfait Epilation'!E5)=1,"",'Achat Forfait Epilation'!E5)</f>
        <v>DJ-0001-0001</v>
      </c>
      <c r="E5" s="160" t="str">
        <f>IF(COUNTBLANK('Achat Forfait Epilation'!F5)=1," ",'Achat Forfait Epilation'!F5)</f>
        <v>2024-10-F001</v>
      </c>
      <c r="F5" s="75" t="str">
        <f>IF(COUNTBLANK('Achat Forfait Epilation'!G5)=1,"",'Achat Forfait Epilation'!G5)</f>
        <v>Epil H Torse</v>
      </c>
      <c r="G5" s="76"/>
      <c r="H5" s="75" t="str">
        <f>IF(COUNTBLANK('Achat Forfait Epilation'!I5)=1,"",'Achat Forfait Epilation'!I5)</f>
        <v/>
      </c>
      <c r="I5" s="76"/>
      <c r="J5" s="75" t="str">
        <f>IF(COUNTBLANK('Achat Forfait Epilation'!K5)=1,"",'Achat Forfait Epilation'!K5)</f>
        <v/>
      </c>
      <c r="K5" s="76"/>
      <c r="L5" s="75" t="str">
        <f>IF(COUNTBLANK('Achat Forfait Epilation'!M5)=1,"",'Achat Forfait Epilation'!M5)</f>
        <v/>
      </c>
      <c r="M5" s="77"/>
      <c r="N5" s="76"/>
    </row>
    <row r="6" spans="1:14" s="3" customFormat="1" ht="15" customHeight="1" x14ac:dyDescent="0.2">
      <c r="A6" s="124">
        <f>IF(COUNTBLANK('Achat Forfait Epilation'!A6)=1,"",'Achat Forfait Epilation'!A6)</f>
        <v>45589</v>
      </c>
      <c r="B6" s="32" t="str">
        <f>IF(COUNTBLANK('Achat Forfait Epilation'!B6)=1,"",'Achat Forfait Epilation'!B6)</f>
        <v>DUPONT</v>
      </c>
      <c r="C6" s="9" t="str">
        <f>IF(COUNTBLANK('Achat Forfait Epilation'!C6)=1,"",'Achat Forfait Epilation'!C6)</f>
        <v>Jean</v>
      </c>
      <c r="D6" s="71" t="str">
        <f>IF(COUNTBLANK('Achat Forfait Epilation'!E6)=1,"",'Achat Forfait Epilation'!E6)</f>
        <v>DJ-0001-0001</v>
      </c>
      <c r="E6" s="160" t="str">
        <f>IF(COUNTBLANK('Achat Forfait Epilation'!F6)=1," ",'Achat Forfait Epilation'!F6)</f>
        <v>2024-10-F001</v>
      </c>
      <c r="F6" s="75" t="str">
        <f>IF(COUNTBLANK('Achat Forfait Epilation'!G6)=1,"",'Achat Forfait Epilation'!G6)</f>
        <v>Epil H Torse</v>
      </c>
      <c r="G6" s="76"/>
      <c r="H6" s="75" t="str">
        <f>IF(COUNTBLANK('Achat Forfait Epilation'!I6)=1,"",'Achat Forfait Epilation'!I6)</f>
        <v/>
      </c>
      <c r="I6" s="76"/>
      <c r="J6" s="75" t="str">
        <f>IF(COUNTBLANK('Achat Forfait Epilation'!K6)=1,"",'Achat Forfait Epilation'!K6)</f>
        <v/>
      </c>
      <c r="K6" s="76"/>
      <c r="L6" s="75" t="str">
        <f>IF(COUNTBLANK('Achat Forfait Epilation'!M6)=1,"",'Achat Forfait Epilation'!M6)</f>
        <v/>
      </c>
      <c r="M6" s="77"/>
      <c r="N6" s="76"/>
    </row>
    <row r="7" spans="1:14" s="3" customFormat="1" ht="15" customHeight="1" x14ac:dyDescent="0.2">
      <c r="A7" s="124" t="e">
        <f>IF(COUNTBLANK('Achat Forfait Epilation'!#REF!)=1,"",'Achat Forfait Epilation'!#REF!)</f>
        <v>#REF!</v>
      </c>
      <c r="B7" s="32" t="e">
        <f>IF(COUNTBLANK('Achat Forfait Epilation'!#REF!)=1,"",'Achat Forfait Epilation'!#REF!)</f>
        <v>#REF!</v>
      </c>
      <c r="C7" s="9" t="e">
        <f>IF(COUNTBLANK('Achat Forfait Epilation'!#REF!)=1,"",'Achat Forfait Epilation'!#REF!)</f>
        <v>#REF!</v>
      </c>
      <c r="D7" s="71" t="e">
        <f>IF(COUNTBLANK('Achat Forfait Epilation'!#REF!)=1,"",'Achat Forfait Epilation'!#REF!)</f>
        <v>#REF!</v>
      </c>
      <c r="E7" s="160" t="e">
        <f>IF(COUNTBLANK('Achat Forfait Epilation'!#REF!)=1," ",'Achat Forfait Epilation'!#REF!)</f>
        <v>#REF!</v>
      </c>
      <c r="F7" s="75" t="e">
        <f>IF(COUNTBLANK('Achat Forfait Epilation'!#REF!)=1,"",'Achat Forfait Epilation'!#REF!)</f>
        <v>#REF!</v>
      </c>
      <c r="G7" s="76"/>
      <c r="H7" s="75" t="e">
        <f>IF(COUNTBLANK('Achat Forfait Epilation'!#REF!)=1,"",'Achat Forfait Epilation'!#REF!)</f>
        <v>#REF!</v>
      </c>
      <c r="I7" s="76"/>
      <c r="J7" s="75" t="e">
        <f>IF(COUNTBLANK('Achat Forfait Epilation'!#REF!)=1,"",'Achat Forfait Epilation'!#REF!)</f>
        <v>#REF!</v>
      </c>
      <c r="K7" s="76"/>
      <c r="L7" s="75" t="e">
        <f>IF(COUNTBLANK('Achat Forfait Epilation'!#REF!)=1,"",'Achat Forfait Epilation'!#REF!)</f>
        <v>#REF!</v>
      </c>
      <c r="M7" s="77"/>
      <c r="N7" s="76"/>
    </row>
    <row r="8" spans="1:14" s="3" customFormat="1" ht="15" customHeight="1" x14ac:dyDescent="0.2">
      <c r="A8" s="124" t="str">
        <f>IF(COUNTBLANK('Achat Forfait Epilation'!A7)=1,"",'Achat Forfait Epilation'!A7)</f>
        <v xml:space="preserve"> </v>
      </c>
      <c r="B8" s="32" t="str">
        <f>IF(COUNTBLANK('Achat Forfait Epilation'!B7)=1,"",'Achat Forfait Epilation'!B7)</f>
        <v xml:space="preserve"> </v>
      </c>
      <c r="C8" s="9" t="str">
        <f>IF(COUNTBLANK('Achat Forfait Epilation'!C7)=1,"",'Achat Forfait Epilation'!C7)</f>
        <v xml:space="preserve"> </v>
      </c>
      <c r="D8" s="71" t="str">
        <f>IF(COUNTBLANK('Achat Forfait Epilation'!E7)=1,"",'Achat Forfait Epilation'!E7)</f>
        <v xml:space="preserve"> </v>
      </c>
      <c r="E8" s="160" t="str">
        <f>IF(COUNTBLANK('Achat Forfait Epilation'!F7)=1," ",'Achat Forfait Epilation'!F7)</f>
        <v xml:space="preserve"> </v>
      </c>
      <c r="F8" s="75" t="str">
        <f>IF(COUNTBLANK('Achat Forfait Epilation'!G7)=1,"",'Achat Forfait Epilation'!G7)</f>
        <v/>
      </c>
      <c r="G8" s="76"/>
      <c r="H8" s="75" t="str">
        <f>IF(COUNTBLANK('Achat Forfait Epilation'!I7)=1,"",'Achat Forfait Epilation'!I7)</f>
        <v/>
      </c>
      <c r="I8" s="76"/>
      <c r="J8" s="75" t="str">
        <f>IF(COUNTBLANK('Achat Forfait Epilation'!K7)=1,"",'Achat Forfait Epilation'!K7)</f>
        <v/>
      </c>
      <c r="K8" s="76"/>
      <c r="L8" s="75" t="str">
        <f>IF(COUNTBLANK('Achat Forfait Epilation'!M7)=1,"",'Achat Forfait Epilation'!M7)</f>
        <v/>
      </c>
      <c r="M8" s="77"/>
      <c r="N8" s="76"/>
    </row>
    <row r="9" spans="1:14" s="3" customFormat="1" ht="15" customHeight="1" x14ac:dyDescent="0.2">
      <c r="A9" s="124" t="str">
        <f>IF(COUNTBLANK('Achat Forfait Epilation'!A8)=1,"",'Achat Forfait Epilation'!A8)</f>
        <v xml:space="preserve"> </v>
      </c>
      <c r="B9" s="32" t="str">
        <f>IF(COUNTBLANK('Achat Forfait Epilation'!B8)=1,"",'Achat Forfait Epilation'!B8)</f>
        <v xml:space="preserve"> </v>
      </c>
      <c r="C9" s="9" t="str">
        <f>IF(COUNTBLANK('Achat Forfait Epilation'!C8)=1,"",'Achat Forfait Epilation'!C8)</f>
        <v xml:space="preserve"> </v>
      </c>
      <c r="D9" s="71" t="str">
        <f>IF(COUNTBLANK('Achat Forfait Epilation'!E8)=1,"",'Achat Forfait Epilation'!E8)</f>
        <v xml:space="preserve"> </v>
      </c>
      <c r="E9" s="160" t="str">
        <f>IF(COUNTBLANK('Achat Forfait Epilation'!F8)=1," ",'Achat Forfait Epilation'!F8)</f>
        <v xml:space="preserve"> </v>
      </c>
      <c r="F9" s="75" t="str">
        <f>IF(COUNTBLANK('Achat Forfait Epilation'!G8)=1,"",'Achat Forfait Epilation'!G8)</f>
        <v/>
      </c>
      <c r="G9" s="76"/>
      <c r="H9" s="75" t="str">
        <f>IF(COUNTBLANK('Achat Forfait Epilation'!I8)=1,"",'Achat Forfait Epilation'!I8)</f>
        <v/>
      </c>
      <c r="I9" s="76"/>
      <c r="J9" s="75" t="str">
        <f>IF(COUNTBLANK('Achat Forfait Epilation'!K8)=1,"",'Achat Forfait Epilation'!K8)</f>
        <v/>
      </c>
      <c r="K9" s="76"/>
      <c r="L9" s="75" t="str">
        <f>IF(COUNTBLANK('Achat Forfait Epilation'!M8)=1,"",'Achat Forfait Epilation'!M8)</f>
        <v/>
      </c>
      <c r="M9" s="77"/>
      <c r="N9" s="76"/>
    </row>
    <row r="10" spans="1:14" s="3" customFormat="1" ht="15" customHeight="1" x14ac:dyDescent="0.2">
      <c r="A10" s="124" t="str">
        <f>IF(COUNTBLANK('Achat Forfait Epilation'!A9)=1,"",'Achat Forfait Epilation'!A9)</f>
        <v xml:space="preserve"> </v>
      </c>
      <c r="B10" s="32" t="str">
        <f>IF(COUNTBLANK('Achat Forfait Epilation'!B9)=1,"",'Achat Forfait Epilation'!B9)</f>
        <v xml:space="preserve"> </v>
      </c>
      <c r="C10" s="9" t="str">
        <f>IF(COUNTBLANK('Achat Forfait Epilation'!C9)=1,"",'Achat Forfait Epilation'!C9)</f>
        <v xml:space="preserve"> </v>
      </c>
      <c r="D10" s="71" t="str">
        <f>IF(COUNTBLANK('Achat Forfait Epilation'!E9)=1,"",'Achat Forfait Epilation'!E9)</f>
        <v xml:space="preserve"> </v>
      </c>
      <c r="E10" s="160" t="str">
        <f>IF(COUNTBLANK('Achat Forfait Epilation'!F9)=1," ",'Achat Forfait Epilation'!F9)</f>
        <v xml:space="preserve"> </v>
      </c>
      <c r="F10" s="75" t="str">
        <f>IF(COUNTBLANK('Achat Forfait Epilation'!G9)=1,"",'Achat Forfait Epilation'!G9)</f>
        <v/>
      </c>
      <c r="G10" s="76"/>
      <c r="H10" s="75" t="str">
        <f>IF(COUNTBLANK('Achat Forfait Epilation'!I9)=1,"",'Achat Forfait Epilation'!I9)</f>
        <v/>
      </c>
      <c r="I10" s="76"/>
      <c r="J10" s="75" t="str">
        <f>IF(COUNTBLANK('Achat Forfait Epilation'!K9)=1,"",'Achat Forfait Epilation'!K9)</f>
        <v/>
      </c>
      <c r="K10" s="76"/>
      <c r="L10" s="75" t="str">
        <f>IF(COUNTBLANK('Achat Forfait Epilation'!M9)=1,"",'Achat Forfait Epilation'!M9)</f>
        <v/>
      </c>
      <c r="M10" s="77"/>
      <c r="N10" s="76"/>
    </row>
    <row r="11" spans="1:14" s="3" customFormat="1" ht="15" customHeight="1" x14ac:dyDescent="0.2">
      <c r="A11" s="124" t="str">
        <f>IF(COUNTBLANK('Achat Forfait Epilation'!A10)=1,"",'Achat Forfait Epilation'!A10)</f>
        <v xml:space="preserve"> </v>
      </c>
      <c r="B11" s="32" t="str">
        <f>IF(COUNTBLANK('Achat Forfait Epilation'!B10)=1,"",'Achat Forfait Epilation'!B10)</f>
        <v xml:space="preserve"> </v>
      </c>
      <c r="C11" s="9" t="str">
        <f>IF(COUNTBLANK('Achat Forfait Epilation'!C10)=1,"",'Achat Forfait Epilation'!C10)</f>
        <v xml:space="preserve"> </v>
      </c>
      <c r="D11" s="71" t="str">
        <f>IF(COUNTBLANK('Achat Forfait Epilation'!E10)=1,"",'Achat Forfait Epilation'!E10)</f>
        <v xml:space="preserve"> </v>
      </c>
      <c r="E11" s="160" t="str">
        <f>IF(COUNTBLANK('Achat Forfait Epilation'!F10)=1," ",'Achat Forfait Epilation'!F10)</f>
        <v xml:space="preserve"> </v>
      </c>
      <c r="F11" s="75" t="str">
        <f>IF(COUNTBLANK('Achat Forfait Epilation'!G10)=1,"",'Achat Forfait Epilation'!G10)</f>
        <v/>
      </c>
      <c r="G11" s="76"/>
      <c r="H11" s="75" t="str">
        <f>IF(COUNTBLANK('Achat Forfait Epilation'!I10)=1,"",'Achat Forfait Epilation'!I10)</f>
        <v/>
      </c>
      <c r="I11" s="76"/>
      <c r="J11" s="75" t="str">
        <f>IF(COUNTBLANK('Achat Forfait Epilation'!K10)=1,"",'Achat Forfait Epilation'!K10)</f>
        <v/>
      </c>
      <c r="K11" s="76"/>
      <c r="L11" s="75" t="str">
        <f>IF(COUNTBLANK('Achat Forfait Epilation'!M10)=1,"",'Achat Forfait Epilation'!M10)</f>
        <v/>
      </c>
      <c r="M11" s="77"/>
      <c r="N11" s="76"/>
    </row>
    <row r="12" spans="1:14" s="2" customFormat="1" ht="15" customHeight="1" x14ac:dyDescent="0.2">
      <c r="A12" s="124" t="str">
        <f>IF(COUNTBLANK('Achat Forfait Epilation'!A11)=1,"",'Achat Forfait Epilation'!A11)</f>
        <v xml:space="preserve"> </v>
      </c>
      <c r="B12" s="32" t="str">
        <f>IF(COUNTBLANK('Achat Forfait Epilation'!B11)=1,"",'Achat Forfait Epilation'!B11)</f>
        <v xml:space="preserve"> </v>
      </c>
      <c r="C12" s="9" t="str">
        <f>IF(COUNTBLANK('Achat Forfait Epilation'!C11)=1,"",'Achat Forfait Epilation'!C11)</f>
        <v xml:space="preserve"> </v>
      </c>
      <c r="D12" s="71" t="str">
        <f>IF(COUNTBLANK('Achat Forfait Epilation'!E11)=1,"",'Achat Forfait Epilation'!E11)</f>
        <v xml:space="preserve"> </v>
      </c>
      <c r="E12" s="160" t="str">
        <f>IF(COUNTBLANK('Achat Forfait Epilation'!F11)=1," ",'Achat Forfait Epilation'!F11)</f>
        <v xml:space="preserve"> </v>
      </c>
      <c r="F12" s="75" t="str">
        <f>IF(COUNTBLANK('Achat Forfait Epilation'!G11)=1,"",'Achat Forfait Epilation'!G11)</f>
        <v/>
      </c>
      <c r="G12" s="76"/>
      <c r="H12" s="75" t="str">
        <f>IF(COUNTBLANK('Achat Forfait Epilation'!I11)=1,"",'Achat Forfait Epilation'!I11)</f>
        <v/>
      </c>
      <c r="I12" s="76"/>
      <c r="J12" s="75" t="str">
        <f>IF(COUNTBLANK('Achat Forfait Epilation'!K11)=1,"",'Achat Forfait Epilation'!K11)</f>
        <v/>
      </c>
      <c r="K12" s="76"/>
      <c r="L12" s="75" t="str">
        <f>IF(COUNTBLANK('Achat Forfait Epilation'!M11)=1,"",'Achat Forfait Epilation'!M11)</f>
        <v/>
      </c>
      <c r="M12" s="77"/>
      <c r="N12" s="76"/>
    </row>
    <row r="13" spans="1:14" s="2" customFormat="1" ht="15" customHeight="1" x14ac:dyDescent="0.2">
      <c r="A13" s="124" t="str">
        <f>IF(COUNTBLANK('Achat Forfait Epilation'!A12)=1,"",'Achat Forfait Epilation'!A12)</f>
        <v xml:space="preserve"> </v>
      </c>
      <c r="B13" s="32" t="str">
        <f>IF(COUNTBLANK('Achat Forfait Epilation'!B12)=1,"",'Achat Forfait Epilation'!B12)</f>
        <v xml:space="preserve"> </v>
      </c>
      <c r="C13" s="9" t="str">
        <f>IF(COUNTBLANK('Achat Forfait Epilation'!C12)=1,"",'Achat Forfait Epilation'!C12)</f>
        <v xml:space="preserve"> </v>
      </c>
      <c r="D13" s="71" t="str">
        <f>IF(COUNTBLANK('Achat Forfait Epilation'!E12)=1,"",'Achat Forfait Epilation'!E12)</f>
        <v xml:space="preserve"> </v>
      </c>
      <c r="E13" s="160" t="str">
        <f>IF(COUNTBLANK('Achat Forfait Epilation'!F12)=1," ",'Achat Forfait Epilation'!F12)</f>
        <v xml:space="preserve"> </v>
      </c>
      <c r="F13" s="75" t="str">
        <f>IF(COUNTBLANK('Achat Forfait Epilation'!G12)=1,"",'Achat Forfait Epilation'!G12)</f>
        <v/>
      </c>
      <c r="G13" s="76"/>
      <c r="H13" s="75" t="str">
        <f>IF(COUNTBLANK('Achat Forfait Epilation'!I12)=1,"",'Achat Forfait Epilation'!I12)</f>
        <v/>
      </c>
      <c r="I13" s="76"/>
      <c r="J13" s="75" t="str">
        <f>IF(COUNTBLANK('Achat Forfait Epilation'!K12)=1,"",'Achat Forfait Epilation'!K12)</f>
        <v/>
      </c>
      <c r="K13" s="76"/>
      <c r="L13" s="75" t="str">
        <f>IF(COUNTBLANK('Achat Forfait Epilation'!M12)=1,"",'Achat Forfait Epilation'!M12)</f>
        <v/>
      </c>
      <c r="M13" s="77"/>
      <c r="N13" s="76"/>
    </row>
    <row r="14" spans="1:14" s="2" customFormat="1" ht="15" customHeight="1" x14ac:dyDescent="0.2">
      <c r="A14" s="124" t="str">
        <f>IF(COUNTBLANK('Achat Forfait Epilation'!A13)=1,"",'Achat Forfait Epilation'!A13)</f>
        <v xml:space="preserve"> </v>
      </c>
      <c r="B14" s="32" t="str">
        <f>IF(COUNTBLANK('Achat Forfait Epilation'!B13)=1,"",'Achat Forfait Epilation'!B13)</f>
        <v xml:space="preserve"> </v>
      </c>
      <c r="C14" s="9" t="str">
        <f>IF(COUNTBLANK('Achat Forfait Epilation'!C13)=1,"",'Achat Forfait Epilation'!C13)</f>
        <v xml:space="preserve"> </v>
      </c>
      <c r="D14" s="71" t="str">
        <f>IF(COUNTBLANK('Achat Forfait Epilation'!E13)=1,"",'Achat Forfait Epilation'!E13)</f>
        <v xml:space="preserve"> </v>
      </c>
      <c r="E14" s="160" t="str">
        <f>IF(COUNTBLANK('Achat Forfait Epilation'!F13)=1," ",'Achat Forfait Epilation'!F13)</f>
        <v xml:space="preserve"> </v>
      </c>
      <c r="F14" s="75" t="str">
        <f>IF(COUNTBLANK('Achat Forfait Epilation'!G13)=1,"",'Achat Forfait Epilation'!G13)</f>
        <v/>
      </c>
      <c r="G14" s="76"/>
      <c r="H14" s="75" t="str">
        <f>IF(COUNTBLANK('Achat Forfait Epilation'!I13)=1,"",'Achat Forfait Epilation'!I13)</f>
        <v/>
      </c>
      <c r="I14" s="76"/>
      <c r="J14" s="75" t="str">
        <f>IF(COUNTBLANK('Achat Forfait Epilation'!K13)=1,"",'Achat Forfait Epilation'!K13)</f>
        <v/>
      </c>
      <c r="K14" s="76"/>
      <c r="L14" s="75" t="str">
        <f>IF(COUNTBLANK('Achat Forfait Epilation'!M13)=1,"",'Achat Forfait Epilation'!M13)</f>
        <v/>
      </c>
      <c r="M14" s="77"/>
      <c r="N14" s="76"/>
    </row>
    <row r="15" spans="1:14" s="2" customFormat="1" ht="15" customHeight="1" x14ac:dyDescent="0.2">
      <c r="A15" s="124" t="str">
        <f>IF(COUNTBLANK('Achat Forfait Epilation'!A14)=1,"",'Achat Forfait Epilation'!A14)</f>
        <v xml:space="preserve"> </v>
      </c>
      <c r="B15" s="32" t="str">
        <f>IF(COUNTBLANK('Achat Forfait Epilation'!B14)=1,"",'Achat Forfait Epilation'!B14)</f>
        <v xml:space="preserve"> </v>
      </c>
      <c r="C15" s="9" t="str">
        <f>IF(COUNTBLANK('Achat Forfait Epilation'!C14)=1,"",'Achat Forfait Epilation'!C14)</f>
        <v xml:space="preserve"> </v>
      </c>
      <c r="D15" s="71" t="str">
        <f>IF(COUNTBLANK('Achat Forfait Epilation'!E14)=1,"",'Achat Forfait Epilation'!E14)</f>
        <v xml:space="preserve"> </v>
      </c>
      <c r="E15" s="160" t="str">
        <f>IF(COUNTBLANK('Achat Forfait Epilation'!F14)=1," ",'Achat Forfait Epilation'!F14)</f>
        <v xml:space="preserve"> </v>
      </c>
      <c r="F15" s="75" t="str">
        <f>IF(COUNTBLANK('Achat Forfait Epilation'!G14)=1,"",'Achat Forfait Epilation'!G14)</f>
        <v/>
      </c>
      <c r="G15" s="76"/>
      <c r="H15" s="75" t="str">
        <f>IF(COUNTBLANK('Achat Forfait Epilation'!I14)=1,"",'Achat Forfait Epilation'!I14)</f>
        <v/>
      </c>
      <c r="I15" s="76"/>
      <c r="J15" s="75" t="str">
        <f>IF(COUNTBLANK('Achat Forfait Epilation'!K14)=1,"",'Achat Forfait Epilation'!K14)</f>
        <v/>
      </c>
      <c r="K15" s="76"/>
      <c r="L15" s="75" t="str">
        <f>IF(COUNTBLANK('Achat Forfait Epilation'!M14)=1,"",'Achat Forfait Epilation'!M14)</f>
        <v/>
      </c>
      <c r="M15" s="77"/>
      <c r="N15" s="76"/>
    </row>
    <row r="16" spans="1:14" s="2" customFormat="1" ht="15" customHeight="1" x14ac:dyDescent="0.2">
      <c r="A16" s="124" t="str">
        <f>IF(COUNTBLANK('Achat Forfait Epilation'!A15)=1,"",'Achat Forfait Epilation'!A15)</f>
        <v xml:space="preserve"> </v>
      </c>
      <c r="B16" s="32" t="str">
        <f>IF(COUNTBLANK('Achat Forfait Epilation'!B15)=1,"",'Achat Forfait Epilation'!B15)</f>
        <v xml:space="preserve"> </v>
      </c>
      <c r="C16" s="9" t="str">
        <f>IF(COUNTBLANK('Achat Forfait Epilation'!C15)=1,"",'Achat Forfait Epilation'!C15)</f>
        <v xml:space="preserve"> </v>
      </c>
      <c r="D16" s="71" t="str">
        <f>IF(COUNTBLANK('Achat Forfait Epilation'!E15)=1,"",'Achat Forfait Epilation'!E15)</f>
        <v xml:space="preserve"> </v>
      </c>
      <c r="E16" s="160" t="str">
        <f>IF(COUNTBLANK('Achat Forfait Epilation'!F15)=1," ",'Achat Forfait Epilation'!F15)</f>
        <v xml:space="preserve"> </v>
      </c>
      <c r="F16" s="75" t="str">
        <f>IF(COUNTBLANK('Achat Forfait Epilation'!G15)=1,"",'Achat Forfait Epilation'!G15)</f>
        <v/>
      </c>
      <c r="G16" s="76"/>
      <c r="H16" s="75" t="str">
        <f>IF(COUNTBLANK('Achat Forfait Epilation'!I15)=1,"",'Achat Forfait Epilation'!I15)</f>
        <v/>
      </c>
      <c r="I16" s="76"/>
      <c r="J16" s="75" t="str">
        <f>IF(COUNTBLANK('Achat Forfait Epilation'!K15)=1,"",'Achat Forfait Epilation'!K15)</f>
        <v/>
      </c>
      <c r="K16" s="76"/>
      <c r="L16" s="75" t="str">
        <f>IF(COUNTBLANK('Achat Forfait Epilation'!M15)=1,"",'Achat Forfait Epilation'!M15)</f>
        <v/>
      </c>
      <c r="M16" s="77"/>
      <c r="N16" s="76"/>
    </row>
    <row r="17" spans="1:14" s="2" customFormat="1" ht="15" customHeight="1" x14ac:dyDescent="0.2">
      <c r="A17" s="124" t="str">
        <f>IF(COUNTBLANK('Achat Forfait Epilation'!A16)=1,"",'Achat Forfait Epilation'!A16)</f>
        <v xml:space="preserve"> </v>
      </c>
      <c r="B17" s="32" t="str">
        <f>IF(COUNTBLANK('Achat Forfait Epilation'!B16)=1,"",'Achat Forfait Epilation'!B16)</f>
        <v xml:space="preserve"> </v>
      </c>
      <c r="C17" s="9" t="str">
        <f>IF(COUNTBLANK('Achat Forfait Epilation'!C16)=1,"",'Achat Forfait Epilation'!C16)</f>
        <v xml:space="preserve"> </v>
      </c>
      <c r="D17" s="71" t="str">
        <f>IF(COUNTBLANK('Achat Forfait Epilation'!E16)=1,"",'Achat Forfait Epilation'!E16)</f>
        <v xml:space="preserve"> </v>
      </c>
      <c r="E17" s="160" t="str">
        <f>IF(COUNTBLANK('Achat Forfait Epilation'!F16)=1," ",'Achat Forfait Epilation'!F16)</f>
        <v xml:space="preserve"> </v>
      </c>
      <c r="F17" s="75" t="str">
        <f>IF(COUNTBLANK('Achat Forfait Epilation'!G16)=1,"",'Achat Forfait Epilation'!G16)</f>
        <v/>
      </c>
      <c r="G17" s="76"/>
      <c r="H17" s="75" t="str">
        <f>IF(COUNTBLANK('Achat Forfait Epilation'!I16)=1,"",'Achat Forfait Epilation'!I16)</f>
        <v/>
      </c>
      <c r="I17" s="76"/>
      <c r="J17" s="75" t="str">
        <f>IF(COUNTBLANK('Achat Forfait Epilation'!K16)=1,"",'Achat Forfait Epilation'!K16)</f>
        <v/>
      </c>
      <c r="K17" s="76"/>
      <c r="L17" s="75" t="str">
        <f>IF(COUNTBLANK('Achat Forfait Epilation'!M16)=1,"",'Achat Forfait Epilation'!M16)</f>
        <v/>
      </c>
      <c r="M17" s="77"/>
      <c r="N17" s="76"/>
    </row>
    <row r="18" spans="1:14" s="2" customFormat="1" ht="15" customHeight="1" x14ac:dyDescent="0.2">
      <c r="A18" s="124" t="str">
        <f>IF(COUNTBLANK('Achat Forfait Epilation'!A17)=1,"",'Achat Forfait Epilation'!A17)</f>
        <v xml:space="preserve"> </v>
      </c>
      <c r="B18" s="32" t="str">
        <f>IF(COUNTBLANK('Achat Forfait Epilation'!B17)=1,"",'Achat Forfait Epilation'!B17)</f>
        <v xml:space="preserve"> </v>
      </c>
      <c r="C18" s="9" t="str">
        <f>IF(COUNTBLANK('Achat Forfait Epilation'!C17)=1,"",'Achat Forfait Epilation'!C17)</f>
        <v xml:space="preserve"> </v>
      </c>
      <c r="D18" s="71" t="str">
        <f>IF(COUNTBLANK('Achat Forfait Epilation'!E17)=1,"",'Achat Forfait Epilation'!E17)</f>
        <v xml:space="preserve"> </v>
      </c>
      <c r="E18" s="160" t="str">
        <f>IF(COUNTBLANK('Achat Forfait Epilation'!F17)=1," ",'Achat Forfait Epilation'!F17)</f>
        <v xml:space="preserve"> </v>
      </c>
      <c r="F18" s="75" t="str">
        <f>IF(COUNTBLANK('Achat Forfait Epilation'!G17)=1,"",'Achat Forfait Epilation'!G17)</f>
        <v/>
      </c>
      <c r="G18" s="76"/>
      <c r="H18" s="75" t="str">
        <f>IF(COUNTBLANK('Achat Forfait Epilation'!I17)=1,"",'Achat Forfait Epilation'!I17)</f>
        <v/>
      </c>
      <c r="I18" s="76"/>
      <c r="J18" s="75" t="str">
        <f>IF(COUNTBLANK('Achat Forfait Epilation'!K17)=1,"",'Achat Forfait Epilation'!K17)</f>
        <v/>
      </c>
      <c r="K18" s="76"/>
      <c r="L18" s="75" t="str">
        <f>IF(COUNTBLANK('Achat Forfait Epilation'!M17)=1,"",'Achat Forfait Epilation'!M17)</f>
        <v/>
      </c>
      <c r="M18" s="77"/>
      <c r="N18" s="76"/>
    </row>
    <row r="19" spans="1:14" s="2" customFormat="1" ht="15" customHeight="1" x14ac:dyDescent="0.2">
      <c r="A19" s="124" t="str">
        <f>IF(COUNTBLANK('Achat Forfait Epilation'!A18)=1,"",'Achat Forfait Epilation'!A18)</f>
        <v xml:space="preserve"> </v>
      </c>
      <c r="B19" s="32" t="str">
        <f>IF(COUNTBLANK('Achat Forfait Epilation'!B18)=1,"",'Achat Forfait Epilation'!B18)</f>
        <v xml:space="preserve"> </v>
      </c>
      <c r="C19" s="9" t="str">
        <f>IF(COUNTBLANK('Achat Forfait Epilation'!C18)=1,"",'Achat Forfait Epilation'!C18)</f>
        <v xml:space="preserve"> </v>
      </c>
      <c r="D19" s="71" t="str">
        <f>IF(COUNTBLANK('Achat Forfait Epilation'!E18)=1,"",'Achat Forfait Epilation'!E18)</f>
        <v xml:space="preserve"> </v>
      </c>
      <c r="E19" s="160" t="str">
        <f>IF(COUNTBLANK('Achat Forfait Epilation'!F18)=1," ",'Achat Forfait Epilation'!F18)</f>
        <v xml:space="preserve"> </v>
      </c>
      <c r="F19" s="75" t="str">
        <f>IF(COUNTBLANK('Achat Forfait Epilation'!G18)=1,"",'Achat Forfait Epilation'!G18)</f>
        <v/>
      </c>
      <c r="G19" s="76"/>
      <c r="H19" s="75" t="str">
        <f>IF(COUNTBLANK('Achat Forfait Epilation'!I18)=1,"",'Achat Forfait Epilation'!I18)</f>
        <v/>
      </c>
      <c r="I19" s="76"/>
      <c r="J19" s="75" t="str">
        <f>IF(COUNTBLANK('Achat Forfait Epilation'!K18)=1,"",'Achat Forfait Epilation'!K18)</f>
        <v/>
      </c>
      <c r="K19" s="76"/>
      <c r="L19" s="75" t="str">
        <f>IF(COUNTBLANK('Achat Forfait Epilation'!M18)=1,"",'Achat Forfait Epilation'!M18)</f>
        <v/>
      </c>
      <c r="M19" s="77"/>
      <c r="N19" s="76"/>
    </row>
    <row r="20" spans="1:14" s="2" customFormat="1" ht="15" customHeight="1" x14ac:dyDescent="0.2">
      <c r="A20" s="124" t="str">
        <f>IF(COUNTBLANK('Achat Forfait Epilation'!A19)=1,"",'Achat Forfait Epilation'!A19)</f>
        <v xml:space="preserve"> </v>
      </c>
      <c r="B20" s="32" t="str">
        <f>IF(COUNTBLANK('Achat Forfait Epilation'!B19)=1,"",'Achat Forfait Epilation'!B19)</f>
        <v xml:space="preserve"> </v>
      </c>
      <c r="C20" s="9" t="str">
        <f>IF(COUNTBLANK('Achat Forfait Epilation'!C19)=1,"",'Achat Forfait Epilation'!C19)</f>
        <v xml:space="preserve"> </v>
      </c>
      <c r="D20" s="71" t="str">
        <f>IF(COUNTBLANK('Achat Forfait Epilation'!E19)=1,"",'Achat Forfait Epilation'!E19)</f>
        <v xml:space="preserve"> </v>
      </c>
      <c r="E20" s="160" t="str">
        <f>IF(COUNTBLANK('Achat Forfait Epilation'!F19)=1," ",'Achat Forfait Epilation'!F19)</f>
        <v xml:space="preserve"> </v>
      </c>
      <c r="F20" s="75" t="str">
        <f>IF(COUNTBLANK('Achat Forfait Epilation'!G19)=1,"",'Achat Forfait Epilation'!G19)</f>
        <v/>
      </c>
      <c r="G20" s="76"/>
      <c r="H20" s="75" t="str">
        <f>IF(COUNTBLANK('Achat Forfait Epilation'!I19)=1,"",'Achat Forfait Epilation'!I19)</f>
        <v/>
      </c>
      <c r="I20" s="76"/>
      <c r="J20" s="75" t="str">
        <f>IF(COUNTBLANK('Achat Forfait Epilation'!K19)=1,"",'Achat Forfait Epilation'!K19)</f>
        <v/>
      </c>
      <c r="K20" s="76"/>
      <c r="L20" s="75" t="str">
        <f>IF(COUNTBLANK('Achat Forfait Epilation'!M19)=1,"",'Achat Forfait Epilation'!M19)</f>
        <v/>
      </c>
      <c r="M20" s="77"/>
      <c r="N20" s="76"/>
    </row>
    <row r="21" spans="1:14" s="2" customFormat="1" ht="15" customHeight="1" x14ac:dyDescent="0.2">
      <c r="A21" s="124" t="str">
        <f>IF(COUNTBLANK('Achat Forfait Epilation'!A20)=1,"",'Achat Forfait Epilation'!A20)</f>
        <v xml:space="preserve"> </v>
      </c>
      <c r="B21" s="32" t="str">
        <f>IF(COUNTBLANK('Achat Forfait Epilation'!B20)=1,"",'Achat Forfait Epilation'!B20)</f>
        <v xml:space="preserve"> </v>
      </c>
      <c r="C21" s="9" t="str">
        <f>IF(COUNTBLANK('Achat Forfait Epilation'!C20)=1,"",'Achat Forfait Epilation'!C20)</f>
        <v xml:space="preserve"> </v>
      </c>
      <c r="D21" s="71" t="str">
        <f>IF(COUNTBLANK('Achat Forfait Epilation'!E20)=1,"",'Achat Forfait Epilation'!E20)</f>
        <v xml:space="preserve"> </v>
      </c>
      <c r="E21" s="160" t="str">
        <f>IF(COUNTBLANK('Achat Forfait Epilation'!F20)=1," ",'Achat Forfait Epilation'!F20)</f>
        <v xml:space="preserve"> </v>
      </c>
      <c r="F21" s="75" t="str">
        <f>IF(COUNTBLANK('Achat Forfait Epilation'!G20)=1,"",'Achat Forfait Epilation'!G20)</f>
        <v/>
      </c>
      <c r="G21" s="76"/>
      <c r="H21" s="75" t="str">
        <f>IF(COUNTBLANK('Achat Forfait Epilation'!I20)=1,"",'Achat Forfait Epilation'!I20)</f>
        <v/>
      </c>
      <c r="I21" s="76"/>
      <c r="J21" s="75" t="str">
        <f>IF(COUNTBLANK('Achat Forfait Epilation'!K20)=1,"",'Achat Forfait Epilation'!K20)</f>
        <v/>
      </c>
      <c r="K21" s="76"/>
      <c r="L21" s="75" t="str">
        <f>IF(COUNTBLANK('Achat Forfait Epilation'!M20)=1,"",'Achat Forfait Epilation'!M20)</f>
        <v/>
      </c>
      <c r="M21" s="77"/>
      <c r="N21" s="76"/>
    </row>
    <row r="22" spans="1:14" s="2" customFormat="1" ht="15" customHeight="1" x14ac:dyDescent="0.2">
      <c r="A22" s="124" t="str">
        <f>IF(COUNTBLANK('Achat Forfait Epilation'!A21)=1,"",'Achat Forfait Epilation'!A21)</f>
        <v xml:space="preserve"> </v>
      </c>
      <c r="B22" s="32" t="str">
        <f>IF(COUNTBLANK('Achat Forfait Epilation'!B21)=1,"",'Achat Forfait Epilation'!B21)</f>
        <v xml:space="preserve"> </v>
      </c>
      <c r="C22" s="9" t="str">
        <f>IF(COUNTBLANK('Achat Forfait Epilation'!C21)=1,"",'Achat Forfait Epilation'!C21)</f>
        <v xml:space="preserve"> </v>
      </c>
      <c r="D22" s="71" t="str">
        <f>IF(COUNTBLANK('Achat Forfait Epilation'!E21)=1,"",'Achat Forfait Epilation'!E21)</f>
        <v xml:space="preserve"> </v>
      </c>
      <c r="E22" s="160" t="str">
        <f>IF(COUNTBLANK('Achat Forfait Epilation'!F21)=1," ",'Achat Forfait Epilation'!F21)</f>
        <v xml:space="preserve"> </v>
      </c>
      <c r="F22" s="75" t="str">
        <f>IF(COUNTBLANK('Achat Forfait Epilation'!G21)=1,"",'Achat Forfait Epilation'!G21)</f>
        <v/>
      </c>
      <c r="G22" s="76"/>
      <c r="H22" s="75" t="str">
        <f>IF(COUNTBLANK('Achat Forfait Epilation'!I21)=1,"",'Achat Forfait Epilation'!I21)</f>
        <v/>
      </c>
      <c r="I22" s="76"/>
      <c r="J22" s="75" t="str">
        <f>IF(COUNTBLANK('Achat Forfait Epilation'!K21)=1,"",'Achat Forfait Epilation'!K21)</f>
        <v/>
      </c>
      <c r="K22" s="76"/>
      <c r="L22" s="75" t="str">
        <f>IF(COUNTBLANK('Achat Forfait Epilation'!M21)=1,"",'Achat Forfait Epilation'!M21)</f>
        <v/>
      </c>
      <c r="M22" s="77"/>
      <c r="N22" s="76"/>
    </row>
    <row r="23" spans="1:14" s="2" customFormat="1" ht="15" customHeight="1" x14ac:dyDescent="0.2">
      <c r="A23" s="124" t="str">
        <f>IF(COUNTBLANK('Achat Forfait Epilation'!A22)=1,"",'Achat Forfait Epilation'!A22)</f>
        <v xml:space="preserve"> </v>
      </c>
      <c r="B23" s="32" t="str">
        <f>IF(COUNTBLANK('Achat Forfait Epilation'!B22)=1,"",'Achat Forfait Epilation'!B22)</f>
        <v xml:space="preserve"> </v>
      </c>
      <c r="C23" s="9" t="str">
        <f>IF(COUNTBLANK('Achat Forfait Epilation'!C22)=1,"",'Achat Forfait Epilation'!C22)</f>
        <v xml:space="preserve"> </v>
      </c>
      <c r="D23" s="71" t="str">
        <f>IF(COUNTBLANK('Achat Forfait Epilation'!E22)=1,"",'Achat Forfait Epilation'!E22)</f>
        <v xml:space="preserve"> </v>
      </c>
      <c r="E23" s="160" t="str">
        <f>IF(COUNTBLANK('Achat Forfait Epilation'!F22)=1," ",'Achat Forfait Epilation'!F22)</f>
        <v xml:space="preserve"> </v>
      </c>
      <c r="F23" s="75" t="str">
        <f>IF(COUNTBLANK('Achat Forfait Epilation'!G22)=1,"",'Achat Forfait Epilation'!G22)</f>
        <v/>
      </c>
      <c r="G23" s="76"/>
      <c r="H23" s="75" t="str">
        <f>IF(COUNTBLANK('Achat Forfait Epilation'!I22)=1,"",'Achat Forfait Epilation'!I22)</f>
        <v/>
      </c>
      <c r="I23" s="76"/>
      <c r="J23" s="75" t="str">
        <f>IF(COUNTBLANK('Achat Forfait Epilation'!K22)=1,"",'Achat Forfait Epilation'!K22)</f>
        <v/>
      </c>
      <c r="K23" s="76"/>
      <c r="L23" s="75" t="str">
        <f>IF(COUNTBLANK('Achat Forfait Epilation'!M22)=1,"",'Achat Forfait Epilation'!M22)</f>
        <v/>
      </c>
      <c r="M23" s="77"/>
      <c r="N23" s="76"/>
    </row>
    <row r="24" spans="1:14" s="2" customFormat="1" ht="15" customHeight="1" x14ac:dyDescent="0.2">
      <c r="A24" s="124" t="str">
        <f>IF(COUNTBLANK('Achat Forfait Epilation'!A23)=1,"",'Achat Forfait Epilation'!A23)</f>
        <v xml:space="preserve"> </v>
      </c>
      <c r="B24" s="32" t="str">
        <f>IF(COUNTBLANK('Achat Forfait Epilation'!B23)=1,"",'Achat Forfait Epilation'!B23)</f>
        <v xml:space="preserve"> </v>
      </c>
      <c r="C24" s="9" t="str">
        <f>IF(COUNTBLANK('Achat Forfait Epilation'!C23)=1,"",'Achat Forfait Epilation'!C23)</f>
        <v xml:space="preserve"> </v>
      </c>
      <c r="D24" s="71" t="str">
        <f>IF(COUNTBLANK('Achat Forfait Epilation'!E23)=1,"",'Achat Forfait Epilation'!E23)</f>
        <v xml:space="preserve"> </v>
      </c>
      <c r="E24" s="160" t="str">
        <f>IF(COUNTBLANK('Achat Forfait Epilation'!F23)=1," ",'Achat Forfait Epilation'!F23)</f>
        <v xml:space="preserve"> </v>
      </c>
      <c r="F24" s="75" t="str">
        <f>IF(COUNTBLANK('Achat Forfait Epilation'!G23)=1,"",'Achat Forfait Epilation'!G23)</f>
        <v/>
      </c>
      <c r="G24" s="76"/>
      <c r="H24" s="75" t="str">
        <f>IF(COUNTBLANK('Achat Forfait Epilation'!I23)=1,"",'Achat Forfait Epilation'!I23)</f>
        <v/>
      </c>
      <c r="I24" s="76"/>
      <c r="J24" s="75" t="str">
        <f>IF(COUNTBLANK('Achat Forfait Epilation'!K23)=1,"",'Achat Forfait Epilation'!K23)</f>
        <v/>
      </c>
      <c r="K24" s="76"/>
      <c r="L24" s="75" t="str">
        <f>IF(COUNTBLANK('Achat Forfait Epilation'!M23)=1,"",'Achat Forfait Epilation'!M23)</f>
        <v/>
      </c>
      <c r="M24" s="77"/>
      <c r="N24" s="76"/>
    </row>
    <row r="25" spans="1:14" s="2" customFormat="1" ht="15" customHeight="1" x14ac:dyDescent="0.2">
      <c r="A25" s="124" t="str">
        <f>IF(COUNTBLANK('Achat Forfait Epilation'!A24)=1,"",'Achat Forfait Epilation'!A24)</f>
        <v xml:space="preserve"> </v>
      </c>
      <c r="B25" s="32" t="str">
        <f>IF(COUNTBLANK('Achat Forfait Epilation'!B24)=1,"",'Achat Forfait Epilation'!B24)</f>
        <v xml:space="preserve"> </v>
      </c>
      <c r="C25" s="9" t="str">
        <f>IF(COUNTBLANK('Achat Forfait Epilation'!C24)=1,"",'Achat Forfait Epilation'!C24)</f>
        <v xml:space="preserve"> </v>
      </c>
      <c r="D25" s="71" t="str">
        <f>IF(COUNTBLANK('Achat Forfait Epilation'!E24)=1,"",'Achat Forfait Epilation'!E24)</f>
        <v xml:space="preserve"> </v>
      </c>
      <c r="E25" s="160" t="str">
        <f>IF(COUNTBLANK('Achat Forfait Epilation'!F24)=1," ",'Achat Forfait Epilation'!F24)</f>
        <v xml:space="preserve"> </v>
      </c>
      <c r="F25" s="75" t="str">
        <f>IF(COUNTBLANK('Achat Forfait Epilation'!G24)=1,"",'Achat Forfait Epilation'!G24)</f>
        <v/>
      </c>
      <c r="G25" s="76"/>
      <c r="H25" s="75" t="str">
        <f>IF(COUNTBLANK('Achat Forfait Epilation'!I24)=1,"",'Achat Forfait Epilation'!I24)</f>
        <v/>
      </c>
      <c r="I25" s="76"/>
      <c r="J25" s="75" t="str">
        <f>IF(COUNTBLANK('Achat Forfait Epilation'!K24)=1,"",'Achat Forfait Epilation'!K24)</f>
        <v/>
      </c>
      <c r="K25" s="76"/>
      <c r="L25" s="75" t="str">
        <f>IF(COUNTBLANK('Achat Forfait Epilation'!M24)=1,"",'Achat Forfait Epilation'!M24)</f>
        <v/>
      </c>
      <c r="M25" s="77"/>
      <c r="N25" s="76"/>
    </row>
    <row r="26" spans="1:14" s="2" customFormat="1" ht="15" customHeight="1" x14ac:dyDescent="0.2">
      <c r="A26" s="124" t="str">
        <f>IF(COUNTBLANK('Achat Forfait Epilation'!A25)=1,"",'Achat Forfait Epilation'!A25)</f>
        <v xml:space="preserve"> </v>
      </c>
      <c r="B26" s="32" t="str">
        <f>IF(COUNTBLANK('Achat Forfait Epilation'!B25)=1,"",'Achat Forfait Epilation'!B25)</f>
        <v xml:space="preserve"> </v>
      </c>
      <c r="C26" s="9" t="str">
        <f>IF(COUNTBLANK('Achat Forfait Epilation'!C25)=1,"",'Achat Forfait Epilation'!C25)</f>
        <v xml:space="preserve"> </v>
      </c>
      <c r="D26" s="71" t="str">
        <f>IF(COUNTBLANK('Achat Forfait Epilation'!E25)=1,"",'Achat Forfait Epilation'!E25)</f>
        <v xml:space="preserve"> </v>
      </c>
      <c r="E26" s="160" t="str">
        <f>IF(COUNTBLANK('Achat Forfait Epilation'!F25)=1," ",'Achat Forfait Epilation'!F25)</f>
        <v xml:space="preserve"> </v>
      </c>
      <c r="F26" s="75" t="str">
        <f>IF(COUNTBLANK('Achat Forfait Epilation'!G25)=1,"",'Achat Forfait Epilation'!G25)</f>
        <v/>
      </c>
      <c r="G26" s="76"/>
      <c r="H26" s="75" t="str">
        <f>IF(COUNTBLANK('Achat Forfait Epilation'!I25)=1,"",'Achat Forfait Epilation'!I25)</f>
        <v/>
      </c>
      <c r="I26" s="76"/>
      <c r="J26" s="75" t="str">
        <f>IF(COUNTBLANK('Achat Forfait Epilation'!K25)=1,"",'Achat Forfait Epilation'!K25)</f>
        <v/>
      </c>
      <c r="K26" s="76"/>
      <c r="L26" s="75" t="str">
        <f>IF(COUNTBLANK('Achat Forfait Epilation'!M25)=1,"",'Achat Forfait Epilation'!M25)</f>
        <v/>
      </c>
      <c r="M26" s="77"/>
      <c r="N26" s="76"/>
    </row>
    <row r="27" spans="1:14" s="2" customFormat="1" ht="15" customHeight="1" x14ac:dyDescent="0.2">
      <c r="A27" s="124" t="str">
        <f>IF(COUNTBLANK('Achat Forfait Epilation'!A26)=1,"",'Achat Forfait Epilation'!A26)</f>
        <v xml:space="preserve"> </v>
      </c>
      <c r="B27" s="32" t="str">
        <f>IF(COUNTBLANK('Achat Forfait Epilation'!B26)=1,"",'Achat Forfait Epilation'!B26)</f>
        <v xml:space="preserve"> </v>
      </c>
      <c r="C27" s="9" t="str">
        <f>IF(COUNTBLANK('Achat Forfait Epilation'!C26)=1,"",'Achat Forfait Epilation'!C26)</f>
        <v xml:space="preserve"> </v>
      </c>
      <c r="D27" s="71" t="str">
        <f>IF(COUNTBLANK('Achat Forfait Epilation'!E26)=1,"",'Achat Forfait Epilation'!E26)</f>
        <v xml:space="preserve"> </v>
      </c>
      <c r="E27" s="160" t="str">
        <f>IF(COUNTBLANK('Achat Forfait Epilation'!F26)=1," ",'Achat Forfait Epilation'!F26)</f>
        <v xml:space="preserve"> </v>
      </c>
      <c r="F27" s="75" t="str">
        <f>IF(COUNTBLANK('Achat Forfait Epilation'!G26)=1,"",'Achat Forfait Epilation'!G26)</f>
        <v/>
      </c>
      <c r="G27" s="76"/>
      <c r="H27" s="75" t="str">
        <f>IF(COUNTBLANK('Achat Forfait Epilation'!I26)=1,"",'Achat Forfait Epilation'!I26)</f>
        <v/>
      </c>
      <c r="I27" s="76"/>
      <c r="J27" s="75" t="str">
        <f>IF(COUNTBLANK('Achat Forfait Epilation'!K26)=1,"",'Achat Forfait Epilation'!K26)</f>
        <v/>
      </c>
      <c r="K27" s="76"/>
      <c r="L27" s="75" t="str">
        <f>IF(COUNTBLANK('Achat Forfait Epilation'!M26)=1,"",'Achat Forfait Epilation'!M26)</f>
        <v/>
      </c>
      <c r="M27" s="77"/>
      <c r="N27" s="76"/>
    </row>
    <row r="28" spans="1:14" s="2" customFormat="1" ht="15" customHeight="1" x14ac:dyDescent="0.2">
      <c r="A28" s="124" t="str">
        <f>IF(COUNTBLANK('Achat Forfait Epilation'!A27)=1,"",'Achat Forfait Epilation'!A27)</f>
        <v xml:space="preserve"> </v>
      </c>
      <c r="B28" s="32" t="str">
        <f>IF(COUNTBLANK('Achat Forfait Epilation'!B27)=1,"",'Achat Forfait Epilation'!B27)</f>
        <v xml:space="preserve"> </v>
      </c>
      <c r="C28" s="9" t="str">
        <f>IF(COUNTBLANK('Achat Forfait Epilation'!C27)=1,"",'Achat Forfait Epilation'!C27)</f>
        <v xml:space="preserve"> </v>
      </c>
      <c r="D28" s="71" t="str">
        <f>IF(COUNTBLANK('Achat Forfait Epilation'!E27)=1,"",'Achat Forfait Epilation'!E27)</f>
        <v xml:space="preserve"> </v>
      </c>
      <c r="E28" s="160" t="str">
        <f>IF(COUNTBLANK('Achat Forfait Epilation'!F27)=1," ",'Achat Forfait Epilation'!F27)</f>
        <v xml:space="preserve"> </v>
      </c>
      <c r="F28" s="75" t="str">
        <f>IF(COUNTBLANK('Achat Forfait Epilation'!G27)=1,"",'Achat Forfait Epilation'!G27)</f>
        <v/>
      </c>
      <c r="G28" s="76"/>
      <c r="H28" s="75" t="str">
        <f>IF(COUNTBLANK('Achat Forfait Epilation'!I27)=1,"",'Achat Forfait Epilation'!I27)</f>
        <v/>
      </c>
      <c r="I28" s="76"/>
      <c r="J28" s="75" t="str">
        <f>IF(COUNTBLANK('Achat Forfait Epilation'!K27)=1,"",'Achat Forfait Epilation'!K27)</f>
        <v/>
      </c>
      <c r="K28" s="76"/>
      <c r="L28" s="75" t="str">
        <f>IF(COUNTBLANK('Achat Forfait Epilation'!M27)=1,"",'Achat Forfait Epilation'!M27)</f>
        <v/>
      </c>
      <c r="M28" s="77"/>
      <c r="N28" s="76"/>
    </row>
    <row r="29" spans="1:14" s="2" customFormat="1" ht="15" customHeight="1" x14ac:dyDescent="0.2">
      <c r="A29" s="124" t="str">
        <f>IF(COUNTBLANK('Achat Forfait Epilation'!A28)=1,"",'Achat Forfait Epilation'!A28)</f>
        <v xml:space="preserve"> </v>
      </c>
      <c r="B29" s="32" t="str">
        <f>IF(COUNTBLANK('Achat Forfait Epilation'!B28)=1,"",'Achat Forfait Epilation'!B28)</f>
        <v xml:space="preserve"> </v>
      </c>
      <c r="C29" s="9" t="str">
        <f>IF(COUNTBLANK('Achat Forfait Epilation'!C28)=1,"",'Achat Forfait Epilation'!C28)</f>
        <v xml:space="preserve"> </v>
      </c>
      <c r="D29" s="71" t="str">
        <f>IF(COUNTBLANK('Achat Forfait Epilation'!E28)=1,"",'Achat Forfait Epilation'!E28)</f>
        <v xml:space="preserve"> </v>
      </c>
      <c r="E29" s="160" t="str">
        <f>IF(COUNTBLANK('Achat Forfait Epilation'!F28)=1," ",'Achat Forfait Epilation'!F28)</f>
        <v xml:space="preserve"> </v>
      </c>
      <c r="F29" s="75" t="str">
        <f>IF(COUNTBLANK('Achat Forfait Epilation'!G28)=1,"",'Achat Forfait Epilation'!G28)</f>
        <v/>
      </c>
      <c r="G29" s="76"/>
      <c r="H29" s="75" t="str">
        <f>IF(COUNTBLANK('Achat Forfait Epilation'!I28)=1,"",'Achat Forfait Epilation'!I28)</f>
        <v/>
      </c>
      <c r="I29" s="76"/>
      <c r="J29" s="75" t="str">
        <f>IF(COUNTBLANK('Achat Forfait Epilation'!K28)=1,"",'Achat Forfait Epilation'!K28)</f>
        <v/>
      </c>
      <c r="K29" s="76"/>
      <c r="L29" s="75" t="str">
        <f>IF(COUNTBLANK('Achat Forfait Epilation'!M28)=1,"",'Achat Forfait Epilation'!M28)</f>
        <v/>
      </c>
      <c r="M29" s="77"/>
      <c r="N29" s="76"/>
    </row>
    <row r="30" spans="1:14" s="2" customFormat="1" ht="15" customHeight="1" x14ac:dyDescent="0.2">
      <c r="A30" s="124" t="str">
        <f>IF(COUNTBLANK('Achat Forfait Epilation'!A29)=1,"",'Achat Forfait Epilation'!A29)</f>
        <v xml:space="preserve"> </v>
      </c>
      <c r="B30" s="32" t="str">
        <f>IF(COUNTBLANK('Achat Forfait Epilation'!B29)=1,"",'Achat Forfait Epilation'!B29)</f>
        <v xml:space="preserve"> </v>
      </c>
      <c r="C30" s="9" t="str">
        <f>IF(COUNTBLANK('Achat Forfait Epilation'!C29)=1,"",'Achat Forfait Epilation'!C29)</f>
        <v xml:space="preserve"> </v>
      </c>
      <c r="D30" s="71" t="str">
        <f>IF(COUNTBLANK('Achat Forfait Epilation'!E29)=1,"",'Achat Forfait Epilation'!E29)</f>
        <v xml:space="preserve"> </v>
      </c>
      <c r="E30" s="160" t="str">
        <f>IF(COUNTBLANK('Achat Forfait Epilation'!F29)=1," ",'Achat Forfait Epilation'!F29)</f>
        <v xml:space="preserve"> </v>
      </c>
      <c r="F30" s="75" t="str">
        <f>IF(COUNTBLANK('Achat Forfait Epilation'!G29)=1,"",'Achat Forfait Epilation'!G29)</f>
        <v/>
      </c>
      <c r="G30" s="76"/>
      <c r="H30" s="75" t="str">
        <f>IF(COUNTBLANK('Achat Forfait Epilation'!I29)=1,"",'Achat Forfait Epilation'!I29)</f>
        <v/>
      </c>
      <c r="I30" s="76"/>
      <c r="J30" s="75" t="str">
        <f>IF(COUNTBLANK('Achat Forfait Epilation'!K29)=1,"",'Achat Forfait Epilation'!K29)</f>
        <v/>
      </c>
      <c r="K30" s="76"/>
      <c r="L30" s="75" t="str">
        <f>IF(COUNTBLANK('Achat Forfait Epilation'!M29)=1,"",'Achat Forfait Epilation'!M29)</f>
        <v/>
      </c>
      <c r="M30" s="77"/>
      <c r="N30" s="76"/>
    </row>
    <row r="31" spans="1:14" s="2" customFormat="1" ht="15" customHeight="1" x14ac:dyDescent="0.2">
      <c r="A31" s="124" t="str">
        <f>IF(COUNTBLANK('Achat Forfait Epilation'!A30)=1,"",'Achat Forfait Epilation'!A30)</f>
        <v xml:space="preserve"> </v>
      </c>
      <c r="B31" s="32" t="str">
        <f>IF(COUNTBLANK('Achat Forfait Epilation'!B30)=1,"",'Achat Forfait Epilation'!B30)</f>
        <v xml:space="preserve"> </v>
      </c>
      <c r="C31" s="9" t="str">
        <f>IF(COUNTBLANK('Achat Forfait Epilation'!C30)=1,"",'Achat Forfait Epilation'!C30)</f>
        <v xml:space="preserve"> </v>
      </c>
      <c r="D31" s="71" t="str">
        <f>IF(COUNTBLANK('Achat Forfait Epilation'!E30)=1,"",'Achat Forfait Epilation'!E30)</f>
        <v xml:space="preserve"> </v>
      </c>
      <c r="E31" s="160" t="str">
        <f>IF(COUNTBLANK('Achat Forfait Epilation'!F30)=1," ",'Achat Forfait Epilation'!F30)</f>
        <v xml:space="preserve"> </v>
      </c>
      <c r="F31" s="75" t="str">
        <f>IF(COUNTBLANK('Achat Forfait Epilation'!G30)=1,"",'Achat Forfait Epilation'!G30)</f>
        <v/>
      </c>
      <c r="G31" s="76"/>
      <c r="H31" s="75" t="str">
        <f>IF(COUNTBLANK('Achat Forfait Epilation'!I30)=1,"",'Achat Forfait Epilation'!I30)</f>
        <v/>
      </c>
      <c r="I31" s="76"/>
      <c r="J31" s="75" t="str">
        <f>IF(COUNTBLANK('Achat Forfait Epilation'!K30)=1,"",'Achat Forfait Epilation'!K30)</f>
        <v/>
      </c>
      <c r="K31" s="76"/>
      <c r="L31" s="75" t="str">
        <f>IF(COUNTBLANK('Achat Forfait Epilation'!M30)=1,"",'Achat Forfait Epilation'!M30)</f>
        <v/>
      </c>
      <c r="M31" s="77"/>
      <c r="N31" s="76"/>
    </row>
    <row r="32" spans="1:14" s="2" customFormat="1" ht="15" customHeight="1" x14ac:dyDescent="0.2">
      <c r="A32" s="124" t="str">
        <f>IF(COUNTBLANK('Achat Forfait Epilation'!A31)=1,"",'Achat Forfait Epilation'!A31)</f>
        <v xml:space="preserve"> </v>
      </c>
      <c r="B32" s="32" t="str">
        <f>IF(COUNTBLANK('Achat Forfait Epilation'!B31)=1,"",'Achat Forfait Epilation'!B31)</f>
        <v xml:space="preserve"> </v>
      </c>
      <c r="C32" s="9" t="str">
        <f>IF(COUNTBLANK('Achat Forfait Epilation'!C31)=1,"",'Achat Forfait Epilation'!C31)</f>
        <v xml:space="preserve"> </v>
      </c>
      <c r="D32" s="71" t="str">
        <f>IF(COUNTBLANK('Achat Forfait Epilation'!E31)=1,"",'Achat Forfait Epilation'!E31)</f>
        <v xml:space="preserve"> </v>
      </c>
      <c r="E32" s="160" t="str">
        <f>IF(COUNTBLANK('Achat Forfait Epilation'!F31)=1," ",'Achat Forfait Epilation'!F31)</f>
        <v xml:space="preserve"> </v>
      </c>
      <c r="F32" s="75" t="str">
        <f>IF(COUNTBLANK('Achat Forfait Epilation'!G31)=1,"",'Achat Forfait Epilation'!G31)</f>
        <v/>
      </c>
      <c r="G32" s="76"/>
      <c r="H32" s="75" t="str">
        <f>IF(COUNTBLANK('Achat Forfait Epilation'!I31)=1,"",'Achat Forfait Epilation'!I31)</f>
        <v/>
      </c>
      <c r="I32" s="76"/>
      <c r="J32" s="75" t="str">
        <f>IF(COUNTBLANK('Achat Forfait Epilation'!K31)=1,"",'Achat Forfait Epilation'!K31)</f>
        <v/>
      </c>
      <c r="K32" s="76"/>
      <c r="L32" s="75" t="str">
        <f>IF(COUNTBLANK('Achat Forfait Epilation'!M31)=1,"",'Achat Forfait Epilation'!M31)</f>
        <v/>
      </c>
      <c r="M32" s="77"/>
      <c r="N32" s="76"/>
    </row>
    <row r="33" spans="1:14" s="2" customFormat="1" ht="15" customHeight="1" x14ac:dyDescent="0.2">
      <c r="A33" s="124" t="str">
        <f>IF(COUNTBLANK('Achat Forfait Epilation'!A32)=1,"",'Achat Forfait Epilation'!A32)</f>
        <v xml:space="preserve"> </v>
      </c>
      <c r="B33" s="32" t="str">
        <f>IF(COUNTBLANK('Achat Forfait Epilation'!B32)=1,"",'Achat Forfait Epilation'!B32)</f>
        <v xml:space="preserve"> </v>
      </c>
      <c r="C33" s="9" t="str">
        <f>IF(COUNTBLANK('Achat Forfait Epilation'!C32)=1,"",'Achat Forfait Epilation'!C32)</f>
        <v xml:space="preserve"> </v>
      </c>
      <c r="D33" s="71" t="str">
        <f>IF(COUNTBLANK('Achat Forfait Epilation'!E32)=1,"",'Achat Forfait Epilation'!E32)</f>
        <v xml:space="preserve"> </v>
      </c>
      <c r="E33" s="160" t="str">
        <f>IF(COUNTBLANK('Achat Forfait Epilation'!F32)=1," ",'Achat Forfait Epilation'!F32)</f>
        <v xml:space="preserve"> </v>
      </c>
      <c r="F33" s="75" t="str">
        <f>IF(COUNTBLANK('Achat Forfait Epilation'!G32)=1,"",'Achat Forfait Epilation'!G32)</f>
        <v/>
      </c>
      <c r="G33" s="76"/>
      <c r="H33" s="75" t="str">
        <f>IF(COUNTBLANK('Achat Forfait Epilation'!I32)=1,"",'Achat Forfait Epilation'!I32)</f>
        <v/>
      </c>
      <c r="I33" s="76"/>
      <c r="J33" s="75" t="str">
        <f>IF(COUNTBLANK('Achat Forfait Epilation'!K32)=1,"",'Achat Forfait Epilation'!K32)</f>
        <v/>
      </c>
      <c r="K33" s="76"/>
      <c r="L33" s="75" t="str">
        <f>IF(COUNTBLANK('Achat Forfait Epilation'!M32)=1,"",'Achat Forfait Epilation'!M32)</f>
        <v/>
      </c>
      <c r="M33" s="77"/>
      <c r="N33" s="76"/>
    </row>
    <row r="34" spans="1:14" s="2" customFormat="1" ht="15" customHeight="1" x14ac:dyDescent="0.2">
      <c r="A34" s="124" t="str">
        <f>IF(COUNTBLANK('Achat Forfait Epilation'!A33)=1,"",'Achat Forfait Epilation'!A33)</f>
        <v xml:space="preserve"> </v>
      </c>
      <c r="B34" s="32" t="str">
        <f>IF(COUNTBLANK('Achat Forfait Epilation'!B33)=1,"",'Achat Forfait Epilation'!B33)</f>
        <v xml:space="preserve"> </v>
      </c>
      <c r="C34" s="9" t="str">
        <f>IF(COUNTBLANK('Achat Forfait Epilation'!C33)=1,"",'Achat Forfait Epilation'!C33)</f>
        <v xml:space="preserve"> </v>
      </c>
      <c r="D34" s="71" t="str">
        <f>IF(COUNTBLANK('Achat Forfait Epilation'!E33)=1,"",'Achat Forfait Epilation'!E33)</f>
        <v xml:space="preserve"> </v>
      </c>
      <c r="E34" s="160" t="str">
        <f>IF(COUNTBLANK('Achat Forfait Epilation'!F33)=1," ",'Achat Forfait Epilation'!F33)</f>
        <v xml:space="preserve"> </v>
      </c>
      <c r="F34" s="75" t="str">
        <f>IF(COUNTBLANK('Achat Forfait Epilation'!G33)=1,"",'Achat Forfait Epilation'!G33)</f>
        <v/>
      </c>
      <c r="G34" s="76"/>
      <c r="H34" s="75" t="str">
        <f>IF(COUNTBLANK('Achat Forfait Epilation'!I33)=1,"",'Achat Forfait Epilation'!I33)</f>
        <v/>
      </c>
      <c r="I34" s="76"/>
      <c r="J34" s="75" t="str">
        <f>IF(COUNTBLANK('Achat Forfait Epilation'!K33)=1,"",'Achat Forfait Epilation'!K33)</f>
        <v/>
      </c>
      <c r="K34" s="76"/>
      <c r="L34" s="75" t="str">
        <f>IF(COUNTBLANK('Achat Forfait Epilation'!M33)=1,"",'Achat Forfait Epilation'!M33)</f>
        <v/>
      </c>
      <c r="M34" s="77"/>
      <c r="N34" s="76"/>
    </row>
    <row r="35" spans="1:14" s="2" customFormat="1" ht="15" customHeight="1" x14ac:dyDescent="0.2">
      <c r="A35" s="124" t="str">
        <f>IF(COUNTBLANK('Achat Forfait Epilation'!A34)=1,"",'Achat Forfait Epilation'!A34)</f>
        <v xml:space="preserve"> </v>
      </c>
      <c r="B35" s="32" t="str">
        <f>IF(COUNTBLANK('Achat Forfait Epilation'!B34)=1,"",'Achat Forfait Epilation'!B34)</f>
        <v xml:space="preserve"> </v>
      </c>
      <c r="C35" s="9" t="str">
        <f>IF(COUNTBLANK('Achat Forfait Epilation'!C34)=1,"",'Achat Forfait Epilation'!C34)</f>
        <v xml:space="preserve"> </v>
      </c>
      <c r="D35" s="71" t="str">
        <f>IF(COUNTBLANK('Achat Forfait Epilation'!E34)=1,"",'Achat Forfait Epilation'!E34)</f>
        <v xml:space="preserve"> </v>
      </c>
      <c r="E35" s="160" t="str">
        <f>IF(COUNTBLANK('Achat Forfait Epilation'!F34)=1," ",'Achat Forfait Epilation'!F34)</f>
        <v xml:space="preserve"> </v>
      </c>
      <c r="F35" s="75" t="str">
        <f>IF(COUNTBLANK('Achat Forfait Epilation'!G34)=1,"",'Achat Forfait Epilation'!G34)</f>
        <v/>
      </c>
      <c r="G35" s="76"/>
      <c r="H35" s="75" t="str">
        <f>IF(COUNTBLANK('Achat Forfait Epilation'!I34)=1,"",'Achat Forfait Epilation'!I34)</f>
        <v/>
      </c>
      <c r="I35" s="76"/>
      <c r="J35" s="75" t="str">
        <f>IF(COUNTBLANK('Achat Forfait Epilation'!K34)=1,"",'Achat Forfait Epilation'!K34)</f>
        <v/>
      </c>
      <c r="K35" s="76"/>
      <c r="L35" s="75" t="str">
        <f>IF(COUNTBLANK('Achat Forfait Epilation'!M34)=1,"",'Achat Forfait Epilation'!M34)</f>
        <v/>
      </c>
      <c r="M35" s="77"/>
      <c r="N35" s="76"/>
    </row>
    <row r="36" spans="1:14" s="2" customFormat="1" ht="15" customHeight="1" x14ac:dyDescent="0.2">
      <c r="A36" s="124" t="str">
        <f>IF(COUNTBLANK('Achat Forfait Epilation'!A35)=1,"",'Achat Forfait Epilation'!A35)</f>
        <v xml:space="preserve"> </v>
      </c>
      <c r="B36" s="32" t="str">
        <f>IF(COUNTBLANK('Achat Forfait Epilation'!B35)=1,"",'Achat Forfait Epilation'!B35)</f>
        <v xml:space="preserve"> </v>
      </c>
      <c r="C36" s="9" t="str">
        <f>IF(COUNTBLANK('Achat Forfait Epilation'!C35)=1,"",'Achat Forfait Epilation'!C35)</f>
        <v xml:space="preserve"> </v>
      </c>
      <c r="D36" s="71" t="str">
        <f>IF(COUNTBLANK('Achat Forfait Epilation'!E35)=1,"",'Achat Forfait Epilation'!E35)</f>
        <v xml:space="preserve"> </v>
      </c>
      <c r="E36" s="160" t="str">
        <f>IF(COUNTBLANK('Achat Forfait Epilation'!F35)=1," ",'Achat Forfait Epilation'!F35)</f>
        <v xml:space="preserve"> </v>
      </c>
      <c r="F36" s="75" t="str">
        <f>IF(COUNTBLANK('Achat Forfait Epilation'!G35)=1,"",'Achat Forfait Epilation'!G35)</f>
        <v/>
      </c>
      <c r="G36" s="76"/>
      <c r="H36" s="75" t="str">
        <f>IF(COUNTBLANK('Achat Forfait Epilation'!I35)=1,"",'Achat Forfait Epilation'!I35)</f>
        <v/>
      </c>
      <c r="I36" s="76"/>
      <c r="J36" s="75" t="str">
        <f>IF(COUNTBLANK('Achat Forfait Epilation'!K35)=1,"",'Achat Forfait Epilation'!K35)</f>
        <v/>
      </c>
      <c r="K36" s="76"/>
      <c r="L36" s="75" t="str">
        <f>IF(COUNTBLANK('Achat Forfait Epilation'!M35)=1,"",'Achat Forfait Epilation'!M35)</f>
        <v/>
      </c>
      <c r="M36" s="77"/>
      <c r="N36" s="76"/>
    </row>
    <row r="37" spans="1:14" s="2" customFormat="1" ht="15" customHeight="1" x14ac:dyDescent="0.2">
      <c r="A37" s="124" t="str">
        <f>IF(COUNTBLANK('Achat Forfait Epilation'!A36)=1,"",'Achat Forfait Epilation'!A36)</f>
        <v xml:space="preserve"> </v>
      </c>
      <c r="B37" s="32" t="str">
        <f>IF(COUNTBLANK('Achat Forfait Epilation'!B36)=1,"",'Achat Forfait Epilation'!B36)</f>
        <v xml:space="preserve"> </v>
      </c>
      <c r="C37" s="9" t="str">
        <f>IF(COUNTBLANK('Achat Forfait Epilation'!C36)=1,"",'Achat Forfait Epilation'!C36)</f>
        <v xml:space="preserve"> </v>
      </c>
      <c r="D37" s="71" t="str">
        <f>IF(COUNTBLANK('Achat Forfait Epilation'!E36)=1,"",'Achat Forfait Epilation'!E36)</f>
        <v xml:space="preserve"> </v>
      </c>
      <c r="E37" s="160" t="str">
        <f>IF(COUNTBLANK('Achat Forfait Epilation'!F36)=1," ",'Achat Forfait Epilation'!F36)</f>
        <v xml:space="preserve"> </v>
      </c>
      <c r="F37" s="75" t="str">
        <f>IF(COUNTBLANK('Achat Forfait Epilation'!G36)=1,"",'Achat Forfait Epilation'!G36)</f>
        <v/>
      </c>
      <c r="G37" s="76"/>
      <c r="H37" s="75" t="str">
        <f>IF(COUNTBLANK('Achat Forfait Epilation'!I36)=1,"",'Achat Forfait Epilation'!I36)</f>
        <v/>
      </c>
      <c r="I37" s="76"/>
      <c r="J37" s="75" t="str">
        <f>IF(COUNTBLANK('Achat Forfait Epilation'!K36)=1,"",'Achat Forfait Epilation'!K36)</f>
        <v/>
      </c>
      <c r="K37" s="76"/>
      <c r="L37" s="75" t="str">
        <f>IF(COUNTBLANK('Achat Forfait Epilation'!M36)=1,"",'Achat Forfait Epilation'!M36)</f>
        <v/>
      </c>
      <c r="M37" s="77"/>
      <c r="N37" s="76"/>
    </row>
    <row r="38" spans="1:14" s="2" customFormat="1" ht="15" customHeight="1" x14ac:dyDescent="0.2">
      <c r="A38" s="124" t="str">
        <f>IF(COUNTBLANK('Achat Forfait Epilation'!A37)=1,"",'Achat Forfait Epilation'!A37)</f>
        <v xml:space="preserve"> </v>
      </c>
      <c r="B38" s="32" t="str">
        <f>IF(COUNTBLANK('Achat Forfait Epilation'!B37)=1,"",'Achat Forfait Epilation'!B37)</f>
        <v xml:space="preserve"> </v>
      </c>
      <c r="C38" s="9" t="str">
        <f>IF(COUNTBLANK('Achat Forfait Epilation'!C37)=1,"",'Achat Forfait Epilation'!C37)</f>
        <v xml:space="preserve"> </v>
      </c>
      <c r="D38" s="71" t="str">
        <f>IF(COUNTBLANK('Achat Forfait Epilation'!E37)=1,"",'Achat Forfait Epilation'!E37)</f>
        <v xml:space="preserve"> </v>
      </c>
      <c r="E38" s="160" t="str">
        <f>IF(COUNTBLANK('Achat Forfait Epilation'!F37)=1," ",'Achat Forfait Epilation'!F37)</f>
        <v xml:space="preserve"> </v>
      </c>
      <c r="F38" s="75" t="str">
        <f>IF(COUNTBLANK('Achat Forfait Epilation'!G37)=1,"",'Achat Forfait Epilation'!G37)</f>
        <v/>
      </c>
      <c r="G38" s="76"/>
      <c r="H38" s="75" t="str">
        <f>IF(COUNTBLANK('Achat Forfait Epilation'!I37)=1,"",'Achat Forfait Epilation'!I37)</f>
        <v/>
      </c>
      <c r="I38" s="76"/>
      <c r="J38" s="75" t="str">
        <f>IF(COUNTBLANK('Achat Forfait Epilation'!K37)=1,"",'Achat Forfait Epilation'!K37)</f>
        <v/>
      </c>
      <c r="K38" s="76"/>
      <c r="L38" s="75" t="str">
        <f>IF(COUNTBLANK('Achat Forfait Epilation'!M37)=1,"",'Achat Forfait Epilation'!M37)</f>
        <v/>
      </c>
      <c r="M38" s="77"/>
      <c r="N38" s="76"/>
    </row>
    <row r="39" spans="1:14" s="2" customFormat="1" ht="15" customHeight="1" x14ac:dyDescent="0.2">
      <c r="A39" s="124" t="str">
        <f>IF(COUNTBLANK('Achat Forfait Epilation'!A38)=1,"",'Achat Forfait Epilation'!A38)</f>
        <v xml:space="preserve"> </v>
      </c>
      <c r="B39" s="32" t="str">
        <f>IF(COUNTBLANK('Achat Forfait Epilation'!B38)=1,"",'Achat Forfait Epilation'!B38)</f>
        <v xml:space="preserve"> </v>
      </c>
      <c r="C39" s="9" t="str">
        <f>IF(COUNTBLANK('Achat Forfait Epilation'!C38)=1,"",'Achat Forfait Epilation'!C38)</f>
        <v xml:space="preserve"> </v>
      </c>
      <c r="D39" s="71" t="str">
        <f>IF(COUNTBLANK('Achat Forfait Epilation'!E38)=1,"",'Achat Forfait Epilation'!E38)</f>
        <v xml:space="preserve"> </v>
      </c>
      <c r="E39" s="160" t="str">
        <f>IF(COUNTBLANK('Achat Forfait Epilation'!F38)=1," ",'Achat Forfait Epilation'!F38)</f>
        <v xml:space="preserve"> </v>
      </c>
      <c r="F39" s="75" t="str">
        <f>IF(COUNTBLANK('Achat Forfait Epilation'!G38)=1,"",'Achat Forfait Epilation'!G38)</f>
        <v/>
      </c>
      <c r="G39" s="76"/>
      <c r="H39" s="75" t="str">
        <f>IF(COUNTBLANK('Achat Forfait Epilation'!I38)=1,"",'Achat Forfait Epilation'!I38)</f>
        <v/>
      </c>
      <c r="I39" s="76"/>
      <c r="J39" s="75" t="str">
        <f>IF(COUNTBLANK('Achat Forfait Epilation'!K38)=1,"",'Achat Forfait Epilation'!K38)</f>
        <v/>
      </c>
      <c r="K39" s="76"/>
      <c r="L39" s="75" t="str">
        <f>IF(COUNTBLANK('Achat Forfait Epilation'!M38)=1,"",'Achat Forfait Epilation'!M38)</f>
        <v/>
      </c>
      <c r="M39" s="77"/>
      <c r="N39" s="76"/>
    </row>
    <row r="40" spans="1:14" s="2" customFormat="1" ht="15" customHeight="1" x14ac:dyDescent="0.2">
      <c r="A40" s="124" t="str">
        <f>IF(COUNTBLANK('Achat Forfait Epilation'!A39)=1,"",'Achat Forfait Epilation'!A39)</f>
        <v xml:space="preserve"> </v>
      </c>
      <c r="B40" s="32" t="str">
        <f>IF(COUNTBLANK('Achat Forfait Epilation'!B39)=1,"",'Achat Forfait Epilation'!B39)</f>
        <v xml:space="preserve"> </v>
      </c>
      <c r="C40" s="9" t="str">
        <f>IF(COUNTBLANK('Achat Forfait Epilation'!C39)=1,"",'Achat Forfait Epilation'!C39)</f>
        <v xml:space="preserve"> </v>
      </c>
      <c r="D40" s="71" t="str">
        <f>IF(COUNTBLANK('Achat Forfait Epilation'!E39)=1,"",'Achat Forfait Epilation'!E39)</f>
        <v xml:space="preserve"> </v>
      </c>
      <c r="E40" s="160" t="str">
        <f>IF(COUNTBLANK('Achat Forfait Epilation'!F39)=1," ",'Achat Forfait Epilation'!F39)</f>
        <v xml:space="preserve"> </v>
      </c>
      <c r="F40" s="75" t="str">
        <f>IF(COUNTBLANK('Achat Forfait Epilation'!G39)=1,"",'Achat Forfait Epilation'!G39)</f>
        <v/>
      </c>
      <c r="G40" s="76"/>
      <c r="H40" s="75" t="str">
        <f>IF(COUNTBLANK('Achat Forfait Epilation'!I39)=1,"",'Achat Forfait Epilation'!I39)</f>
        <v/>
      </c>
      <c r="I40" s="76"/>
      <c r="J40" s="75" t="str">
        <f>IF(COUNTBLANK('Achat Forfait Epilation'!K39)=1,"",'Achat Forfait Epilation'!K39)</f>
        <v/>
      </c>
      <c r="K40" s="76"/>
      <c r="L40" s="75" t="str">
        <f>IF(COUNTBLANK('Achat Forfait Epilation'!M39)=1,"",'Achat Forfait Epilation'!M39)</f>
        <v/>
      </c>
      <c r="M40" s="77"/>
      <c r="N40" s="76"/>
    </row>
    <row r="41" spans="1:14" s="2" customFormat="1" ht="15" customHeight="1" x14ac:dyDescent="0.2">
      <c r="A41" s="124" t="str">
        <f>IF(COUNTBLANK('Achat Forfait Epilation'!A40)=1,"",'Achat Forfait Epilation'!A40)</f>
        <v xml:space="preserve"> </v>
      </c>
      <c r="B41" s="32" t="str">
        <f>IF(COUNTBLANK('Achat Forfait Epilation'!B40)=1,"",'Achat Forfait Epilation'!B40)</f>
        <v xml:space="preserve"> </v>
      </c>
      <c r="C41" s="9" t="str">
        <f>IF(COUNTBLANK('Achat Forfait Epilation'!C40)=1,"",'Achat Forfait Epilation'!C40)</f>
        <v xml:space="preserve"> </v>
      </c>
      <c r="D41" s="71" t="str">
        <f>IF(COUNTBLANK('Achat Forfait Epilation'!E40)=1,"",'Achat Forfait Epilation'!E40)</f>
        <v xml:space="preserve"> </v>
      </c>
      <c r="E41" s="160" t="str">
        <f>IF(COUNTBLANK('Achat Forfait Epilation'!F40)=1," ",'Achat Forfait Epilation'!F40)</f>
        <v xml:space="preserve"> </v>
      </c>
      <c r="F41" s="75" t="str">
        <f>IF(COUNTBLANK('Achat Forfait Epilation'!G40)=1,"",'Achat Forfait Epilation'!G40)</f>
        <v/>
      </c>
      <c r="G41" s="76"/>
      <c r="H41" s="75" t="str">
        <f>IF(COUNTBLANK('Achat Forfait Epilation'!I40)=1,"",'Achat Forfait Epilation'!I40)</f>
        <v/>
      </c>
      <c r="I41" s="76"/>
      <c r="J41" s="75" t="str">
        <f>IF(COUNTBLANK('Achat Forfait Epilation'!K40)=1,"",'Achat Forfait Epilation'!K40)</f>
        <v/>
      </c>
      <c r="K41" s="76"/>
      <c r="L41" s="75" t="str">
        <f>IF(COUNTBLANK('Achat Forfait Epilation'!M40)=1,"",'Achat Forfait Epilation'!M40)</f>
        <v/>
      </c>
      <c r="M41" s="77"/>
      <c r="N41" s="76"/>
    </row>
    <row r="42" spans="1:14" s="2" customFormat="1" ht="15" customHeight="1" x14ac:dyDescent="0.2">
      <c r="A42" s="124" t="str">
        <f>IF(COUNTBLANK('Achat Forfait Epilation'!A41)=1,"",'Achat Forfait Epilation'!A41)</f>
        <v xml:space="preserve"> </v>
      </c>
      <c r="B42" s="32" t="str">
        <f>IF(COUNTBLANK('Achat Forfait Epilation'!B41)=1,"",'Achat Forfait Epilation'!B41)</f>
        <v xml:space="preserve"> </v>
      </c>
      <c r="C42" s="9" t="str">
        <f>IF(COUNTBLANK('Achat Forfait Epilation'!C41)=1,"",'Achat Forfait Epilation'!C41)</f>
        <v xml:space="preserve"> </v>
      </c>
      <c r="D42" s="71" t="str">
        <f>IF(COUNTBLANK('Achat Forfait Epilation'!E41)=1,"",'Achat Forfait Epilation'!E41)</f>
        <v xml:space="preserve"> </v>
      </c>
      <c r="E42" s="160" t="str">
        <f>IF(COUNTBLANK('Achat Forfait Epilation'!F41)=1," ",'Achat Forfait Epilation'!F41)</f>
        <v xml:space="preserve"> </v>
      </c>
      <c r="F42" s="75" t="str">
        <f>IF(COUNTBLANK('Achat Forfait Epilation'!G41)=1,"",'Achat Forfait Epilation'!G41)</f>
        <v/>
      </c>
      <c r="G42" s="76"/>
      <c r="H42" s="75" t="str">
        <f>IF(COUNTBLANK('Achat Forfait Epilation'!I41)=1,"",'Achat Forfait Epilation'!I41)</f>
        <v/>
      </c>
      <c r="I42" s="76"/>
      <c r="J42" s="75" t="str">
        <f>IF(COUNTBLANK('Achat Forfait Epilation'!K41)=1,"",'Achat Forfait Epilation'!K41)</f>
        <v/>
      </c>
      <c r="K42" s="76"/>
      <c r="L42" s="75" t="str">
        <f>IF(COUNTBLANK('Achat Forfait Epilation'!M41)=1,"",'Achat Forfait Epilation'!M41)</f>
        <v/>
      </c>
      <c r="M42" s="77"/>
      <c r="N42" s="76"/>
    </row>
    <row r="43" spans="1:14" s="2" customFormat="1" ht="15" customHeight="1" x14ac:dyDescent="0.2">
      <c r="A43" s="124" t="str">
        <f>IF(COUNTBLANK('Achat Forfait Epilation'!A42)=1,"",'Achat Forfait Epilation'!A42)</f>
        <v xml:space="preserve"> </v>
      </c>
      <c r="B43" s="32" t="str">
        <f>IF(COUNTBLANK('Achat Forfait Epilation'!B42)=1,"",'Achat Forfait Epilation'!B42)</f>
        <v xml:space="preserve"> </v>
      </c>
      <c r="C43" s="9" t="str">
        <f>IF(COUNTBLANK('Achat Forfait Epilation'!C42)=1,"",'Achat Forfait Epilation'!C42)</f>
        <v xml:space="preserve"> </v>
      </c>
      <c r="D43" s="71" t="str">
        <f>IF(COUNTBLANK('Achat Forfait Epilation'!E42)=1,"",'Achat Forfait Epilation'!E42)</f>
        <v xml:space="preserve"> </v>
      </c>
      <c r="E43" s="160" t="str">
        <f>IF(COUNTBLANK('Achat Forfait Epilation'!F42)=1," ",'Achat Forfait Epilation'!F42)</f>
        <v xml:space="preserve"> </v>
      </c>
      <c r="F43" s="75" t="str">
        <f>IF(COUNTBLANK('Achat Forfait Epilation'!G42)=1,"",'Achat Forfait Epilation'!G42)</f>
        <v/>
      </c>
      <c r="G43" s="76"/>
      <c r="H43" s="75" t="str">
        <f>IF(COUNTBLANK('Achat Forfait Epilation'!I42)=1,"",'Achat Forfait Epilation'!I42)</f>
        <v/>
      </c>
      <c r="I43" s="76"/>
      <c r="J43" s="75" t="str">
        <f>IF(COUNTBLANK('Achat Forfait Epilation'!K42)=1,"",'Achat Forfait Epilation'!K42)</f>
        <v/>
      </c>
      <c r="K43" s="76"/>
      <c r="L43" s="75" t="str">
        <f>IF(COUNTBLANK('Achat Forfait Epilation'!M42)=1,"",'Achat Forfait Epilation'!M42)</f>
        <v/>
      </c>
      <c r="M43" s="77"/>
      <c r="N43" s="76"/>
    </row>
    <row r="44" spans="1:14" s="2" customFormat="1" ht="15" customHeight="1" x14ac:dyDescent="0.2">
      <c r="A44" s="124" t="str">
        <f>IF(COUNTBLANK('Achat Forfait Epilation'!A43)=1,"",'Achat Forfait Epilation'!A43)</f>
        <v xml:space="preserve"> </v>
      </c>
      <c r="B44" s="32" t="str">
        <f>IF(COUNTBLANK('Achat Forfait Epilation'!B43)=1,"",'Achat Forfait Epilation'!B43)</f>
        <v xml:space="preserve"> </v>
      </c>
      <c r="C44" s="9" t="str">
        <f>IF(COUNTBLANK('Achat Forfait Epilation'!C43)=1,"",'Achat Forfait Epilation'!C43)</f>
        <v xml:space="preserve"> </v>
      </c>
      <c r="D44" s="71" t="str">
        <f>IF(COUNTBLANK('Achat Forfait Epilation'!E43)=1,"",'Achat Forfait Epilation'!E43)</f>
        <v xml:space="preserve"> </v>
      </c>
      <c r="E44" s="160" t="str">
        <f>IF(COUNTBLANK('Achat Forfait Epilation'!F43)=1," ",'Achat Forfait Epilation'!F43)</f>
        <v xml:space="preserve"> </v>
      </c>
      <c r="F44" s="75" t="str">
        <f>IF(COUNTBLANK('Achat Forfait Epilation'!G43)=1,"",'Achat Forfait Epilation'!G43)</f>
        <v/>
      </c>
      <c r="G44" s="76"/>
      <c r="H44" s="75" t="str">
        <f>IF(COUNTBLANK('Achat Forfait Epilation'!I43)=1,"",'Achat Forfait Epilation'!I43)</f>
        <v/>
      </c>
      <c r="I44" s="76"/>
      <c r="J44" s="75" t="str">
        <f>IF(COUNTBLANK('Achat Forfait Epilation'!K43)=1,"",'Achat Forfait Epilation'!K43)</f>
        <v/>
      </c>
      <c r="K44" s="76"/>
      <c r="L44" s="75" t="str">
        <f>IF(COUNTBLANK('Achat Forfait Epilation'!M43)=1,"",'Achat Forfait Epilation'!M43)</f>
        <v/>
      </c>
      <c r="M44" s="77"/>
      <c r="N44" s="76"/>
    </row>
    <row r="45" spans="1:14" s="2" customFormat="1" ht="15" customHeight="1" x14ac:dyDescent="0.2">
      <c r="A45" s="124" t="str">
        <f>IF(COUNTBLANK('Achat Forfait Epilation'!A44)=1,"",'Achat Forfait Epilation'!A44)</f>
        <v xml:space="preserve"> </v>
      </c>
      <c r="B45" s="32" t="str">
        <f>IF(COUNTBLANK('Achat Forfait Epilation'!B44)=1,"",'Achat Forfait Epilation'!B44)</f>
        <v xml:space="preserve"> </v>
      </c>
      <c r="C45" s="9" t="str">
        <f>IF(COUNTBLANK('Achat Forfait Epilation'!C44)=1,"",'Achat Forfait Epilation'!C44)</f>
        <v xml:space="preserve"> </v>
      </c>
      <c r="D45" s="71" t="str">
        <f>IF(COUNTBLANK('Achat Forfait Epilation'!E44)=1,"",'Achat Forfait Epilation'!E44)</f>
        <v xml:space="preserve"> </v>
      </c>
      <c r="E45" s="160" t="str">
        <f>IF(COUNTBLANK('Achat Forfait Epilation'!F44)=1," ",'Achat Forfait Epilation'!F44)</f>
        <v xml:space="preserve"> </v>
      </c>
      <c r="F45" s="75" t="str">
        <f>IF(COUNTBLANK('Achat Forfait Epilation'!G44)=1,"",'Achat Forfait Epilation'!G44)</f>
        <v/>
      </c>
      <c r="G45" s="76"/>
      <c r="H45" s="75" t="str">
        <f>IF(COUNTBLANK('Achat Forfait Epilation'!I44)=1,"",'Achat Forfait Epilation'!I44)</f>
        <v/>
      </c>
      <c r="I45" s="76"/>
      <c r="J45" s="75" t="str">
        <f>IF(COUNTBLANK('Achat Forfait Epilation'!K44)=1,"",'Achat Forfait Epilation'!K44)</f>
        <v/>
      </c>
      <c r="K45" s="76"/>
      <c r="L45" s="75" t="str">
        <f>IF(COUNTBLANK('Achat Forfait Epilation'!M44)=1,"",'Achat Forfait Epilation'!M44)</f>
        <v/>
      </c>
      <c r="M45" s="77"/>
      <c r="N45" s="76"/>
    </row>
    <row r="46" spans="1:14" s="2" customFormat="1" ht="15" customHeight="1" x14ac:dyDescent="0.2">
      <c r="A46" s="124" t="str">
        <f>IF(COUNTBLANK('Achat Forfait Epilation'!A45)=1,"",'Achat Forfait Epilation'!A45)</f>
        <v xml:space="preserve"> </v>
      </c>
      <c r="B46" s="32" t="str">
        <f>IF(COUNTBLANK('Achat Forfait Epilation'!B45)=1,"",'Achat Forfait Epilation'!B45)</f>
        <v xml:space="preserve"> </v>
      </c>
      <c r="C46" s="9" t="str">
        <f>IF(COUNTBLANK('Achat Forfait Epilation'!C45)=1,"",'Achat Forfait Epilation'!C45)</f>
        <v xml:space="preserve"> </v>
      </c>
      <c r="D46" s="71" t="str">
        <f>IF(COUNTBLANK('Achat Forfait Epilation'!E45)=1,"",'Achat Forfait Epilation'!E45)</f>
        <v xml:space="preserve"> </v>
      </c>
      <c r="E46" s="160" t="str">
        <f>IF(COUNTBLANK('Achat Forfait Epilation'!F45)=1," ",'Achat Forfait Epilation'!F45)</f>
        <v xml:space="preserve"> </v>
      </c>
      <c r="F46" s="75" t="str">
        <f>IF(COUNTBLANK('Achat Forfait Epilation'!G45)=1,"",'Achat Forfait Epilation'!G45)</f>
        <v/>
      </c>
      <c r="G46" s="76"/>
      <c r="H46" s="75" t="str">
        <f>IF(COUNTBLANK('Achat Forfait Epilation'!I45)=1,"",'Achat Forfait Epilation'!I45)</f>
        <v/>
      </c>
      <c r="I46" s="76"/>
      <c r="J46" s="75" t="str">
        <f>IF(COUNTBLANK('Achat Forfait Epilation'!K45)=1,"",'Achat Forfait Epilation'!K45)</f>
        <v/>
      </c>
      <c r="K46" s="76"/>
      <c r="L46" s="75" t="str">
        <f>IF(COUNTBLANK('Achat Forfait Epilation'!M45)=1,"",'Achat Forfait Epilation'!M45)</f>
        <v/>
      </c>
      <c r="M46" s="77"/>
      <c r="N46" s="76"/>
    </row>
    <row r="47" spans="1:14" s="2" customFormat="1" ht="15" customHeight="1" x14ac:dyDescent="0.2">
      <c r="A47" s="124" t="str">
        <f>IF(COUNTBLANK('Achat Forfait Epilation'!A46)=1,"",'Achat Forfait Epilation'!A46)</f>
        <v xml:space="preserve"> </v>
      </c>
      <c r="B47" s="32" t="str">
        <f>IF(COUNTBLANK('Achat Forfait Epilation'!B46)=1,"",'Achat Forfait Epilation'!B46)</f>
        <v xml:space="preserve"> </v>
      </c>
      <c r="C47" s="9" t="str">
        <f>IF(COUNTBLANK('Achat Forfait Epilation'!C46)=1,"",'Achat Forfait Epilation'!C46)</f>
        <v xml:space="preserve"> </v>
      </c>
      <c r="D47" s="71" t="str">
        <f>IF(COUNTBLANK('Achat Forfait Epilation'!E46)=1,"",'Achat Forfait Epilation'!E46)</f>
        <v xml:space="preserve"> </v>
      </c>
      <c r="E47" s="160" t="str">
        <f>IF(COUNTBLANK('Achat Forfait Epilation'!F46)=1," ",'Achat Forfait Epilation'!F46)</f>
        <v xml:space="preserve"> </v>
      </c>
      <c r="F47" s="75" t="str">
        <f>IF(COUNTBLANK('Achat Forfait Epilation'!G46)=1,"",'Achat Forfait Epilation'!G46)</f>
        <v/>
      </c>
      <c r="G47" s="76"/>
      <c r="H47" s="75" t="str">
        <f>IF(COUNTBLANK('Achat Forfait Epilation'!I46)=1,"",'Achat Forfait Epilation'!I46)</f>
        <v/>
      </c>
      <c r="I47" s="76"/>
      <c r="J47" s="75" t="str">
        <f>IF(COUNTBLANK('Achat Forfait Epilation'!K46)=1,"",'Achat Forfait Epilation'!K46)</f>
        <v/>
      </c>
      <c r="K47" s="76"/>
      <c r="L47" s="75" t="str">
        <f>IF(COUNTBLANK('Achat Forfait Epilation'!M46)=1,"",'Achat Forfait Epilation'!M46)</f>
        <v/>
      </c>
      <c r="M47" s="77"/>
      <c r="N47" s="76"/>
    </row>
    <row r="48" spans="1:14" s="2" customFormat="1" ht="15" customHeight="1" x14ac:dyDescent="0.2">
      <c r="A48" s="124" t="str">
        <f>IF(COUNTBLANK('Achat Forfait Epilation'!A47)=1,"",'Achat Forfait Epilation'!A47)</f>
        <v xml:space="preserve"> </v>
      </c>
      <c r="B48" s="32" t="str">
        <f>IF(COUNTBLANK('Achat Forfait Epilation'!B47)=1,"",'Achat Forfait Epilation'!B47)</f>
        <v xml:space="preserve"> </v>
      </c>
      <c r="C48" s="9" t="str">
        <f>IF(COUNTBLANK('Achat Forfait Epilation'!C47)=1,"",'Achat Forfait Epilation'!C47)</f>
        <v xml:space="preserve"> </v>
      </c>
      <c r="D48" s="71" t="str">
        <f>IF(COUNTBLANK('Achat Forfait Epilation'!E47)=1,"",'Achat Forfait Epilation'!E47)</f>
        <v xml:space="preserve"> </v>
      </c>
      <c r="E48" s="160" t="str">
        <f>IF(COUNTBLANK('Achat Forfait Epilation'!F47)=1," ",'Achat Forfait Epilation'!F47)</f>
        <v xml:space="preserve"> </v>
      </c>
      <c r="F48" s="75" t="str">
        <f>IF(COUNTBLANK('Achat Forfait Epilation'!G47)=1,"",'Achat Forfait Epilation'!G47)</f>
        <v/>
      </c>
      <c r="G48" s="76"/>
      <c r="H48" s="75" t="str">
        <f>IF(COUNTBLANK('Achat Forfait Epilation'!I47)=1,"",'Achat Forfait Epilation'!I47)</f>
        <v/>
      </c>
      <c r="I48" s="76"/>
      <c r="J48" s="75" t="str">
        <f>IF(COUNTBLANK('Achat Forfait Epilation'!K47)=1,"",'Achat Forfait Epilation'!K47)</f>
        <v/>
      </c>
      <c r="K48" s="76"/>
      <c r="L48" s="75" t="str">
        <f>IF(COUNTBLANK('Achat Forfait Epilation'!M47)=1,"",'Achat Forfait Epilation'!M47)</f>
        <v/>
      </c>
      <c r="M48" s="77"/>
      <c r="N48" s="76"/>
    </row>
    <row r="49" spans="1:14" s="2" customFormat="1" ht="15" customHeight="1" x14ac:dyDescent="0.2">
      <c r="A49" s="124" t="str">
        <f>IF(COUNTBLANK('Achat Forfait Epilation'!A48)=1,"",'Achat Forfait Epilation'!A48)</f>
        <v xml:space="preserve"> </v>
      </c>
      <c r="B49" s="32" t="str">
        <f>IF(COUNTBLANK('Achat Forfait Epilation'!B48)=1,"",'Achat Forfait Epilation'!B48)</f>
        <v xml:space="preserve"> </v>
      </c>
      <c r="C49" s="9" t="str">
        <f>IF(COUNTBLANK('Achat Forfait Epilation'!C48)=1,"",'Achat Forfait Epilation'!C48)</f>
        <v xml:space="preserve"> </v>
      </c>
      <c r="D49" s="71" t="str">
        <f>IF(COUNTBLANK('Achat Forfait Epilation'!E48)=1,"",'Achat Forfait Epilation'!E48)</f>
        <v xml:space="preserve"> </v>
      </c>
      <c r="E49" s="160" t="str">
        <f>IF(COUNTBLANK('Achat Forfait Epilation'!F48)=1," ",'Achat Forfait Epilation'!F48)</f>
        <v xml:space="preserve"> </v>
      </c>
      <c r="F49" s="75" t="str">
        <f>IF(COUNTBLANK('Achat Forfait Epilation'!G48)=1,"",'Achat Forfait Epilation'!G48)</f>
        <v/>
      </c>
      <c r="G49" s="76"/>
      <c r="H49" s="75" t="str">
        <f>IF(COUNTBLANK('Achat Forfait Epilation'!I48)=1,"",'Achat Forfait Epilation'!I48)</f>
        <v/>
      </c>
      <c r="I49" s="76"/>
      <c r="J49" s="75" t="str">
        <f>IF(COUNTBLANK('Achat Forfait Epilation'!K48)=1,"",'Achat Forfait Epilation'!K48)</f>
        <v/>
      </c>
      <c r="K49" s="76"/>
      <c r="L49" s="75" t="str">
        <f>IF(COUNTBLANK('Achat Forfait Epilation'!M48)=1,"",'Achat Forfait Epilation'!M48)</f>
        <v/>
      </c>
      <c r="M49" s="77"/>
      <c r="N49" s="76"/>
    </row>
    <row r="50" spans="1:14" s="2" customFormat="1" ht="15" customHeight="1" x14ac:dyDescent="0.2">
      <c r="A50" s="124" t="str">
        <f>IF(COUNTBLANK('Achat Forfait Epilation'!A49)=1,"",'Achat Forfait Epilation'!A49)</f>
        <v xml:space="preserve"> </v>
      </c>
      <c r="B50" s="32" t="str">
        <f>IF(COUNTBLANK('Achat Forfait Epilation'!B49)=1,"",'Achat Forfait Epilation'!B49)</f>
        <v xml:space="preserve"> </v>
      </c>
      <c r="C50" s="9" t="str">
        <f>IF(COUNTBLANK('Achat Forfait Epilation'!C49)=1,"",'Achat Forfait Epilation'!C49)</f>
        <v xml:space="preserve"> </v>
      </c>
      <c r="D50" s="71" t="str">
        <f>IF(COUNTBLANK('Achat Forfait Epilation'!E49)=1,"",'Achat Forfait Epilation'!E49)</f>
        <v xml:space="preserve"> </v>
      </c>
      <c r="E50" s="160" t="str">
        <f>IF(COUNTBLANK('Achat Forfait Epilation'!F49)=1," ",'Achat Forfait Epilation'!F49)</f>
        <v xml:space="preserve"> </v>
      </c>
      <c r="F50" s="75" t="str">
        <f>IF(COUNTBLANK('Achat Forfait Epilation'!G49)=1,"",'Achat Forfait Epilation'!G49)</f>
        <v/>
      </c>
      <c r="G50" s="76"/>
      <c r="H50" s="75" t="str">
        <f>IF(COUNTBLANK('Achat Forfait Epilation'!I49)=1,"",'Achat Forfait Epilation'!I49)</f>
        <v/>
      </c>
      <c r="I50" s="76"/>
      <c r="J50" s="75" t="str">
        <f>IF(COUNTBLANK('Achat Forfait Epilation'!K49)=1,"",'Achat Forfait Epilation'!K49)</f>
        <v/>
      </c>
      <c r="K50" s="76"/>
      <c r="L50" s="75" t="str">
        <f>IF(COUNTBLANK('Achat Forfait Epilation'!M49)=1,"",'Achat Forfait Epilation'!M49)</f>
        <v/>
      </c>
      <c r="M50" s="77"/>
      <c r="N50" s="76"/>
    </row>
    <row r="51" spans="1:14" s="2" customFormat="1" ht="15" customHeight="1" x14ac:dyDescent="0.2">
      <c r="A51" s="124" t="str">
        <f>IF(COUNTBLANK('Achat Forfait Epilation'!A50)=1,"",'Achat Forfait Epilation'!A50)</f>
        <v xml:space="preserve"> </v>
      </c>
      <c r="B51" s="32" t="str">
        <f>IF(COUNTBLANK('Achat Forfait Epilation'!B50)=1,"",'Achat Forfait Epilation'!B50)</f>
        <v xml:space="preserve"> </v>
      </c>
      <c r="C51" s="9" t="str">
        <f>IF(COUNTBLANK('Achat Forfait Epilation'!C50)=1,"",'Achat Forfait Epilation'!C50)</f>
        <v xml:space="preserve"> </v>
      </c>
      <c r="D51" s="71" t="str">
        <f>IF(COUNTBLANK('Achat Forfait Epilation'!E50)=1,"",'Achat Forfait Epilation'!E50)</f>
        <v xml:space="preserve"> </v>
      </c>
      <c r="E51" s="160" t="str">
        <f>IF(COUNTBLANK('Achat Forfait Epilation'!F50)=1," ",'Achat Forfait Epilation'!F50)</f>
        <v xml:space="preserve"> </v>
      </c>
      <c r="F51" s="75" t="str">
        <f>IF(COUNTBLANK('Achat Forfait Epilation'!G50)=1,"",'Achat Forfait Epilation'!G50)</f>
        <v/>
      </c>
      <c r="G51" s="76"/>
      <c r="H51" s="75" t="str">
        <f>IF(COUNTBLANK('Achat Forfait Epilation'!I50)=1,"",'Achat Forfait Epilation'!I50)</f>
        <v/>
      </c>
      <c r="I51" s="76"/>
      <c r="J51" s="75" t="str">
        <f>IF(COUNTBLANK('Achat Forfait Epilation'!K50)=1,"",'Achat Forfait Epilation'!K50)</f>
        <v/>
      </c>
      <c r="K51" s="76"/>
      <c r="L51" s="75" t="str">
        <f>IF(COUNTBLANK('Achat Forfait Epilation'!M50)=1,"",'Achat Forfait Epilation'!M50)</f>
        <v/>
      </c>
      <c r="M51" s="77"/>
      <c r="N51" s="76"/>
    </row>
    <row r="52" spans="1:14" s="2" customFormat="1" ht="15" customHeight="1" x14ac:dyDescent="0.2">
      <c r="A52" s="124" t="str">
        <f>IF(COUNTBLANK('Achat Forfait Epilation'!A51)=1,"",'Achat Forfait Epilation'!A51)</f>
        <v xml:space="preserve"> </v>
      </c>
      <c r="B52" s="32" t="str">
        <f>IF(COUNTBLANK('Achat Forfait Epilation'!B51)=1,"",'Achat Forfait Epilation'!B51)</f>
        <v xml:space="preserve"> </v>
      </c>
      <c r="C52" s="9" t="str">
        <f>IF(COUNTBLANK('Achat Forfait Epilation'!C51)=1,"",'Achat Forfait Epilation'!C51)</f>
        <v xml:space="preserve"> </v>
      </c>
      <c r="D52" s="71" t="str">
        <f>IF(COUNTBLANK('Achat Forfait Epilation'!E51)=1,"",'Achat Forfait Epilation'!E51)</f>
        <v xml:space="preserve"> </v>
      </c>
      <c r="E52" s="160" t="str">
        <f>IF(COUNTBLANK('Achat Forfait Epilation'!F51)=1," ",'Achat Forfait Epilation'!F51)</f>
        <v xml:space="preserve"> </v>
      </c>
      <c r="F52" s="75" t="str">
        <f>IF(COUNTBLANK('Achat Forfait Epilation'!G51)=1,"",'Achat Forfait Epilation'!G51)</f>
        <v/>
      </c>
      <c r="G52" s="76"/>
      <c r="H52" s="75" t="str">
        <f>IF(COUNTBLANK('Achat Forfait Epilation'!I51)=1,"",'Achat Forfait Epilation'!I51)</f>
        <v/>
      </c>
      <c r="I52" s="76"/>
      <c r="J52" s="75" t="str">
        <f>IF(COUNTBLANK('Achat Forfait Epilation'!K51)=1,"",'Achat Forfait Epilation'!K51)</f>
        <v/>
      </c>
      <c r="K52" s="76"/>
      <c r="L52" s="75" t="str">
        <f>IF(COUNTBLANK('Achat Forfait Epilation'!M51)=1,"",'Achat Forfait Epilation'!M51)</f>
        <v/>
      </c>
      <c r="M52" s="77"/>
      <c r="N52" s="76"/>
    </row>
    <row r="53" spans="1:14" s="2" customFormat="1" ht="15" customHeight="1" x14ac:dyDescent="0.2">
      <c r="A53" s="124" t="str">
        <f>IF(COUNTBLANK('Achat Forfait Epilation'!A52)=1,"",'Achat Forfait Epilation'!A52)</f>
        <v xml:space="preserve"> </v>
      </c>
      <c r="B53" s="32" t="str">
        <f>IF(COUNTBLANK('Achat Forfait Epilation'!B52)=1,"",'Achat Forfait Epilation'!B52)</f>
        <v xml:space="preserve"> </v>
      </c>
      <c r="C53" s="9" t="str">
        <f>IF(COUNTBLANK('Achat Forfait Epilation'!C52)=1,"",'Achat Forfait Epilation'!C52)</f>
        <v xml:space="preserve"> </v>
      </c>
      <c r="D53" s="71" t="str">
        <f>IF(COUNTBLANK('Achat Forfait Epilation'!E52)=1,"",'Achat Forfait Epilation'!E52)</f>
        <v xml:space="preserve"> </v>
      </c>
      <c r="E53" s="160" t="str">
        <f>IF(COUNTBLANK('Achat Forfait Epilation'!F52)=1," ",'Achat Forfait Epilation'!F52)</f>
        <v xml:space="preserve"> </v>
      </c>
      <c r="F53" s="75" t="str">
        <f>IF(COUNTBLANK('Achat Forfait Epilation'!G52)=1,"",'Achat Forfait Epilation'!G52)</f>
        <v/>
      </c>
      <c r="G53" s="76"/>
      <c r="H53" s="75" t="str">
        <f>IF(COUNTBLANK('Achat Forfait Epilation'!I52)=1,"",'Achat Forfait Epilation'!I52)</f>
        <v/>
      </c>
      <c r="I53" s="76"/>
      <c r="J53" s="75" t="str">
        <f>IF(COUNTBLANK('Achat Forfait Epilation'!K52)=1,"",'Achat Forfait Epilation'!K52)</f>
        <v/>
      </c>
      <c r="K53" s="76"/>
      <c r="L53" s="75" t="str">
        <f>IF(COUNTBLANK('Achat Forfait Epilation'!M52)=1,"",'Achat Forfait Epilation'!M52)</f>
        <v/>
      </c>
      <c r="M53" s="77"/>
      <c r="N53" s="76"/>
    </row>
    <row r="54" spans="1:14" s="2" customFormat="1" ht="15" customHeight="1" x14ac:dyDescent="0.2">
      <c r="A54" s="124" t="str">
        <f>IF(COUNTBLANK('Achat Forfait Epilation'!A53)=1,"",'Achat Forfait Epilation'!A53)</f>
        <v xml:space="preserve"> </v>
      </c>
      <c r="B54" s="32" t="str">
        <f>IF(COUNTBLANK('Achat Forfait Epilation'!B53)=1,"",'Achat Forfait Epilation'!B53)</f>
        <v xml:space="preserve"> </v>
      </c>
      <c r="C54" s="9" t="str">
        <f>IF(COUNTBLANK('Achat Forfait Epilation'!C53)=1,"",'Achat Forfait Epilation'!C53)</f>
        <v xml:space="preserve"> </v>
      </c>
      <c r="D54" s="71" t="str">
        <f>IF(COUNTBLANK('Achat Forfait Epilation'!E53)=1,"",'Achat Forfait Epilation'!E53)</f>
        <v xml:space="preserve"> </v>
      </c>
      <c r="E54" s="160" t="str">
        <f>IF(COUNTBLANK('Achat Forfait Epilation'!F53)=1," ",'Achat Forfait Epilation'!F53)</f>
        <v xml:space="preserve"> </v>
      </c>
      <c r="F54" s="75" t="str">
        <f>IF(COUNTBLANK('Achat Forfait Epilation'!G53)=1,"",'Achat Forfait Epilation'!G53)</f>
        <v/>
      </c>
      <c r="G54" s="76"/>
      <c r="H54" s="75" t="str">
        <f>IF(COUNTBLANK('Achat Forfait Epilation'!I53)=1,"",'Achat Forfait Epilation'!I53)</f>
        <v/>
      </c>
      <c r="I54" s="76"/>
      <c r="J54" s="75" t="str">
        <f>IF(COUNTBLANK('Achat Forfait Epilation'!K53)=1,"",'Achat Forfait Epilation'!K53)</f>
        <v/>
      </c>
      <c r="K54" s="76"/>
      <c r="L54" s="75" t="str">
        <f>IF(COUNTBLANK('Achat Forfait Epilation'!M53)=1,"",'Achat Forfait Epilation'!M53)</f>
        <v/>
      </c>
      <c r="M54" s="77"/>
      <c r="N54" s="76"/>
    </row>
    <row r="55" spans="1:14" s="2" customFormat="1" ht="15" customHeight="1" x14ac:dyDescent="0.2">
      <c r="A55" s="124" t="str">
        <f>IF(COUNTBLANK('Achat Forfait Epilation'!A54)=1,"",'Achat Forfait Epilation'!A54)</f>
        <v xml:space="preserve"> </v>
      </c>
      <c r="B55" s="32" t="str">
        <f>IF(COUNTBLANK('Achat Forfait Epilation'!B54)=1,"",'Achat Forfait Epilation'!B54)</f>
        <v xml:space="preserve"> </v>
      </c>
      <c r="C55" s="9" t="str">
        <f>IF(COUNTBLANK('Achat Forfait Epilation'!C54)=1,"",'Achat Forfait Epilation'!C54)</f>
        <v xml:space="preserve"> </v>
      </c>
      <c r="D55" s="71" t="str">
        <f>IF(COUNTBLANK('Achat Forfait Epilation'!E54)=1,"",'Achat Forfait Epilation'!E54)</f>
        <v xml:space="preserve"> </v>
      </c>
      <c r="E55" s="160" t="str">
        <f>IF(COUNTBLANK('Achat Forfait Epilation'!F54)=1," ",'Achat Forfait Epilation'!F54)</f>
        <v xml:space="preserve"> </v>
      </c>
      <c r="F55" s="75" t="str">
        <f>IF(COUNTBLANK('Achat Forfait Epilation'!G54)=1,"",'Achat Forfait Epilation'!G54)</f>
        <v/>
      </c>
      <c r="G55" s="76"/>
      <c r="H55" s="75" t="str">
        <f>IF(COUNTBLANK('Achat Forfait Epilation'!I54)=1,"",'Achat Forfait Epilation'!I54)</f>
        <v/>
      </c>
      <c r="I55" s="76"/>
      <c r="J55" s="75" t="str">
        <f>IF(COUNTBLANK('Achat Forfait Epilation'!K54)=1,"",'Achat Forfait Epilation'!K54)</f>
        <v/>
      </c>
      <c r="K55" s="76"/>
      <c r="L55" s="75" t="str">
        <f>IF(COUNTBLANK('Achat Forfait Epilation'!M54)=1,"",'Achat Forfait Epilation'!M54)</f>
        <v/>
      </c>
      <c r="M55" s="77"/>
      <c r="N55" s="76"/>
    </row>
    <row r="56" spans="1:14" s="2" customFormat="1" ht="15" customHeight="1" x14ac:dyDescent="0.2">
      <c r="A56" s="124" t="str">
        <f>IF(COUNTBLANK('Achat Forfait Epilation'!A55)=1,"",'Achat Forfait Epilation'!A55)</f>
        <v xml:space="preserve"> </v>
      </c>
      <c r="B56" s="32" t="str">
        <f>IF(COUNTBLANK('Achat Forfait Epilation'!B55)=1,"",'Achat Forfait Epilation'!B55)</f>
        <v xml:space="preserve"> </v>
      </c>
      <c r="C56" s="9" t="str">
        <f>IF(COUNTBLANK('Achat Forfait Epilation'!C55)=1,"",'Achat Forfait Epilation'!C55)</f>
        <v xml:space="preserve"> </v>
      </c>
      <c r="D56" s="71" t="str">
        <f>IF(COUNTBLANK('Achat Forfait Epilation'!E55)=1,"",'Achat Forfait Epilation'!E55)</f>
        <v xml:space="preserve"> </v>
      </c>
      <c r="E56" s="160" t="str">
        <f>IF(COUNTBLANK('Achat Forfait Epilation'!F55)=1," ",'Achat Forfait Epilation'!F55)</f>
        <v xml:space="preserve"> </v>
      </c>
      <c r="F56" s="75" t="str">
        <f>IF(COUNTBLANK('Achat Forfait Epilation'!G55)=1,"",'Achat Forfait Epilation'!G55)</f>
        <v/>
      </c>
      <c r="G56" s="76"/>
      <c r="H56" s="75" t="str">
        <f>IF(COUNTBLANK('Achat Forfait Epilation'!I55)=1,"",'Achat Forfait Epilation'!I55)</f>
        <v/>
      </c>
      <c r="I56" s="76"/>
      <c r="J56" s="75" t="str">
        <f>IF(COUNTBLANK('Achat Forfait Epilation'!K55)=1,"",'Achat Forfait Epilation'!K55)</f>
        <v/>
      </c>
      <c r="K56" s="76"/>
      <c r="L56" s="75" t="str">
        <f>IF(COUNTBLANK('Achat Forfait Epilation'!M55)=1,"",'Achat Forfait Epilation'!M55)</f>
        <v/>
      </c>
      <c r="M56" s="77"/>
      <c r="N56" s="76"/>
    </row>
    <row r="57" spans="1:14" s="2" customFormat="1" ht="15" customHeight="1" x14ac:dyDescent="0.2">
      <c r="A57" s="124" t="str">
        <f>IF(COUNTBLANK('Achat Forfait Epilation'!A56)=1,"",'Achat Forfait Epilation'!A56)</f>
        <v xml:space="preserve"> </v>
      </c>
      <c r="B57" s="32" t="str">
        <f>IF(COUNTBLANK('Achat Forfait Epilation'!B56)=1,"",'Achat Forfait Epilation'!B56)</f>
        <v xml:space="preserve"> </v>
      </c>
      <c r="C57" s="9" t="str">
        <f>IF(COUNTBLANK('Achat Forfait Epilation'!C56)=1,"",'Achat Forfait Epilation'!C56)</f>
        <v xml:space="preserve"> </v>
      </c>
      <c r="D57" s="71" t="str">
        <f>IF(COUNTBLANK('Achat Forfait Epilation'!E56)=1,"",'Achat Forfait Epilation'!E56)</f>
        <v xml:space="preserve"> </v>
      </c>
      <c r="E57" s="160" t="str">
        <f>IF(COUNTBLANK('Achat Forfait Epilation'!F56)=1," ",'Achat Forfait Epilation'!F56)</f>
        <v xml:space="preserve"> </v>
      </c>
      <c r="F57" s="75" t="str">
        <f>IF(COUNTBLANK('Achat Forfait Epilation'!G56)=1,"",'Achat Forfait Epilation'!G56)</f>
        <v/>
      </c>
      <c r="G57" s="76"/>
      <c r="H57" s="75" t="str">
        <f>IF(COUNTBLANK('Achat Forfait Epilation'!I56)=1,"",'Achat Forfait Epilation'!I56)</f>
        <v/>
      </c>
      <c r="I57" s="76"/>
      <c r="J57" s="75" t="str">
        <f>IF(COUNTBLANK('Achat Forfait Epilation'!K56)=1,"",'Achat Forfait Epilation'!K56)</f>
        <v/>
      </c>
      <c r="K57" s="76"/>
      <c r="L57" s="75" t="str">
        <f>IF(COUNTBLANK('Achat Forfait Epilation'!M56)=1,"",'Achat Forfait Epilation'!M56)</f>
        <v/>
      </c>
      <c r="M57" s="77"/>
      <c r="N57" s="76"/>
    </row>
    <row r="58" spans="1:14" s="2" customFormat="1" ht="15" customHeight="1" x14ac:dyDescent="0.2">
      <c r="A58" s="124" t="str">
        <f>IF(COUNTBLANK('Achat Forfait Epilation'!A57)=1,"",'Achat Forfait Epilation'!A57)</f>
        <v xml:space="preserve"> </v>
      </c>
      <c r="B58" s="32" t="str">
        <f>IF(COUNTBLANK('Achat Forfait Epilation'!B57)=1,"",'Achat Forfait Epilation'!B57)</f>
        <v xml:space="preserve"> </v>
      </c>
      <c r="C58" s="9" t="str">
        <f>IF(COUNTBLANK('Achat Forfait Epilation'!C57)=1,"",'Achat Forfait Epilation'!C57)</f>
        <v xml:space="preserve"> </v>
      </c>
      <c r="D58" s="71" t="str">
        <f>IF(COUNTBLANK('Achat Forfait Epilation'!E57)=1,"",'Achat Forfait Epilation'!E57)</f>
        <v xml:space="preserve"> </v>
      </c>
      <c r="E58" s="160" t="str">
        <f>IF(COUNTBLANK('Achat Forfait Epilation'!F57)=1," ",'Achat Forfait Epilation'!F57)</f>
        <v xml:space="preserve"> </v>
      </c>
      <c r="F58" s="75" t="str">
        <f>IF(COUNTBLANK('Achat Forfait Epilation'!G57)=1,"",'Achat Forfait Epilation'!G57)</f>
        <v/>
      </c>
      <c r="G58" s="76"/>
      <c r="H58" s="75" t="str">
        <f>IF(COUNTBLANK('Achat Forfait Epilation'!I57)=1,"",'Achat Forfait Epilation'!I57)</f>
        <v/>
      </c>
      <c r="I58" s="76"/>
      <c r="J58" s="75" t="str">
        <f>IF(COUNTBLANK('Achat Forfait Epilation'!K57)=1,"",'Achat Forfait Epilation'!K57)</f>
        <v/>
      </c>
      <c r="K58" s="76"/>
      <c r="L58" s="75" t="str">
        <f>IF(COUNTBLANK('Achat Forfait Epilation'!M57)=1,"",'Achat Forfait Epilation'!M57)</f>
        <v/>
      </c>
      <c r="M58" s="77"/>
      <c r="N58" s="76"/>
    </row>
    <row r="59" spans="1:14" s="2" customFormat="1" ht="15" customHeight="1" x14ac:dyDescent="0.2">
      <c r="A59" s="124" t="str">
        <f>IF(COUNTBLANK('Achat Forfait Epilation'!A58)=1,"",'Achat Forfait Epilation'!A58)</f>
        <v xml:space="preserve"> </v>
      </c>
      <c r="B59" s="32" t="str">
        <f>IF(COUNTBLANK('Achat Forfait Epilation'!B58)=1,"",'Achat Forfait Epilation'!B58)</f>
        <v xml:space="preserve"> </v>
      </c>
      <c r="C59" s="9" t="str">
        <f>IF(COUNTBLANK('Achat Forfait Epilation'!C58)=1,"",'Achat Forfait Epilation'!C58)</f>
        <v xml:space="preserve"> </v>
      </c>
      <c r="D59" s="71" t="str">
        <f>IF(COUNTBLANK('Achat Forfait Epilation'!E58)=1,"",'Achat Forfait Epilation'!E58)</f>
        <v xml:space="preserve"> </v>
      </c>
      <c r="E59" s="160" t="str">
        <f>IF(COUNTBLANK('Achat Forfait Epilation'!F58)=1," ",'Achat Forfait Epilation'!F58)</f>
        <v xml:space="preserve"> </v>
      </c>
      <c r="F59" s="75" t="str">
        <f>IF(COUNTBLANK('Achat Forfait Epilation'!G58)=1,"",'Achat Forfait Epilation'!G58)</f>
        <v/>
      </c>
      <c r="G59" s="76"/>
      <c r="H59" s="75" t="str">
        <f>IF(COUNTBLANK('Achat Forfait Epilation'!I58)=1,"",'Achat Forfait Epilation'!I58)</f>
        <v/>
      </c>
      <c r="I59" s="76"/>
      <c r="J59" s="75" t="str">
        <f>IF(COUNTBLANK('Achat Forfait Epilation'!K58)=1,"",'Achat Forfait Epilation'!K58)</f>
        <v/>
      </c>
      <c r="K59" s="76"/>
      <c r="L59" s="75" t="str">
        <f>IF(COUNTBLANK('Achat Forfait Epilation'!M58)=1,"",'Achat Forfait Epilation'!M58)</f>
        <v/>
      </c>
      <c r="M59" s="77"/>
      <c r="N59" s="76"/>
    </row>
    <row r="60" spans="1:14" s="2" customFormat="1" ht="15" customHeight="1" x14ac:dyDescent="0.2">
      <c r="A60" s="124" t="str">
        <f>IF(COUNTBLANK('Achat Forfait Epilation'!A59)=1,"",'Achat Forfait Epilation'!A59)</f>
        <v xml:space="preserve"> </v>
      </c>
      <c r="B60" s="32" t="str">
        <f>IF(COUNTBLANK('Achat Forfait Epilation'!B59)=1,"",'Achat Forfait Epilation'!B59)</f>
        <v xml:space="preserve"> </v>
      </c>
      <c r="C60" s="9" t="str">
        <f>IF(COUNTBLANK('Achat Forfait Epilation'!C59)=1,"",'Achat Forfait Epilation'!C59)</f>
        <v xml:space="preserve"> </v>
      </c>
      <c r="D60" s="71" t="str">
        <f>IF(COUNTBLANK('Achat Forfait Epilation'!E59)=1,"",'Achat Forfait Epilation'!E59)</f>
        <v xml:space="preserve"> </v>
      </c>
      <c r="E60" s="160" t="str">
        <f>IF(COUNTBLANK('Achat Forfait Epilation'!F59)=1," ",'Achat Forfait Epilation'!F59)</f>
        <v xml:space="preserve"> </v>
      </c>
      <c r="F60" s="75" t="str">
        <f>IF(COUNTBLANK('Achat Forfait Epilation'!G59)=1,"",'Achat Forfait Epilation'!G59)</f>
        <v/>
      </c>
      <c r="G60" s="76"/>
      <c r="H60" s="75" t="str">
        <f>IF(COUNTBLANK('Achat Forfait Epilation'!I59)=1,"",'Achat Forfait Epilation'!I59)</f>
        <v/>
      </c>
      <c r="I60" s="76"/>
      <c r="J60" s="75" t="str">
        <f>IF(COUNTBLANK('Achat Forfait Epilation'!K59)=1,"",'Achat Forfait Epilation'!K59)</f>
        <v/>
      </c>
      <c r="K60" s="76"/>
      <c r="L60" s="75" t="str">
        <f>IF(COUNTBLANK('Achat Forfait Epilation'!M59)=1,"",'Achat Forfait Epilation'!M59)</f>
        <v/>
      </c>
      <c r="M60" s="77"/>
      <c r="N60" s="76"/>
    </row>
    <row r="61" spans="1:14" s="2" customFormat="1" ht="15" customHeight="1" x14ac:dyDescent="0.2">
      <c r="A61" s="124" t="str">
        <f>IF(COUNTBLANK('Achat Forfait Epilation'!A60)=1,"",'Achat Forfait Epilation'!A60)</f>
        <v xml:space="preserve"> </v>
      </c>
      <c r="B61" s="32" t="str">
        <f>IF(COUNTBLANK('Achat Forfait Epilation'!B60)=1,"",'Achat Forfait Epilation'!B60)</f>
        <v xml:space="preserve"> </v>
      </c>
      <c r="C61" s="9" t="str">
        <f>IF(COUNTBLANK('Achat Forfait Epilation'!C60)=1,"",'Achat Forfait Epilation'!C60)</f>
        <v xml:space="preserve"> </v>
      </c>
      <c r="D61" s="71" t="str">
        <f>IF(COUNTBLANK('Achat Forfait Epilation'!E60)=1,"",'Achat Forfait Epilation'!E60)</f>
        <v xml:space="preserve"> </v>
      </c>
      <c r="E61" s="160" t="str">
        <f>IF(COUNTBLANK('Achat Forfait Epilation'!F60)=1," ",'Achat Forfait Epilation'!F60)</f>
        <v xml:space="preserve"> </v>
      </c>
      <c r="F61" s="75" t="str">
        <f>IF(COUNTBLANK('Achat Forfait Epilation'!G60)=1,"",'Achat Forfait Epilation'!G60)</f>
        <v/>
      </c>
      <c r="G61" s="76"/>
      <c r="H61" s="75" t="str">
        <f>IF(COUNTBLANK('Achat Forfait Epilation'!I60)=1,"",'Achat Forfait Epilation'!I60)</f>
        <v/>
      </c>
      <c r="I61" s="76"/>
      <c r="J61" s="75" t="str">
        <f>IF(COUNTBLANK('Achat Forfait Epilation'!K60)=1,"",'Achat Forfait Epilation'!K60)</f>
        <v/>
      </c>
      <c r="K61" s="76"/>
      <c r="L61" s="75" t="str">
        <f>IF(COUNTBLANK('Achat Forfait Epilation'!M60)=1,"",'Achat Forfait Epilation'!M60)</f>
        <v/>
      </c>
      <c r="M61" s="77"/>
      <c r="N61" s="76"/>
    </row>
    <row r="62" spans="1:14" s="2" customFormat="1" ht="15" customHeight="1" x14ac:dyDescent="0.2">
      <c r="A62" s="124" t="str">
        <f>IF(COUNTBLANK('Achat Forfait Epilation'!A61)=1,"",'Achat Forfait Epilation'!A61)</f>
        <v xml:space="preserve"> </v>
      </c>
      <c r="B62" s="32" t="str">
        <f>IF(COUNTBLANK('Achat Forfait Epilation'!B61)=1,"",'Achat Forfait Epilation'!B61)</f>
        <v xml:space="preserve"> </v>
      </c>
      <c r="C62" s="9" t="str">
        <f>IF(COUNTBLANK('Achat Forfait Epilation'!C61)=1,"",'Achat Forfait Epilation'!C61)</f>
        <v xml:space="preserve"> </v>
      </c>
      <c r="D62" s="71" t="str">
        <f>IF(COUNTBLANK('Achat Forfait Epilation'!E61)=1,"",'Achat Forfait Epilation'!E61)</f>
        <v xml:space="preserve"> </v>
      </c>
      <c r="E62" s="160" t="str">
        <f>IF(COUNTBLANK('Achat Forfait Epilation'!F61)=1," ",'Achat Forfait Epilation'!F61)</f>
        <v xml:space="preserve"> </v>
      </c>
      <c r="F62" s="75" t="str">
        <f>IF(COUNTBLANK('Achat Forfait Epilation'!G61)=1,"",'Achat Forfait Epilation'!G61)</f>
        <v/>
      </c>
      <c r="G62" s="76"/>
      <c r="H62" s="75" t="str">
        <f>IF(COUNTBLANK('Achat Forfait Epilation'!I61)=1,"",'Achat Forfait Epilation'!I61)</f>
        <v/>
      </c>
      <c r="I62" s="76"/>
      <c r="J62" s="75" t="str">
        <f>IF(COUNTBLANK('Achat Forfait Epilation'!K61)=1,"",'Achat Forfait Epilation'!K61)</f>
        <v/>
      </c>
      <c r="K62" s="76"/>
      <c r="L62" s="75" t="str">
        <f>IF(COUNTBLANK('Achat Forfait Epilation'!M61)=1,"",'Achat Forfait Epilation'!M61)</f>
        <v/>
      </c>
      <c r="M62" s="77"/>
      <c r="N62" s="76"/>
    </row>
    <row r="63" spans="1:14" s="2" customFormat="1" ht="15" customHeight="1" x14ac:dyDescent="0.2">
      <c r="A63" s="124" t="str">
        <f>IF(COUNTBLANK('Achat Forfait Epilation'!A62)=1,"",'Achat Forfait Epilation'!A62)</f>
        <v xml:space="preserve"> </v>
      </c>
      <c r="B63" s="32" t="str">
        <f>IF(COUNTBLANK('Achat Forfait Epilation'!B62)=1,"",'Achat Forfait Epilation'!B62)</f>
        <v xml:space="preserve"> </v>
      </c>
      <c r="C63" s="9" t="str">
        <f>IF(COUNTBLANK('Achat Forfait Epilation'!C62)=1,"",'Achat Forfait Epilation'!C62)</f>
        <v xml:space="preserve"> </v>
      </c>
      <c r="D63" s="71" t="str">
        <f>IF(COUNTBLANK('Achat Forfait Epilation'!E62)=1,"",'Achat Forfait Epilation'!E62)</f>
        <v xml:space="preserve"> </v>
      </c>
      <c r="E63" s="160" t="str">
        <f>IF(COUNTBLANK('Achat Forfait Epilation'!F62)=1," ",'Achat Forfait Epilation'!F62)</f>
        <v xml:space="preserve"> </v>
      </c>
      <c r="F63" s="75" t="str">
        <f>IF(COUNTBLANK('Achat Forfait Epilation'!G62)=1,"",'Achat Forfait Epilation'!G62)</f>
        <v/>
      </c>
      <c r="G63" s="76"/>
      <c r="H63" s="75" t="str">
        <f>IF(COUNTBLANK('Achat Forfait Epilation'!I62)=1,"",'Achat Forfait Epilation'!I62)</f>
        <v/>
      </c>
      <c r="I63" s="76"/>
      <c r="J63" s="75" t="str">
        <f>IF(COUNTBLANK('Achat Forfait Epilation'!K62)=1,"",'Achat Forfait Epilation'!K62)</f>
        <v/>
      </c>
      <c r="K63" s="76"/>
      <c r="L63" s="75" t="str">
        <f>IF(COUNTBLANK('Achat Forfait Epilation'!M62)=1,"",'Achat Forfait Epilation'!M62)</f>
        <v/>
      </c>
      <c r="M63" s="77"/>
      <c r="N63" s="76"/>
    </row>
    <row r="64" spans="1:14" s="2" customFormat="1" ht="15" customHeight="1" x14ac:dyDescent="0.2">
      <c r="A64" s="124" t="str">
        <f>IF(COUNTBLANK('Achat Forfait Epilation'!A63)=1,"",'Achat Forfait Epilation'!A63)</f>
        <v xml:space="preserve"> </v>
      </c>
      <c r="B64" s="32" t="str">
        <f>IF(COUNTBLANK('Achat Forfait Epilation'!B63)=1,"",'Achat Forfait Epilation'!B63)</f>
        <v xml:space="preserve"> </v>
      </c>
      <c r="C64" s="9" t="str">
        <f>IF(COUNTBLANK('Achat Forfait Epilation'!C63)=1,"",'Achat Forfait Epilation'!C63)</f>
        <v xml:space="preserve"> </v>
      </c>
      <c r="D64" s="71" t="str">
        <f>IF(COUNTBLANK('Achat Forfait Epilation'!E63)=1,"",'Achat Forfait Epilation'!E63)</f>
        <v xml:space="preserve"> </v>
      </c>
      <c r="E64" s="160" t="str">
        <f>IF(COUNTBLANK('Achat Forfait Epilation'!F63)=1," ",'Achat Forfait Epilation'!F63)</f>
        <v xml:space="preserve"> </v>
      </c>
      <c r="F64" s="75" t="str">
        <f>IF(COUNTBLANK('Achat Forfait Epilation'!G63)=1,"",'Achat Forfait Epilation'!G63)</f>
        <v/>
      </c>
      <c r="G64" s="76"/>
      <c r="H64" s="75" t="str">
        <f>IF(COUNTBLANK('Achat Forfait Epilation'!I63)=1,"",'Achat Forfait Epilation'!I63)</f>
        <v/>
      </c>
      <c r="I64" s="76"/>
      <c r="J64" s="75" t="str">
        <f>IF(COUNTBLANK('Achat Forfait Epilation'!K63)=1,"",'Achat Forfait Epilation'!K63)</f>
        <v/>
      </c>
      <c r="K64" s="76"/>
      <c r="L64" s="75" t="str">
        <f>IF(COUNTBLANK('Achat Forfait Epilation'!M63)=1,"",'Achat Forfait Epilation'!M63)</f>
        <v/>
      </c>
      <c r="M64" s="77"/>
      <c r="N64" s="76"/>
    </row>
    <row r="65" spans="1:14" s="2" customFormat="1" ht="15" customHeight="1" x14ac:dyDescent="0.2">
      <c r="A65" s="124" t="str">
        <f>IF(COUNTBLANK('Achat Forfait Epilation'!A64)=1,"",'Achat Forfait Epilation'!A64)</f>
        <v xml:space="preserve"> </v>
      </c>
      <c r="B65" s="32" t="str">
        <f>IF(COUNTBLANK('Achat Forfait Epilation'!B64)=1,"",'Achat Forfait Epilation'!B64)</f>
        <v xml:space="preserve"> </v>
      </c>
      <c r="C65" s="9" t="str">
        <f>IF(COUNTBLANK('Achat Forfait Epilation'!C64)=1,"",'Achat Forfait Epilation'!C64)</f>
        <v xml:space="preserve"> </v>
      </c>
      <c r="D65" s="71" t="str">
        <f>IF(COUNTBLANK('Achat Forfait Epilation'!E64)=1,"",'Achat Forfait Epilation'!E64)</f>
        <v xml:space="preserve"> </v>
      </c>
      <c r="E65" s="160" t="str">
        <f>IF(COUNTBLANK('Achat Forfait Epilation'!F64)=1," ",'Achat Forfait Epilation'!F64)</f>
        <v xml:space="preserve"> </v>
      </c>
      <c r="F65" s="75" t="str">
        <f>IF(COUNTBLANK('Achat Forfait Epilation'!G64)=1,"",'Achat Forfait Epilation'!G64)</f>
        <v/>
      </c>
      <c r="G65" s="76"/>
      <c r="H65" s="75" t="str">
        <f>IF(COUNTBLANK('Achat Forfait Epilation'!I64)=1,"",'Achat Forfait Epilation'!I64)</f>
        <v/>
      </c>
      <c r="I65" s="76"/>
      <c r="J65" s="75" t="str">
        <f>IF(COUNTBLANK('Achat Forfait Epilation'!K64)=1,"",'Achat Forfait Epilation'!K64)</f>
        <v/>
      </c>
      <c r="K65" s="76"/>
      <c r="L65" s="75" t="str">
        <f>IF(COUNTBLANK('Achat Forfait Epilation'!M64)=1,"",'Achat Forfait Epilation'!M64)</f>
        <v/>
      </c>
      <c r="M65" s="77"/>
      <c r="N65" s="76"/>
    </row>
    <row r="66" spans="1:14" s="2" customFormat="1" ht="15" customHeight="1" x14ac:dyDescent="0.2">
      <c r="A66" s="124" t="str">
        <f>IF(COUNTBLANK('Achat Forfait Epilation'!A65)=1,"",'Achat Forfait Epilation'!A65)</f>
        <v xml:space="preserve"> </v>
      </c>
      <c r="B66" s="32" t="str">
        <f>IF(COUNTBLANK('Achat Forfait Epilation'!B65)=1,"",'Achat Forfait Epilation'!B65)</f>
        <v xml:space="preserve"> </v>
      </c>
      <c r="C66" s="9" t="str">
        <f>IF(COUNTBLANK('Achat Forfait Epilation'!C65)=1,"",'Achat Forfait Epilation'!C65)</f>
        <v xml:space="preserve"> </v>
      </c>
      <c r="D66" s="71" t="str">
        <f>IF(COUNTBLANK('Achat Forfait Epilation'!E65)=1,"",'Achat Forfait Epilation'!E65)</f>
        <v xml:space="preserve"> </v>
      </c>
      <c r="E66" s="160" t="str">
        <f>IF(COUNTBLANK('Achat Forfait Epilation'!F65)=1," ",'Achat Forfait Epilation'!F65)</f>
        <v xml:space="preserve"> </v>
      </c>
      <c r="F66" s="75" t="str">
        <f>IF(COUNTBLANK('Achat Forfait Epilation'!G65)=1,"",'Achat Forfait Epilation'!G65)</f>
        <v/>
      </c>
      <c r="G66" s="76"/>
      <c r="H66" s="75" t="str">
        <f>IF(COUNTBLANK('Achat Forfait Epilation'!I65)=1,"",'Achat Forfait Epilation'!I65)</f>
        <v/>
      </c>
      <c r="I66" s="76"/>
      <c r="J66" s="75" t="str">
        <f>IF(COUNTBLANK('Achat Forfait Epilation'!K65)=1,"",'Achat Forfait Epilation'!K65)</f>
        <v/>
      </c>
      <c r="K66" s="76"/>
      <c r="L66" s="75" t="str">
        <f>IF(COUNTBLANK('Achat Forfait Epilation'!M65)=1,"",'Achat Forfait Epilation'!M65)</f>
        <v/>
      </c>
      <c r="M66" s="77"/>
      <c r="N66" s="76"/>
    </row>
    <row r="67" spans="1:14" s="2" customFormat="1" ht="15" customHeight="1" x14ac:dyDescent="0.2">
      <c r="A67" s="124" t="str">
        <f>IF(COUNTBLANK('Achat Forfait Epilation'!A66)=1,"",'Achat Forfait Epilation'!A66)</f>
        <v xml:space="preserve"> </v>
      </c>
      <c r="B67" s="32" t="str">
        <f>IF(COUNTBLANK('Achat Forfait Epilation'!B66)=1,"",'Achat Forfait Epilation'!B66)</f>
        <v xml:space="preserve"> </v>
      </c>
      <c r="C67" s="9" t="str">
        <f>IF(COUNTBLANK('Achat Forfait Epilation'!C66)=1,"",'Achat Forfait Epilation'!C66)</f>
        <v xml:space="preserve"> </v>
      </c>
      <c r="D67" s="71" t="str">
        <f>IF(COUNTBLANK('Achat Forfait Epilation'!E66)=1,"",'Achat Forfait Epilation'!E66)</f>
        <v xml:space="preserve"> </v>
      </c>
      <c r="E67" s="160" t="str">
        <f>IF(COUNTBLANK('Achat Forfait Epilation'!F66)=1," ",'Achat Forfait Epilation'!F66)</f>
        <v xml:space="preserve"> </v>
      </c>
      <c r="F67" s="75" t="str">
        <f>IF(COUNTBLANK('Achat Forfait Epilation'!G66)=1,"",'Achat Forfait Epilation'!G66)</f>
        <v/>
      </c>
      <c r="G67" s="76"/>
      <c r="H67" s="75" t="str">
        <f>IF(COUNTBLANK('Achat Forfait Epilation'!I66)=1,"",'Achat Forfait Epilation'!I66)</f>
        <v/>
      </c>
      <c r="I67" s="76"/>
      <c r="J67" s="75" t="str">
        <f>IF(COUNTBLANK('Achat Forfait Epilation'!K66)=1,"",'Achat Forfait Epilation'!K66)</f>
        <v/>
      </c>
      <c r="K67" s="76"/>
      <c r="L67" s="75" t="str">
        <f>IF(COUNTBLANK('Achat Forfait Epilation'!M66)=1,"",'Achat Forfait Epilation'!M66)</f>
        <v/>
      </c>
      <c r="M67" s="77"/>
      <c r="N67" s="76"/>
    </row>
    <row r="68" spans="1:14" s="2" customFormat="1" ht="15" customHeight="1" x14ac:dyDescent="0.2">
      <c r="A68" s="124" t="str">
        <f>IF(COUNTBLANK('Achat Forfait Epilation'!A67)=1,"",'Achat Forfait Epilation'!A67)</f>
        <v xml:space="preserve"> </v>
      </c>
      <c r="B68" s="32" t="str">
        <f>IF(COUNTBLANK('Achat Forfait Epilation'!B67)=1,"",'Achat Forfait Epilation'!B67)</f>
        <v xml:space="preserve"> </v>
      </c>
      <c r="C68" s="9" t="str">
        <f>IF(COUNTBLANK('Achat Forfait Epilation'!C67)=1,"",'Achat Forfait Epilation'!C67)</f>
        <v xml:space="preserve"> </v>
      </c>
      <c r="D68" s="71" t="str">
        <f>IF(COUNTBLANK('Achat Forfait Epilation'!E67)=1,"",'Achat Forfait Epilation'!E67)</f>
        <v xml:space="preserve"> </v>
      </c>
      <c r="E68" s="160" t="str">
        <f>IF(COUNTBLANK('Achat Forfait Epilation'!F67)=1," ",'Achat Forfait Epilation'!F67)</f>
        <v xml:space="preserve"> </v>
      </c>
      <c r="F68" s="75" t="str">
        <f>IF(COUNTBLANK('Achat Forfait Epilation'!G67)=1,"",'Achat Forfait Epilation'!G67)</f>
        <v/>
      </c>
      <c r="G68" s="76"/>
      <c r="H68" s="75" t="str">
        <f>IF(COUNTBLANK('Achat Forfait Epilation'!I67)=1,"",'Achat Forfait Epilation'!I67)</f>
        <v/>
      </c>
      <c r="I68" s="76"/>
      <c r="J68" s="75" t="str">
        <f>IF(COUNTBLANK('Achat Forfait Epilation'!K67)=1,"",'Achat Forfait Epilation'!K67)</f>
        <v/>
      </c>
      <c r="K68" s="76"/>
      <c r="L68" s="75" t="str">
        <f>IF(COUNTBLANK('Achat Forfait Epilation'!M67)=1,"",'Achat Forfait Epilation'!M67)</f>
        <v/>
      </c>
      <c r="M68" s="77"/>
      <c r="N68" s="76"/>
    </row>
    <row r="69" spans="1:14" s="2" customFormat="1" ht="15" customHeight="1" x14ac:dyDescent="0.2">
      <c r="A69" s="124" t="str">
        <f>IF(COUNTBLANK('Achat Forfait Epilation'!A68)=1,"",'Achat Forfait Epilation'!A68)</f>
        <v xml:space="preserve"> </v>
      </c>
      <c r="B69" s="32" t="str">
        <f>IF(COUNTBLANK('Achat Forfait Epilation'!B68)=1,"",'Achat Forfait Epilation'!B68)</f>
        <v xml:space="preserve"> </v>
      </c>
      <c r="C69" s="9" t="str">
        <f>IF(COUNTBLANK('Achat Forfait Epilation'!C68)=1,"",'Achat Forfait Epilation'!C68)</f>
        <v xml:space="preserve"> </v>
      </c>
      <c r="D69" s="71" t="str">
        <f>IF(COUNTBLANK('Achat Forfait Epilation'!E68)=1,"",'Achat Forfait Epilation'!E68)</f>
        <v xml:space="preserve"> </v>
      </c>
      <c r="E69" s="160" t="str">
        <f>IF(COUNTBLANK('Achat Forfait Epilation'!F68)=1," ",'Achat Forfait Epilation'!F68)</f>
        <v xml:space="preserve"> </v>
      </c>
      <c r="F69" s="75" t="str">
        <f>IF(COUNTBLANK('Achat Forfait Epilation'!G68)=1,"",'Achat Forfait Epilation'!G68)</f>
        <v/>
      </c>
      <c r="G69" s="76"/>
      <c r="H69" s="75" t="str">
        <f>IF(COUNTBLANK('Achat Forfait Epilation'!I68)=1,"",'Achat Forfait Epilation'!I68)</f>
        <v/>
      </c>
      <c r="I69" s="76"/>
      <c r="J69" s="75" t="str">
        <f>IF(COUNTBLANK('Achat Forfait Epilation'!K68)=1,"",'Achat Forfait Epilation'!K68)</f>
        <v/>
      </c>
      <c r="K69" s="76"/>
      <c r="L69" s="75" t="str">
        <f>IF(COUNTBLANK('Achat Forfait Epilation'!M68)=1,"",'Achat Forfait Epilation'!M68)</f>
        <v/>
      </c>
      <c r="M69" s="77"/>
      <c r="N69" s="76"/>
    </row>
    <row r="70" spans="1:14" s="2" customFormat="1" ht="15" customHeight="1" x14ac:dyDescent="0.2">
      <c r="A70" s="124" t="str">
        <f>IF(COUNTBLANK('Achat Forfait Epilation'!A69)=1,"",'Achat Forfait Epilation'!A69)</f>
        <v xml:space="preserve"> </v>
      </c>
      <c r="B70" s="32" t="str">
        <f>IF(COUNTBLANK('Achat Forfait Epilation'!B69)=1,"",'Achat Forfait Epilation'!B69)</f>
        <v xml:space="preserve"> </v>
      </c>
      <c r="C70" s="9" t="str">
        <f>IF(COUNTBLANK('Achat Forfait Epilation'!C69)=1,"",'Achat Forfait Epilation'!C69)</f>
        <v xml:space="preserve"> </v>
      </c>
      <c r="D70" s="71" t="str">
        <f>IF(COUNTBLANK('Achat Forfait Epilation'!E69)=1,"",'Achat Forfait Epilation'!E69)</f>
        <v xml:space="preserve"> </v>
      </c>
      <c r="E70" s="160" t="str">
        <f>IF(COUNTBLANK('Achat Forfait Epilation'!F69)=1," ",'Achat Forfait Epilation'!F69)</f>
        <v xml:space="preserve"> </v>
      </c>
      <c r="F70" s="75" t="str">
        <f>IF(COUNTBLANK('Achat Forfait Epilation'!G69)=1,"",'Achat Forfait Epilation'!G69)</f>
        <v/>
      </c>
      <c r="G70" s="76"/>
      <c r="H70" s="75" t="str">
        <f>IF(COUNTBLANK('Achat Forfait Epilation'!I69)=1,"",'Achat Forfait Epilation'!I69)</f>
        <v/>
      </c>
      <c r="I70" s="76"/>
      <c r="J70" s="75" t="str">
        <f>IF(COUNTBLANK('Achat Forfait Epilation'!K69)=1,"",'Achat Forfait Epilation'!K69)</f>
        <v/>
      </c>
      <c r="K70" s="76"/>
      <c r="L70" s="75" t="str">
        <f>IF(COUNTBLANK('Achat Forfait Epilation'!M69)=1,"",'Achat Forfait Epilation'!M69)</f>
        <v/>
      </c>
      <c r="M70" s="77"/>
      <c r="N70" s="76"/>
    </row>
    <row r="71" spans="1:14" s="2" customFormat="1" ht="15" customHeight="1" x14ac:dyDescent="0.2">
      <c r="A71" s="124" t="str">
        <f>IF(COUNTBLANK('Achat Forfait Epilation'!A70)=1,"",'Achat Forfait Epilation'!A70)</f>
        <v xml:space="preserve"> </v>
      </c>
      <c r="B71" s="32" t="str">
        <f>IF(COUNTBLANK('Achat Forfait Epilation'!B70)=1,"",'Achat Forfait Epilation'!B70)</f>
        <v xml:space="preserve"> </v>
      </c>
      <c r="C71" s="9" t="str">
        <f>IF(COUNTBLANK('Achat Forfait Epilation'!C70)=1,"",'Achat Forfait Epilation'!C70)</f>
        <v xml:space="preserve"> </v>
      </c>
      <c r="D71" s="71" t="str">
        <f>IF(COUNTBLANK('Achat Forfait Epilation'!E70)=1,"",'Achat Forfait Epilation'!E70)</f>
        <v xml:space="preserve"> </v>
      </c>
      <c r="E71" s="160" t="str">
        <f>IF(COUNTBLANK('Achat Forfait Epilation'!F70)=1," ",'Achat Forfait Epilation'!F70)</f>
        <v xml:space="preserve"> </v>
      </c>
      <c r="F71" s="75" t="str">
        <f>IF(COUNTBLANK('Achat Forfait Epilation'!G70)=1,"",'Achat Forfait Epilation'!G70)</f>
        <v/>
      </c>
      <c r="G71" s="76"/>
      <c r="H71" s="75" t="str">
        <f>IF(COUNTBLANK('Achat Forfait Epilation'!I70)=1,"",'Achat Forfait Epilation'!I70)</f>
        <v/>
      </c>
      <c r="I71" s="76"/>
      <c r="J71" s="75" t="str">
        <f>IF(COUNTBLANK('Achat Forfait Epilation'!K70)=1,"",'Achat Forfait Epilation'!K70)</f>
        <v/>
      </c>
      <c r="K71" s="76"/>
      <c r="L71" s="75" t="str">
        <f>IF(COUNTBLANK('Achat Forfait Epilation'!M70)=1,"",'Achat Forfait Epilation'!M70)</f>
        <v/>
      </c>
      <c r="M71" s="77"/>
      <c r="N71" s="76"/>
    </row>
    <row r="72" spans="1:14" s="2" customFormat="1" ht="15" customHeight="1" x14ac:dyDescent="0.2">
      <c r="A72" s="124" t="str">
        <f>IF(COUNTBLANK('Achat Forfait Epilation'!A71)=1,"",'Achat Forfait Epilation'!A71)</f>
        <v xml:space="preserve"> </v>
      </c>
      <c r="B72" s="32" t="str">
        <f>IF(COUNTBLANK('Achat Forfait Epilation'!B71)=1,"",'Achat Forfait Epilation'!B71)</f>
        <v xml:space="preserve"> </v>
      </c>
      <c r="C72" s="9" t="str">
        <f>IF(COUNTBLANK('Achat Forfait Epilation'!C71)=1,"",'Achat Forfait Epilation'!C71)</f>
        <v xml:space="preserve"> </v>
      </c>
      <c r="D72" s="71" t="str">
        <f>IF(COUNTBLANK('Achat Forfait Epilation'!E71)=1,"",'Achat Forfait Epilation'!E71)</f>
        <v xml:space="preserve"> </v>
      </c>
      <c r="E72" s="160" t="str">
        <f>IF(COUNTBLANK('Achat Forfait Epilation'!F71)=1," ",'Achat Forfait Epilation'!F71)</f>
        <v xml:space="preserve"> </v>
      </c>
      <c r="F72" s="75" t="str">
        <f>IF(COUNTBLANK('Achat Forfait Epilation'!G71)=1,"",'Achat Forfait Epilation'!G71)</f>
        <v/>
      </c>
      <c r="G72" s="76"/>
      <c r="H72" s="75" t="str">
        <f>IF(COUNTBLANK('Achat Forfait Epilation'!I71)=1,"",'Achat Forfait Epilation'!I71)</f>
        <v/>
      </c>
      <c r="I72" s="76"/>
      <c r="J72" s="75" t="str">
        <f>IF(COUNTBLANK('Achat Forfait Epilation'!K71)=1,"",'Achat Forfait Epilation'!K71)</f>
        <v/>
      </c>
      <c r="K72" s="76"/>
      <c r="L72" s="75" t="str">
        <f>IF(COUNTBLANK('Achat Forfait Epilation'!M71)=1,"",'Achat Forfait Epilation'!M71)</f>
        <v/>
      </c>
      <c r="M72" s="77"/>
      <c r="N72" s="76"/>
    </row>
    <row r="73" spans="1:14" s="2" customFormat="1" ht="15" customHeight="1" x14ac:dyDescent="0.2">
      <c r="A73" s="124" t="str">
        <f>IF(COUNTBLANK('Achat Forfait Epilation'!A72)=1,"",'Achat Forfait Epilation'!A72)</f>
        <v xml:space="preserve"> </v>
      </c>
      <c r="B73" s="32" t="str">
        <f>IF(COUNTBLANK('Achat Forfait Epilation'!B72)=1,"",'Achat Forfait Epilation'!B72)</f>
        <v xml:space="preserve"> </v>
      </c>
      <c r="C73" s="9" t="str">
        <f>IF(COUNTBLANK('Achat Forfait Epilation'!C72)=1,"",'Achat Forfait Epilation'!C72)</f>
        <v xml:space="preserve"> </v>
      </c>
      <c r="D73" s="71" t="str">
        <f>IF(COUNTBLANK('Achat Forfait Epilation'!E72)=1,"",'Achat Forfait Epilation'!E72)</f>
        <v xml:space="preserve"> </v>
      </c>
      <c r="E73" s="160" t="str">
        <f>IF(COUNTBLANK('Achat Forfait Epilation'!F72)=1," ",'Achat Forfait Epilation'!F72)</f>
        <v xml:space="preserve"> </v>
      </c>
      <c r="F73" s="75" t="str">
        <f>IF(COUNTBLANK('Achat Forfait Epilation'!G72)=1,"",'Achat Forfait Epilation'!G72)</f>
        <v/>
      </c>
      <c r="G73" s="76"/>
      <c r="H73" s="75" t="str">
        <f>IF(COUNTBLANK('Achat Forfait Epilation'!I72)=1,"",'Achat Forfait Epilation'!I72)</f>
        <v/>
      </c>
      <c r="I73" s="76"/>
      <c r="J73" s="75" t="str">
        <f>IF(COUNTBLANK('Achat Forfait Epilation'!K72)=1,"",'Achat Forfait Epilation'!K72)</f>
        <v/>
      </c>
      <c r="K73" s="76"/>
      <c r="L73" s="75" t="str">
        <f>IF(COUNTBLANK('Achat Forfait Epilation'!M72)=1,"",'Achat Forfait Epilation'!M72)</f>
        <v/>
      </c>
      <c r="M73" s="77"/>
      <c r="N73" s="76"/>
    </row>
    <row r="74" spans="1:14" s="2" customFormat="1" ht="15" customHeight="1" x14ac:dyDescent="0.2">
      <c r="A74" s="124" t="str">
        <f>IF(COUNTBLANK('Achat Forfait Epilation'!A73)=1,"",'Achat Forfait Epilation'!A73)</f>
        <v xml:space="preserve"> </v>
      </c>
      <c r="B74" s="32" t="str">
        <f>IF(COUNTBLANK('Achat Forfait Epilation'!B73)=1,"",'Achat Forfait Epilation'!B73)</f>
        <v xml:space="preserve"> </v>
      </c>
      <c r="C74" s="9" t="str">
        <f>IF(COUNTBLANK('Achat Forfait Epilation'!C73)=1,"",'Achat Forfait Epilation'!C73)</f>
        <v xml:space="preserve"> </v>
      </c>
      <c r="D74" s="71" t="str">
        <f>IF(COUNTBLANK('Achat Forfait Epilation'!E73)=1,"",'Achat Forfait Epilation'!E73)</f>
        <v xml:space="preserve"> </v>
      </c>
      <c r="E74" s="160" t="str">
        <f>IF(COUNTBLANK('Achat Forfait Epilation'!F73)=1," ",'Achat Forfait Epilation'!F73)</f>
        <v xml:space="preserve"> </v>
      </c>
      <c r="F74" s="75" t="str">
        <f>IF(COUNTBLANK('Achat Forfait Epilation'!G73)=1,"",'Achat Forfait Epilation'!G73)</f>
        <v/>
      </c>
      <c r="G74" s="76"/>
      <c r="H74" s="75" t="str">
        <f>IF(COUNTBLANK('Achat Forfait Epilation'!I73)=1,"",'Achat Forfait Epilation'!I73)</f>
        <v/>
      </c>
      <c r="I74" s="76"/>
      <c r="J74" s="75" t="str">
        <f>IF(COUNTBLANK('Achat Forfait Epilation'!K73)=1,"",'Achat Forfait Epilation'!K73)</f>
        <v/>
      </c>
      <c r="K74" s="76"/>
      <c r="L74" s="75" t="str">
        <f>IF(COUNTBLANK('Achat Forfait Epilation'!M73)=1,"",'Achat Forfait Epilation'!M73)</f>
        <v/>
      </c>
      <c r="M74" s="77"/>
      <c r="N74" s="76"/>
    </row>
    <row r="75" spans="1:14" s="2" customFormat="1" ht="15" customHeight="1" x14ac:dyDescent="0.2">
      <c r="A75" s="124" t="str">
        <f>IF(COUNTBLANK('Achat Forfait Epilation'!A74)=1,"",'Achat Forfait Epilation'!A74)</f>
        <v xml:space="preserve"> </v>
      </c>
      <c r="B75" s="32" t="str">
        <f>IF(COUNTBLANK('Achat Forfait Epilation'!B74)=1,"",'Achat Forfait Epilation'!B74)</f>
        <v xml:space="preserve"> </v>
      </c>
      <c r="C75" s="9" t="str">
        <f>IF(COUNTBLANK('Achat Forfait Epilation'!C74)=1,"",'Achat Forfait Epilation'!C74)</f>
        <v xml:space="preserve"> </v>
      </c>
      <c r="D75" s="71" t="str">
        <f>IF(COUNTBLANK('Achat Forfait Epilation'!E74)=1,"",'Achat Forfait Epilation'!E74)</f>
        <v xml:space="preserve"> </v>
      </c>
      <c r="E75" s="160" t="str">
        <f>IF(COUNTBLANK('Achat Forfait Epilation'!F74)=1," ",'Achat Forfait Epilation'!F74)</f>
        <v xml:space="preserve"> </v>
      </c>
      <c r="F75" s="75" t="str">
        <f>IF(COUNTBLANK('Achat Forfait Epilation'!G74)=1,"",'Achat Forfait Epilation'!G74)</f>
        <v/>
      </c>
      <c r="G75" s="76"/>
      <c r="H75" s="75" t="str">
        <f>IF(COUNTBLANK('Achat Forfait Epilation'!I74)=1,"",'Achat Forfait Epilation'!I74)</f>
        <v/>
      </c>
      <c r="I75" s="76"/>
      <c r="J75" s="75" t="str">
        <f>IF(COUNTBLANK('Achat Forfait Epilation'!K74)=1,"",'Achat Forfait Epilation'!K74)</f>
        <v/>
      </c>
      <c r="K75" s="76"/>
      <c r="L75" s="75" t="str">
        <f>IF(COUNTBLANK('Achat Forfait Epilation'!M74)=1,"",'Achat Forfait Epilation'!M74)</f>
        <v/>
      </c>
      <c r="M75" s="77"/>
      <c r="N75" s="76"/>
    </row>
    <row r="76" spans="1:14" s="2" customFormat="1" ht="15" customHeight="1" x14ac:dyDescent="0.2">
      <c r="A76" s="124" t="str">
        <f>IF(COUNTBLANK('Achat Forfait Epilation'!A75)=1,"",'Achat Forfait Epilation'!A75)</f>
        <v xml:space="preserve"> </v>
      </c>
      <c r="B76" s="32" t="str">
        <f>IF(COUNTBLANK('Achat Forfait Epilation'!B75)=1,"",'Achat Forfait Epilation'!B75)</f>
        <v xml:space="preserve"> </v>
      </c>
      <c r="C76" s="9" t="str">
        <f>IF(COUNTBLANK('Achat Forfait Epilation'!C75)=1,"",'Achat Forfait Epilation'!C75)</f>
        <v xml:space="preserve"> </v>
      </c>
      <c r="D76" s="71" t="str">
        <f>IF(COUNTBLANK('Achat Forfait Epilation'!E75)=1,"",'Achat Forfait Epilation'!E75)</f>
        <v xml:space="preserve"> </v>
      </c>
      <c r="E76" s="160" t="str">
        <f>IF(COUNTBLANK('Achat Forfait Epilation'!F75)=1," ",'Achat Forfait Epilation'!F75)</f>
        <v xml:space="preserve"> </v>
      </c>
      <c r="F76" s="75" t="str">
        <f>IF(COUNTBLANK('Achat Forfait Epilation'!G75)=1,"",'Achat Forfait Epilation'!G75)</f>
        <v/>
      </c>
      <c r="G76" s="76"/>
      <c r="H76" s="75" t="str">
        <f>IF(COUNTBLANK('Achat Forfait Epilation'!I75)=1,"",'Achat Forfait Epilation'!I75)</f>
        <v/>
      </c>
      <c r="I76" s="76"/>
      <c r="J76" s="75" t="str">
        <f>IF(COUNTBLANK('Achat Forfait Epilation'!K75)=1,"",'Achat Forfait Epilation'!K75)</f>
        <v/>
      </c>
      <c r="K76" s="76"/>
      <c r="L76" s="75" t="str">
        <f>IF(COUNTBLANK('Achat Forfait Epilation'!M75)=1,"",'Achat Forfait Epilation'!M75)</f>
        <v/>
      </c>
      <c r="M76" s="77"/>
      <c r="N76" s="76"/>
    </row>
    <row r="77" spans="1:14" s="2" customFormat="1" ht="15" customHeight="1" x14ac:dyDescent="0.2">
      <c r="A77" s="124" t="str">
        <f>IF(COUNTBLANK('Achat Forfait Epilation'!A76)=1,"",'Achat Forfait Epilation'!A76)</f>
        <v xml:space="preserve"> </v>
      </c>
      <c r="B77" s="32" t="str">
        <f>IF(COUNTBLANK('Achat Forfait Epilation'!B76)=1,"",'Achat Forfait Epilation'!B76)</f>
        <v xml:space="preserve"> </v>
      </c>
      <c r="C77" s="9" t="str">
        <f>IF(COUNTBLANK('Achat Forfait Epilation'!C76)=1,"",'Achat Forfait Epilation'!C76)</f>
        <v xml:space="preserve"> </v>
      </c>
      <c r="D77" s="71" t="str">
        <f>IF(COUNTBLANK('Achat Forfait Epilation'!E76)=1,"",'Achat Forfait Epilation'!E76)</f>
        <v xml:space="preserve"> </v>
      </c>
      <c r="E77" s="160" t="str">
        <f>IF(COUNTBLANK('Achat Forfait Epilation'!F76)=1," ",'Achat Forfait Epilation'!F76)</f>
        <v xml:space="preserve"> </v>
      </c>
      <c r="F77" s="75" t="str">
        <f>IF(COUNTBLANK('Achat Forfait Epilation'!G76)=1,"",'Achat Forfait Epilation'!G76)</f>
        <v/>
      </c>
      <c r="G77" s="76"/>
      <c r="H77" s="75" t="str">
        <f>IF(COUNTBLANK('Achat Forfait Epilation'!I76)=1,"",'Achat Forfait Epilation'!I76)</f>
        <v/>
      </c>
      <c r="I77" s="76"/>
      <c r="J77" s="75" t="str">
        <f>IF(COUNTBLANK('Achat Forfait Epilation'!K76)=1,"",'Achat Forfait Epilation'!K76)</f>
        <v/>
      </c>
      <c r="K77" s="76"/>
      <c r="L77" s="75" t="str">
        <f>IF(COUNTBLANK('Achat Forfait Epilation'!M76)=1,"",'Achat Forfait Epilation'!M76)</f>
        <v/>
      </c>
      <c r="M77" s="77"/>
      <c r="N77" s="76"/>
    </row>
    <row r="78" spans="1:14" s="2" customFormat="1" ht="15" customHeight="1" x14ac:dyDescent="0.2">
      <c r="A78" s="124" t="str">
        <f>IF(COUNTBLANK('Achat Forfait Epilation'!A77)=1,"",'Achat Forfait Epilation'!A77)</f>
        <v xml:space="preserve"> </v>
      </c>
      <c r="B78" s="32" t="str">
        <f>IF(COUNTBLANK('Achat Forfait Epilation'!B77)=1,"",'Achat Forfait Epilation'!B77)</f>
        <v xml:space="preserve"> </v>
      </c>
      <c r="C78" s="9" t="str">
        <f>IF(COUNTBLANK('Achat Forfait Epilation'!C77)=1,"",'Achat Forfait Epilation'!C77)</f>
        <v xml:space="preserve"> </v>
      </c>
      <c r="D78" s="71" t="str">
        <f>IF(COUNTBLANK('Achat Forfait Epilation'!E77)=1,"",'Achat Forfait Epilation'!E77)</f>
        <v xml:space="preserve"> </v>
      </c>
      <c r="E78" s="160" t="str">
        <f>IF(COUNTBLANK('Achat Forfait Epilation'!F77)=1," ",'Achat Forfait Epilation'!F77)</f>
        <v xml:space="preserve"> </v>
      </c>
      <c r="F78" s="75" t="str">
        <f>IF(COUNTBLANK('Achat Forfait Epilation'!G77)=1,"",'Achat Forfait Epilation'!G77)</f>
        <v/>
      </c>
      <c r="G78" s="76"/>
      <c r="H78" s="75" t="str">
        <f>IF(COUNTBLANK('Achat Forfait Epilation'!I77)=1,"",'Achat Forfait Epilation'!I77)</f>
        <v/>
      </c>
      <c r="I78" s="76"/>
      <c r="J78" s="75" t="str">
        <f>IF(COUNTBLANK('Achat Forfait Epilation'!K77)=1,"",'Achat Forfait Epilation'!K77)</f>
        <v/>
      </c>
      <c r="K78" s="76"/>
      <c r="L78" s="75" t="str">
        <f>IF(COUNTBLANK('Achat Forfait Epilation'!M77)=1,"",'Achat Forfait Epilation'!M77)</f>
        <v/>
      </c>
      <c r="M78" s="77"/>
      <c r="N78" s="76"/>
    </row>
    <row r="79" spans="1:14" s="2" customFormat="1" ht="15" customHeight="1" x14ac:dyDescent="0.2">
      <c r="A79" s="124" t="str">
        <f>IF(COUNTBLANK('Achat Forfait Epilation'!A78)=1,"",'Achat Forfait Epilation'!A78)</f>
        <v xml:space="preserve"> </v>
      </c>
      <c r="B79" s="32" t="str">
        <f>IF(COUNTBLANK('Achat Forfait Epilation'!B78)=1,"",'Achat Forfait Epilation'!B78)</f>
        <v xml:space="preserve"> </v>
      </c>
      <c r="C79" s="9" t="str">
        <f>IF(COUNTBLANK('Achat Forfait Epilation'!C78)=1,"",'Achat Forfait Epilation'!C78)</f>
        <v xml:space="preserve"> </v>
      </c>
      <c r="D79" s="71" t="str">
        <f>IF(COUNTBLANK('Achat Forfait Epilation'!E78)=1,"",'Achat Forfait Epilation'!E78)</f>
        <v xml:space="preserve"> </v>
      </c>
      <c r="E79" s="160" t="str">
        <f>IF(COUNTBLANK('Achat Forfait Epilation'!F78)=1," ",'Achat Forfait Epilation'!F78)</f>
        <v xml:space="preserve"> </v>
      </c>
      <c r="F79" s="75" t="str">
        <f>IF(COUNTBLANK('Achat Forfait Epilation'!G78)=1,"",'Achat Forfait Epilation'!G78)</f>
        <v/>
      </c>
      <c r="G79" s="76"/>
      <c r="H79" s="75" t="str">
        <f>IF(COUNTBLANK('Achat Forfait Epilation'!I78)=1,"",'Achat Forfait Epilation'!I78)</f>
        <v/>
      </c>
      <c r="I79" s="76"/>
      <c r="J79" s="75" t="str">
        <f>IF(COUNTBLANK('Achat Forfait Epilation'!K78)=1,"",'Achat Forfait Epilation'!K78)</f>
        <v/>
      </c>
      <c r="K79" s="76"/>
      <c r="L79" s="75" t="str">
        <f>IF(COUNTBLANK('Achat Forfait Epilation'!M78)=1,"",'Achat Forfait Epilation'!M78)</f>
        <v/>
      </c>
      <c r="M79" s="77"/>
      <c r="N79" s="76"/>
    </row>
    <row r="80" spans="1:14" s="2" customFormat="1" ht="15" customHeight="1" x14ac:dyDescent="0.2">
      <c r="A80" s="124" t="str">
        <f>IF(COUNTBLANK('Achat Forfait Epilation'!A79)=1,"",'Achat Forfait Epilation'!A79)</f>
        <v xml:space="preserve"> </v>
      </c>
      <c r="B80" s="32" t="str">
        <f>IF(COUNTBLANK('Achat Forfait Epilation'!B79)=1,"",'Achat Forfait Epilation'!B79)</f>
        <v xml:space="preserve"> </v>
      </c>
      <c r="C80" s="9" t="str">
        <f>IF(COUNTBLANK('Achat Forfait Epilation'!C79)=1,"",'Achat Forfait Epilation'!C79)</f>
        <v xml:space="preserve"> </v>
      </c>
      <c r="D80" s="71" t="str">
        <f>IF(COUNTBLANK('Achat Forfait Epilation'!E79)=1,"",'Achat Forfait Epilation'!E79)</f>
        <v xml:space="preserve"> </v>
      </c>
      <c r="E80" s="160" t="str">
        <f>IF(COUNTBLANK('Achat Forfait Epilation'!F79)=1," ",'Achat Forfait Epilation'!F79)</f>
        <v xml:space="preserve"> </v>
      </c>
      <c r="F80" s="75" t="str">
        <f>IF(COUNTBLANK('Achat Forfait Epilation'!G79)=1,"",'Achat Forfait Epilation'!G79)</f>
        <v/>
      </c>
      <c r="G80" s="76"/>
      <c r="H80" s="75" t="str">
        <f>IF(COUNTBLANK('Achat Forfait Epilation'!I79)=1,"",'Achat Forfait Epilation'!I79)</f>
        <v/>
      </c>
      <c r="I80" s="76"/>
      <c r="J80" s="75" t="str">
        <f>IF(COUNTBLANK('Achat Forfait Epilation'!K79)=1,"",'Achat Forfait Epilation'!K79)</f>
        <v/>
      </c>
      <c r="K80" s="76"/>
      <c r="L80" s="75" t="str">
        <f>IF(COUNTBLANK('Achat Forfait Epilation'!M79)=1,"",'Achat Forfait Epilation'!M79)</f>
        <v/>
      </c>
      <c r="M80" s="77"/>
      <c r="N80" s="76"/>
    </row>
    <row r="81" spans="1:14" s="2" customFormat="1" ht="15" customHeight="1" x14ac:dyDescent="0.2">
      <c r="A81" s="124" t="str">
        <f>IF(COUNTBLANK('Achat Forfait Epilation'!A80)=1,"",'Achat Forfait Epilation'!A80)</f>
        <v xml:space="preserve"> </v>
      </c>
      <c r="B81" s="32" t="str">
        <f>IF(COUNTBLANK('Achat Forfait Epilation'!B80)=1,"",'Achat Forfait Epilation'!B80)</f>
        <v xml:space="preserve"> </v>
      </c>
      <c r="C81" s="9" t="str">
        <f>IF(COUNTBLANK('Achat Forfait Epilation'!C80)=1,"",'Achat Forfait Epilation'!C80)</f>
        <v xml:space="preserve"> </v>
      </c>
      <c r="D81" s="71" t="str">
        <f>IF(COUNTBLANK('Achat Forfait Epilation'!E80)=1,"",'Achat Forfait Epilation'!E80)</f>
        <v xml:space="preserve"> </v>
      </c>
      <c r="E81" s="160" t="str">
        <f>IF(COUNTBLANK('Achat Forfait Epilation'!F80)=1," ",'Achat Forfait Epilation'!F80)</f>
        <v xml:space="preserve"> </v>
      </c>
      <c r="F81" s="75" t="str">
        <f>IF(COUNTBLANK('Achat Forfait Epilation'!G80)=1,"",'Achat Forfait Epilation'!G80)</f>
        <v/>
      </c>
      <c r="G81" s="76"/>
      <c r="H81" s="75" t="str">
        <f>IF(COUNTBLANK('Achat Forfait Epilation'!I80)=1,"",'Achat Forfait Epilation'!I80)</f>
        <v/>
      </c>
      <c r="I81" s="76"/>
      <c r="J81" s="75" t="str">
        <f>IF(COUNTBLANK('Achat Forfait Epilation'!K80)=1,"",'Achat Forfait Epilation'!K80)</f>
        <v/>
      </c>
      <c r="K81" s="76"/>
      <c r="L81" s="75" t="str">
        <f>IF(COUNTBLANK('Achat Forfait Epilation'!M80)=1,"",'Achat Forfait Epilation'!M80)</f>
        <v/>
      </c>
      <c r="M81" s="77"/>
      <c r="N81" s="76"/>
    </row>
    <row r="82" spans="1:14" s="2" customFormat="1" ht="15" customHeight="1" x14ac:dyDescent="0.2">
      <c r="A82" s="124" t="str">
        <f>IF(COUNTBLANK('Achat Forfait Epilation'!A81)=1,"",'Achat Forfait Epilation'!A81)</f>
        <v xml:space="preserve"> </v>
      </c>
      <c r="B82" s="32" t="str">
        <f>IF(COUNTBLANK('Achat Forfait Epilation'!B81)=1,"",'Achat Forfait Epilation'!B81)</f>
        <v xml:space="preserve"> </v>
      </c>
      <c r="C82" s="9" t="str">
        <f>IF(COUNTBLANK('Achat Forfait Epilation'!C81)=1,"",'Achat Forfait Epilation'!C81)</f>
        <v xml:space="preserve"> </v>
      </c>
      <c r="D82" s="71" t="str">
        <f>IF(COUNTBLANK('Achat Forfait Epilation'!E81)=1,"",'Achat Forfait Epilation'!E81)</f>
        <v xml:space="preserve"> </v>
      </c>
      <c r="E82" s="160" t="str">
        <f>IF(COUNTBLANK('Achat Forfait Epilation'!F81)=1," ",'Achat Forfait Epilation'!F81)</f>
        <v xml:space="preserve"> </v>
      </c>
      <c r="F82" s="75" t="str">
        <f>IF(COUNTBLANK('Achat Forfait Epilation'!G81)=1,"",'Achat Forfait Epilation'!G81)</f>
        <v/>
      </c>
      <c r="G82" s="76"/>
      <c r="H82" s="75" t="str">
        <f>IF(COUNTBLANK('Achat Forfait Epilation'!I81)=1,"",'Achat Forfait Epilation'!I81)</f>
        <v/>
      </c>
      <c r="I82" s="76"/>
      <c r="J82" s="75" t="str">
        <f>IF(COUNTBLANK('Achat Forfait Epilation'!K81)=1,"",'Achat Forfait Epilation'!K81)</f>
        <v/>
      </c>
      <c r="K82" s="76"/>
      <c r="L82" s="75" t="str">
        <f>IF(COUNTBLANK('Achat Forfait Epilation'!M81)=1,"",'Achat Forfait Epilation'!M81)</f>
        <v/>
      </c>
      <c r="M82" s="77"/>
      <c r="N82" s="76"/>
    </row>
    <row r="83" spans="1:14" s="2" customFormat="1" ht="15" customHeight="1" x14ac:dyDescent="0.2">
      <c r="A83" s="124" t="str">
        <f>IF(COUNTBLANK('Achat Forfait Epilation'!A82)=1,"",'Achat Forfait Epilation'!A82)</f>
        <v xml:space="preserve"> </v>
      </c>
      <c r="B83" s="32" t="str">
        <f>IF(COUNTBLANK('Achat Forfait Epilation'!B82)=1,"",'Achat Forfait Epilation'!B82)</f>
        <v xml:space="preserve"> </v>
      </c>
      <c r="C83" s="9" t="str">
        <f>IF(COUNTBLANK('Achat Forfait Epilation'!C82)=1,"",'Achat Forfait Epilation'!C82)</f>
        <v xml:space="preserve"> </v>
      </c>
      <c r="D83" s="71" t="str">
        <f>IF(COUNTBLANK('Achat Forfait Epilation'!E82)=1,"",'Achat Forfait Epilation'!E82)</f>
        <v xml:space="preserve"> </v>
      </c>
      <c r="E83" s="160" t="str">
        <f>IF(COUNTBLANK('Achat Forfait Epilation'!F82)=1," ",'Achat Forfait Epilation'!F82)</f>
        <v xml:space="preserve"> </v>
      </c>
      <c r="F83" s="75" t="str">
        <f>IF(COUNTBLANK('Achat Forfait Epilation'!G82)=1,"",'Achat Forfait Epilation'!G82)</f>
        <v/>
      </c>
      <c r="G83" s="76"/>
      <c r="H83" s="75" t="str">
        <f>IF(COUNTBLANK('Achat Forfait Epilation'!I82)=1,"",'Achat Forfait Epilation'!I82)</f>
        <v/>
      </c>
      <c r="I83" s="76"/>
      <c r="J83" s="75" t="str">
        <f>IF(COUNTBLANK('Achat Forfait Epilation'!K82)=1,"",'Achat Forfait Epilation'!K82)</f>
        <v/>
      </c>
      <c r="K83" s="76"/>
      <c r="L83" s="75" t="str">
        <f>IF(COUNTBLANK('Achat Forfait Epilation'!M82)=1,"",'Achat Forfait Epilation'!M82)</f>
        <v/>
      </c>
      <c r="M83" s="77"/>
      <c r="N83" s="76"/>
    </row>
    <row r="84" spans="1:14" s="2" customFormat="1" ht="15" customHeight="1" x14ac:dyDescent="0.2">
      <c r="A84" s="124" t="str">
        <f>IF(COUNTBLANK('Achat Forfait Epilation'!A83)=1,"",'Achat Forfait Epilation'!A83)</f>
        <v xml:space="preserve"> </v>
      </c>
      <c r="B84" s="32" t="str">
        <f>IF(COUNTBLANK('Achat Forfait Epilation'!B83)=1,"",'Achat Forfait Epilation'!B83)</f>
        <v xml:space="preserve"> </v>
      </c>
      <c r="C84" s="9" t="str">
        <f>IF(COUNTBLANK('Achat Forfait Epilation'!C83)=1,"",'Achat Forfait Epilation'!C83)</f>
        <v xml:space="preserve"> </v>
      </c>
      <c r="D84" s="71" t="str">
        <f>IF(COUNTBLANK('Achat Forfait Epilation'!E83)=1,"",'Achat Forfait Epilation'!E83)</f>
        <v xml:space="preserve"> </v>
      </c>
      <c r="E84" s="160" t="str">
        <f>IF(COUNTBLANK('Achat Forfait Epilation'!F83)=1," ",'Achat Forfait Epilation'!F83)</f>
        <v xml:space="preserve"> </v>
      </c>
      <c r="F84" s="75" t="str">
        <f>IF(COUNTBLANK('Achat Forfait Epilation'!G83)=1,"",'Achat Forfait Epilation'!G83)</f>
        <v/>
      </c>
      <c r="G84" s="76"/>
      <c r="H84" s="75" t="str">
        <f>IF(COUNTBLANK('Achat Forfait Epilation'!I83)=1,"",'Achat Forfait Epilation'!I83)</f>
        <v/>
      </c>
      <c r="I84" s="76"/>
      <c r="J84" s="75" t="str">
        <f>IF(COUNTBLANK('Achat Forfait Epilation'!K83)=1,"",'Achat Forfait Epilation'!K83)</f>
        <v/>
      </c>
      <c r="K84" s="76"/>
      <c r="L84" s="75" t="str">
        <f>IF(COUNTBLANK('Achat Forfait Epilation'!M83)=1,"",'Achat Forfait Epilation'!M83)</f>
        <v/>
      </c>
      <c r="M84" s="77"/>
      <c r="N84" s="76"/>
    </row>
    <row r="85" spans="1:14" s="2" customFormat="1" ht="15" customHeight="1" x14ac:dyDescent="0.2">
      <c r="A85" s="124" t="str">
        <f>IF(COUNTBLANK('Achat Forfait Epilation'!A84)=1,"",'Achat Forfait Epilation'!A84)</f>
        <v xml:space="preserve"> </v>
      </c>
      <c r="B85" s="32" t="str">
        <f>IF(COUNTBLANK('Achat Forfait Epilation'!B84)=1,"",'Achat Forfait Epilation'!B84)</f>
        <v xml:space="preserve"> </v>
      </c>
      <c r="C85" s="9" t="str">
        <f>IF(COUNTBLANK('Achat Forfait Epilation'!C84)=1,"",'Achat Forfait Epilation'!C84)</f>
        <v xml:space="preserve"> </v>
      </c>
      <c r="D85" s="71" t="str">
        <f>IF(COUNTBLANK('Achat Forfait Epilation'!E84)=1,"",'Achat Forfait Epilation'!E84)</f>
        <v xml:space="preserve"> </v>
      </c>
      <c r="E85" s="160" t="str">
        <f>IF(COUNTBLANK('Achat Forfait Epilation'!F84)=1," ",'Achat Forfait Epilation'!F84)</f>
        <v xml:space="preserve"> </v>
      </c>
      <c r="F85" s="75" t="str">
        <f>IF(COUNTBLANK('Achat Forfait Epilation'!G84)=1,"",'Achat Forfait Epilation'!G84)</f>
        <v/>
      </c>
      <c r="G85" s="76"/>
      <c r="H85" s="75" t="str">
        <f>IF(COUNTBLANK('Achat Forfait Epilation'!I84)=1,"",'Achat Forfait Epilation'!I84)</f>
        <v/>
      </c>
      <c r="I85" s="76"/>
      <c r="J85" s="75" t="str">
        <f>IF(COUNTBLANK('Achat Forfait Epilation'!K84)=1,"",'Achat Forfait Epilation'!K84)</f>
        <v/>
      </c>
      <c r="K85" s="76"/>
      <c r="L85" s="75" t="str">
        <f>IF(COUNTBLANK('Achat Forfait Epilation'!M84)=1,"",'Achat Forfait Epilation'!M84)</f>
        <v/>
      </c>
      <c r="M85" s="77"/>
      <c r="N85" s="76"/>
    </row>
    <row r="86" spans="1:14" s="2" customFormat="1" ht="15" customHeight="1" x14ac:dyDescent="0.2">
      <c r="A86" s="124" t="str">
        <f>IF(COUNTBLANK('Achat Forfait Epilation'!A85)=1,"",'Achat Forfait Epilation'!A85)</f>
        <v xml:space="preserve"> </v>
      </c>
      <c r="B86" s="32" t="str">
        <f>IF(COUNTBLANK('Achat Forfait Epilation'!B85)=1,"",'Achat Forfait Epilation'!B85)</f>
        <v xml:space="preserve"> </v>
      </c>
      <c r="C86" s="9" t="str">
        <f>IF(COUNTBLANK('Achat Forfait Epilation'!C85)=1,"",'Achat Forfait Epilation'!C85)</f>
        <v xml:space="preserve"> </v>
      </c>
      <c r="D86" s="71" t="str">
        <f>IF(COUNTBLANK('Achat Forfait Epilation'!E85)=1,"",'Achat Forfait Epilation'!E85)</f>
        <v xml:space="preserve"> </v>
      </c>
      <c r="E86" s="160" t="str">
        <f>IF(COUNTBLANK('Achat Forfait Epilation'!F85)=1," ",'Achat Forfait Epilation'!F85)</f>
        <v xml:space="preserve"> </v>
      </c>
      <c r="F86" s="75" t="str">
        <f>IF(COUNTBLANK('Achat Forfait Epilation'!G85)=1,"",'Achat Forfait Epilation'!G85)</f>
        <v/>
      </c>
      <c r="G86" s="76"/>
      <c r="H86" s="75" t="str">
        <f>IF(COUNTBLANK('Achat Forfait Epilation'!I85)=1,"",'Achat Forfait Epilation'!I85)</f>
        <v/>
      </c>
      <c r="I86" s="76"/>
      <c r="J86" s="75" t="str">
        <f>IF(COUNTBLANK('Achat Forfait Epilation'!K85)=1,"",'Achat Forfait Epilation'!K85)</f>
        <v/>
      </c>
      <c r="K86" s="76"/>
      <c r="L86" s="75" t="str">
        <f>IF(COUNTBLANK('Achat Forfait Epilation'!M85)=1,"",'Achat Forfait Epilation'!M85)</f>
        <v/>
      </c>
      <c r="M86" s="77"/>
      <c r="N86" s="76"/>
    </row>
    <row r="87" spans="1:14" s="2" customFormat="1" ht="15" customHeight="1" x14ac:dyDescent="0.2">
      <c r="A87" s="124" t="str">
        <f>IF(COUNTBLANK('Achat Forfait Epilation'!A86)=1,"",'Achat Forfait Epilation'!A86)</f>
        <v xml:space="preserve"> </v>
      </c>
      <c r="B87" s="32" t="str">
        <f>IF(COUNTBLANK('Achat Forfait Epilation'!B86)=1,"",'Achat Forfait Epilation'!B86)</f>
        <v xml:space="preserve"> </v>
      </c>
      <c r="C87" s="9" t="str">
        <f>IF(COUNTBLANK('Achat Forfait Epilation'!C86)=1,"",'Achat Forfait Epilation'!C86)</f>
        <v xml:space="preserve"> </v>
      </c>
      <c r="D87" s="71" t="str">
        <f>IF(COUNTBLANK('Achat Forfait Epilation'!E86)=1,"",'Achat Forfait Epilation'!E86)</f>
        <v xml:space="preserve"> </v>
      </c>
      <c r="E87" s="160" t="str">
        <f>IF(COUNTBLANK('Achat Forfait Epilation'!F86)=1," ",'Achat Forfait Epilation'!F86)</f>
        <v xml:space="preserve"> </v>
      </c>
      <c r="F87" s="75" t="str">
        <f>IF(COUNTBLANK('Achat Forfait Epilation'!G86)=1,"",'Achat Forfait Epilation'!G86)</f>
        <v/>
      </c>
      <c r="G87" s="76"/>
      <c r="H87" s="75" t="str">
        <f>IF(COUNTBLANK('Achat Forfait Epilation'!I86)=1,"",'Achat Forfait Epilation'!I86)</f>
        <v/>
      </c>
      <c r="I87" s="76"/>
      <c r="J87" s="75" t="str">
        <f>IF(COUNTBLANK('Achat Forfait Epilation'!K86)=1,"",'Achat Forfait Epilation'!K86)</f>
        <v/>
      </c>
      <c r="K87" s="76"/>
      <c r="L87" s="75" t="str">
        <f>IF(COUNTBLANK('Achat Forfait Epilation'!M86)=1,"",'Achat Forfait Epilation'!M86)</f>
        <v/>
      </c>
      <c r="M87" s="77"/>
      <c r="N87" s="76"/>
    </row>
    <row r="88" spans="1:14" s="2" customFormat="1" ht="15" customHeight="1" x14ac:dyDescent="0.2">
      <c r="A88" s="124" t="str">
        <f>IF(COUNTBLANK('Achat Forfait Epilation'!A87)=1,"",'Achat Forfait Epilation'!A87)</f>
        <v xml:space="preserve"> </v>
      </c>
      <c r="B88" s="32" t="str">
        <f>IF(COUNTBLANK('Achat Forfait Epilation'!B87)=1,"",'Achat Forfait Epilation'!B87)</f>
        <v xml:space="preserve"> </v>
      </c>
      <c r="C88" s="9" t="str">
        <f>IF(COUNTBLANK('Achat Forfait Epilation'!C87)=1,"",'Achat Forfait Epilation'!C87)</f>
        <v xml:space="preserve"> </v>
      </c>
      <c r="D88" s="71" t="str">
        <f>IF(COUNTBLANK('Achat Forfait Epilation'!E87)=1,"",'Achat Forfait Epilation'!E87)</f>
        <v xml:space="preserve"> </v>
      </c>
      <c r="E88" s="160" t="str">
        <f>IF(COUNTBLANK('Achat Forfait Epilation'!F87)=1," ",'Achat Forfait Epilation'!F87)</f>
        <v xml:space="preserve"> </v>
      </c>
      <c r="F88" s="75" t="str">
        <f>IF(COUNTBLANK('Achat Forfait Epilation'!G87)=1,"",'Achat Forfait Epilation'!G87)</f>
        <v/>
      </c>
      <c r="G88" s="76"/>
      <c r="H88" s="75" t="str">
        <f>IF(COUNTBLANK('Achat Forfait Epilation'!I87)=1,"",'Achat Forfait Epilation'!I87)</f>
        <v/>
      </c>
      <c r="I88" s="76"/>
      <c r="J88" s="75" t="str">
        <f>IF(COUNTBLANK('Achat Forfait Epilation'!K87)=1,"",'Achat Forfait Epilation'!K87)</f>
        <v/>
      </c>
      <c r="K88" s="76"/>
      <c r="L88" s="75" t="str">
        <f>IF(COUNTBLANK('Achat Forfait Epilation'!M87)=1,"",'Achat Forfait Epilation'!M87)</f>
        <v/>
      </c>
      <c r="M88" s="77"/>
      <c r="N88" s="76"/>
    </row>
    <row r="89" spans="1:14" s="2" customFormat="1" ht="15" customHeight="1" x14ac:dyDescent="0.2">
      <c r="A89" s="124" t="str">
        <f>IF(COUNTBLANK('Achat Forfait Epilation'!A88)=1,"",'Achat Forfait Epilation'!A88)</f>
        <v xml:space="preserve"> </v>
      </c>
      <c r="B89" s="32" t="str">
        <f>IF(COUNTBLANK('Achat Forfait Epilation'!B88)=1,"",'Achat Forfait Epilation'!B88)</f>
        <v xml:space="preserve"> </v>
      </c>
      <c r="C89" s="9" t="str">
        <f>IF(COUNTBLANK('Achat Forfait Epilation'!C88)=1,"",'Achat Forfait Epilation'!C88)</f>
        <v xml:space="preserve"> </v>
      </c>
      <c r="D89" s="71" t="str">
        <f>IF(COUNTBLANK('Achat Forfait Epilation'!E88)=1,"",'Achat Forfait Epilation'!E88)</f>
        <v xml:space="preserve"> </v>
      </c>
      <c r="E89" s="160" t="str">
        <f>IF(COUNTBLANK('Achat Forfait Epilation'!F88)=1," ",'Achat Forfait Epilation'!F88)</f>
        <v xml:space="preserve"> </v>
      </c>
      <c r="F89" s="75" t="str">
        <f>IF(COUNTBLANK('Achat Forfait Epilation'!G88)=1,"",'Achat Forfait Epilation'!G88)</f>
        <v/>
      </c>
      <c r="G89" s="76"/>
      <c r="H89" s="75" t="str">
        <f>IF(COUNTBLANK('Achat Forfait Epilation'!I88)=1,"",'Achat Forfait Epilation'!I88)</f>
        <v/>
      </c>
      <c r="I89" s="76"/>
      <c r="J89" s="75" t="str">
        <f>IF(COUNTBLANK('Achat Forfait Epilation'!K88)=1,"",'Achat Forfait Epilation'!K88)</f>
        <v/>
      </c>
      <c r="K89" s="76"/>
      <c r="L89" s="75" t="str">
        <f>IF(COUNTBLANK('Achat Forfait Epilation'!M88)=1,"",'Achat Forfait Epilation'!M88)</f>
        <v/>
      </c>
      <c r="M89" s="77"/>
      <c r="N89" s="76"/>
    </row>
    <row r="90" spans="1:14" s="2" customFormat="1" ht="15" customHeight="1" x14ac:dyDescent="0.2">
      <c r="A90" s="124" t="str">
        <f>IF(COUNTBLANK('Achat Forfait Epilation'!A89)=1,"",'Achat Forfait Epilation'!A89)</f>
        <v xml:space="preserve"> </v>
      </c>
      <c r="B90" s="32" t="str">
        <f>IF(COUNTBLANK('Achat Forfait Epilation'!B89)=1,"",'Achat Forfait Epilation'!B89)</f>
        <v xml:space="preserve"> </v>
      </c>
      <c r="C90" s="9" t="str">
        <f>IF(COUNTBLANK('Achat Forfait Epilation'!C89)=1,"",'Achat Forfait Epilation'!C89)</f>
        <v xml:space="preserve"> </v>
      </c>
      <c r="D90" s="71" t="str">
        <f>IF(COUNTBLANK('Achat Forfait Epilation'!E89)=1,"",'Achat Forfait Epilation'!E89)</f>
        <v xml:space="preserve"> </v>
      </c>
      <c r="E90" s="160" t="str">
        <f>IF(COUNTBLANK('Achat Forfait Epilation'!F89)=1," ",'Achat Forfait Epilation'!F89)</f>
        <v xml:space="preserve"> </v>
      </c>
      <c r="F90" s="75" t="str">
        <f>IF(COUNTBLANK('Achat Forfait Epilation'!G89)=1,"",'Achat Forfait Epilation'!G89)</f>
        <v/>
      </c>
      <c r="G90" s="76"/>
      <c r="H90" s="75" t="str">
        <f>IF(COUNTBLANK('Achat Forfait Epilation'!I89)=1,"",'Achat Forfait Epilation'!I89)</f>
        <v/>
      </c>
      <c r="I90" s="76"/>
      <c r="J90" s="75" t="str">
        <f>IF(COUNTBLANK('Achat Forfait Epilation'!K89)=1,"",'Achat Forfait Epilation'!K89)</f>
        <v/>
      </c>
      <c r="K90" s="76"/>
      <c r="L90" s="75" t="str">
        <f>IF(COUNTBLANK('Achat Forfait Epilation'!M89)=1,"",'Achat Forfait Epilation'!M89)</f>
        <v/>
      </c>
      <c r="M90" s="77"/>
      <c r="N90" s="76"/>
    </row>
    <row r="91" spans="1:14" s="2" customFormat="1" ht="15" customHeight="1" x14ac:dyDescent="0.2">
      <c r="A91" s="124" t="str">
        <f>IF(COUNTBLANK('Achat Forfait Epilation'!A90)=1,"",'Achat Forfait Epilation'!A90)</f>
        <v xml:space="preserve"> </v>
      </c>
      <c r="B91" s="32" t="str">
        <f>IF(COUNTBLANK('Achat Forfait Epilation'!B90)=1,"",'Achat Forfait Epilation'!B90)</f>
        <v xml:space="preserve"> </v>
      </c>
      <c r="C91" s="9" t="str">
        <f>IF(COUNTBLANK('Achat Forfait Epilation'!C90)=1,"",'Achat Forfait Epilation'!C90)</f>
        <v xml:space="preserve"> </v>
      </c>
      <c r="D91" s="71" t="str">
        <f>IF(COUNTBLANK('Achat Forfait Epilation'!E90)=1,"",'Achat Forfait Epilation'!E90)</f>
        <v xml:space="preserve"> </v>
      </c>
      <c r="E91" s="160" t="str">
        <f>IF(COUNTBLANK('Achat Forfait Epilation'!F90)=1," ",'Achat Forfait Epilation'!F90)</f>
        <v xml:space="preserve"> </v>
      </c>
      <c r="F91" s="75" t="str">
        <f>IF(COUNTBLANK('Achat Forfait Epilation'!G90)=1,"",'Achat Forfait Epilation'!G90)</f>
        <v/>
      </c>
      <c r="G91" s="76"/>
      <c r="H91" s="75" t="str">
        <f>IF(COUNTBLANK('Achat Forfait Epilation'!I90)=1,"",'Achat Forfait Epilation'!I90)</f>
        <v/>
      </c>
      <c r="I91" s="76"/>
      <c r="J91" s="75" t="str">
        <f>IF(COUNTBLANK('Achat Forfait Epilation'!K90)=1,"",'Achat Forfait Epilation'!K90)</f>
        <v/>
      </c>
      <c r="K91" s="76"/>
      <c r="L91" s="75" t="str">
        <f>IF(COUNTBLANK('Achat Forfait Epilation'!M90)=1,"",'Achat Forfait Epilation'!M90)</f>
        <v/>
      </c>
      <c r="M91" s="77"/>
      <c r="N91" s="76"/>
    </row>
    <row r="92" spans="1:14" s="2" customFormat="1" ht="15" customHeight="1" x14ac:dyDescent="0.2">
      <c r="A92" s="124" t="str">
        <f>IF(COUNTBLANK('Achat Forfait Epilation'!A91)=1,"",'Achat Forfait Epilation'!A91)</f>
        <v xml:space="preserve"> </v>
      </c>
      <c r="B92" s="32" t="str">
        <f>IF(COUNTBLANK('Achat Forfait Epilation'!B91)=1,"",'Achat Forfait Epilation'!B91)</f>
        <v xml:space="preserve"> </v>
      </c>
      <c r="C92" s="9" t="str">
        <f>IF(COUNTBLANK('Achat Forfait Epilation'!C91)=1,"",'Achat Forfait Epilation'!C91)</f>
        <v xml:space="preserve"> </v>
      </c>
      <c r="D92" s="71" t="str">
        <f>IF(COUNTBLANK('Achat Forfait Epilation'!E91)=1,"",'Achat Forfait Epilation'!E91)</f>
        <v xml:space="preserve"> </v>
      </c>
      <c r="E92" s="160" t="str">
        <f>IF(COUNTBLANK('Achat Forfait Epilation'!F91)=1," ",'Achat Forfait Epilation'!F91)</f>
        <v xml:space="preserve"> </v>
      </c>
      <c r="F92" s="75" t="str">
        <f>IF(COUNTBLANK('Achat Forfait Epilation'!G91)=1,"",'Achat Forfait Epilation'!G91)</f>
        <v/>
      </c>
      <c r="G92" s="76"/>
      <c r="H92" s="75" t="str">
        <f>IF(COUNTBLANK('Achat Forfait Epilation'!I91)=1,"",'Achat Forfait Epilation'!I91)</f>
        <v/>
      </c>
      <c r="I92" s="76"/>
      <c r="J92" s="75" t="str">
        <f>IF(COUNTBLANK('Achat Forfait Epilation'!K91)=1,"",'Achat Forfait Epilation'!K91)</f>
        <v/>
      </c>
      <c r="K92" s="76"/>
      <c r="L92" s="75" t="str">
        <f>IF(COUNTBLANK('Achat Forfait Epilation'!M91)=1,"",'Achat Forfait Epilation'!M91)</f>
        <v/>
      </c>
      <c r="M92" s="77"/>
      <c r="N92" s="76"/>
    </row>
    <row r="93" spans="1:14" s="2" customFormat="1" ht="15" customHeight="1" x14ac:dyDescent="0.2">
      <c r="A93" s="124" t="str">
        <f>IF(COUNTBLANK('Achat Forfait Epilation'!A92)=1,"",'Achat Forfait Epilation'!A92)</f>
        <v xml:space="preserve"> </v>
      </c>
      <c r="B93" s="32" t="str">
        <f>IF(COUNTBLANK('Achat Forfait Epilation'!B92)=1,"",'Achat Forfait Epilation'!B92)</f>
        <v xml:space="preserve"> </v>
      </c>
      <c r="C93" s="9" t="str">
        <f>IF(COUNTBLANK('Achat Forfait Epilation'!C92)=1,"",'Achat Forfait Epilation'!C92)</f>
        <v xml:space="preserve"> </v>
      </c>
      <c r="D93" s="71" t="str">
        <f>IF(COUNTBLANK('Achat Forfait Epilation'!E92)=1,"",'Achat Forfait Epilation'!E92)</f>
        <v xml:space="preserve"> </v>
      </c>
      <c r="E93" s="160" t="str">
        <f>IF(COUNTBLANK('Achat Forfait Epilation'!F92)=1," ",'Achat Forfait Epilation'!F92)</f>
        <v xml:space="preserve"> </v>
      </c>
      <c r="F93" s="75" t="str">
        <f>IF(COUNTBLANK('Achat Forfait Epilation'!G92)=1,"",'Achat Forfait Epilation'!G92)</f>
        <v/>
      </c>
      <c r="G93" s="76"/>
      <c r="H93" s="75" t="str">
        <f>IF(COUNTBLANK('Achat Forfait Epilation'!I92)=1,"",'Achat Forfait Epilation'!I92)</f>
        <v/>
      </c>
      <c r="I93" s="76"/>
      <c r="J93" s="75" t="str">
        <f>IF(COUNTBLANK('Achat Forfait Epilation'!K92)=1,"",'Achat Forfait Epilation'!K92)</f>
        <v/>
      </c>
      <c r="K93" s="76"/>
      <c r="L93" s="75" t="str">
        <f>IF(COUNTBLANK('Achat Forfait Epilation'!M92)=1,"",'Achat Forfait Epilation'!M92)</f>
        <v/>
      </c>
      <c r="M93" s="77"/>
      <c r="N93" s="76"/>
    </row>
    <row r="94" spans="1:14" s="2" customFormat="1" ht="15" customHeight="1" x14ac:dyDescent="0.2">
      <c r="A94" s="124" t="str">
        <f>IF(COUNTBLANK('Achat Forfait Epilation'!A93)=1,"",'Achat Forfait Epilation'!A93)</f>
        <v xml:space="preserve"> </v>
      </c>
      <c r="B94" s="32" t="str">
        <f>IF(COUNTBLANK('Achat Forfait Epilation'!B93)=1,"",'Achat Forfait Epilation'!B93)</f>
        <v xml:space="preserve"> </v>
      </c>
      <c r="C94" s="9" t="str">
        <f>IF(COUNTBLANK('Achat Forfait Epilation'!C93)=1,"",'Achat Forfait Epilation'!C93)</f>
        <v xml:space="preserve"> </v>
      </c>
      <c r="D94" s="71" t="str">
        <f>IF(COUNTBLANK('Achat Forfait Epilation'!E93)=1,"",'Achat Forfait Epilation'!E93)</f>
        <v xml:space="preserve"> </v>
      </c>
      <c r="E94" s="160" t="str">
        <f>IF(COUNTBLANK('Achat Forfait Epilation'!F93)=1," ",'Achat Forfait Epilation'!F93)</f>
        <v xml:space="preserve"> </v>
      </c>
      <c r="F94" s="75" t="str">
        <f>IF(COUNTBLANK('Achat Forfait Epilation'!G93)=1,"",'Achat Forfait Epilation'!G93)</f>
        <v/>
      </c>
      <c r="G94" s="76"/>
      <c r="H94" s="75" t="str">
        <f>IF(COUNTBLANK('Achat Forfait Epilation'!I93)=1,"",'Achat Forfait Epilation'!I93)</f>
        <v/>
      </c>
      <c r="I94" s="76"/>
      <c r="J94" s="75" t="str">
        <f>IF(COUNTBLANK('Achat Forfait Epilation'!K93)=1,"",'Achat Forfait Epilation'!K93)</f>
        <v/>
      </c>
      <c r="K94" s="76"/>
      <c r="L94" s="75" t="str">
        <f>IF(COUNTBLANK('Achat Forfait Epilation'!M93)=1,"",'Achat Forfait Epilation'!M93)</f>
        <v/>
      </c>
      <c r="M94" s="77"/>
      <c r="N94" s="76"/>
    </row>
    <row r="95" spans="1:14" s="2" customFormat="1" ht="15" customHeight="1" x14ac:dyDescent="0.2">
      <c r="A95" s="124" t="str">
        <f>IF(COUNTBLANK('Achat Forfait Epilation'!A94)=1,"",'Achat Forfait Epilation'!A94)</f>
        <v xml:space="preserve"> </v>
      </c>
      <c r="B95" s="32" t="str">
        <f>IF(COUNTBLANK('Achat Forfait Epilation'!B94)=1,"",'Achat Forfait Epilation'!B94)</f>
        <v xml:space="preserve"> </v>
      </c>
      <c r="C95" s="9" t="str">
        <f>IF(COUNTBLANK('Achat Forfait Epilation'!C94)=1,"",'Achat Forfait Epilation'!C94)</f>
        <v xml:space="preserve"> </v>
      </c>
      <c r="D95" s="71" t="str">
        <f>IF(COUNTBLANK('Achat Forfait Epilation'!E94)=1,"",'Achat Forfait Epilation'!E94)</f>
        <v xml:space="preserve"> </v>
      </c>
      <c r="E95" s="160" t="str">
        <f>IF(COUNTBLANK('Achat Forfait Epilation'!F94)=1," ",'Achat Forfait Epilation'!F94)</f>
        <v xml:space="preserve"> </v>
      </c>
      <c r="F95" s="75" t="str">
        <f>IF(COUNTBLANK('Achat Forfait Epilation'!G94)=1,"",'Achat Forfait Epilation'!G94)</f>
        <v/>
      </c>
      <c r="G95" s="76"/>
      <c r="H95" s="75" t="str">
        <f>IF(COUNTBLANK('Achat Forfait Epilation'!I94)=1,"",'Achat Forfait Epilation'!I94)</f>
        <v/>
      </c>
      <c r="I95" s="76"/>
      <c r="J95" s="75" t="str">
        <f>IF(COUNTBLANK('Achat Forfait Epilation'!K94)=1,"",'Achat Forfait Epilation'!K94)</f>
        <v/>
      </c>
      <c r="K95" s="76"/>
      <c r="L95" s="75" t="str">
        <f>IF(COUNTBLANK('Achat Forfait Epilation'!M94)=1,"",'Achat Forfait Epilation'!M94)</f>
        <v/>
      </c>
      <c r="M95" s="77"/>
      <c r="N95" s="76"/>
    </row>
    <row r="96" spans="1:14" s="2" customFormat="1" ht="15" customHeight="1" x14ac:dyDescent="0.2">
      <c r="A96" s="124" t="str">
        <f>IF(COUNTBLANK('Achat Forfait Epilation'!A95)=1,"",'Achat Forfait Epilation'!A95)</f>
        <v xml:space="preserve"> </v>
      </c>
      <c r="B96" s="32" t="str">
        <f>IF(COUNTBLANK('Achat Forfait Epilation'!B95)=1,"",'Achat Forfait Epilation'!B95)</f>
        <v xml:space="preserve"> </v>
      </c>
      <c r="C96" s="9" t="str">
        <f>IF(COUNTBLANK('Achat Forfait Epilation'!C95)=1,"",'Achat Forfait Epilation'!C95)</f>
        <v xml:space="preserve"> </v>
      </c>
      <c r="D96" s="71" t="str">
        <f>IF(COUNTBLANK('Achat Forfait Epilation'!E95)=1,"",'Achat Forfait Epilation'!E95)</f>
        <v xml:space="preserve"> </v>
      </c>
      <c r="E96" s="160" t="str">
        <f>IF(COUNTBLANK('Achat Forfait Epilation'!F95)=1," ",'Achat Forfait Epilation'!F95)</f>
        <v xml:space="preserve"> </v>
      </c>
      <c r="F96" s="75" t="str">
        <f>IF(COUNTBLANK('Achat Forfait Epilation'!G95)=1,"",'Achat Forfait Epilation'!G95)</f>
        <v/>
      </c>
      <c r="G96" s="76"/>
      <c r="H96" s="75" t="str">
        <f>IF(COUNTBLANK('Achat Forfait Epilation'!I95)=1,"",'Achat Forfait Epilation'!I95)</f>
        <v/>
      </c>
      <c r="I96" s="76"/>
      <c r="J96" s="75" t="str">
        <f>IF(COUNTBLANK('Achat Forfait Epilation'!K95)=1,"",'Achat Forfait Epilation'!K95)</f>
        <v/>
      </c>
      <c r="K96" s="76"/>
      <c r="L96" s="75" t="str">
        <f>IF(COUNTBLANK('Achat Forfait Epilation'!M95)=1,"",'Achat Forfait Epilation'!M95)</f>
        <v/>
      </c>
      <c r="M96" s="77"/>
      <c r="N96" s="76"/>
    </row>
    <row r="97" spans="1:14" s="2" customFormat="1" ht="15" customHeight="1" x14ac:dyDescent="0.2">
      <c r="A97" s="124" t="str">
        <f>IF(COUNTBLANK('Achat Forfait Epilation'!A96)=1,"",'Achat Forfait Epilation'!A96)</f>
        <v xml:space="preserve"> </v>
      </c>
      <c r="B97" s="32" t="str">
        <f>IF(COUNTBLANK('Achat Forfait Epilation'!B96)=1,"",'Achat Forfait Epilation'!B96)</f>
        <v xml:space="preserve"> </v>
      </c>
      <c r="C97" s="9" t="str">
        <f>IF(COUNTBLANK('Achat Forfait Epilation'!C96)=1,"",'Achat Forfait Epilation'!C96)</f>
        <v xml:space="preserve"> </v>
      </c>
      <c r="D97" s="71" t="str">
        <f>IF(COUNTBLANK('Achat Forfait Epilation'!E96)=1,"",'Achat Forfait Epilation'!E96)</f>
        <v xml:space="preserve"> </v>
      </c>
      <c r="E97" s="160" t="str">
        <f>IF(COUNTBLANK('Achat Forfait Epilation'!F96)=1," ",'Achat Forfait Epilation'!F96)</f>
        <v xml:space="preserve"> </v>
      </c>
      <c r="F97" s="75" t="str">
        <f>IF(COUNTBLANK('Achat Forfait Epilation'!G96)=1,"",'Achat Forfait Epilation'!G96)</f>
        <v/>
      </c>
      <c r="G97" s="76"/>
      <c r="H97" s="75" t="str">
        <f>IF(COUNTBLANK('Achat Forfait Epilation'!I96)=1,"",'Achat Forfait Epilation'!I96)</f>
        <v/>
      </c>
      <c r="I97" s="76"/>
      <c r="J97" s="75" t="str">
        <f>IF(COUNTBLANK('Achat Forfait Epilation'!K96)=1,"",'Achat Forfait Epilation'!K96)</f>
        <v/>
      </c>
      <c r="K97" s="76"/>
      <c r="L97" s="75" t="str">
        <f>IF(COUNTBLANK('Achat Forfait Epilation'!M96)=1,"",'Achat Forfait Epilation'!M96)</f>
        <v/>
      </c>
      <c r="M97" s="77"/>
      <c r="N97" s="76"/>
    </row>
    <row r="98" spans="1:14" s="2" customFormat="1" ht="15" customHeight="1" x14ac:dyDescent="0.2">
      <c r="A98" s="124" t="str">
        <f>IF(COUNTBLANK('Achat Forfait Epilation'!A97)=1,"",'Achat Forfait Epilation'!A97)</f>
        <v xml:space="preserve"> </v>
      </c>
      <c r="B98" s="32" t="str">
        <f>IF(COUNTBLANK('Achat Forfait Epilation'!B97)=1,"",'Achat Forfait Epilation'!B97)</f>
        <v xml:space="preserve"> </v>
      </c>
      <c r="C98" s="9" t="str">
        <f>IF(COUNTBLANK('Achat Forfait Epilation'!C97)=1,"",'Achat Forfait Epilation'!C97)</f>
        <v xml:space="preserve"> </v>
      </c>
      <c r="D98" s="71" t="str">
        <f>IF(COUNTBLANK('Achat Forfait Epilation'!E97)=1,"",'Achat Forfait Epilation'!E97)</f>
        <v xml:space="preserve"> </v>
      </c>
      <c r="E98" s="160" t="str">
        <f>IF(COUNTBLANK('Achat Forfait Epilation'!F97)=1," ",'Achat Forfait Epilation'!F97)</f>
        <v xml:space="preserve"> </v>
      </c>
      <c r="F98" s="75" t="str">
        <f>IF(COUNTBLANK('Achat Forfait Epilation'!G97)=1,"",'Achat Forfait Epilation'!G97)</f>
        <v/>
      </c>
      <c r="G98" s="76"/>
      <c r="H98" s="75" t="str">
        <f>IF(COUNTBLANK('Achat Forfait Epilation'!I97)=1,"",'Achat Forfait Epilation'!I97)</f>
        <v/>
      </c>
      <c r="I98" s="76"/>
      <c r="J98" s="75" t="str">
        <f>IF(COUNTBLANK('Achat Forfait Epilation'!K97)=1,"",'Achat Forfait Epilation'!K97)</f>
        <v/>
      </c>
      <c r="K98" s="76"/>
      <c r="L98" s="75" t="str">
        <f>IF(COUNTBLANK('Achat Forfait Epilation'!M97)=1,"",'Achat Forfait Epilation'!M97)</f>
        <v/>
      </c>
      <c r="M98" s="77"/>
      <c r="N98" s="76"/>
    </row>
    <row r="99" spans="1:14" s="2" customFormat="1" ht="15" customHeight="1" x14ac:dyDescent="0.2">
      <c r="A99" s="124" t="str">
        <f>IF(COUNTBLANK('Achat Forfait Epilation'!A98)=1,"",'Achat Forfait Epilation'!A98)</f>
        <v xml:space="preserve"> </v>
      </c>
      <c r="B99" s="32" t="str">
        <f>IF(COUNTBLANK('Achat Forfait Epilation'!B98)=1,"",'Achat Forfait Epilation'!B98)</f>
        <v xml:space="preserve"> </v>
      </c>
      <c r="C99" s="9" t="str">
        <f>IF(COUNTBLANK('Achat Forfait Epilation'!C98)=1,"",'Achat Forfait Epilation'!C98)</f>
        <v xml:space="preserve"> </v>
      </c>
      <c r="D99" s="71" t="str">
        <f>IF(COUNTBLANK('Achat Forfait Epilation'!E98)=1,"",'Achat Forfait Epilation'!E98)</f>
        <v xml:space="preserve"> </v>
      </c>
      <c r="E99" s="160" t="str">
        <f>IF(COUNTBLANK('Achat Forfait Epilation'!F98)=1," ",'Achat Forfait Epilation'!F98)</f>
        <v xml:space="preserve"> </v>
      </c>
      <c r="F99" s="75" t="str">
        <f>IF(COUNTBLANK('Achat Forfait Epilation'!G98)=1,"",'Achat Forfait Epilation'!G98)</f>
        <v/>
      </c>
      <c r="G99" s="76"/>
      <c r="H99" s="75" t="str">
        <f>IF(COUNTBLANK('Achat Forfait Epilation'!I98)=1,"",'Achat Forfait Epilation'!I98)</f>
        <v/>
      </c>
      <c r="I99" s="76"/>
      <c r="J99" s="75" t="str">
        <f>IF(COUNTBLANK('Achat Forfait Epilation'!K98)=1,"",'Achat Forfait Epilation'!K98)</f>
        <v/>
      </c>
      <c r="K99" s="76"/>
      <c r="L99" s="75" t="str">
        <f>IF(COUNTBLANK('Achat Forfait Epilation'!M98)=1,"",'Achat Forfait Epilation'!M98)</f>
        <v/>
      </c>
      <c r="M99" s="77"/>
      <c r="N99" s="76"/>
    </row>
    <row r="100" spans="1:14" s="2" customFormat="1" ht="15" customHeight="1" x14ac:dyDescent="0.2">
      <c r="A100" s="132" t="str">
        <f>IF(COUNTBLANK('Achat Forfait Epilation'!A99)=1,"",'Achat Forfait Epilation'!A99)</f>
        <v xml:space="preserve"> </v>
      </c>
      <c r="B100" s="133" t="str">
        <f>IF(COUNTBLANK('Achat Forfait Epilation'!B99)=1,"",'Achat Forfait Epilation'!B99)</f>
        <v xml:space="preserve"> </v>
      </c>
      <c r="C100" s="134" t="str">
        <f>IF(COUNTBLANK('Achat Forfait Epilation'!C99)=1,"",'Achat Forfait Epilation'!C99)</f>
        <v xml:space="preserve"> </v>
      </c>
      <c r="D100" s="135" t="str">
        <f>IF(COUNTBLANK('Achat Forfait Epilation'!E99)=1,"",'Achat Forfait Epilation'!E99)</f>
        <v xml:space="preserve"> </v>
      </c>
      <c r="E100" s="160" t="str">
        <f>IF(COUNTBLANK('Achat Forfait Epilation'!F99)=1," ",'Achat Forfait Epilation'!F99)</f>
        <v xml:space="preserve"> </v>
      </c>
      <c r="F100" s="75" t="str">
        <f>IF(COUNTBLANK('Achat Forfait Epilation'!G99)=1,"",'Achat Forfait Epilation'!G99)</f>
        <v/>
      </c>
      <c r="G100" s="76"/>
      <c r="H100" s="75" t="str">
        <f>IF(COUNTBLANK('Achat Forfait Epilation'!I99)=1,"",'Achat Forfait Epilation'!I99)</f>
        <v/>
      </c>
      <c r="I100" s="76"/>
      <c r="J100" s="75" t="str">
        <f>IF(COUNTBLANK('Achat Forfait Epilation'!K99)=1,"",'Achat Forfait Epilation'!K99)</f>
        <v/>
      </c>
      <c r="K100" s="76"/>
      <c r="L100" s="75" t="str">
        <f>IF(COUNTBLANK('Achat Forfait Epilation'!M99)=1,"",'Achat Forfait Epilation'!M99)</f>
        <v/>
      </c>
      <c r="M100" s="77"/>
      <c r="N100" s="76"/>
    </row>
    <row r="101" spans="1:14" s="2" customFormat="1" ht="15" customHeight="1" x14ac:dyDescent="0.2">
      <c r="A101" s="7"/>
      <c r="G101" s="7"/>
      <c r="I101" s="7"/>
      <c r="K101" s="7"/>
      <c r="M101" s="7"/>
      <c r="N101" s="7"/>
    </row>
    <row r="102" spans="1:14" s="2" customFormat="1" ht="15" customHeight="1" x14ac:dyDescent="0.2">
      <c r="A102" s="7"/>
      <c r="G102" s="7"/>
      <c r="I102" s="7"/>
      <c r="K102" s="7"/>
      <c r="M102" s="7"/>
      <c r="N102" s="7"/>
    </row>
    <row r="103" spans="1:14" s="2" customFormat="1" ht="15" customHeight="1" x14ac:dyDescent="0.2">
      <c r="A103" s="7"/>
      <c r="G103" s="7"/>
      <c r="I103" s="7"/>
      <c r="K103" s="7"/>
      <c r="M103" s="7"/>
      <c r="N103" s="7"/>
    </row>
    <row r="104" spans="1:14" s="2" customFormat="1" ht="15" customHeight="1" x14ac:dyDescent="0.2">
      <c r="A104" s="7"/>
      <c r="G104" s="7"/>
      <c r="I104" s="7"/>
      <c r="K104" s="7"/>
      <c r="M104" s="7"/>
      <c r="N104" s="7"/>
    </row>
    <row r="105" spans="1:14" s="2" customFormat="1" ht="15" customHeight="1" x14ac:dyDescent="0.2">
      <c r="A105" s="7"/>
      <c r="G105" s="7"/>
      <c r="I105" s="7"/>
      <c r="K105" s="7"/>
      <c r="M105" s="7"/>
      <c r="N105" s="7"/>
    </row>
    <row r="106" spans="1:14" s="2" customFormat="1" ht="15" customHeight="1" x14ac:dyDescent="0.2">
      <c r="A106" s="7"/>
      <c r="G106" s="7"/>
      <c r="I106" s="7"/>
      <c r="K106" s="7"/>
      <c r="M106" s="7"/>
      <c r="N106" s="7"/>
    </row>
    <row r="107" spans="1:14" s="2" customFormat="1" ht="15" customHeight="1" x14ac:dyDescent="0.2">
      <c r="A107" s="7"/>
      <c r="G107" s="7"/>
      <c r="I107" s="7"/>
      <c r="K107" s="7"/>
      <c r="M107" s="7"/>
      <c r="N107" s="7"/>
    </row>
    <row r="108" spans="1:14" s="2" customFormat="1" ht="15" customHeight="1" x14ac:dyDescent="0.2">
      <c r="A108" s="7"/>
      <c r="G108" s="7"/>
      <c r="I108" s="7"/>
      <c r="K108" s="7"/>
      <c r="M108" s="7"/>
      <c r="N108" s="7"/>
    </row>
    <row r="109" spans="1:14" s="2" customFormat="1" ht="15" customHeight="1" x14ac:dyDescent="0.2">
      <c r="A109" s="7"/>
      <c r="G109" s="7"/>
      <c r="I109" s="7"/>
      <c r="K109" s="7"/>
      <c r="M109" s="7"/>
      <c r="N109" s="7"/>
    </row>
    <row r="110" spans="1:14" s="2" customFormat="1" ht="15" customHeight="1" x14ac:dyDescent="0.2">
      <c r="A110" s="7"/>
      <c r="G110" s="7"/>
      <c r="I110" s="7"/>
      <c r="K110" s="7"/>
      <c r="M110" s="7"/>
      <c r="N110" s="7"/>
    </row>
    <row r="111" spans="1:14" s="2" customFormat="1" ht="15" customHeight="1" x14ac:dyDescent="0.2">
      <c r="A111" s="7"/>
      <c r="G111" s="7"/>
      <c r="I111" s="7"/>
      <c r="K111" s="7"/>
      <c r="M111" s="7"/>
      <c r="N111" s="7"/>
    </row>
    <row r="112" spans="1:14" s="2" customFormat="1" ht="15" customHeight="1" x14ac:dyDescent="0.2">
      <c r="A112" s="7"/>
      <c r="G112" s="7"/>
      <c r="I112" s="7"/>
      <c r="K112" s="7"/>
      <c r="M112" s="7"/>
      <c r="N112" s="7"/>
    </row>
    <row r="113" spans="1:14" s="2" customFormat="1" ht="15" customHeight="1" x14ac:dyDescent="0.2">
      <c r="A113" s="7"/>
      <c r="G113" s="7"/>
      <c r="I113" s="7"/>
      <c r="K113" s="7"/>
      <c r="M113" s="7"/>
      <c r="N113" s="7"/>
    </row>
    <row r="114" spans="1:14" s="2" customFormat="1" ht="15" customHeight="1" x14ac:dyDescent="0.2">
      <c r="A114" s="7"/>
      <c r="G114" s="7"/>
      <c r="I114" s="7"/>
      <c r="K114" s="7"/>
      <c r="M114" s="7"/>
      <c r="N114" s="7"/>
    </row>
    <row r="115" spans="1:14" s="2" customFormat="1" ht="15" customHeight="1" x14ac:dyDescent="0.2">
      <c r="A115" s="7"/>
      <c r="G115" s="7"/>
      <c r="I115" s="7"/>
      <c r="K115" s="7"/>
      <c r="M115" s="7"/>
      <c r="N115" s="7"/>
    </row>
    <row r="116" spans="1:14" s="2" customFormat="1" ht="15" customHeight="1" x14ac:dyDescent="0.2">
      <c r="A116" s="7"/>
      <c r="G116" s="7"/>
      <c r="I116" s="7"/>
      <c r="K116" s="7"/>
      <c r="M116" s="7"/>
      <c r="N116" s="7"/>
    </row>
    <row r="117" spans="1:14" s="2" customFormat="1" ht="15" customHeight="1" x14ac:dyDescent="0.2">
      <c r="A117" s="7"/>
      <c r="G117" s="7"/>
      <c r="I117" s="7"/>
      <c r="K117" s="7"/>
      <c r="M117" s="7"/>
      <c r="N117" s="7"/>
    </row>
    <row r="118" spans="1:14" s="2" customFormat="1" ht="15" customHeight="1" x14ac:dyDescent="0.2">
      <c r="A118" s="7"/>
      <c r="G118" s="7"/>
      <c r="I118" s="7"/>
      <c r="K118" s="7"/>
      <c r="M118" s="7"/>
      <c r="N118" s="7"/>
    </row>
    <row r="119" spans="1:14" s="2" customFormat="1" ht="15" customHeight="1" x14ac:dyDescent="0.2">
      <c r="A119" s="7"/>
      <c r="G119" s="7"/>
      <c r="I119" s="7"/>
      <c r="K119" s="7"/>
      <c r="M119" s="7"/>
      <c r="N119" s="7"/>
    </row>
    <row r="120" spans="1:14" s="2" customFormat="1" ht="15" customHeight="1" x14ac:dyDescent="0.2">
      <c r="A120" s="7"/>
      <c r="G120" s="7"/>
      <c r="I120" s="7"/>
      <c r="K120" s="7"/>
      <c r="M120" s="7"/>
      <c r="N120" s="7"/>
    </row>
    <row r="121" spans="1:14" s="2" customFormat="1" ht="15" customHeight="1" x14ac:dyDescent="0.2">
      <c r="A121" s="7"/>
      <c r="G121" s="7"/>
      <c r="I121" s="7"/>
      <c r="K121" s="7"/>
      <c r="M121" s="7"/>
      <c r="N121" s="7"/>
    </row>
    <row r="122" spans="1:14" s="2" customFormat="1" ht="15" customHeight="1" x14ac:dyDescent="0.2">
      <c r="A122" s="7"/>
      <c r="G122" s="7"/>
      <c r="I122" s="7"/>
      <c r="K122" s="7"/>
      <c r="M122" s="7"/>
      <c r="N122" s="7"/>
    </row>
    <row r="123" spans="1:14" s="2" customFormat="1" ht="15" customHeight="1" x14ac:dyDescent="0.2">
      <c r="A123" s="7"/>
      <c r="G123" s="7"/>
      <c r="I123" s="7"/>
      <c r="K123" s="7"/>
      <c r="M123" s="7"/>
      <c r="N123" s="7"/>
    </row>
    <row r="124" spans="1:14" s="2" customFormat="1" ht="15" customHeight="1" x14ac:dyDescent="0.2">
      <c r="A124" s="7"/>
      <c r="G124" s="7"/>
      <c r="I124" s="7"/>
      <c r="K124" s="7"/>
      <c r="M124" s="7"/>
      <c r="N124" s="7"/>
    </row>
    <row r="125" spans="1:14" s="2" customFormat="1" ht="15" customHeight="1" x14ac:dyDescent="0.2">
      <c r="A125" s="7"/>
      <c r="G125" s="7"/>
      <c r="I125" s="7"/>
      <c r="K125" s="7"/>
      <c r="M125" s="7"/>
      <c r="N125" s="7"/>
    </row>
    <row r="126" spans="1:14" s="2" customFormat="1" ht="15" customHeight="1" x14ac:dyDescent="0.2">
      <c r="A126" s="7"/>
      <c r="G126" s="7"/>
      <c r="I126" s="7"/>
      <c r="K126" s="7"/>
      <c r="M126" s="7"/>
      <c r="N126" s="7"/>
    </row>
    <row r="127" spans="1:14" s="2" customFormat="1" ht="15" customHeight="1" x14ac:dyDescent="0.2">
      <c r="A127" s="7"/>
      <c r="G127" s="7"/>
      <c r="I127" s="7"/>
      <c r="K127" s="7"/>
      <c r="M127" s="7"/>
      <c r="N127" s="7"/>
    </row>
    <row r="128" spans="1:14" s="2" customFormat="1" ht="15" customHeight="1" x14ac:dyDescent="0.2">
      <c r="A128" s="7"/>
      <c r="G128" s="7"/>
      <c r="I128" s="7"/>
      <c r="K128" s="7"/>
      <c r="M128" s="7"/>
      <c r="N128" s="7"/>
    </row>
    <row r="129" spans="1:14" s="2" customFormat="1" ht="15" customHeight="1" x14ac:dyDescent="0.2">
      <c r="A129" s="7"/>
      <c r="G129" s="7"/>
      <c r="I129" s="7"/>
      <c r="K129" s="7"/>
      <c r="M129" s="7"/>
      <c r="N129" s="7"/>
    </row>
    <row r="130" spans="1:14" s="2" customFormat="1" ht="15" customHeight="1" x14ac:dyDescent="0.2">
      <c r="A130" s="7"/>
      <c r="G130" s="7"/>
      <c r="I130" s="7"/>
      <c r="K130" s="7"/>
      <c r="M130" s="7"/>
      <c r="N130" s="7"/>
    </row>
    <row r="131" spans="1:14" s="2" customFormat="1" ht="15" customHeight="1" x14ac:dyDescent="0.2">
      <c r="A131" s="7"/>
      <c r="G131" s="7"/>
      <c r="I131" s="7"/>
      <c r="K131" s="7"/>
      <c r="M131" s="7"/>
      <c r="N131" s="7"/>
    </row>
    <row r="132" spans="1:14" s="2" customFormat="1" ht="15" customHeight="1" x14ac:dyDescent="0.2">
      <c r="A132" s="7"/>
      <c r="G132" s="7"/>
      <c r="I132" s="7"/>
      <c r="K132" s="7"/>
      <c r="M132" s="7"/>
      <c r="N132" s="7"/>
    </row>
    <row r="133" spans="1:14" s="2" customFormat="1" ht="15" customHeight="1" x14ac:dyDescent="0.2">
      <c r="A133" s="7"/>
      <c r="G133" s="7"/>
      <c r="I133" s="7"/>
      <c r="K133" s="7"/>
      <c r="M133" s="7"/>
      <c r="N133" s="7"/>
    </row>
    <row r="134" spans="1:14" s="2" customFormat="1" ht="15" customHeight="1" x14ac:dyDescent="0.2">
      <c r="A134" s="7"/>
      <c r="G134" s="7"/>
      <c r="I134" s="7"/>
      <c r="K134" s="7"/>
      <c r="M134" s="7"/>
      <c r="N134" s="7"/>
    </row>
    <row r="135" spans="1:14" s="2" customFormat="1" ht="15" customHeight="1" x14ac:dyDescent="0.2">
      <c r="A135" s="7"/>
      <c r="G135" s="7"/>
      <c r="I135" s="7"/>
      <c r="K135" s="7"/>
      <c r="M135" s="7"/>
      <c r="N135" s="7"/>
    </row>
    <row r="136" spans="1:14" s="2" customFormat="1" ht="15" customHeight="1" x14ac:dyDescent="0.2">
      <c r="A136" s="7"/>
      <c r="G136" s="7"/>
      <c r="I136" s="7"/>
      <c r="K136" s="7"/>
      <c r="M136" s="7"/>
      <c r="N136" s="7"/>
    </row>
    <row r="137" spans="1:14" s="2" customFormat="1" ht="15" customHeight="1" x14ac:dyDescent="0.2">
      <c r="A137" s="7"/>
      <c r="G137" s="7"/>
      <c r="I137" s="7"/>
      <c r="K137" s="7"/>
      <c r="M137" s="7"/>
      <c r="N137" s="7"/>
    </row>
    <row r="138" spans="1:14" s="2" customFormat="1" ht="15" customHeight="1" x14ac:dyDescent="0.2">
      <c r="A138" s="7"/>
      <c r="G138" s="7"/>
      <c r="I138" s="7"/>
      <c r="K138" s="7"/>
      <c r="M138" s="7"/>
      <c r="N138" s="7"/>
    </row>
    <row r="139" spans="1:14" s="2" customFormat="1" ht="15" customHeight="1" x14ac:dyDescent="0.2">
      <c r="A139" s="7"/>
      <c r="G139" s="7"/>
      <c r="I139" s="7"/>
      <c r="K139" s="7"/>
      <c r="M139" s="7"/>
      <c r="N139" s="7"/>
    </row>
    <row r="140" spans="1:14" s="2" customFormat="1" ht="15" customHeight="1" x14ac:dyDescent="0.2">
      <c r="A140" s="7"/>
      <c r="G140" s="7"/>
      <c r="I140" s="7"/>
      <c r="K140" s="7"/>
      <c r="M140" s="7"/>
      <c r="N140" s="7"/>
    </row>
    <row r="141" spans="1:14" s="2" customFormat="1" ht="15" customHeight="1" x14ac:dyDescent="0.2">
      <c r="A141" s="7"/>
      <c r="G141" s="7"/>
      <c r="I141" s="7"/>
      <c r="K141" s="7"/>
      <c r="M141" s="7"/>
      <c r="N141" s="7"/>
    </row>
    <row r="142" spans="1:14" s="2" customFormat="1" ht="15" customHeight="1" x14ac:dyDescent="0.2">
      <c r="A142" s="7"/>
      <c r="G142" s="7"/>
      <c r="I142" s="7"/>
      <c r="K142" s="7"/>
      <c r="M142" s="7"/>
      <c r="N142" s="7"/>
    </row>
    <row r="143" spans="1:14" s="2" customFormat="1" ht="15" customHeight="1" x14ac:dyDescent="0.2">
      <c r="A143" s="7"/>
      <c r="G143" s="7"/>
      <c r="I143" s="7"/>
      <c r="K143" s="7"/>
      <c r="M143" s="7"/>
      <c r="N143" s="7"/>
    </row>
    <row r="144" spans="1:14" s="2" customFormat="1" ht="15" customHeight="1" x14ac:dyDescent="0.2">
      <c r="A144" s="7"/>
      <c r="G144" s="7"/>
      <c r="I144" s="7"/>
      <c r="K144" s="7"/>
      <c r="M144" s="7"/>
      <c r="N144" s="7"/>
    </row>
    <row r="145" spans="1:14" s="2" customFormat="1" ht="15" customHeight="1" x14ac:dyDescent="0.2">
      <c r="A145" s="7"/>
      <c r="G145" s="7"/>
      <c r="I145" s="7"/>
      <c r="K145" s="7"/>
      <c r="M145" s="7"/>
      <c r="N145" s="7"/>
    </row>
    <row r="146" spans="1:14" s="2" customFormat="1" ht="15" customHeight="1" x14ac:dyDescent="0.2">
      <c r="A146" s="7"/>
      <c r="G146" s="7"/>
      <c r="I146" s="7"/>
      <c r="K146" s="7"/>
      <c r="M146" s="7"/>
      <c r="N146" s="7"/>
    </row>
    <row r="147" spans="1:14" s="2" customFormat="1" ht="15" customHeight="1" x14ac:dyDescent="0.2">
      <c r="A147" s="7"/>
      <c r="G147" s="7"/>
      <c r="I147" s="7"/>
      <c r="K147" s="7"/>
      <c r="M147" s="7"/>
      <c r="N147" s="7"/>
    </row>
    <row r="148" spans="1:14" s="2" customFormat="1" ht="15" customHeight="1" x14ac:dyDescent="0.2">
      <c r="A148" s="7"/>
      <c r="G148" s="7"/>
      <c r="I148" s="7"/>
      <c r="K148" s="7"/>
      <c r="M148" s="7"/>
      <c r="N148" s="7"/>
    </row>
    <row r="149" spans="1:14" s="2" customFormat="1" ht="15" customHeight="1" x14ac:dyDescent="0.2">
      <c r="A149" s="7"/>
      <c r="G149" s="7"/>
      <c r="I149" s="7"/>
      <c r="K149" s="7"/>
      <c r="M149" s="7"/>
      <c r="N149" s="7"/>
    </row>
    <row r="150" spans="1:14" s="2" customFormat="1" ht="15" customHeight="1" x14ac:dyDescent="0.2">
      <c r="A150" s="7"/>
      <c r="G150" s="7"/>
      <c r="I150" s="7"/>
      <c r="K150" s="7"/>
      <c r="M150" s="7"/>
      <c r="N150" s="7"/>
    </row>
    <row r="151" spans="1:14" s="2" customFormat="1" ht="15" customHeight="1" x14ac:dyDescent="0.2">
      <c r="A151" s="7"/>
      <c r="G151" s="7"/>
      <c r="I151" s="7"/>
      <c r="K151" s="7"/>
      <c r="M151" s="7"/>
      <c r="N151" s="7"/>
    </row>
    <row r="152" spans="1:14" s="2" customFormat="1" ht="15" customHeight="1" x14ac:dyDescent="0.2">
      <c r="A152" s="7"/>
      <c r="G152" s="7"/>
      <c r="I152" s="7"/>
      <c r="K152" s="7"/>
      <c r="M152" s="7"/>
      <c r="N152" s="7"/>
    </row>
    <row r="153" spans="1:14" s="2" customFormat="1" ht="15" customHeight="1" x14ac:dyDescent="0.2">
      <c r="A153" s="7"/>
      <c r="G153" s="7"/>
      <c r="I153" s="7"/>
      <c r="K153" s="7"/>
      <c r="M153" s="7"/>
      <c r="N153" s="7"/>
    </row>
    <row r="154" spans="1:14" s="2" customFormat="1" ht="15" customHeight="1" x14ac:dyDescent="0.2">
      <c r="A154" s="7"/>
      <c r="G154" s="7"/>
      <c r="I154" s="7"/>
      <c r="K154" s="7"/>
      <c r="M154" s="7"/>
      <c r="N154" s="7"/>
    </row>
    <row r="155" spans="1:14" s="2" customFormat="1" ht="15" customHeight="1" x14ac:dyDescent="0.2">
      <c r="A155" s="7"/>
      <c r="G155" s="7"/>
      <c r="I155" s="7"/>
      <c r="K155" s="7"/>
      <c r="M155" s="7"/>
      <c r="N155" s="7"/>
    </row>
    <row r="156" spans="1:14" s="2" customFormat="1" ht="15" customHeight="1" x14ac:dyDescent="0.2">
      <c r="A156" s="7"/>
      <c r="G156" s="7"/>
      <c r="I156" s="7"/>
      <c r="K156" s="7"/>
      <c r="M156" s="7"/>
      <c r="N156" s="7"/>
    </row>
    <row r="157" spans="1:14" s="2" customFormat="1" ht="15" customHeight="1" x14ac:dyDescent="0.2">
      <c r="A157" s="7"/>
      <c r="G157" s="7"/>
      <c r="I157" s="7"/>
      <c r="K157" s="7"/>
      <c r="M157" s="7"/>
      <c r="N157" s="7"/>
    </row>
    <row r="158" spans="1:14" s="2" customFormat="1" ht="15" customHeight="1" x14ac:dyDescent="0.2">
      <c r="A158" s="7"/>
      <c r="G158" s="7"/>
      <c r="I158" s="7"/>
      <c r="K158" s="7"/>
      <c r="M158" s="7"/>
      <c r="N158" s="7"/>
    </row>
    <row r="159" spans="1:14" s="2" customFormat="1" ht="15" customHeight="1" x14ac:dyDescent="0.2">
      <c r="A159" s="7"/>
      <c r="G159" s="7"/>
      <c r="I159" s="7"/>
      <c r="K159" s="7"/>
      <c r="M159" s="7"/>
      <c r="N159" s="7"/>
    </row>
    <row r="160" spans="1:14" s="2" customFormat="1" ht="15" customHeight="1" x14ac:dyDescent="0.2">
      <c r="A160" s="7"/>
      <c r="G160" s="7"/>
      <c r="I160" s="7"/>
      <c r="K160" s="7"/>
      <c r="M160" s="7"/>
      <c r="N160" s="7"/>
    </row>
    <row r="161" spans="1:14" s="2" customFormat="1" ht="15" customHeight="1" x14ac:dyDescent="0.2">
      <c r="A161" s="7"/>
      <c r="G161" s="7"/>
      <c r="I161" s="7"/>
      <c r="K161" s="7"/>
      <c r="M161" s="7"/>
      <c r="N161" s="7"/>
    </row>
    <row r="162" spans="1:14" s="2" customFormat="1" ht="15" customHeight="1" x14ac:dyDescent="0.2">
      <c r="A162" s="7"/>
      <c r="G162" s="7"/>
      <c r="I162" s="7"/>
      <c r="K162" s="7"/>
      <c r="M162" s="7"/>
      <c r="N162" s="7"/>
    </row>
    <row r="163" spans="1:14" s="2" customFormat="1" ht="15" customHeight="1" x14ac:dyDescent="0.2">
      <c r="A163" s="7"/>
      <c r="G163" s="7"/>
      <c r="I163" s="7"/>
      <c r="K163" s="7"/>
      <c r="M163" s="7"/>
      <c r="N163" s="7"/>
    </row>
    <row r="164" spans="1:14" s="2" customFormat="1" ht="15" customHeight="1" x14ac:dyDescent="0.2">
      <c r="A164" s="7"/>
      <c r="G164" s="7"/>
      <c r="I164" s="7"/>
      <c r="K164" s="7"/>
      <c r="M164" s="7"/>
      <c r="N164" s="7"/>
    </row>
    <row r="165" spans="1:14" s="2" customFormat="1" ht="15" customHeight="1" x14ac:dyDescent="0.2">
      <c r="A165" s="7"/>
      <c r="G165" s="7"/>
      <c r="I165" s="7"/>
      <c r="K165" s="7"/>
      <c r="M165" s="7"/>
      <c r="N165" s="7"/>
    </row>
    <row r="166" spans="1:14" s="2" customFormat="1" ht="15" customHeight="1" x14ac:dyDescent="0.2">
      <c r="A166" s="7"/>
      <c r="F166" s="1"/>
      <c r="G166" s="7"/>
      <c r="H166" s="1"/>
      <c r="I166" s="7"/>
      <c r="J166" s="1"/>
      <c r="K166" s="7"/>
      <c r="L166" s="1"/>
      <c r="M166" s="7"/>
      <c r="N166" s="7"/>
    </row>
    <row r="167" spans="1:14" s="2" customFormat="1" ht="15" customHeight="1" x14ac:dyDescent="0.2">
      <c r="A167" s="7"/>
      <c r="F167" s="1"/>
      <c r="G167" s="7"/>
      <c r="H167" s="1"/>
      <c r="I167" s="7"/>
      <c r="J167" s="1"/>
      <c r="K167" s="7"/>
      <c r="L167" s="1"/>
      <c r="M167" s="7"/>
      <c r="N167" s="7"/>
    </row>
    <row r="168" spans="1:14" s="2" customFormat="1" ht="15" customHeight="1" x14ac:dyDescent="0.2">
      <c r="A168" s="7"/>
      <c r="F168" s="1"/>
      <c r="G168" s="7"/>
      <c r="H168" s="1"/>
      <c r="I168" s="7"/>
      <c r="J168" s="1"/>
      <c r="K168" s="7"/>
      <c r="L168" s="1"/>
      <c r="M168" s="7"/>
      <c r="N168" s="7"/>
    </row>
    <row r="169" spans="1:14" s="2" customFormat="1" ht="15" customHeight="1" x14ac:dyDescent="0.2">
      <c r="A169" s="7"/>
      <c r="F169" s="1"/>
      <c r="G169" s="7"/>
      <c r="H169" s="1"/>
      <c r="I169" s="7"/>
      <c r="J169" s="1"/>
      <c r="K169" s="7"/>
      <c r="L169" s="1"/>
      <c r="M169" s="7"/>
      <c r="N169" s="7"/>
    </row>
    <row r="170" spans="1:14" s="2" customFormat="1" ht="12.75" x14ac:dyDescent="0.2">
      <c r="A170" s="7"/>
      <c r="F170" s="1"/>
      <c r="G170" s="7"/>
      <c r="H170" s="1"/>
      <c r="I170" s="7"/>
      <c r="J170" s="1"/>
      <c r="K170" s="7"/>
      <c r="L170" s="1"/>
      <c r="M170" s="7"/>
      <c r="N170" s="7"/>
    </row>
    <row r="171" spans="1:14" s="2" customFormat="1" ht="12.75" x14ac:dyDescent="0.2">
      <c r="A171" s="7"/>
      <c r="F171" s="1"/>
      <c r="G171" s="7"/>
      <c r="H171" s="1"/>
      <c r="I171" s="7"/>
      <c r="J171" s="1"/>
      <c r="K171" s="7"/>
      <c r="L171" s="1"/>
      <c r="M171" s="7"/>
      <c r="N171" s="7"/>
    </row>
    <row r="172" spans="1:14" s="2" customFormat="1" ht="12.75" x14ac:dyDescent="0.2">
      <c r="A172" s="7"/>
      <c r="F172" s="1"/>
      <c r="G172" s="7"/>
      <c r="H172" s="1"/>
      <c r="I172" s="7"/>
      <c r="J172" s="1"/>
      <c r="K172" s="7"/>
      <c r="L172" s="1"/>
      <c r="M172" s="7"/>
      <c r="N172" s="7"/>
    </row>
    <row r="173" spans="1:14" s="2" customFormat="1" ht="12.75" x14ac:dyDescent="0.2">
      <c r="A173" s="7"/>
      <c r="F173" s="1"/>
      <c r="G173" s="7"/>
      <c r="H173" s="1"/>
      <c r="I173" s="7"/>
      <c r="J173" s="1"/>
      <c r="K173" s="7"/>
      <c r="L173" s="1"/>
      <c r="M173" s="7"/>
      <c r="N173" s="7"/>
    </row>
    <row r="174" spans="1:14" s="2" customFormat="1" ht="12.75" x14ac:dyDescent="0.2">
      <c r="A174" s="7"/>
      <c r="F174" s="1"/>
      <c r="G174" s="7"/>
      <c r="H174" s="1"/>
      <c r="I174" s="7"/>
      <c r="J174" s="1"/>
      <c r="K174" s="7"/>
      <c r="L174" s="1"/>
      <c r="M174" s="7"/>
      <c r="N174" s="7"/>
    </row>
    <row r="175" spans="1:14" s="2" customFormat="1" ht="12.75" x14ac:dyDescent="0.2">
      <c r="A175" s="7"/>
      <c r="F175" s="1"/>
      <c r="G175" s="7"/>
      <c r="H175" s="1"/>
      <c r="I175" s="7"/>
      <c r="J175" s="1"/>
      <c r="K175" s="7"/>
      <c r="L175" s="1"/>
      <c r="M175" s="7"/>
      <c r="N175" s="7"/>
    </row>
    <row r="176" spans="1:14" s="2" customFormat="1" ht="12.75" x14ac:dyDescent="0.2">
      <c r="A176" s="7"/>
      <c r="F176" s="1"/>
      <c r="G176" s="7"/>
      <c r="H176" s="1"/>
      <c r="I176" s="7"/>
      <c r="J176" s="1"/>
      <c r="K176" s="7"/>
      <c r="L176" s="1"/>
      <c r="M176" s="7"/>
      <c r="N176" s="7"/>
    </row>
    <row r="177" spans="1:14" s="2" customFormat="1" ht="12.75" x14ac:dyDescent="0.2">
      <c r="A177" s="7"/>
      <c r="F177" s="1"/>
      <c r="G177" s="7"/>
      <c r="H177" s="1"/>
      <c r="I177" s="7"/>
      <c r="J177" s="1"/>
      <c r="K177" s="7"/>
      <c r="L177" s="1"/>
      <c r="M177" s="7"/>
      <c r="N177" s="7"/>
    </row>
    <row r="178" spans="1:14" s="2" customFormat="1" ht="12.75" x14ac:dyDescent="0.2">
      <c r="A178" s="7"/>
      <c r="F178" s="1"/>
      <c r="G178" s="7"/>
      <c r="H178" s="1"/>
      <c r="I178" s="7"/>
      <c r="J178" s="1"/>
      <c r="K178" s="7"/>
      <c r="L178" s="1"/>
      <c r="M178" s="7"/>
      <c r="N178" s="7"/>
    </row>
    <row r="179" spans="1:14" s="2" customFormat="1" ht="12.75" x14ac:dyDescent="0.2">
      <c r="A179" s="7"/>
      <c r="F179" s="1"/>
      <c r="G179" s="7"/>
      <c r="H179" s="1"/>
      <c r="I179" s="7"/>
      <c r="J179" s="1"/>
      <c r="K179" s="7"/>
      <c r="L179" s="1"/>
      <c r="M179" s="7"/>
      <c r="N179" s="7"/>
    </row>
    <row r="180" spans="1:14" s="2" customFormat="1" ht="12.75" x14ac:dyDescent="0.2">
      <c r="A180" s="7"/>
      <c r="F180" s="1"/>
      <c r="G180" s="7"/>
      <c r="H180" s="1"/>
      <c r="I180" s="7"/>
      <c r="J180" s="1"/>
      <c r="K180" s="7"/>
      <c r="L180" s="1"/>
      <c r="M180" s="7"/>
      <c r="N180" s="7"/>
    </row>
    <row r="181" spans="1:14" s="2" customFormat="1" ht="12.75" x14ac:dyDescent="0.2">
      <c r="A181" s="7"/>
      <c r="F181" s="1"/>
      <c r="G181" s="7"/>
      <c r="H181" s="1"/>
      <c r="I181" s="7"/>
      <c r="J181" s="1"/>
      <c r="K181" s="7"/>
      <c r="L181" s="1"/>
      <c r="M181" s="7"/>
      <c r="N181" s="7"/>
    </row>
    <row r="182" spans="1:14" s="2" customFormat="1" ht="12.75" x14ac:dyDescent="0.2">
      <c r="A182" s="7"/>
      <c r="F182" s="1"/>
      <c r="G182" s="7"/>
      <c r="H182" s="1"/>
      <c r="I182" s="7"/>
      <c r="J182" s="1"/>
      <c r="K182" s="7"/>
      <c r="L182" s="1"/>
      <c r="M182" s="7"/>
      <c r="N182" s="7"/>
    </row>
    <row r="183" spans="1:14" s="2" customFormat="1" ht="12.75" x14ac:dyDescent="0.2">
      <c r="A183" s="7"/>
      <c r="F183" s="1"/>
      <c r="G183" s="7"/>
      <c r="H183" s="1"/>
      <c r="I183" s="7"/>
      <c r="J183" s="1"/>
      <c r="K183" s="7"/>
      <c r="L183" s="1"/>
      <c r="M183" s="7"/>
      <c r="N183" s="7"/>
    </row>
    <row r="184" spans="1:14" s="2" customFormat="1" ht="12.75" x14ac:dyDescent="0.2">
      <c r="A184" s="7"/>
      <c r="F184" s="1"/>
      <c r="G184" s="7"/>
      <c r="H184" s="1"/>
      <c r="I184" s="7"/>
      <c r="J184" s="1"/>
      <c r="K184" s="7"/>
      <c r="L184" s="1"/>
      <c r="M184" s="7"/>
      <c r="N184" s="7"/>
    </row>
    <row r="185" spans="1:14" s="2" customFormat="1" ht="12.75" x14ac:dyDescent="0.2">
      <c r="A185" s="7"/>
      <c r="F185" s="1"/>
      <c r="G185" s="7"/>
      <c r="H185" s="1"/>
      <c r="I185" s="7"/>
      <c r="J185" s="1"/>
      <c r="K185" s="7"/>
      <c r="L185" s="1"/>
      <c r="M185" s="7"/>
      <c r="N185" s="7"/>
    </row>
    <row r="186" spans="1:14" s="2" customFormat="1" ht="12.75" x14ac:dyDescent="0.2">
      <c r="A186" s="7"/>
      <c r="F186" s="1"/>
      <c r="G186" s="7"/>
      <c r="H186" s="1"/>
      <c r="I186" s="7"/>
      <c r="J186" s="1"/>
      <c r="K186" s="7"/>
      <c r="L186" s="1"/>
      <c r="M186" s="7"/>
      <c r="N186" s="7"/>
    </row>
    <row r="187" spans="1:14" s="2" customFormat="1" ht="12.75" x14ac:dyDescent="0.2">
      <c r="A187" s="7"/>
      <c r="F187" s="1"/>
      <c r="G187" s="7"/>
      <c r="H187" s="1"/>
      <c r="I187" s="7"/>
      <c r="J187" s="1"/>
      <c r="K187" s="7"/>
      <c r="L187" s="1"/>
      <c r="M187" s="7"/>
      <c r="N187" s="7"/>
    </row>
    <row r="188" spans="1:14" s="2" customFormat="1" ht="12.75" x14ac:dyDescent="0.2">
      <c r="A188" s="7"/>
      <c r="F188" s="1"/>
      <c r="G188" s="7"/>
      <c r="H188" s="1"/>
      <c r="I188" s="7"/>
      <c r="J188" s="1"/>
      <c r="K188" s="7"/>
      <c r="L188" s="1"/>
      <c r="M188" s="7"/>
      <c r="N188" s="7"/>
    </row>
    <row r="189" spans="1:14" s="2" customFormat="1" ht="12.75" x14ac:dyDescent="0.2">
      <c r="A189" s="7"/>
      <c r="F189" s="1"/>
      <c r="G189" s="7"/>
      <c r="H189" s="1"/>
      <c r="I189" s="7"/>
      <c r="J189" s="1"/>
      <c r="K189" s="7"/>
      <c r="L189" s="1"/>
      <c r="M189" s="7"/>
      <c r="N189" s="7"/>
    </row>
    <row r="190" spans="1:14" s="2" customFormat="1" ht="12.75" x14ac:dyDescent="0.2">
      <c r="A190" s="7"/>
      <c r="F190" s="1"/>
      <c r="G190" s="7"/>
      <c r="H190" s="1"/>
      <c r="I190" s="7"/>
      <c r="J190" s="1"/>
      <c r="K190" s="7"/>
      <c r="L190" s="1"/>
      <c r="M190" s="7"/>
      <c r="N190" s="7"/>
    </row>
    <row r="191" spans="1:14" s="2" customFormat="1" ht="12.75" x14ac:dyDescent="0.2">
      <c r="A191" s="7"/>
      <c r="F191" s="1"/>
      <c r="G191" s="7"/>
      <c r="H191" s="1"/>
      <c r="I191" s="7"/>
      <c r="J191" s="1"/>
      <c r="K191" s="7"/>
      <c r="L191" s="1"/>
      <c r="M191" s="7"/>
      <c r="N191" s="7"/>
    </row>
    <row r="192" spans="1:14" s="2" customFormat="1" ht="12.75" x14ac:dyDescent="0.2">
      <c r="A192" s="7"/>
      <c r="F192" s="1"/>
      <c r="G192" s="7"/>
      <c r="H192" s="1"/>
      <c r="I192" s="7"/>
      <c r="J192" s="1"/>
      <c r="K192" s="7"/>
      <c r="L192" s="1"/>
      <c r="M192" s="7"/>
      <c r="N192" s="7"/>
    </row>
    <row r="193" spans="1:14" s="2" customFormat="1" ht="12.75" x14ac:dyDescent="0.2">
      <c r="A193" s="7"/>
      <c r="F193" s="1"/>
      <c r="G193" s="7"/>
      <c r="H193" s="1"/>
      <c r="I193" s="7"/>
      <c r="J193" s="1"/>
      <c r="K193" s="7"/>
      <c r="L193" s="1"/>
      <c r="M193" s="7"/>
      <c r="N193" s="7"/>
    </row>
    <row r="194" spans="1:14" s="2" customFormat="1" ht="12.75" x14ac:dyDescent="0.2">
      <c r="A194" s="7"/>
      <c r="F194" s="1"/>
      <c r="G194" s="7"/>
      <c r="H194" s="1"/>
      <c r="I194" s="7"/>
      <c r="J194" s="1"/>
      <c r="K194" s="7"/>
      <c r="L194" s="1"/>
      <c r="M194" s="7"/>
      <c r="N194" s="7"/>
    </row>
    <row r="195" spans="1:14" s="2" customFormat="1" ht="12.75" x14ac:dyDescent="0.2">
      <c r="A195" s="7"/>
      <c r="F195" s="1"/>
      <c r="G195" s="7"/>
      <c r="H195" s="1"/>
      <c r="I195" s="7"/>
      <c r="J195" s="1"/>
      <c r="K195" s="7"/>
      <c r="L195" s="1"/>
      <c r="M195" s="7"/>
      <c r="N195" s="7"/>
    </row>
    <row r="196" spans="1:14" ht="12.75" x14ac:dyDescent="0.2">
      <c r="A196" s="7"/>
      <c r="G196" s="7"/>
      <c r="I196" s="7"/>
      <c r="K196" s="7"/>
      <c r="M196" s="7"/>
      <c r="N196" s="7"/>
    </row>
    <row r="197" spans="1:14" ht="12.75" x14ac:dyDescent="0.2">
      <c r="A197" s="7"/>
      <c r="G197" s="7"/>
      <c r="I197" s="7"/>
      <c r="K197" s="7"/>
      <c r="M197" s="7"/>
      <c r="N197" s="7"/>
    </row>
    <row r="198" spans="1:14" ht="12.75" x14ac:dyDescent="0.2">
      <c r="A198" s="7"/>
      <c r="G198" s="7"/>
      <c r="I198" s="7"/>
      <c r="K198" s="7"/>
      <c r="M198" s="7"/>
      <c r="N198" s="7"/>
    </row>
    <row r="199" spans="1:14" ht="12.75" x14ac:dyDescent="0.2">
      <c r="A199" s="7"/>
      <c r="G199" s="7"/>
      <c r="I199" s="7"/>
      <c r="K199" s="7"/>
      <c r="M199" s="7"/>
      <c r="N199" s="7"/>
    </row>
    <row r="200" spans="1:14" ht="12.75" x14ac:dyDescent="0.2">
      <c r="A200" s="7"/>
      <c r="G200" s="7"/>
      <c r="I200" s="7"/>
      <c r="K200" s="7"/>
      <c r="M200" s="7"/>
      <c r="N200" s="7"/>
    </row>
    <row r="201" spans="1:14" ht="12.75" x14ac:dyDescent="0.2">
      <c r="A201" s="7"/>
      <c r="G201" s="7"/>
      <c r="I201" s="7"/>
      <c r="K201" s="7"/>
      <c r="M201" s="7"/>
      <c r="N201" s="7"/>
    </row>
    <row r="202" spans="1:14" ht="12.75" x14ac:dyDescent="0.2">
      <c r="A202" s="7"/>
      <c r="G202" s="7"/>
      <c r="I202" s="7"/>
      <c r="K202" s="7"/>
      <c r="M202" s="7"/>
      <c r="N202" s="7"/>
    </row>
    <row r="203" spans="1:14" ht="12.75" x14ac:dyDescent="0.2">
      <c r="A203" s="7"/>
      <c r="G203" s="7"/>
      <c r="I203" s="7"/>
      <c r="K203" s="7"/>
      <c r="M203" s="7"/>
      <c r="N203" s="7"/>
    </row>
    <row r="204" spans="1:14" ht="12.75" x14ac:dyDescent="0.2">
      <c r="A204" s="7"/>
      <c r="G204" s="7"/>
      <c r="I204" s="7"/>
      <c r="K204" s="7"/>
      <c r="M204" s="7"/>
      <c r="N204" s="7"/>
    </row>
    <row r="205" spans="1:14" ht="12.75" x14ac:dyDescent="0.2">
      <c r="A205" s="7"/>
      <c r="G205" s="7"/>
      <c r="I205" s="7"/>
      <c r="K205" s="7"/>
      <c r="M205" s="7"/>
      <c r="N205" s="7"/>
    </row>
    <row r="206" spans="1:14" ht="12.75" x14ac:dyDescent="0.2">
      <c r="A206" s="7"/>
      <c r="G206" s="7"/>
      <c r="I206" s="7"/>
      <c r="K206" s="7"/>
      <c r="M206" s="7"/>
      <c r="N206" s="7"/>
    </row>
    <row r="207" spans="1:14" ht="12.75" x14ac:dyDescent="0.2">
      <c r="A207" s="7"/>
      <c r="G207" s="7"/>
      <c r="I207" s="7"/>
      <c r="K207" s="7"/>
      <c r="M207" s="7"/>
      <c r="N207" s="7"/>
    </row>
    <row r="208" spans="1:14" ht="12.75" x14ac:dyDescent="0.2">
      <c r="A208" s="7"/>
      <c r="G208" s="7"/>
      <c r="I208" s="7"/>
      <c r="K208" s="7"/>
      <c r="M208" s="7"/>
      <c r="N208" s="7"/>
    </row>
    <row r="209" spans="1:14" ht="12.75" x14ac:dyDescent="0.2">
      <c r="A209" s="7"/>
      <c r="G209" s="7"/>
      <c r="I209" s="7"/>
      <c r="K209" s="7"/>
      <c r="M209" s="7"/>
      <c r="N209" s="7"/>
    </row>
    <row r="210" spans="1:14" ht="12.75" x14ac:dyDescent="0.2">
      <c r="A210" s="7"/>
      <c r="G210" s="7"/>
      <c r="I210" s="7"/>
      <c r="K210" s="7"/>
      <c r="M210" s="7"/>
      <c r="N210" s="7"/>
    </row>
    <row r="211" spans="1:14" ht="12.75" x14ac:dyDescent="0.2">
      <c r="A211" s="7"/>
      <c r="G211" s="7"/>
      <c r="I211" s="7"/>
      <c r="K211" s="7"/>
      <c r="M211" s="7"/>
      <c r="N211" s="7"/>
    </row>
    <row r="212" spans="1:14" ht="12.75" x14ac:dyDescent="0.2">
      <c r="A212" s="7"/>
      <c r="G212" s="7"/>
      <c r="I212" s="7"/>
      <c r="K212" s="7"/>
      <c r="M212" s="7"/>
      <c r="N212" s="7"/>
    </row>
    <row r="213" spans="1:14" ht="12.75" x14ac:dyDescent="0.2">
      <c r="A213" s="7"/>
      <c r="G213" s="7"/>
      <c r="I213" s="7"/>
      <c r="K213" s="7"/>
      <c r="M213" s="7"/>
      <c r="N213" s="7"/>
    </row>
    <row r="214" spans="1:14" ht="38.25" customHeight="1" x14ac:dyDescent="0.2">
      <c r="A214" s="7"/>
      <c r="G214" s="7"/>
      <c r="I214" s="7"/>
      <c r="K214" s="7"/>
      <c r="M214" s="7"/>
      <c r="N214" s="7"/>
    </row>
    <row r="215" spans="1:14" ht="38.25" customHeight="1" x14ac:dyDescent="0.2">
      <c r="A215" s="7"/>
      <c r="G215" s="7"/>
      <c r="I215" s="7"/>
      <c r="K215" s="7"/>
      <c r="M215" s="7"/>
      <c r="N215" s="7"/>
    </row>
    <row r="216" spans="1:14" ht="38.25" customHeight="1" x14ac:dyDescent="0.2">
      <c r="A216" s="7"/>
      <c r="G216" s="7"/>
      <c r="I216" s="7"/>
      <c r="K216" s="7"/>
      <c r="M216" s="7"/>
      <c r="N216" s="7"/>
    </row>
    <row r="217" spans="1:14" ht="38.25" customHeight="1" x14ac:dyDescent="0.2">
      <c r="A217" s="7"/>
      <c r="G217" s="7"/>
      <c r="I217" s="7"/>
      <c r="K217" s="7"/>
      <c r="M217" s="7"/>
      <c r="N217" s="7"/>
    </row>
    <row r="218" spans="1:14" ht="38.25" customHeight="1" x14ac:dyDescent="0.2">
      <c r="A218" s="7"/>
      <c r="G218" s="7"/>
      <c r="I218" s="7"/>
      <c r="K218" s="7"/>
      <c r="M218" s="7"/>
      <c r="N218" s="7"/>
    </row>
    <row r="219" spans="1:14" ht="38.25" customHeight="1" x14ac:dyDescent="0.2">
      <c r="A219" s="7"/>
      <c r="G219" s="7"/>
      <c r="I219" s="7"/>
      <c r="K219" s="7"/>
      <c r="M219" s="7"/>
      <c r="N219" s="7"/>
    </row>
    <row r="220" spans="1:14" ht="38.25" customHeight="1" x14ac:dyDescent="0.2">
      <c r="A220" s="7"/>
      <c r="G220" s="7"/>
      <c r="I220" s="7"/>
      <c r="K220" s="7"/>
      <c r="M220" s="7"/>
      <c r="N220" s="7"/>
    </row>
    <row r="221" spans="1:14" ht="38.25" customHeight="1" x14ac:dyDescent="0.2">
      <c r="A221" s="7"/>
      <c r="G221" s="7"/>
      <c r="I221" s="7"/>
      <c r="K221" s="7"/>
      <c r="M221" s="7"/>
      <c r="N221" s="7"/>
    </row>
    <row r="222" spans="1:14" ht="38.25" customHeight="1" x14ac:dyDescent="0.2">
      <c r="A222" s="7"/>
      <c r="G222" s="7"/>
      <c r="I222" s="7"/>
      <c r="K222" s="7"/>
      <c r="M222" s="7"/>
      <c r="N222" s="7"/>
    </row>
    <row r="223" spans="1:14" ht="38.25" customHeight="1" x14ac:dyDescent="0.2">
      <c r="A223" s="7"/>
      <c r="G223" s="7"/>
      <c r="I223" s="7"/>
      <c r="K223" s="7"/>
      <c r="M223" s="7"/>
      <c r="N223" s="7"/>
    </row>
    <row r="224" spans="1:14" ht="38.25" customHeight="1" x14ac:dyDescent="0.2">
      <c r="A224" s="7"/>
      <c r="G224" s="7"/>
      <c r="I224" s="7"/>
      <c r="K224" s="7"/>
      <c r="M224" s="7"/>
      <c r="N224" s="7"/>
    </row>
    <row r="225" spans="1:14" ht="38.25" customHeight="1" x14ac:dyDescent="0.2">
      <c r="A225" s="7"/>
      <c r="G225" s="7"/>
      <c r="I225" s="7"/>
      <c r="K225" s="7"/>
      <c r="M225" s="7"/>
      <c r="N225" s="7"/>
    </row>
    <row r="226" spans="1:14" ht="38.25" customHeight="1" x14ac:dyDescent="0.2">
      <c r="A226" s="7"/>
      <c r="G226" s="7"/>
      <c r="I226" s="7"/>
      <c r="K226" s="7"/>
      <c r="M226" s="7"/>
      <c r="N226" s="7"/>
    </row>
    <row r="227" spans="1:14" ht="38.25" customHeight="1" x14ac:dyDescent="0.2">
      <c r="A227" s="7"/>
      <c r="G227" s="7"/>
      <c r="I227" s="7"/>
      <c r="K227" s="7"/>
      <c r="M227" s="7"/>
      <c r="N227" s="7"/>
    </row>
    <row r="228" spans="1:14" ht="38.25" customHeight="1" x14ac:dyDescent="0.2">
      <c r="A228" s="7"/>
      <c r="G228" s="7"/>
      <c r="I228" s="7"/>
      <c r="K228" s="7"/>
      <c r="M228" s="7"/>
      <c r="N228" s="7"/>
    </row>
    <row r="229" spans="1:14" ht="38.25" customHeight="1" x14ac:dyDescent="0.2">
      <c r="A229" s="7"/>
      <c r="G229" s="7"/>
      <c r="I229" s="7"/>
      <c r="K229" s="7"/>
      <c r="M229" s="7"/>
      <c r="N229" s="7"/>
    </row>
    <row r="230" spans="1:14" ht="38.25" customHeight="1" x14ac:dyDescent="0.2">
      <c r="A230" s="7"/>
      <c r="G230" s="7"/>
      <c r="I230" s="7"/>
      <c r="K230" s="7"/>
      <c r="M230" s="7"/>
      <c r="N230" s="7"/>
    </row>
    <row r="231" spans="1:14" ht="38.25" customHeight="1" x14ac:dyDescent="0.2">
      <c r="A231" s="7"/>
      <c r="G231" s="7"/>
      <c r="I231" s="7"/>
      <c r="K231" s="7"/>
      <c r="M231" s="7"/>
      <c r="N231" s="7"/>
    </row>
    <row r="232" spans="1:14" ht="38.25" customHeight="1" x14ac:dyDescent="0.2">
      <c r="A232" s="7"/>
      <c r="G232" s="7"/>
      <c r="I232" s="7"/>
      <c r="K232" s="7"/>
      <c r="M232" s="7"/>
      <c r="N232" s="7"/>
    </row>
    <row r="233" spans="1:14" ht="38.25" customHeight="1" x14ac:dyDescent="0.2">
      <c r="A233" s="7"/>
      <c r="G233" s="7"/>
      <c r="I233" s="7"/>
      <c r="K233" s="7"/>
      <c r="M233" s="7"/>
      <c r="N233" s="7"/>
    </row>
    <row r="234" spans="1:14" ht="38.25" customHeight="1" x14ac:dyDescent="0.2">
      <c r="A234" s="7"/>
      <c r="G234" s="7"/>
      <c r="I234" s="7"/>
      <c r="K234" s="7"/>
      <c r="M234" s="7"/>
      <c r="N234" s="7"/>
    </row>
    <row r="235" spans="1:14" ht="38.25" customHeight="1" x14ac:dyDescent="0.2">
      <c r="A235" s="7"/>
      <c r="G235" s="7"/>
      <c r="I235" s="7"/>
      <c r="K235" s="7"/>
      <c r="M235" s="7"/>
      <c r="N235" s="7"/>
    </row>
    <row r="236" spans="1:14" ht="38.25" customHeight="1" x14ac:dyDescent="0.2">
      <c r="A236" s="7"/>
      <c r="G236" s="7"/>
      <c r="I236" s="7"/>
      <c r="K236" s="7"/>
      <c r="M236" s="7"/>
      <c r="N236" s="7"/>
    </row>
    <row r="237" spans="1:14" ht="38.25" customHeight="1" x14ac:dyDescent="0.2">
      <c r="A237" s="7"/>
      <c r="G237" s="7"/>
      <c r="I237" s="7"/>
      <c r="K237" s="7"/>
      <c r="M237" s="7"/>
      <c r="N237" s="7"/>
    </row>
    <row r="238" spans="1:14" ht="38.25" customHeight="1" x14ac:dyDescent="0.2">
      <c r="A238" s="7"/>
      <c r="G238" s="7"/>
      <c r="I238" s="7"/>
      <c r="K238" s="7"/>
      <c r="M238" s="7"/>
      <c r="N238" s="7"/>
    </row>
    <row r="239" spans="1:14" ht="38.25" customHeight="1" x14ac:dyDescent="0.2">
      <c r="A239" s="7"/>
      <c r="G239" s="7"/>
      <c r="I239" s="7"/>
      <c r="K239" s="7"/>
      <c r="M239" s="7"/>
      <c r="N239" s="7"/>
    </row>
    <row r="240" spans="1:14" ht="38.25" customHeight="1" x14ac:dyDescent="0.2">
      <c r="A240" s="7"/>
      <c r="G240" s="7"/>
      <c r="I240" s="7"/>
      <c r="K240" s="7"/>
      <c r="M240" s="7"/>
      <c r="N240" s="7"/>
    </row>
    <row r="241" spans="1:14" ht="38.25" customHeight="1" x14ac:dyDescent="0.2">
      <c r="A241" s="7"/>
      <c r="G241" s="7"/>
      <c r="I241" s="7"/>
      <c r="K241" s="7"/>
      <c r="M241" s="7"/>
      <c r="N241" s="7"/>
    </row>
    <row r="242" spans="1:14" ht="38.25" customHeight="1" x14ac:dyDescent="0.2">
      <c r="A242" s="7"/>
    </row>
    <row r="243" spans="1:14" ht="38.25" customHeight="1" x14ac:dyDescent="0.2">
      <c r="A243" s="7"/>
    </row>
    <row r="244" spans="1:14" ht="38.25" customHeight="1" x14ac:dyDescent="0.2">
      <c r="A244" s="7"/>
    </row>
    <row r="245" spans="1:14" ht="38.25" customHeight="1" x14ac:dyDescent="0.2">
      <c r="A245" s="7"/>
    </row>
    <row r="246" spans="1:14" ht="38.25" customHeight="1" x14ac:dyDescent="0.2">
      <c r="A246" s="7"/>
    </row>
    <row r="247" spans="1:14" ht="38.25" customHeight="1" x14ac:dyDescent="0.2">
      <c r="A247" s="7"/>
    </row>
    <row r="248" spans="1:14" ht="38.25" customHeight="1" x14ac:dyDescent="0.2">
      <c r="A248" s="7"/>
    </row>
    <row r="249" spans="1:14" ht="38.25" customHeight="1" x14ac:dyDescent="0.2">
      <c r="A249" s="7"/>
    </row>
    <row r="250" spans="1:14" ht="38.25" customHeight="1" x14ac:dyDescent="0.2">
      <c r="A250" s="7"/>
    </row>
    <row r="251" spans="1:14" ht="38.25" customHeight="1" x14ac:dyDescent="0.2">
      <c r="A251" s="7"/>
    </row>
    <row r="252" spans="1:14" ht="38.25" customHeight="1" x14ac:dyDescent="0.2">
      <c r="A252" s="7"/>
    </row>
    <row r="253" spans="1:14" ht="38.25" customHeight="1" x14ac:dyDescent="0.2">
      <c r="A253" s="7"/>
    </row>
    <row r="254" spans="1:14" ht="38.25" customHeight="1" x14ac:dyDescent="0.2">
      <c r="A254" s="7"/>
    </row>
    <row r="255" spans="1:14" ht="38.25" customHeight="1" x14ac:dyDescent="0.2">
      <c r="A255" s="7"/>
    </row>
    <row r="256" spans="1:14" ht="38.25" customHeight="1" x14ac:dyDescent="0.2">
      <c r="A256" s="7"/>
    </row>
    <row r="257" spans="1:1" ht="38.25" customHeight="1" x14ac:dyDescent="0.2">
      <c r="A257" s="7"/>
    </row>
    <row r="258" spans="1:1" ht="38.25" customHeight="1" x14ac:dyDescent="0.2">
      <c r="A258" s="7"/>
    </row>
    <row r="259" spans="1:1" ht="38.25" customHeight="1" x14ac:dyDescent="0.2">
      <c r="A259" s="7"/>
    </row>
    <row r="260" spans="1:1" ht="38.25" customHeight="1" x14ac:dyDescent="0.2">
      <c r="A260" s="7"/>
    </row>
    <row r="261" spans="1:1" ht="38.25" customHeight="1" x14ac:dyDescent="0.2">
      <c r="A261" s="7"/>
    </row>
    <row r="262" spans="1:1" ht="38.25" customHeight="1" x14ac:dyDescent="0.2">
      <c r="A262" s="7"/>
    </row>
    <row r="263" spans="1:1" ht="38.25" customHeight="1" x14ac:dyDescent="0.2">
      <c r="A263" s="7"/>
    </row>
    <row r="264" spans="1:1" ht="38.25" customHeight="1" x14ac:dyDescent="0.2">
      <c r="A264" s="7"/>
    </row>
    <row r="265" spans="1:1" ht="38.25" customHeight="1" x14ac:dyDescent="0.2">
      <c r="A265" s="7"/>
    </row>
    <row r="266" spans="1:1" ht="38.25" customHeight="1" x14ac:dyDescent="0.2">
      <c r="A266" s="7"/>
    </row>
    <row r="267" spans="1:1" ht="38.25" customHeight="1" x14ac:dyDescent="0.2">
      <c r="A267" s="7"/>
    </row>
    <row r="268" spans="1:1" ht="38.25" customHeight="1" x14ac:dyDescent="0.2">
      <c r="A268" s="7"/>
    </row>
    <row r="269" spans="1:1" ht="38.25" customHeight="1" x14ac:dyDescent="0.2">
      <c r="A269" s="7"/>
    </row>
    <row r="270" spans="1:1" ht="38.25" customHeight="1" x14ac:dyDescent="0.2">
      <c r="A270" s="7"/>
    </row>
    <row r="271" spans="1:1" ht="38.25" customHeight="1" x14ac:dyDescent="0.2">
      <c r="A271" s="7"/>
    </row>
  </sheetData>
  <sheetProtection insertRows="0" deleteRows="0" selectLockedCells="1" sort="0" autoFilter="0"/>
  <phoneticPr fontId="10" type="noConversion"/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F1CDE-2E6B-4436-B04A-5900E3E87C92}">
  <sheetPr codeName="Feuil2">
    <tabColor rgb="FFEC06D1"/>
  </sheetPr>
  <dimension ref="A1:X396"/>
  <sheetViews>
    <sheetView topLeftCell="H1" zoomScaleNormal="100" zoomScaleSheetLayoutView="100" workbookViewId="0">
      <pane ySplit="1" topLeftCell="A2" activePane="bottomLeft" state="frozenSplit"/>
      <selection pane="bottomLeft" activeCell="W2" sqref="W2"/>
    </sheetView>
  </sheetViews>
  <sheetFormatPr baseColWidth="10" defaultColWidth="10" defaultRowHeight="38.25" customHeight="1" x14ac:dyDescent="0.2"/>
  <cols>
    <col min="1" max="1" width="12.5703125" style="6" customWidth="1"/>
    <col min="2" max="2" width="19" style="1" customWidth="1"/>
    <col min="3" max="3" width="17.85546875" style="1" customWidth="1"/>
    <col min="4" max="4" width="14.42578125" style="2" customWidth="1"/>
    <col min="5" max="5" width="14.5703125" style="2" customWidth="1"/>
    <col min="6" max="6" width="14.28515625" style="2" customWidth="1"/>
    <col min="7" max="7" width="5.42578125" style="2" hidden="1" customWidth="1"/>
    <col min="8" max="8" width="23.140625" style="1" customWidth="1"/>
    <col min="9" max="9" width="5.42578125" style="1" hidden="1" customWidth="1"/>
    <col min="10" max="11" width="23.140625" style="1" customWidth="1"/>
    <col min="12" max="12" width="5.42578125" style="1" hidden="1" customWidth="1"/>
    <col min="13" max="14" width="23.140625" style="1" customWidth="1"/>
    <col min="15" max="15" width="5.42578125" style="1" hidden="1" customWidth="1"/>
    <col min="16" max="17" width="23.140625" style="1" customWidth="1"/>
    <col min="18" max="18" width="55.140625" style="142" customWidth="1"/>
    <col min="19" max="19" width="9.7109375" style="6" customWidth="1"/>
    <col min="20" max="20" width="8" style="6" customWidth="1"/>
    <col min="21" max="21" width="13" style="6" customWidth="1"/>
    <col min="22" max="22" width="11.42578125" style="1" customWidth="1"/>
    <col min="23" max="23" width="7.85546875" style="1" customWidth="1"/>
    <col min="24" max="24" width="6.7109375" style="2" customWidth="1"/>
    <col min="25" max="16384" width="10" style="1"/>
  </cols>
  <sheetData>
    <row r="1" spans="1:24" s="4" customFormat="1" ht="161.25" customHeight="1" x14ac:dyDescent="0.2">
      <c r="A1" s="109" t="s">
        <v>16</v>
      </c>
      <c r="B1" s="106" t="s">
        <v>153</v>
      </c>
      <c r="C1" s="27" t="s">
        <v>15</v>
      </c>
      <c r="D1" s="27" t="s">
        <v>165</v>
      </c>
      <c r="E1" s="139" t="s">
        <v>226</v>
      </c>
      <c r="F1" s="30" t="s">
        <v>222</v>
      </c>
      <c r="G1" s="139" t="s">
        <v>166</v>
      </c>
      <c r="H1" s="107" t="s">
        <v>223</v>
      </c>
      <c r="I1" s="164" t="s">
        <v>231</v>
      </c>
      <c r="J1" s="30" t="s">
        <v>221</v>
      </c>
      <c r="K1" s="27" t="s">
        <v>220</v>
      </c>
      <c r="L1" s="30" t="s">
        <v>232</v>
      </c>
      <c r="M1" s="111" t="s">
        <v>228</v>
      </c>
      <c r="N1" s="27" t="s">
        <v>227</v>
      </c>
      <c r="O1" s="161" t="s">
        <v>235</v>
      </c>
      <c r="P1" s="111" t="s">
        <v>234</v>
      </c>
      <c r="Q1" s="27" t="s">
        <v>233</v>
      </c>
      <c r="R1" s="92" t="s">
        <v>195</v>
      </c>
      <c r="S1" s="108" t="s">
        <v>158</v>
      </c>
      <c r="T1" s="92" t="s">
        <v>162</v>
      </c>
      <c r="U1" s="92" t="s">
        <v>156</v>
      </c>
      <c r="V1" s="30" t="s">
        <v>1</v>
      </c>
      <c r="W1" s="30" t="s">
        <v>213</v>
      </c>
      <c r="X1" s="27" t="s">
        <v>212</v>
      </c>
    </row>
    <row r="2" spans="1:24" s="3" customFormat="1" ht="15" customHeight="1" x14ac:dyDescent="0.2">
      <c r="A2" s="95">
        <f>IF(OR('Données clients'!L2="Oui",'Données clients'!N2="Oui",'Données clients'!P2="Oui",'Données clients'!Q2="Oui"),'Données clients'!A2," ")</f>
        <v>45570</v>
      </c>
      <c r="B2" s="96" t="str">
        <f>IF(OR('Données clients'!L2="Oui",'Données clients'!N2="Oui",'Données clients'!P2="Oui",'Données clients'!Q2="Oui"),'Données clients'!B2," ")</f>
        <v>DUPONT</v>
      </c>
      <c r="C2" s="97" t="str">
        <f>IF(OR('Données clients'!L2="Oui",'Données clients'!N2="Oui",'Données clients'!P2="Oui",'Données clients'!Q2="Oui"),'Données clients'!C2," ")</f>
        <v>Jean</v>
      </c>
      <c r="D2" s="163" t="str">
        <f>IF(OR('Données clients'!L2="Oui",'Données clients'!N2="Oui",'Données clients'!P2="Oui",'Données clients'!Q2="Oui"),'Données clients'!I2," ")</f>
        <v>DJ-0001-0001</v>
      </c>
      <c r="E2" s="163" t="str">
        <f>IF(OR('Données clients'!L2="Oui",'Données clients'!N2="Oui",'Données clients'!P2="Oui",'Données clients'!Q2="Oui"),YEAR(A2)&amp;"-"&amp;MONTH(A2)&amp;"-"&amp;"S"&amp;TEXT(ROW(A1),"000")," ")</f>
        <v>2024-10-S001</v>
      </c>
      <c r="F2" s="99" t="str">
        <f>IF('Données clients'!M2="Oui","Epilation",IF('Données clients'!L2="Oui","Epilation",IF('Données clients'!N2="Oui","Détatouage",IF('Données clients'!O2="Oui","Détatouage",IF('Données clients'!P2="Oui","Aquapure",IF('Données clients'!Q2="Oui","PBM"," "))))))</f>
        <v>Epilation</v>
      </c>
      <c r="G2" s="98" t="str">
        <f>IF(F2="Epilation",'Données clients'!E2," ")</f>
        <v>H</v>
      </c>
      <c r="H2" s="100"/>
      <c r="I2" s="165" t="str">
        <f>IF(J2="Epilation",'Données clients'!E2," ")</f>
        <v xml:space="preserve"> </v>
      </c>
      <c r="J2" s="23" t="str">
        <f>IF('Données clients'!M2="Oui","Epilation",IF('Données clients'!O2="Oui","Détatouage",IF(AND('Données clients'!L2="Oui",'Données clients'!N2="Oui"),"Détatouage",IF(AND(OR('Données clients'!L2="Oui",'Données clients'!N2="Oui"),'Données clients'!P2="Oui"),"Aquapure",IF(AND(OR('Données clients'!L2="Oui",'Données clients'!N2="Oui",'Données clients'!P2="Oui"),'Données clients'!Q2="Oui"),"PBM"," ")))))</f>
        <v xml:space="preserve"> </v>
      </c>
      <c r="K2" s="159"/>
      <c r="L2" s="23" t="str">
        <f>IF(M2="Epilation",'Données clients'!E2," ")</f>
        <v xml:space="preserve"> </v>
      </c>
      <c r="M2" s="113" t="str">
        <f>IF('Données clients'!M2="Oui","Epilation",IF('Données clients'!O2="Oui","Détatouage",IF(AND('Données clients'!L2="Oui",'Données clients'!N2="Oui"),"Détatouage",IF(AND(OR('Données clients'!L2="Oui",'Données clients'!N2="Oui"),'Données clients'!P2="Oui"),"Aquapure",IF(AND(OR('Données clients'!L2="Oui",'Données clients'!N2="Oui",'Données clients'!P2="Oui"),'Données clients'!Q2="Oui"),"PBM"," ")))))</f>
        <v xml:space="preserve"> </v>
      </c>
      <c r="N2" s="159"/>
      <c r="O2" s="162" t="str">
        <f>IF(P2="Epilation",'Données clients'!E2," ")</f>
        <v xml:space="preserve"> </v>
      </c>
      <c r="P2" s="113" t="str">
        <f>IF('Données clients'!M2="Oui","Epilation",IF('Données clients'!O2="Oui","Détatouage",IF(AND('Données clients'!L2="Oui",'Données clients'!N2="Oui"),"Détatouage",IF(AND(OR('Données clients'!L2="Oui",'Données clients'!N2="Oui"),'Données clients'!P2="Oui"),"Aquapure",IF(AND(OR('Données clients'!L2="Oui",'Données clients'!N2="Oui",'Données clients'!P2="Oui"),'Données clients'!Q2="Oui"),"PBM"," ")))))</f>
        <v xml:space="preserve"> </v>
      </c>
      <c r="Q2" s="159"/>
      <c r="R2" s="140"/>
      <c r="S2" s="101">
        <f>IF(ISNA(VLOOKUP(H2,'Grille tarifaire'!$B$3:$F$72,3,FALSE)=TRUE),"0",VLOOKUP(H2,'Grille tarifaire'!$B$3:$F$72,3,FALSE))+IF(ISNA(VLOOKUP(K2,'Grille tarifaire'!$B$59:$F$72,3,FALSE)=TRUE),"0",VLOOKUP(K2,'Grille tarifaire'!$B$59:$F$72,3,FALSE))+IF(ISNA(VLOOKUP(N2,'Grille tarifaire'!$B$59:$F$72,3,FALSE)=TRUE),"0",VLOOKUP(N2,'Grille tarifaire'!$B$59:$F$72,3,FALSE))+IF(ISNA(VLOOKUP(Q2,'Grille tarifaire'!$B$59:$F$72,3,FALSE)=TRUE),"0",VLOOKUP(Q2,'Grille tarifaire'!$B$59:$F$72,3,FALSE))</f>
        <v>0</v>
      </c>
      <c r="T2" s="102"/>
      <c r="U2" s="103">
        <f>IF(COUNTBLANK(T2)=1,S2,S2-S2*T2)</f>
        <v>0</v>
      </c>
      <c r="V2" s="104"/>
      <c r="W2" s="104" t="s">
        <v>214</v>
      </c>
      <c r="X2" s="105" t="str">
        <f>IF(COUNTBLANK(V2)=0,"Oui"," ")</f>
        <v xml:space="preserve"> </v>
      </c>
    </row>
    <row r="3" spans="1:24" s="2" customFormat="1" ht="15" customHeight="1" x14ac:dyDescent="0.2">
      <c r="A3" s="95" t="str">
        <f>IF(OR('Données clients'!L3="Oui",'Données clients'!N3="Oui",'Données clients'!P3="Oui",'Données clients'!Q3="Oui"),'Données clients'!A3," ")</f>
        <v xml:space="preserve"> </v>
      </c>
      <c r="B3" s="96" t="str">
        <f>IF(OR('Données clients'!L3="Oui",'Données clients'!N3="Oui",'Données clients'!P3="Oui",'Données clients'!Q3="Oui"),'Données clients'!B3," ")</f>
        <v xml:space="preserve"> </v>
      </c>
      <c r="C3" s="97" t="str">
        <f>IF(OR('Données clients'!L3="Oui",'Données clients'!N3="Oui",'Données clients'!P3="Oui",'Données clients'!Q3="Oui"),'Données clients'!C3," ")</f>
        <v xml:space="preserve"> </v>
      </c>
      <c r="D3" s="163" t="str">
        <f>IF(OR('Données clients'!L3="Oui",'Données clients'!N3="Oui",'Données clients'!P3="Oui",'Données clients'!Q3="Oui"),'Données clients'!I3," ")</f>
        <v xml:space="preserve"> </v>
      </c>
      <c r="E3" s="163" t="str">
        <f>IF(OR('Données clients'!L3="Oui",'Données clients'!N3="Oui",'Données clients'!P3="Oui",'Données clients'!Q3="Oui"),YEAR(A3)&amp;"-"&amp;MONTH(A3)&amp;"-"&amp;"S"&amp;TEXT(ROW(A2),"000")," ")</f>
        <v xml:space="preserve"> </v>
      </c>
      <c r="F3" s="99" t="str">
        <f>IF('Données clients'!M3="Oui","Epilation",IF('Données clients'!L3="Oui","Epilation",IF('Données clients'!N3="Oui","Détatouage",IF('Données clients'!O3="Oui","Détatouage",IF('Données clients'!P3="Oui","Aquapure",IF('Données clients'!Q3="Oui","PBM"," "))))))</f>
        <v xml:space="preserve"> </v>
      </c>
      <c r="G3" s="98" t="str">
        <f>IF(F3="Epilation",'Données clients'!E3," ")</f>
        <v xml:space="preserve"> </v>
      </c>
      <c r="H3" s="100"/>
      <c r="I3" s="165" t="str">
        <f>IF(J3="Epilation",'Données clients'!E3," ")</f>
        <v xml:space="preserve"> </v>
      </c>
      <c r="J3" s="23" t="str">
        <f>IF('Données clients'!M3="Oui","Epilation",IF('Données clients'!O3="Oui","Détatouage",IF(AND('Données clients'!L3="Oui",'Données clients'!N3="Oui"),"Détatouage",IF(AND(OR('Données clients'!L3="Oui",'Données clients'!N3="Oui"),'Données clients'!P3="Oui"),"Aquapure",IF(AND(OR('Données clients'!L3="Oui",'Données clients'!N3="Oui",'Données clients'!P3="Oui"),'Données clients'!Q3="Oui"),"PBM"," ")))))</f>
        <v xml:space="preserve"> </v>
      </c>
      <c r="K3" s="159"/>
      <c r="L3" s="23" t="str">
        <f>IF(M3="Epilation",'Données clients'!E3," ")</f>
        <v xml:space="preserve"> </v>
      </c>
      <c r="M3" s="113" t="str">
        <f>IF('Données clients'!M3="Oui","Epilation",IF('Données clients'!O3="Oui","Détatouage",IF(AND('Données clients'!L3="Oui",'Données clients'!N3="Oui"),"Détatouage",IF(AND(OR('Données clients'!L3="Oui",'Données clients'!N3="Oui"),'Données clients'!P3="Oui"),"Aquapure",IF(AND(OR('Données clients'!L3="Oui",'Données clients'!N3="Oui",'Données clients'!P3="Oui"),'Données clients'!Q3="Oui"),"PBM"," ")))))</f>
        <v xml:space="preserve"> </v>
      </c>
      <c r="N3" s="159"/>
      <c r="O3" s="162" t="str">
        <f>IF(P3="Epilation",'Données clients'!E3," ")</f>
        <v xml:space="preserve"> </v>
      </c>
      <c r="P3" s="113" t="str">
        <f>IF('Données clients'!M3="Oui","Epilation",IF('Données clients'!O3="Oui","Détatouage",IF(AND('Données clients'!L3="Oui",'Données clients'!N3="Oui"),"Détatouage",IF(AND(OR('Données clients'!L3="Oui",'Données clients'!N3="Oui"),'Données clients'!P3="Oui"),"Aquapure",IF(AND(OR('Données clients'!L3="Oui",'Données clients'!N3="Oui",'Données clients'!P3="Oui"),'Données clients'!Q3="Oui"),"PBM"," ")))))</f>
        <v xml:space="preserve"> </v>
      </c>
      <c r="Q3" s="159"/>
      <c r="R3" s="140"/>
      <c r="S3" s="101">
        <f>IF(ISNA(VLOOKUP(H3,'Grille tarifaire'!$B$3:$F$72,3,FALSE)=TRUE),"0",VLOOKUP(H3,'Grille tarifaire'!$B$3:$F$72,3,FALSE))+IF(ISNA(VLOOKUP(K3,'Grille tarifaire'!$B$59:$F$72,3,FALSE)=TRUE),"0",VLOOKUP(K3,'Grille tarifaire'!$B$59:$F$72,3,FALSE))+IF(ISNA(VLOOKUP(N3,'Grille tarifaire'!$B$59:$F$72,3,FALSE)=TRUE),"0",VLOOKUP(N3,'Grille tarifaire'!$B$59:$F$72,3,FALSE))+IF(ISNA(VLOOKUP(Q3,'Grille tarifaire'!$B$59:$F$72,3,FALSE)=TRUE),"0",VLOOKUP(Q3,'Grille tarifaire'!$B$59:$F$72,3,FALSE))</f>
        <v>0</v>
      </c>
      <c r="T3" s="102"/>
      <c r="U3" s="103">
        <f t="shared" ref="U3:U66" si="0">IF(COUNTBLANK(T3)=1,S3,S3-S3*T3)</f>
        <v>0</v>
      </c>
      <c r="V3" s="104"/>
      <c r="W3" s="104"/>
      <c r="X3" s="105" t="str">
        <f t="shared" ref="X3:X66" si="1">IF(COUNTBLANK(V3)=0,"Oui"," ")</f>
        <v xml:space="preserve"> </v>
      </c>
    </row>
    <row r="4" spans="1:24" s="2" customFormat="1" ht="15" customHeight="1" x14ac:dyDescent="0.2">
      <c r="A4" s="95" t="str">
        <f>IF(OR('Données clients'!L4="Oui",'Données clients'!N4="Oui",'Données clients'!P4="Oui",'Données clients'!Q4="Oui"),'Données clients'!A4," ")</f>
        <v xml:space="preserve"> </v>
      </c>
      <c r="B4" s="96" t="str">
        <f>IF(OR('Données clients'!L4="Oui",'Données clients'!N4="Oui",'Données clients'!P4="Oui",'Données clients'!Q4="Oui"),'Données clients'!B4," ")</f>
        <v xml:space="preserve"> </v>
      </c>
      <c r="C4" s="97" t="str">
        <f>IF(OR('Données clients'!L4="Oui",'Données clients'!N4="Oui",'Données clients'!P4="Oui",'Données clients'!Q4="Oui"),'Données clients'!C4," ")</f>
        <v xml:space="preserve"> </v>
      </c>
      <c r="D4" s="163" t="str">
        <f>IF(OR('Données clients'!L4="Oui",'Données clients'!N4="Oui",'Données clients'!P4="Oui",'Données clients'!Q4="Oui"),'Données clients'!I4," ")</f>
        <v xml:space="preserve"> </v>
      </c>
      <c r="E4" s="163" t="str">
        <f>IF(OR('Données clients'!L4="Oui",'Données clients'!N4="Oui",'Données clients'!P4="Oui",'Données clients'!Q4="Oui"),YEAR(A4)&amp;"-"&amp;MONTH(A4)&amp;"-"&amp;"S"&amp;TEXT(ROW(A3),"000")," ")</f>
        <v xml:space="preserve"> </v>
      </c>
      <c r="F4" s="99" t="str">
        <f>IF('Données clients'!M4="Oui","Epilation",IF('Données clients'!L4="Oui","Epilation",IF('Données clients'!N4="Oui","Détatouage",IF('Données clients'!O4="Oui","Détatouage",IF('Données clients'!P4="Oui","Aquapure",IF('Données clients'!Q4="Oui","PBM"," "))))))</f>
        <v xml:space="preserve"> </v>
      </c>
      <c r="G4" s="98" t="str">
        <f>IF(F4="Epilation",'Données clients'!E4," ")</f>
        <v xml:space="preserve"> </v>
      </c>
      <c r="H4" s="100"/>
      <c r="I4" s="165" t="str">
        <f>IF(J4="Epilation",'Données clients'!E4," ")</f>
        <v xml:space="preserve"> </v>
      </c>
      <c r="J4" s="23" t="str">
        <f>IF('Données clients'!M4="Oui","Epilation",IF('Données clients'!O4="Oui","Détatouage",IF(AND('Données clients'!L4="Oui",'Données clients'!N4="Oui"),"Détatouage",IF(AND(OR('Données clients'!L4="Oui",'Données clients'!N4="Oui"),'Données clients'!P4="Oui"),"Aquapure",IF(AND(OR('Données clients'!L4="Oui",'Données clients'!N4="Oui",'Données clients'!P4="Oui"),'Données clients'!Q4="Oui"),"PBM"," ")))))</f>
        <v xml:space="preserve"> </v>
      </c>
      <c r="K4" s="159"/>
      <c r="L4" s="23" t="str">
        <f>IF(M4="Epilation",'Données clients'!E4," ")</f>
        <v xml:space="preserve"> </v>
      </c>
      <c r="M4" s="113" t="str">
        <f>IF('Données clients'!M4="Oui","Epilation",IF('Données clients'!O4="Oui","Détatouage",IF(AND('Données clients'!L4="Oui",'Données clients'!N4="Oui"),"Détatouage",IF(AND(OR('Données clients'!L4="Oui",'Données clients'!N4="Oui"),'Données clients'!P4="Oui"),"Aquapure",IF(AND(OR('Données clients'!L4="Oui",'Données clients'!N4="Oui",'Données clients'!P4="Oui"),'Données clients'!Q4="Oui"),"PBM"," ")))))</f>
        <v xml:space="preserve"> </v>
      </c>
      <c r="N4" s="159"/>
      <c r="O4" s="162" t="str">
        <f>IF(P4="Epilation",'Données clients'!E4," ")</f>
        <v xml:space="preserve"> </v>
      </c>
      <c r="P4" s="113" t="str">
        <f>IF('Données clients'!M4="Oui","Epilation",IF('Données clients'!O4="Oui","Détatouage",IF(AND('Données clients'!L4="Oui",'Données clients'!N4="Oui"),"Détatouage",IF(AND(OR('Données clients'!L4="Oui",'Données clients'!N4="Oui"),'Données clients'!P4="Oui"),"Aquapure",IF(AND(OR('Données clients'!L4="Oui",'Données clients'!N4="Oui",'Données clients'!P4="Oui"),'Données clients'!Q4="Oui"),"PBM"," ")))))</f>
        <v xml:space="preserve"> </v>
      </c>
      <c r="Q4" s="159"/>
      <c r="R4" s="140"/>
      <c r="S4" s="101">
        <f>IF(ISNA(VLOOKUP(H4,'Grille tarifaire'!$B$3:$F$72,3,FALSE)=TRUE),"0",VLOOKUP(H4,'Grille tarifaire'!$B$3:$F$72,3,FALSE))+IF(ISNA(VLOOKUP(K4,'Grille tarifaire'!$B$59:$F$72,3,FALSE)=TRUE),"0",VLOOKUP(K4,'Grille tarifaire'!$B$59:$F$72,3,FALSE))+IF(ISNA(VLOOKUP(N4,'Grille tarifaire'!$B$59:$F$72,3,FALSE)=TRUE),"0",VLOOKUP(N4,'Grille tarifaire'!$B$59:$F$72,3,FALSE))+IF(ISNA(VLOOKUP(Q4,'Grille tarifaire'!$B$59:$F$72,3,FALSE)=TRUE),"0",VLOOKUP(Q4,'Grille tarifaire'!$B$59:$F$72,3,FALSE))</f>
        <v>0</v>
      </c>
      <c r="T4" s="102"/>
      <c r="U4" s="103">
        <f t="shared" si="0"/>
        <v>0</v>
      </c>
      <c r="V4" s="104"/>
      <c r="W4" s="104"/>
      <c r="X4" s="105" t="str">
        <f t="shared" si="1"/>
        <v xml:space="preserve"> </v>
      </c>
    </row>
    <row r="5" spans="1:24" s="2" customFormat="1" ht="15" customHeight="1" x14ac:dyDescent="0.2">
      <c r="A5" s="95" t="str">
        <f>IF(OR('Données clients'!L5="Oui",'Données clients'!N5="Oui",'Données clients'!P5="Oui",'Données clients'!Q5="Oui"),'Données clients'!A5," ")</f>
        <v xml:space="preserve"> </v>
      </c>
      <c r="B5" s="96" t="str">
        <f>IF(OR('Données clients'!L5="Oui",'Données clients'!N5="Oui",'Données clients'!P5="Oui",'Données clients'!Q5="Oui"),'Données clients'!B5," ")</f>
        <v xml:space="preserve"> </v>
      </c>
      <c r="C5" s="97" t="str">
        <f>IF(OR('Données clients'!L5="Oui",'Données clients'!N5="Oui",'Données clients'!P5="Oui",'Données clients'!Q5="Oui"),'Données clients'!C5," ")</f>
        <v xml:space="preserve"> </v>
      </c>
      <c r="D5" s="163" t="str">
        <f>IF(OR('Données clients'!L5="Oui",'Données clients'!N5="Oui",'Données clients'!P5="Oui",'Données clients'!Q5="Oui"),'Données clients'!I5," ")</f>
        <v xml:space="preserve"> </v>
      </c>
      <c r="E5" s="163" t="str">
        <f>IF(OR('Données clients'!L5="Oui",'Données clients'!N5="Oui",'Données clients'!P5="Oui",'Données clients'!Q5="Oui"),YEAR(A5)&amp;"-"&amp;MONTH(A5)&amp;"-"&amp;"S"&amp;TEXT(ROW(A4),"000")," ")</f>
        <v xml:space="preserve"> </v>
      </c>
      <c r="F5" s="99" t="str">
        <f>IF('Données clients'!M5="Oui","Epilation",IF('Données clients'!L5="Oui","Epilation",IF('Données clients'!N5="Oui","Détatouage",IF('Données clients'!O5="Oui","Détatouage",IF('Données clients'!P5="Oui","Aquapure",IF('Données clients'!Q5="Oui","PBM"," "))))))</f>
        <v xml:space="preserve"> </v>
      </c>
      <c r="G5" s="98" t="str">
        <f>IF(F5="Epilation",'Données clients'!E5," ")</f>
        <v xml:space="preserve"> </v>
      </c>
      <c r="H5" s="100"/>
      <c r="I5" s="165" t="str">
        <f>IF(J5="Epilation",'Données clients'!E5," ")</f>
        <v xml:space="preserve"> </v>
      </c>
      <c r="J5" s="23" t="str">
        <f>IF('Données clients'!M5="Oui","Epilation",IF('Données clients'!O5="Oui","Détatouage",IF(AND('Données clients'!L5="Oui",'Données clients'!N5="Oui"),"Détatouage",IF(AND(OR('Données clients'!L5="Oui",'Données clients'!N5="Oui"),'Données clients'!P5="Oui"),"Aquapure",IF(AND(OR('Données clients'!L5="Oui",'Données clients'!N5="Oui",'Données clients'!P5="Oui"),'Données clients'!Q5="Oui"),"PBM"," ")))))</f>
        <v xml:space="preserve"> </v>
      </c>
      <c r="K5" s="159"/>
      <c r="L5" s="23" t="str">
        <f>IF(M5="Epilation",'Données clients'!E5," ")</f>
        <v xml:space="preserve"> </v>
      </c>
      <c r="M5" s="113" t="str">
        <f>IF('Données clients'!M5="Oui","Epilation",IF('Données clients'!O5="Oui","Détatouage",IF(AND('Données clients'!L5="Oui",'Données clients'!N5="Oui"),"Détatouage",IF(AND(OR('Données clients'!L5="Oui",'Données clients'!N5="Oui"),'Données clients'!P5="Oui"),"Aquapure",IF(AND(OR('Données clients'!L5="Oui",'Données clients'!N5="Oui",'Données clients'!P5="Oui"),'Données clients'!Q5="Oui"),"PBM"," ")))))</f>
        <v xml:space="preserve"> </v>
      </c>
      <c r="N5" s="159"/>
      <c r="O5" s="162" t="str">
        <f>IF(P5="Epilation",'Données clients'!E5," ")</f>
        <v xml:space="preserve"> </v>
      </c>
      <c r="P5" s="113" t="str">
        <f>IF('Données clients'!M5="Oui","Epilation",IF('Données clients'!O5="Oui","Détatouage",IF(AND('Données clients'!L5="Oui",'Données clients'!N5="Oui"),"Détatouage",IF(AND(OR('Données clients'!L5="Oui",'Données clients'!N5="Oui"),'Données clients'!P5="Oui"),"Aquapure",IF(AND(OR('Données clients'!L5="Oui",'Données clients'!N5="Oui",'Données clients'!P5="Oui"),'Données clients'!Q5="Oui"),"PBM"," ")))))</f>
        <v xml:space="preserve"> </v>
      </c>
      <c r="Q5" s="159"/>
      <c r="R5" s="140"/>
      <c r="S5" s="101">
        <f>IF(ISNA(VLOOKUP(H5,'Grille tarifaire'!$B$3:$F$72,3,FALSE)=TRUE),"0",VLOOKUP(H5,'Grille tarifaire'!$B$3:$F$72,3,FALSE))+IF(ISNA(VLOOKUP(K5,'Grille tarifaire'!$B$59:$F$72,3,FALSE)=TRUE),"0",VLOOKUP(K5,'Grille tarifaire'!$B$59:$F$72,3,FALSE))+IF(ISNA(VLOOKUP(N5,'Grille tarifaire'!$B$59:$F$72,3,FALSE)=TRUE),"0",VLOOKUP(N5,'Grille tarifaire'!$B$59:$F$72,3,FALSE))+IF(ISNA(VLOOKUP(Q5,'Grille tarifaire'!$B$59:$F$72,3,FALSE)=TRUE),"0",VLOOKUP(Q5,'Grille tarifaire'!$B$59:$F$72,3,FALSE))</f>
        <v>0</v>
      </c>
      <c r="T5" s="102"/>
      <c r="U5" s="103">
        <f t="shared" si="0"/>
        <v>0</v>
      </c>
      <c r="V5" s="104"/>
      <c r="W5" s="104"/>
      <c r="X5" s="105" t="str">
        <f t="shared" si="1"/>
        <v xml:space="preserve"> </v>
      </c>
    </row>
    <row r="6" spans="1:24" s="2" customFormat="1" ht="15" customHeight="1" x14ac:dyDescent="0.2">
      <c r="A6" s="95" t="str">
        <f>IF(OR('Données clients'!L6="Oui",'Données clients'!N6="Oui",'Données clients'!P6="Oui",'Données clients'!Q6="Oui"),'Données clients'!A6," ")</f>
        <v xml:space="preserve"> </v>
      </c>
      <c r="B6" s="96" t="str">
        <f>IF(OR('Données clients'!L6="Oui",'Données clients'!N6="Oui",'Données clients'!P6="Oui",'Données clients'!Q6="Oui"),'Données clients'!B6," ")</f>
        <v xml:space="preserve"> </v>
      </c>
      <c r="C6" s="97" t="str">
        <f>IF(OR('Données clients'!L6="Oui",'Données clients'!N6="Oui",'Données clients'!P6="Oui",'Données clients'!Q6="Oui"),'Données clients'!C6," ")</f>
        <v xml:space="preserve"> </v>
      </c>
      <c r="D6" s="163" t="str">
        <f>IF(OR('Données clients'!L6="Oui",'Données clients'!N6="Oui",'Données clients'!P6="Oui",'Données clients'!Q6="Oui"),'Données clients'!I6," ")</f>
        <v xml:space="preserve"> </v>
      </c>
      <c r="E6" s="163" t="str">
        <f>IF(OR('Données clients'!L6="Oui",'Données clients'!N6="Oui",'Données clients'!P6="Oui",'Données clients'!Q6="Oui"),YEAR(A6)&amp;"-"&amp;MONTH(A6)&amp;"-"&amp;"S"&amp;TEXT(ROW(A5),"000")," ")</f>
        <v xml:space="preserve"> </v>
      </c>
      <c r="F6" s="99" t="str">
        <f>IF('Données clients'!M6="Oui","Epilation",IF('Données clients'!L6="Oui","Epilation",IF('Données clients'!N6="Oui","Détatouage",IF('Données clients'!O6="Oui","Détatouage",IF('Données clients'!P6="Oui","Aquapure",IF('Données clients'!Q6="Oui","PBM"," "))))))</f>
        <v xml:space="preserve"> </v>
      </c>
      <c r="G6" s="98" t="str">
        <f>IF(F6="Epilation",'Données clients'!E6," ")</f>
        <v xml:space="preserve"> </v>
      </c>
      <c r="H6" s="100"/>
      <c r="I6" s="165" t="str">
        <f>IF(J6="Epilation",'Données clients'!E6," ")</f>
        <v xml:space="preserve"> </v>
      </c>
      <c r="J6" s="23" t="str">
        <f>IF('Données clients'!M6="Oui","Epilation",IF('Données clients'!O6="Oui","Détatouage",IF(AND('Données clients'!L6="Oui",'Données clients'!N6="Oui"),"Détatouage",IF(AND(OR('Données clients'!L6="Oui",'Données clients'!N6="Oui"),'Données clients'!P6="Oui"),"Aquapure",IF(AND(OR('Données clients'!L6="Oui",'Données clients'!N6="Oui",'Données clients'!P6="Oui"),'Données clients'!Q6="Oui"),"PBM"," ")))))</f>
        <v xml:space="preserve"> </v>
      </c>
      <c r="K6" s="159"/>
      <c r="L6" s="23" t="str">
        <f>IF(M6="Epilation",'Données clients'!E6," ")</f>
        <v xml:space="preserve"> </v>
      </c>
      <c r="M6" s="113" t="str">
        <f>IF('Données clients'!M6="Oui","Epilation",IF('Données clients'!O6="Oui","Détatouage",IF(AND('Données clients'!L6="Oui",'Données clients'!N6="Oui"),"Détatouage",IF(AND(OR('Données clients'!L6="Oui",'Données clients'!N6="Oui"),'Données clients'!P6="Oui"),"Aquapure",IF(AND(OR('Données clients'!L6="Oui",'Données clients'!N6="Oui",'Données clients'!P6="Oui"),'Données clients'!Q6="Oui"),"PBM"," ")))))</f>
        <v xml:space="preserve"> </v>
      </c>
      <c r="N6" s="159"/>
      <c r="O6" s="162" t="str">
        <f>IF(P6="Epilation",'Données clients'!E6," ")</f>
        <v xml:space="preserve"> </v>
      </c>
      <c r="P6" s="113" t="str">
        <f>IF('Données clients'!M6="Oui","Epilation",IF('Données clients'!O6="Oui","Détatouage",IF(AND('Données clients'!L6="Oui",'Données clients'!N6="Oui"),"Détatouage",IF(AND(OR('Données clients'!L6="Oui",'Données clients'!N6="Oui"),'Données clients'!P6="Oui"),"Aquapure",IF(AND(OR('Données clients'!L6="Oui",'Données clients'!N6="Oui",'Données clients'!P6="Oui"),'Données clients'!Q6="Oui"),"PBM"," ")))))</f>
        <v xml:space="preserve"> </v>
      </c>
      <c r="Q6" s="159"/>
      <c r="R6" s="140"/>
      <c r="S6" s="101">
        <f>IF(ISNA(VLOOKUP(H6,'Grille tarifaire'!$B$3:$F$72,3,FALSE)=TRUE),"0",VLOOKUP(H6,'Grille tarifaire'!$B$3:$F$72,3,FALSE))+IF(ISNA(VLOOKUP(K6,'Grille tarifaire'!$B$59:$F$72,3,FALSE)=TRUE),"0",VLOOKUP(K6,'Grille tarifaire'!$B$59:$F$72,3,FALSE))+IF(ISNA(VLOOKUP(N6,'Grille tarifaire'!$B$59:$F$72,3,FALSE)=TRUE),"0",VLOOKUP(N6,'Grille tarifaire'!$B$59:$F$72,3,FALSE))+IF(ISNA(VLOOKUP(Q6,'Grille tarifaire'!$B$59:$F$72,3,FALSE)=TRUE),"0",VLOOKUP(Q6,'Grille tarifaire'!$B$59:$F$72,3,FALSE))</f>
        <v>0</v>
      </c>
      <c r="T6" s="102"/>
      <c r="U6" s="103">
        <f t="shared" si="0"/>
        <v>0</v>
      </c>
      <c r="V6" s="104"/>
      <c r="W6" s="104"/>
      <c r="X6" s="105" t="str">
        <f t="shared" si="1"/>
        <v xml:space="preserve"> </v>
      </c>
    </row>
    <row r="7" spans="1:24" s="2" customFormat="1" ht="15" customHeight="1" x14ac:dyDescent="0.2">
      <c r="A7" s="95" t="e">
        <f>IF(OR('Données clients'!#REF!="Oui",'Données clients'!#REF!="Oui",'Données clients'!#REF!="Oui",'Données clients'!#REF!="Oui"),'Données clients'!#REF!," ")</f>
        <v>#REF!</v>
      </c>
      <c r="B7" s="96" t="e">
        <f>IF(OR('Données clients'!#REF!="Oui",'Données clients'!#REF!="Oui",'Données clients'!#REF!="Oui",'Données clients'!#REF!="Oui"),'Données clients'!#REF!," ")</f>
        <v>#REF!</v>
      </c>
      <c r="C7" s="97" t="e">
        <f>IF(OR('Données clients'!#REF!="Oui",'Données clients'!#REF!="Oui",'Données clients'!#REF!="Oui",'Données clients'!#REF!="Oui"),'Données clients'!#REF!," ")</f>
        <v>#REF!</v>
      </c>
      <c r="D7" s="163" t="e">
        <f>IF(OR('Données clients'!#REF!="Oui",'Données clients'!#REF!="Oui",'Données clients'!#REF!="Oui",'Données clients'!#REF!="Oui"),'Données clients'!#REF!," ")</f>
        <v>#REF!</v>
      </c>
      <c r="E7" s="163" t="e">
        <f>IF(OR('Données clients'!#REF!="Oui",'Données clients'!#REF!="Oui",'Données clients'!#REF!="Oui",'Données clients'!#REF!="Oui"),YEAR(A7)&amp;"-"&amp;MONTH(A7)&amp;"-"&amp;"S"&amp;TEXT(ROW(A6),"000")," ")</f>
        <v>#REF!</v>
      </c>
      <c r="F7" s="99" t="e">
        <f>IF('Données clients'!#REF!="Oui","Epilation",IF('Données clients'!#REF!="Oui","Epilation",IF('Données clients'!#REF!="Oui","Détatouage",IF('Données clients'!#REF!="Oui","Détatouage",IF('Données clients'!#REF!="Oui","Aquapure",IF('Données clients'!#REF!="Oui","PBM"," "))))))</f>
        <v>#REF!</v>
      </c>
      <c r="G7" s="98" t="e">
        <f>IF(F7="Epilation",'Données clients'!#REF!," ")</f>
        <v>#REF!</v>
      </c>
      <c r="H7" s="100"/>
      <c r="I7" s="165" t="e">
        <f>IF(J7="Epilation",'Données clients'!#REF!," ")</f>
        <v>#REF!</v>
      </c>
      <c r="J7" s="23" t="e">
        <f>IF('Données clients'!#REF!="Oui","Epilation",IF('Données clients'!#REF!="Oui","Détatouage",IF(AND('Données clients'!#REF!="Oui",'Données clients'!#REF!="Oui"),"Détatouage",IF(AND(OR('Données clients'!#REF!="Oui",'Données clients'!#REF!="Oui"),'Données clients'!#REF!="Oui"),"Aquapure",IF(AND(OR('Données clients'!#REF!="Oui",'Données clients'!#REF!="Oui",'Données clients'!#REF!="Oui"),'Données clients'!#REF!="Oui"),"PBM"," ")))))</f>
        <v>#REF!</v>
      </c>
      <c r="K7" s="159"/>
      <c r="L7" s="23" t="e">
        <f>IF(M7="Epilation",'Données clients'!#REF!," ")</f>
        <v>#REF!</v>
      </c>
      <c r="M7" s="113" t="e">
        <f>IF('Données clients'!#REF!="Oui","Epilation",IF('Données clients'!#REF!="Oui","Détatouage",IF(AND('Données clients'!#REF!="Oui",'Données clients'!#REF!="Oui"),"Détatouage",IF(AND(OR('Données clients'!#REF!="Oui",'Données clients'!#REF!="Oui"),'Données clients'!#REF!="Oui"),"Aquapure",IF(AND(OR('Données clients'!#REF!="Oui",'Données clients'!#REF!="Oui",'Données clients'!#REF!="Oui"),'Données clients'!#REF!="Oui"),"PBM"," ")))))</f>
        <v>#REF!</v>
      </c>
      <c r="N7" s="159"/>
      <c r="O7" s="162" t="e">
        <f>IF(P7="Epilation",'Données clients'!#REF!," ")</f>
        <v>#REF!</v>
      </c>
      <c r="P7" s="113" t="e">
        <f>IF('Données clients'!#REF!="Oui","Epilation",IF('Données clients'!#REF!="Oui","Détatouage",IF(AND('Données clients'!#REF!="Oui",'Données clients'!#REF!="Oui"),"Détatouage",IF(AND(OR('Données clients'!#REF!="Oui",'Données clients'!#REF!="Oui"),'Données clients'!#REF!="Oui"),"Aquapure",IF(AND(OR('Données clients'!#REF!="Oui",'Données clients'!#REF!="Oui",'Données clients'!#REF!="Oui"),'Données clients'!#REF!="Oui"),"PBM"," ")))))</f>
        <v>#REF!</v>
      </c>
      <c r="Q7" s="159"/>
      <c r="R7" s="140"/>
      <c r="S7" s="101">
        <f>IF(ISNA(VLOOKUP(H7,'Grille tarifaire'!$B$3:$F$72,3,FALSE)=TRUE),"0",VLOOKUP(H7,'Grille tarifaire'!$B$3:$F$72,3,FALSE))+IF(ISNA(VLOOKUP(K7,'Grille tarifaire'!$B$59:$F$72,3,FALSE)=TRUE),"0",VLOOKUP(K7,'Grille tarifaire'!$B$59:$F$72,3,FALSE))+IF(ISNA(VLOOKUP(N7,'Grille tarifaire'!$B$59:$F$72,3,FALSE)=TRUE),"0",VLOOKUP(N7,'Grille tarifaire'!$B$59:$F$72,3,FALSE))+IF(ISNA(VLOOKUP(Q7,'Grille tarifaire'!$B$59:$F$72,3,FALSE)=TRUE),"0",VLOOKUP(Q7,'Grille tarifaire'!$B$59:$F$72,3,FALSE))</f>
        <v>0</v>
      </c>
      <c r="T7" s="102"/>
      <c r="U7" s="103">
        <f t="shared" si="0"/>
        <v>0</v>
      </c>
      <c r="V7" s="104"/>
      <c r="W7" s="104"/>
      <c r="X7" s="105" t="str">
        <f t="shared" si="1"/>
        <v xml:space="preserve"> </v>
      </c>
    </row>
    <row r="8" spans="1:24" s="2" customFormat="1" ht="15" customHeight="1" x14ac:dyDescent="0.2">
      <c r="A8" s="95" t="str">
        <f>IF(OR('Données clients'!L7="Oui",'Données clients'!N7="Oui",'Données clients'!P7="Oui",'Données clients'!Q7="Oui"),'Données clients'!A7," ")</f>
        <v xml:space="preserve"> </v>
      </c>
      <c r="B8" s="96" t="str">
        <f>IF(OR('Données clients'!L7="Oui",'Données clients'!N7="Oui",'Données clients'!P7="Oui",'Données clients'!Q7="Oui"),'Données clients'!B7," ")</f>
        <v xml:space="preserve"> </v>
      </c>
      <c r="C8" s="97" t="str">
        <f>IF(OR('Données clients'!L7="Oui",'Données clients'!N7="Oui",'Données clients'!P7="Oui",'Données clients'!Q7="Oui"),'Données clients'!C7," ")</f>
        <v xml:space="preserve"> </v>
      </c>
      <c r="D8" s="163" t="str">
        <f>IF(OR('Données clients'!L7="Oui",'Données clients'!N7="Oui",'Données clients'!P7="Oui",'Données clients'!Q7="Oui"),'Données clients'!I7," ")</f>
        <v xml:space="preserve"> </v>
      </c>
      <c r="E8" s="163" t="str">
        <f>IF(OR('Données clients'!L7="Oui",'Données clients'!N7="Oui",'Données clients'!P7="Oui",'Données clients'!Q7="Oui"),YEAR(A8)&amp;"-"&amp;MONTH(A8)&amp;"-"&amp;"S"&amp;TEXT(ROW(A7),"000")," ")</f>
        <v xml:space="preserve"> </v>
      </c>
      <c r="F8" s="99" t="str">
        <f>IF('Données clients'!M7="Oui","Epilation",IF('Données clients'!L7="Oui","Epilation",IF('Données clients'!N7="Oui","Détatouage",IF('Données clients'!O7="Oui","Détatouage",IF('Données clients'!P7="Oui","Aquapure",IF('Données clients'!Q7="Oui","PBM"," "))))))</f>
        <v xml:space="preserve"> </v>
      </c>
      <c r="G8" s="98" t="str">
        <f>IF(F8="Epilation",'Données clients'!E7," ")</f>
        <v xml:space="preserve"> </v>
      </c>
      <c r="H8" s="100"/>
      <c r="I8" s="165" t="str">
        <f>IF(J8="Epilation",'Données clients'!E7," ")</f>
        <v xml:space="preserve"> </v>
      </c>
      <c r="J8" s="23" t="str">
        <f>IF('Données clients'!M7="Oui","Epilation",IF('Données clients'!O7="Oui","Détatouage",IF(AND('Données clients'!L7="Oui",'Données clients'!N7="Oui"),"Détatouage",IF(AND(OR('Données clients'!L7="Oui",'Données clients'!N7="Oui"),'Données clients'!P7="Oui"),"Aquapure",IF(AND(OR('Données clients'!L7="Oui",'Données clients'!N7="Oui",'Données clients'!P7="Oui"),'Données clients'!Q7="Oui"),"PBM"," ")))))</f>
        <v xml:space="preserve"> </v>
      </c>
      <c r="K8" s="159"/>
      <c r="L8" s="23" t="str">
        <f>IF(M8="Epilation",'Données clients'!E7," ")</f>
        <v xml:space="preserve"> </v>
      </c>
      <c r="M8" s="113" t="str">
        <f>IF('Données clients'!M7="Oui","Epilation",IF('Données clients'!O7="Oui","Détatouage",IF(AND('Données clients'!L7="Oui",'Données clients'!N7="Oui"),"Détatouage",IF(AND(OR('Données clients'!L7="Oui",'Données clients'!N7="Oui"),'Données clients'!P7="Oui"),"Aquapure",IF(AND(OR('Données clients'!L7="Oui",'Données clients'!N7="Oui",'Données clients'!P7="Oui"),'Données clients'!Q7="Oui"),"PBM"," ")))))</f>
        <v xml:space="preserve"> </v>
      </c>
      <c r="N8" s="159"/>
      <c r="O8" s="162" t="str">
        <f>IF(P8="Epilation",'Données clients'!E7," ")</f>
        <v xml:space="preserve"> </v>
      </c>
      <c r="P8" s="113" t="str">
        <f>IF('Données clients'!M7="Oui","Epilation",IF('Données clients'!O7="Oui","Détatouage",IF(AND('Données clients'!L7="Oui",'Données clients'!N7="Oui"),"Détatouage",IF(AND(OR('Données clients'!L7="Oui",'Données clients'!N7="Oui"),'Données clients'!P7="Oui"),"Aquapure",IF(AND(OR('Données clients'!L7="Oui",'Données clients'!N7="Oui",'Données clients'!P7="Oui"),'Données clients'!Q7="Oui"),"PBM"," ")))))</f>
        <v xml:space="preserve"> </v>
      </c>
      <c r="Q8" s="159"/>
      <c r="R8" s="140"/>
      <c r="S8" s="101">
        <f>IF(ISNA(VLOOKUP(H8,'Grille tarifaire'!$B$3:$F$72,3,FALSE)=TRUE),"0",VLOOKUP(H8,'Grille tarifaire'!$B$3:$F$72,3,FALSE))+IF(ISNA(VLOOKUP(K8,'Grille tarifaire'!$B$59:$F$72,3,FALSE)=TRUE),"0",VLOOKUP(K8,'Grille tarifaire'!$B$59:$F$72,3,FALSE))+IF(ISNA(VLOOKUP(N8,'Grille tarifaire'!$B$59:$F$72,3,FALSE)=TRUE),"0",VLOOKUP(N8,'Grille tarifaire'!$B$59:$F$72,3,FALSE))+IF(ISNA(VLOOKUP(Q8,'Grille tarifaire'!$B$59:$F$72,3,FALSE)=TRUE),"0",VLOOKUP(Q8,'Grille tarifaire'!$B$59:$F$72,3,FALSE))</f>
        <v>0</v>
      </c>
      <c r="T8" s="102"/>
      <c r="U8" s="103">
        <f t="shared" si="0"/>
        <v>0</v>
      </c>
      <c r="V8" s="104"/>
      <c r="W8" s="104"/>
      <c r="X8" s="105" t="str">
        <f t="shared" si="1"/>
        <v xml:space="preserve"> </v>
      </c>
    </row>
    <row r="9" spans="1:24" s="2" customFormat="1" ht="15" customHeight="1" x14ac:dyDescent="0.2">
      <c r="A9" s="95" t="str">
        <f>IF(OR('Données clients'!L8="Oui",'Données clients'!N8="Oui",'Données clients'!P8="Oui",'Données clients'!Q8="Oui"),'Données clients'!A8," ")</f>
        <v xml:space="preserve"> </v>
      </c>
      <c r="B9" s="96" t="str">
        <f>IF(OR('Données clients'!L8="Oui",'Données clients'!N8="Oui",'Données clients'!P8="Oui",'Données clients'!Q8="Oui"),'Données clients'!B8," ")</f>
        <v xml:space="preserve"> </v>
      </c>
      <c r="C9" s="97" t="str">
        <f>IF(OR('Données clients'!L8="Oui",'Données clients'!N8="Oui",'Données clients'!P8="Oui",'Données clients'!Q8="Oui"),'Données clients'!C8," ")</f>
        <v xml:space="preserve"> </v>
      </c>
      <c r="D9" s="163" t="str">
        <f>IF(OR('Données clients'!L8="Oui",'Données clients'!N8="Oui",'Données clients'!P8="Oui",'Données clients'!Q8="Oui"),'Données clients'!I8," ")</f>
        <v xml:space="preserve"> </v>
      </c>
      <c r="E9" s="163" t="str">
        <f>IF(OR('Données clients'!L8="Oui",'Données clients'!N8="Oui",'Données clients'!P8="Oui",'Données clients'!Q8="Oui"),YEAR(A9)&amp;"-"&amp;MONTH(A9)&amp;"-"&amp;"S"&amp;TEXT(ROW(A8),"000")," ")</f>
        <v xml:space="preserve"> </v>
      </c>
      <c r="F9" s="99" t="str">
        <f>IF('Données clients'!M8="Oui","Epilation",IF('Données clients'!L8="Oui","Epilation",IF('Données clients'!N8="Oui","Détatouage",IF('Données clients'!O8="Oui","Détatouage",IF('Données clients'!P8="Oui","Aquapure",IF('Données clients'!Q8="Oui","PBM"," "))))))</f>
        <v xml:space="preserve"> </v>
      </c>
      <c r="G9" s="98" t="str">
        <f>IF(F9="Epilation",'Données clients'!E8," ")</f>
        <v xml:space="preserve"> </v>
      </c>
      <c r="H9" s="100"/>
      <c r="I9" s="165" t="str">
        <f>IF(J9="Epilation",'Données clients'!E8," ")</f>
        <v xml:space="preserve"> </v>
      </c>
      <c r="J9" s="23" t="str">
        <f>IF('Données clients'!M8="Oui","Epilation",IF('Données clients'!O8="Oui","Détatouage",IF(AND('Données clients'!L8="Oui",'Données clients'!N8="Oui"),"Détatouage",IF(AND(OR('Données clients'!L8="Oui",'Données clients'!N8="Oui"),'Données clients'!P8="Oui"),"Aquapure",IF(AND(OR('Données clients'!L8="Oui",'Données clients'!N8="Oui",'Données clients'!P8="Oui"),'Données clients'!Q8="Oui"),"PBM"," ")))))</f>
        <v xml:space="preserve"> </v>
      </c>
      <c r="K9" s="159"/>
      <c r="L9" s="23" t="str">
        <f>IF(M9="Epilation",'Données clients'!E8," ")</f>
        <v xml:space="preserve"> </v>
      </c>
      <c r="M9" s="113" t="str">
        <f>IF('Données clients'!M8="Oui","Epilation",IF('Données clients'!O8="Oui","Détatouage",IF(AND('Données clients'!L8="Oui",'Données clients'!N8="Oui"),"Détatouage",IF(AND(OR('Données clients'!L8="Oui",'Données clients'!N8="Oui"),'Données clients'!P8="Oui"),"Aquapure",IF(AND(OR('Données clients'!L8="Oui",'Données clients'!N8="Oui",'Données clients'!P8="Oui"),'Données clients'!Q8="Oui"),"PBM"," ")))))</f>
        <v xml:space="preserve"> </v>
      </c>
      <c r="N9" s="159"/>
      <c r="O9" s="162" t="str">
        <f>IF(P9="Epilation",'Données clients'!E8," ")</f>
        <v xml:space="preserve"> </v>
      </c>
      <c r="P9" s="113" t="str">
        <f>IF('Données clients'!M8="Oui","Epilation",IF('Données clients'!O8="Oui","Détatouage",IF(AND('Données clients'!L8="Oui",'Données clients'!N8="Oui"),"Détatouage",IF(AND(OR('Données clients'!L8="Oui",'Données clients'!N8="Oui"),'Données clients'!P8="Oui"),"Aquapure",IF(AND(OR('Données clients'!L8="Oui",'Données clients'!N8="Oui",'Données clients'!P8="Oui"),'Données clients'!Q8="Oui"),"PBM"," ")))))</f>
        <v xml:space="preserve"> </v>
      </c>
      <c r="Q9" s="159"/>
      <c r="R9" s="140"/>
      <c r="S9" s="101">
        <f>IF(ISNA(VLOOKUP(H9,'Grille tarifaire'!$B$3:$F$72,3,FALSE)=TRUE),"0",VLOOKUP(H9,'Grille tarifaire'!$B$3:$F$72,3,FALSE))+IF(ISNA(VLOOKUP(K9,'Grille tarifaire'!$B$59:$F$72,3,FALSE)=TRUE),"0",VLOOKUP(K9,'Grille tarifaire'!$B$59:$F$72,3,FALSE))+IF(ISNA(VLOOKUP(N9,'Grille tarifaire'!$B$59:$F$72,3,FALSE)=TRUE),"0",VLOOKUP(N9,'Grille tarifaire'!$B$59:$F$72,3,FALSE))+IF(ISNA(VLOOKUP(Q9,'Grille tarifaire'!$B$59:$F$72,3,FALSE)=TRUE),"0",VLOOKUP(Q9,'Grille tarifaire'!$B$59:$F$72,3,FALSE))</f>
        <v>0</v>
      </c>
      <c r="T9" s="102"/>
      <c r="U9" s="103">
        <f t="shared" si="0"/>
        <v>0</v>
      </c>
      <c r="V9" s="104"/>
      <c r="W9" s="104"/>
      <c r="X9" s="105" t="str">
        <f t="shared" si="1"/>
        <v xml:space="preserve"> </v>
      </c>
    </row>
    <row r="10" spans="1:24" s="2" customFormat="1" ht="15" customHeight="1" x14ac:dyDescent="0.2">
      <c r="A10" s="95" t="str">
        <f>IF(OR('Données clients'!L9="Oui",'Données clients'!N9="Oui",'Données clients'!P9="Oui",'Données clients'!Q9="Oui"),'Données clients'!A9," ")</f>
        <v xml:space="preserve"> </v>
      </c>
      <c r="B10" s="96" t="str">
        <f>IF(OR('Données clients'!L9="Oui",'Données clients'!N9="Oui",'Données clients'!P9="Oui",'Données clients'!Q9="Oui"),'Données clients'!B9," ")</f>
        <v xml:space="preserve"> </v>
      </c>
      <c r="C10" s="97" t="str">
        <f>IF(OR('Données clients'!L9="Oui",'Données clients'!N9="Oui",'Données clients'!P9="Oui",'Données clients'!Q9="Oui"),'Données clients'!C9," ")</f>
        <v xml:space="preserve"> </v>
      </c>
      <c r="D10" s="163" t="str">
        <f>IF(OR('Données clients'!L9="Oui",'Données clients'!N9="Oui",'Données clients'!P9="Oui",'Données clients'!Q9="Oui"),'Données clients'!I9," ")</f>
        <v xml:space="preserve"> </v>
      </c>
      <c r="E10" s="163" t="str">
        <f>IF(OR('Données clients'!L9="Oui",'Données clients'!N9="Oui",'Données clients'!P9="Oui",'Données clients'!Q9="Oui"),YEAR(A10)&amp;"-"&amp;MONTH(A10)&amp;"-"&amp;"S"&amp;TEXT(ROW(A9),"000")," ")</f>
        <v xml:space="preserve"> </v>
      </c>
      <c r="F10" s="99" t="str">
        <f>IF('Données clients'!M9="Oui","Epilation",IF('Données clients'!L9="Oui","Epilation",IF('Données clients'!N9="Oui","Détatouage",IF('Données clients'!O9="Oui","Détatouage",IF('Données clients'!P9="Oui","Aquapure",IF('Données clients'!Q9="Oui","PBM"," "))))))</f>
        <v xml:space="preserve"> </v>
      </c>
      <c r="G10" s="98" t="str">
        <f>IF(F10="Epilation",'Données clients'!E9," ")</f>
        <v xml:space="preserve"> </v>
      </c>
      <c r="H10" s="100"/>
      <c r="I10" s="165" t="str">
        <f>IF(J10="Epilation",'Données clients'!E9," ")</f>
        <v xml:space="preserve"> </v>
      </c>
      <c r="J10" s="23" t="str">
        <f>IF('Données clients'!M9="Oui","Epilation",IF('Données clients'!O9="Oui","Détatouage",IF(AND('Données clients'!L9="Oui",'Données clients'!N9="Oui"),"Détatouage",IF(AND(OR('Données clients'!L9="Oui",'Données clients'!N9="Oui"),'Données clients'!P9="Oui"),"Aquapure",IF(AND(OR('Données clients'!L9="Oui",'Données clients'!N9="Oui",'Données clients'!P9="Oui"),'Données clients'!Q9="Oui"),"PBM"," ")))))</f>
        <v xml:space="preserve"> </v>
      </c>
      <c r="K10" s="159"/>
      <c r="L10" s="23" t="str">
        <f>IF(M10="Epilation",'Données clients'!E9," ")</f>
        <v xml:space="preserve"> </v>
      </c>
      <c r="M10" s="113" t="str">
        <f>IF('Données clients'!M9="Oui","Epilation",IF('Données clients'!O9="Oui","Détatouage",IF(AND('Données clients'!L9="Oui",'Données clients'!N9="Oui"),"Détatouage",IF(AND(OR('Données clients'!L9="Oui",'Données clients'!N9="Oui"),'Données clients'!P9="Oui"),"Aquapure",IF(AND(OR('Données clients'!L9="Oui",'Données clients'!N9="Oui",'Données clients'!P9="Oui"),'Données clients'!Q9="Oui"),"PBM"," ")))))</f>
        <v xml:space="preserve"> </v>
      </c>
      <c r="N10" s="159"/>
      <c r="O10" s="162" t="str">
        <f>IF(P10="Epilation",'Données clients'!E9," ")</f>
        <v xml:space="preserve"> </v>
      </c>
      <c r="P10" s="113" t="str">
        <f>IF('Données clients'!M9="Oui","Epilation",IF('Données clients'!O9="Oui","Détatouage",IF(AND('Données clients'!L9="Oui",'Données clients'!N9="Oui"),"Détatouage",IF(AND(OR('Données clients'!L9="Oui",'Données clients'!N9="Oui"),'Données clients'!P9="Oui"),"Aquapure",IF(AND(OR('Données clients'!L9="Oui",'Données clients'!N9="Oui",'Données clients'!P9="Oui"),'Données clients'!Q9="Oui"),"PBM"," ")))))</f>
        <v xml:space="preserve"> </v>
      </c>
      <c r="Q10" s="159"/>
      <c r="R10" s="140"/>
      <c r="S10" s="101">
        <f>IF(ISNA(VLOOKUP(H10,'Grille tarifaire'!$B$3:$F$72,3,FALSE)=TRUE),"0",VLOOKUP(H10,'Grille tarifaire'!$B$3:$F$72,3,FALSE))+IF(ISNA(VLOOKUP(K10,'Grille tarifaire'!$B$59:$F$72,3,FALSE)=TRUE),"0",VLOOKUP(K10,'Grille tarifaire'!$B$59:$F$72,3,FALSE))+IF(ISNA(VLOOKUP(N10,'Grille tarifaire'!$B$59:$F$72,3,FALSE)=TRUE),"0",VLOOKUP(N10,'Grille tarifaire'!$B$59:$F$72,3,FALSE))+IF(ISNA(VLOOKUP(Q10,'Grille tarifaire'!$B$59:$F$72,3,FALSE)=TRUE),"0",VLOOKUP(Q10,'Grille tarifaire'!$B$59:$F$72,3,FALSE))</f>
        <v>0</v>
      </c>
      <c r="T10" s="102"/>
      <c r="U10" s="103">
        <f t="shared" si="0"/>
        <v>0</v>
      </c>
      <c r="V10" s="104"/>
      <c r="W10" s="104"/>
      <c r="X10" s="105" t="str">
        <f t="shared" si="1"/>
        <v xml:space="preserve"> </v>
      </c>
    </row>
    <row r="11" spans="1:24" s="2" customFormat="1" ht="15" customHeight="1" x14ac:dyDescent="0.2">
      <c r="A11" s="95" t="str">
        <f>IF(OR('Données clients'!L10="Oui",'Données clients'!N10="Oui",'Données clients'!P10="Oui",'Données clients'!Q10="Oui"),'Données clients'!A10," ")</f>
        <v xml:space="preserve"> </v>
      </c>
      <c r="B11" s="96" t="str">
        <f>IF(OR('Données clients'!L10="Oui",'Données clients'!N10="Oui",'Données clients'!P10="Oui",'Données clients'!Q10="Oui"),'Données clients'!B10," ")</f>
        <v xml:space="preserve"> </v>
      </c>
      <c r="C11" s="97" t="str">
        <f>IF(OR('Données clients'!L10="Oui",'Données clients'!N10="Oui",'Données clients'!P10="Oui",'Données clients'!Q10="Oui"),'Données clients'!C10," ")</f>
        <v xml:space="preserve"> </v>
      </c>
      <c r="D11" s="163" t="str">
        <f>IF(OR('Données clients'!L10="Oui",'Données clients'!N10="Oui",'Données clients'!P10="Oui",'Données clients'!Q10="Oui"),'Données clients'!I10," ")</f>
        <v xml:space="preserve"> </v>
      </c>
      <c r="E11" s="163" t="str">
        <f>IF(OR('Données clients'!L10="Oui",'Données clients'!N10="Oui",'Données clients'!P10="Oui",'Données clients'!Q10="Oui"),YEAR(A11)&amp;"-"&amp;MONTH(A11)&amp;"-"&amp;"S"&amp;TEXT(ROW(A10),"000")," ")</f>
        <v xml:space="preserve"> </v>
      </c>
      <c r="F11" s="99" t="str">
        <f>IF('Données clients'!M10="Oui","Epilation",IF('Données clients'!L10="Oui","Epilation",IF('Données clients'!N10="Oui","Détatouage",IF('Données clients'!O10="Oui","Détatouage",IF('Données clients'!P10="Oui","Aquapure",IF('Données clients'!Q10="Oui","PBM"," "))))))</f>
        <v xml:space="preserve"> </v>
      </c>
      <c r="G11" s="98" t="str">
        <f>IF(F11="Epilation",'Données clients'!E10," ")</f>
        <v xml:space="preserve"> </v>
      </c>
      <c r="H11" s="100"/>
      <c r="I11" s="165" t="str">
        <f>IF(J11="Epilation",'Données clients'!E10," ")</f>
        <v xml:space="preserve"> </v>
      </c>
      <c r="J11" s="23" t="str">
        <f>IF('Données clients'!M10="Oui","Epilation",IF('Données clients'!O10="Oui","Détatouage",IF(AND('Données clients'!L10="Oui",'Données clients'!N10="Oui"),"Détatouage",IF(AND(OR('Données clients'!L10="Oui",'Données clients'!N10="Oui"),'Données clients'!P10="Oui"),"Aquapure",IF(AND(OR('Données clients'!L10="Oui",'Données clients'!N10="Oui",'Données clients'!P10="Oui"),'Données clients'!Q10="Oui"),"PBM"," ")))))</f>
        <v xml:space="preserve"> </v>
      </c>
      <c r="K11" s="159"/>
      <c r="L11" s="23" t="str">
        <f>IF(M11="Epilation",'Données clients'!E10," ")</f>
        <v xml:space="preserve"> </v>
      </c>
      <c r="M11" s="113" t="str">
        <f>IF('Données clients'!M10="Oui","Epilation",IF('Données clients'!O10="Oui","Détatouage",IF(AND('Données clients'!L10="Oui",'Données clients'!N10="Oui"),"Détatouage",IF(AND(OR('Données clients'!L10="Oui",'Données clients'!N10="Oui"),'Données clients'!P10="Oui"),"Aquapure",IF(AND(OR('Données clients'!L10="Oui",'Données clients'!N10="Oui",'Données clients'!P10="Oui"),'Données clients'!Q10="Oui"),"PBM"," ")))))</f>
        <v xml:space="preserve"> </v>
      </c>
      <c r="N11" s="159"/>
      <c r="O11" s="162" t="str">
        <f>IF(P11="Epilation",'Données clients'!E10," ")</f>
        <v xml:space="preserve"> </v>
      </c>
      <c r="P11" s="113" t="str">
        <f>IF('Données clients'!M10="Oui","Epilation",IF('Données clients'!O10="Oui","Détatouage",IF(AND('Données clients'!L10="Oui",'Données clients'!N10="Oui"),"Détatouage",IF(AND(OR('Données clients'!L10="Oui",'Données clients'!N10="Oui"),'Données clients'!P10="Oui"),"Aquapure",IF(AND(OR('Données clients'!L10="Oui",'Données clients'!N10="Oui",'Données clients'!P10="Oui"),'Données clients'!Q10="Oui"),"PBM"," ")))))</f>
        <v xml:space="preserve"> </v>
      </c>
      <c r="Q11" s="159"/>
      <c r="R11" s="140"/>
      <c r="S11" s="101">
        <f>IF(ISNA(VLOOKUP(H11,'Grille tarifaire'!$B$3:$F$72,3,FALSE)=TRUE),"0",VLOOKUP(H11,'Grille tarifaire'!$B$3:$F$72,3,FALSE))+IF(ISNA(VLOOKUP(K11,'Grille tarifaire'!$B$59:$F$72,3,FALSE)=TRUE),"0",VLOOKUP(K11,'Grille tarifaire'!$B$59:$F$72,3,FALSE))+IF(ISNA(VLOOKUP(N11,'Grille tarifaire'!$B$59:$F$72,3,FALSE)=TRUE),"0",VLOOKUP(N11,'Grille tarifaire'!$B$59:$F$72,3,FALSE))+IF(ISNA(VLOOKUP(Q11,'Grille tarifaire'!$B$59:$F$72,3,FALSE)=TRUE),"0",VLOOKUP(Q11,'Grille tarifaire'!$B$59:$F$72,3,FALSE))</f>
        <v>0</v>
      </c>
      <c r="T11" s="102"/>
      <c r="U11" s="103">
        <f t="shared" si="0"/>
        <v>0</v>
      </c>
      <c r="V11" s="104"/>
      <c r="W11" s="104"/>
      <c r="X11" s="105" t="str">
        <f t="shared" si="1"/>
        <v xml:space="preserve"> </v>
      </c>
    </row>
    <row r="12" spans="1:24" s="2" customFormat="1" ht="15" customHeight="1" x14ac:dyDescent="0.2">
      <c r="A12" s="95" t="str">
        <f>IF(OR('Données clients'!L11="Oui",'Données clients'!N11="Oui",'Données clients'!P11="Oui",'Données clients'!Q11="Oui"),'Données clients'!A11," ")</f>
        <v xml:space="preserve"> </v>
      </c>
      <c r="B12" s="96" t="str">
        <f>IF(OR('Données clients'!L11="Oui",'Données clients'!N11="Oui",'Données clients'!P11="Oui",'Données clients'!Q11="Oui"),'Données clients'!B11," ")</f>
        <v xml:space="preserve"> </v>
      </c>
      <c r="C12" s="97" t="str">
        <f>IF(OR('Données clients'!L11="Oui",'Données clients'!N11="Oui",'Données clients'!P11="Oui",'Données clients'!Q11="Oui"),'Données clients'!C11," ")</f>
        <v xml:space="preserve"> </v>
      </c>
      <c r="D12" s="163" t="str">
        <f>IF(OR('Données clients'!L11="Oui",'Données clients'!N11="Oui",'Données clients'!P11="Oui",'Données clients'!Q11="Oui"),'Données clients'!I11," ")</f>
        <v xml:space="preserve"> </v>
      </c>
      <c r="E12" s="163" t="str">
        <f>IF(OR('Données clients'!L11="Oui",'Données clients'!N11="Oui",'Données clients'!P11="Oui",'Données clients'!Q11="Oui"),YEAR(A12)&amp;"-"&amp;MONTH(A12)&amp;"-"&amp;"S"&amp;TEXT(ROW(A11),"000")," ")</f>
        <v xml:space="preserve"> </v>
      </c>
      <c r="F12" s="99" t="str">
        <f>IF('Données clients'!M11="Oui","Epilation",IF('Données clients'!L11="Oui","Epilation",IF('Données clients'!N11="Oui","Détatouage",IF('Données clients'!O11="Oui","Détatouage",IF('Données clients'!P11="Oui","Aquapure",IF('Données clients'!Q11="Oui","PBM"," "))))))</f>
        <v xml:space="preserve"> </v>
      </c>
      <c r="G12" s="98" t="str">
        <f>IF(F12="Epilation",'Données clients'!E11," ")</f>
        <v xml:space="preserve"> </v>
      </c>
      <c r="H12" s="100"/>
      <c r="I12" s="165" t="str">
        <f>IF(J12="Epilation",'Données clients'!E11," ")</f>
        <v xml:space="preserve"> </v>
      </c>
      <c r="J12" s="23" t="str">
        <f>IF('Données clients'!M11="Oui","Epilation",IF('Données clients'!O11="Oui","Détatouage",IF(AND('Données clients'!L11="Oui",'Données clients'!N11="Oui"),"Détatouage",IF(AND(OR('Données clients'!L11="Oui",'Données clients'!N11="Oui"),'Données clients'!P11="Oui"),"Aquapure",IF(AND(OR('Données clients'!L11="Oui",'Données clients'!N11="Oui",'Données clients'!P11="Oui"),'Données clients'!Q11="Oui"),"PBM"," ")))))</f>
        <v xml:space="preserve"> </v>
      </c>
      <c r="K12" s="159"/>
      <c r="L12" s="23" t="str">
        <f>IF(M12="Epilation",'Données clients'!E11," ")</f>
        <v xml:space="preserve"> </v>
      </c>
      <c r="M12" s="113" t="str">
        <f>IF('Données clients'!M11="Oui","Epilation",IF('Données clients'!O11="Oui","Détatouage",IF(AND('Données clients'!L11="Oui",'Données clients'!N11="Oui"),"Détatouage",IF(AND(OR('Données clients'!L11="Oui",'Données clients'!N11="Oui"),'Données clients'!P11="Oui"),"Aquapure",IF(AND(OR('Données clients'!L11="Oui",'Données clients'!N11="Oui",'Données clients'!P11="Oui"),'Données clients'!Q11="Oui"),"PBM"," ")))))</f>
        <v xml:space="preserve"> </v>
      </c>
      <c r="N12" s="159"/>
      <c r="O12" s="162" t="str">
        <f>IF(P12="Epilation",'Données clients'!E11," ")</f>
        <v xml:space="preserve"> </v>
      </c>
      <c r="P12" s="113" t="str">
        <f>IF('Données clients'!M11="Oui","Epilation",IF('Données clients'!O11="Oui","Détatouage",IF(AND('Données clients'!L11="Oui",'Données clients'!N11="Oui"),"Détatouage",IF(AND(OR('Données clients'!L11="Oui",'Données clients'!N11="Oui"),'Données clients'!P11="Oui"),"Aquapure",IF(AND(OR('Données clients'!L11="Oui",'Données clients'!N11="Oui",'Données clients'!P11="Oui"),'Données clients'!Q11="Oui"),"PBM"," ")))))</f>
        <v xml:space="preserve"> </v>
      </c>
      <c r="Q12" s="159"/>
      <c r="R12" s="140"/>
      <c r="S12" s="101">
        <f>IF(ISNA(VLOOKUP(H12,'Grille tarifaire'!$B$3:$F$72,3,FALSE)=TRUE),"0",VLOOKUP(H12,'Grille tarifaire'!$B$3:$F$72,3,FALSE))+IF(ISNA(VLOOKUP(K12,'Grille tarifaire'!$B$59:$F$72,3,FALSE)=TRUE),"0",VLOOKUP(K12,'Grille tarifaire'!$B$59:$F$72,3,FALSE))+IF(ISNA(VLOOKUP(N12,'Grille tarifaire'!$B$59:$F$72,3,FALSE)=TRUE),"0",VLOOKUP(N12,'Grille tarifaire'!$B$59:$F$72,3,FALSE))+IF(ISNA(VLOOKUP(Q12,'Grille tarifaire'!$B$59:$F$72,3,FALSE)=TRUE),"0",VLOOKUP(Q12,'Grille tarifaire'!$B$59:$F$72,3,FALSE))</f>
        <v>0</v>
      </c>
      <c r="T12" s="102"/>
      <c r="U12" s="103">
        <f t="shared" si="0"/>
        <v>0</v>
      </c>
      <c r="V12" s="104"/>
      <c r="W12" s="104"/>
      <c r="X12" s="105" t="str">
        <f t="shared" si="1"/>
        <v xml:space="preserve"> </v>
      </c>
    </row>
    <row r="13" spans="1:24" s="2" customFormat="1" ht="15" customHeight="1" x14ac:dyDescent="0.2">
      <c r="A13" s="95" t="str">
        <f>IF(OR('Données clients'!L12="Oui",'Données clients'!N12="Oui",'Données clients'!P12="Oui",'Données clients'!Q12="Oui"),'Données clients'!A12," ")</f>
        <v xml:space="preserve"> </v>
      </c>
      <c r="B13" s="96" t="str">
        <f>IF(OR('Données clients'!L12="Oui",'Données clients'!N12="Oui",'Données clients'!P12="Oui",'Données clients'!Q12="Oui"),'Données clients'!B12," ")</f>
        <v xml:space="preserve"> </v>
      </c>
      <c r="C13" s="97" t="str">
        <f>IF(OR('Données clients'!L12="Oui",'Données clients'!N12="Oui",'Données clients'!P12="Oui",'Données clients'!Q12="Oui"),'Données clients'!C12," ")</f>
        <v xml:space="preserve"> </v>
      </c>
      <c r="D13" s="163" t="str">
        <f>IF(OR('Données clients'!L12="Oui",'Données clients'!N12="Oui",'Données clients'!P12="Oui",'Données clients'!Q12="Oui"),'Données clients'!I12," ")</f>
        <v xml:space="preserve"> </v>
      </c>
      <c r="E13" s="163" t="str">
        <f>IF(OR('Données clients'!L12="Oui",'Données clients'!N12="Oui",'Données clients'!P12="Oui",'Données clients'!Q12="Oui"),YEAR(A13)&amp;"-"&amp;MONTH(A13)&amp;"-"&amp;"S"&amp;TEXT(ROW(A12),"000")," ")</f>
        <v xml:space="preserve"> </v>
      </c>
      <c r="F13" s="99" t="str">
        <f>IF('Données clients'!M12="Oui","Epilation",IF('Données clients'!L12="Oui","Epilation",IF('Données clients'!N12="Oui","Détatouage",IF('Données clients'!O12="Oui","Détatouage",IF('Données clients'!P12="Oui","Aquapure",IF('Données clients'!Q12="Oui","PBM"," "))))))</f>
        <v xml:space="preserve"> </v>
      </c>
      <c r="G13" s="98" t="str">
        <f>IF(F13="Epilation",'Données clients'!E12," ")</f>
        <v xml:space="preserve"> </v>
      </c>
      <c r="H13" s="100"/>
      <c r="I13" s="165" t="str">
        <f>IF(J13="Epilation",'Données clients'!E12," ")</f>
        <v xml:space="preserve"> </v>
      </c>
      <c r="J13" s="23" t="str">
        <f>IF('Données clients'!M12="Oui","Epilation",IF('Données clients'!O12="Oui","Détatouage",IF(AND('Données clients'!L12="Oui",'Données clients'!N12="Oui"),"Détatouage",IF(AND(OR('Données clients'!L12="Oui",'Données clients'!N12="Oui"),'Données clients'!P12="Oui"),"Aquapure",IF(AND(OR('Données clients'!L12="Oui",'Données clients'!N12="Oui",'Données clients'!P12="Oui"),'Données clients'!Q12="Oui"),"PBM"," ")))))</f>
        <v xml:space="preserve"> </v>
      </c>
      <c r="K13" s="159"/>
      <c r="L13" s="23" t="str">
        <f>IF(M13="Epilation",'Données clients'!E12," ")</f>
        <v xml:space="preserve"> </v>
      </c>
      <c r="M13" s="113" t="str">
        <f>IF('Données clients'!M12="Oui","Epilation",IF('Données clients'!O12="Oui","Détatouage",IF(AND('Données clients'!L12="Oui",'Données clients'!N12="Oui"),"Détatouage",IF(AND(OR('Données clients'!L12="Oui",'Données clients'!N12="Oui"),'Données clients'!P12="Oui"),"Aquapure",IF(AND(OR('Données clients'!L12="Oui",'Données clients'!N12="Oui",'Données clients'!P12="Oui"),'Données clients'!Q12="Oui"),"PBM"," ")))))</f>
        <v xml:space="preserve"> </v>
      </c>
      <c r="N13" s="159"/>
      <c r="O13" s="162" t="str">
        <f>IF(P13="Epilation",'Données clients'!E12," ")</f>
        <v xml:space="preserve"> </v>
      </c>
      <c r="P13" s="113" t="str">
        <f>IF('Données clients'!M12="Oui","Epilation",IF('Données clients'!O12="Oui","Détatouage",IF(AND('Données clients'!L12="Oui",'Données clients'!N12="Oui"),"Détatouage",IF(AND(OR('Données clients'!L12="Oui",'Données clients'!N12="Oui"),'Données clients'!P12="Oui"),"Aquapure",IF(AND(OR('Données clients'!L12="Oui",'Données clients'!N12="Oui",'Données clients'!P12="Oui"),'Données clients'!Q12="Oui"),"PBM"," ")))))</f>
        <v xml:space="preserve"> </v>
      </c>
      <c r="Q13" s="159"/>
      <c r="R13" s="140"/>
      <c r="S13" s="101">
        <f>IF(ISNA(VLOOKUP(H13,'Grille tarifaire'!$B$3:$F$72,3,FALSE)=TRUE),"0",VLOOKUP(H13,'Grille tarifaire'!$B$3:$F$72,3,FALSE))+IF(ISNA(VLOOKUP(K13,'Grille tarifaire'!$B$59:$F$72,3,FALSE)=TRUE),"0",VLOOKUP(K13,'Grille tarifaire'!$B$59:$F$72,3,FALSE))+IF(ISNA(VLOOKUP(N13,'Grille tarifaire'!$B$59:$F$72,3,FALSE)=TRUE),"0",VLOOKUP(N13,'Grille tarifaire'!$B$59:$F$72,3,FALSE))+IF(ISNA(VLOOKUP(Q13,'Grille tarifaire'!$B$59:$F$72,3,FALSE)=TRUE),"0",VLOOKUP(Q13,'Grille tarifaire'!$B$59:$F$72,3,FALSE))</f>
        <v>0</v>
      </c>
      <c r="T13" s="102"/>
      <c r="U13" s="103">
        <f t="shared" si="0"/>
        <v>0</v>
      </c>
      <c r="V13" s="104"/>
      <c r="W13" s="104"/>
      <c r="X13" s="105" t="str">
        <f t="shared" si="1"/>
        <v xml:space="preserve"> </v>
      </c>
    </row>
    <row r="14" spans="1:24" s="2" customFormat="1" ht="15" customHeight="1" x14ac:dyDescent="0.2">
      <c r="A14" s="95" t="str">
        <f>IF(OR('Données clients'!L13="Oui",'Données clients'!N13="Oui",'Données clients'!P13="Oui",'Données clients'!Q13="Oui"),'Données clients'!A13," ")</f>
        <v xml:space="preserve"> </v>
      </c>
      <c r="B14" s="96" t="str">
        <f>IF(OR('Données clients'!L13="Oui",'Données clients'!N13="Oui",'Données clients'!P13="Oui",'Données clients'!Q13="Oui"),'Données clients'!B13," ")</f>
        <v xml:space="preserve"> </v>
      </c>
      <c r="C14" s="97" t="str">
        <f>IF(OR('Données clients'!L13="Oui",'Données clients'!N13="Oui",'Données clients'!P13="Oui",'Données clients'!Q13="Oui"),'Données clients'!C13," ")</f>
        <v xml:space="preserve"> </v>
      </c>
      <c r="D14" s="163" t="str">
        <f>IF(OR('Données clients'!L13="Oui",'Données clients'!N13="Oui",'Données clients'!P13="Oui",'Données clients'!Q13="Oui"),'Données clients'!I13," ")</f>
        <v xml:space="preserve"> </v>
      </c>
      <c r="E14" s="163" t="str">
        <f>IF(OR('Données clients'!L13="Oui",'Données clients'!N13="Oui",'Données clients'!P13="Oui",'Données clients'!Q13="Oui"),YEAR(A14)&amp;"-"&amp;MONTH(A14)&amp;"-"&amp;"S"&amp;TEXT(ROW(A13),"000")," ")</f>
        <v xml:space="preserve"> </v>
      </c>
      <c r="F14" s="99" t="str">
        <f>IF('Données clients'!M13="Oui","Epilation",IF('Données clients'!L13="Oui","Epilation",IF('Données clients'!N13="Oui","Détatouage",IF('Données clients'!O13="Oui","Détatouage",IF('Données clients'!P13="Oui","Aquapure",IF('Données clients'!Q13="Oui","PBM"," "))))))</f>
        <v xml:space="preserve"> </v>
      </c>
      <c r="G14" s="98" t="str">
        <f>IF(F14="Epilation",'Données clients'!E13," ")</f>
        <v xml:space="preserve"> </v>
      </c>
      <c r="H14" s="100"/>
      <c r="I14" s="165" t="str">
        <f>IF(J14="Epilation",'Données clients'!E13," ")</f>
        <v xml:space="preserve"> </v>
      </c>
      <c r="J14" s="23" t="str">
        <f>IF('Données clients'!M13="Oui","Epilation",IF('Données clients'!O13="Oui","Détatouage",IF(AND('Données clients'!L13="Oui",'Données clients'!N13="Oui"),"Détatouage",IF(AND(OR('Données clients'!L13="Oui",'Données clients'!N13="Oui"),'Données clients'!P13="Oui"),"Aquapure",IF(AND(OR('Données clients'!L13="Oui",'Données clients'!N13="Oui",'Données clients'!P13="Oui"),'Données clients'!Q13="Oui"),"PBM"," ")))))</f>
        <v xml:space="preserve"> </v>
      </c>
      <c r="K14" s="159"/>
      <c r="L14" s="23" t="str">
        <f>IF(M14="Epilation",'Données clients'!E13," ")</f>
        <v xml:space="preserve"> </v>
      </c>
      <c r="M14" s="113" t="str">
        <f>IF('Données clients'!M13="Oui","Epilation",IF('Données clients'!O13="Oui","Détatouage",IF(AND('Données clients'!L13="Oui",'Données clients'!N13="Oui"),"Détatouage",IF(AND(OR('Données clients'!L13="Oui",'Données clients'!N13="Oui"),'Données clients'!P13="Oui"),"Aquapure",IF(AND(OR('Données clients'!L13="Oui",'Données clients'!N13="Oui",'Données clients'!P13="Oui"),'Données clients'!Q13="Oui"),"PBM"," ")))))</f>
        <v xml:space="preserve"> </v>
      </c>
      <c r="N14" s="159"/>
      <c r="O14" s="162" t="str">
        <f>IF(P14="Epilation",'Données clients'!E13," ")</f>
        <v xml:space="preserve"> </v>
      </c>
      <c r="P14" s="113" t="str">
        <f>IF('Données clients'!M13="Oui","Epilation",IF('Données clients'!O13="Oui","Détatouage",IF(AND('Données clients'!L13="Oui",'Données clients'!N13="Oui"),"Détatouage",IF(AND(OR('Données clients'!L13="Oui",'Données clients'!N13="Oui"),'Données clients'!P13="Oui"),"Aquapure",IF(AND(OR('Données clients'!L13="Oui",'Données clients'!N13="Oui",'Données clients'!P13="Oui"),'Données clients'!Q13="Oui"),"PBM"," ")))))</f>
        <v xml:space="preserve"> </v>
      </c>
      <c r="Q14" s="159"/>
      <c r="R14" s="140"/>
      <c r="S14" s="101">
        <f>IF(ISNA(VLOOKUP(H14,'Grille tarifaire'!$B$3:$F$72,3,FALSE)=TRUE),"0",VLOOKUP(H14,'Grille tarifaire'!$B$3:$F$72,3,FALSE))+IF(ISNA(VLOOKUP(K14,'Grille tarifaire'!$B$59:$F$72,3,FALSE)=TRUE),"0",VLOOKUP(K14,'Grille tarifaire'!$B$59:$F$72,3,FALSE))+IF(ISNA(VLOOKUP(N14,'Grille tarifaire'!$B$59:$F$72,3,FALSE)=TRUE),"0",VLOOKUP(N14,'Grille tarifaire'!$B$59:$F$72,3,FALSE))+IF(ISNA(VLOOKUP(Q14,'Grille tarifaire'!$B$59:$F$72,3,FALSE)=TRUE),"0",VLOOKUP(Q14,'Grille tarifaire'!$B$59:$F$72,3,FALSE))</f>
        <v>0</v>
      </c>
      <c r="T14" s="102"/>
      <c r="U14" s="103">
        <f t="shared" si="0"/>
        <v>0</v>
      </c>
      <c r="V14" s="104"/>
      <c r="W14" s="104"/>
      <c r="X14" s="105" t="str">
        <f t="shared" si="1"/>
        <v xml:space="preserve"> </v>
      </c>
    </row>
    <row r="15" spans="1:24" s="2" customFormat="1" ht="15" customHeight="1" x14ac:dyDescent="0.2">
      <c r="A15" s="95" t="str">
        <f>IF(OR('Données clients'!L14="Oui",'Données clients'!N14="Oui",'Données clients'!P14="Oui",'Données clients'!Q14="Oui"),'Données clients'!A14," ")</f>
        <v xml:space="preserve"> </v>
      </c>
      <c r="B15" s="96" t="str">
        <f>IF(OR('Données clients'!L14="Oui",'Données clients'!N14="Oui",'Données clients'!P14="Oui",'Données clients'!Q14="Oui"),'Données clients'!B14," ")</f>
        <v xml:space="preserve"> </v>
      </c>
      <c r="C15" s="97" t="str">
        <f>IF(OR('Données clients'!L14="Oui",'Données clients'!N14="Oui",'Données clients'!P14="Oui",'Données clients'!Q14="Oui"),'Données clients'!C14," ")</f>
        <v xml:space="preserve"> </v>
      </c>
      <c r="D15" s="163" t="str">
        <f>IF(OR('Données clients'!L14="Oui",'Données clients'!N14="Oui",'Données clients'!P14="Oui",'Données clients'!Q14="Oui"),'Données clients'!I14," ")</f>
        <v xml:space="preserve"> </v>
      </c>
      <c r="E15" s="163" t="str">
        <f>IF(OR('Données clients'!L14="Oui",'Données clients'!N14="Oui",'Données clients'!P14="Oui",'Données clients'!Q14="Oui"),YEAR(A15)&amp;"-"&amp;MONTH(A15)&amp;"-"&amp;"S"&amp;TEXT(ROW(A14),"000")," ")</f>
        <v xml:space="preserve"> </v>
      </c>
      <c r="F15" s="99" t="str">
        <f>IF('Données clients'!M14="Oui","Epilation",IF('Données clients'!L14="Oui","Epilation",IF('Données clients'!N14="Oui","Détatouage",IF('Données clients'!O14="Oui","Détatouage",IF('Données clients'!P14="Oui","Aquapure",IF('Données clients'!Q14="Oui","PBM"," "))))))</f>
        <v xml:space="preserve"> </v>
      </c>
      <c r="G15" s="98" t="str">
        <f>IF(F15="Epilation",'Données clients'!E14," ")</f>
        <v xml:space="preserve"> </v>
      </c>
      <c r="H15" s="100"/>
      <c r="I15" s="165" t="str">
        <f>IF(J15="Epilation",'Données clients'!E14," ")</f>
        <v xml:space="preserve"> </v>
      </c>
      <c r="J15" s="23" t="str">
        <f>IF('Données clients'!M14="Oui","Epilation",IF('Données clients'!O14="Oui","Détatouage",IF(AND('Données clients'!L14="Oui",'Données clients'!N14="Oui"),"Détatouage",IF(AND(OR('Données clients'!L14="Oui",'Données clients'!N14="Oui"),'Données clients'!P14="Oui"),"Aquapure",IF(AND(OR('Données clients'!L14="Oui",'Données clients'!N14="Oui",'Données clients'!P14="Oui"),'Données clients'!Q14="Oui"),"PBM"," ")))))</f>
        <v xml:space="preserve"> </v>
      </c>
      <c r="K15" s="159"/>
      <c r="L15" s="23" t="str">
        <f>IF(M15="Epilation",'Données clients'!E14," ")</f>
        <v xml:space="preserve"> </v>
      </c>
      <c r="M15" s="113" t="str">
        <f>IF('Données clients'!M14="Oui","Epilation",IF('Données clients'!O14="Oui","Détatouage",IF(AND('Données clients'!L14="Oui",'Données clients'!N14="Oui"),"Détatouage",IF(AND(OR('Données clients'!L14="Oui",'Données clients'!N14="Oui"),'Données clients'!P14="Oui"),"Aquapure",IF(AND(OR('Données clients'!L14="Oui",'Données clients'!N14="Oui",'Données clients'!P14="Oui"),'Données clients'!Q14="Oui"),"PBM"," ")))))</f>
        <v xml:space="preserve"> </v>
      </c>
      <c r="N15" s="159"/>
      <c r="O15" s="162" t="str">
        <f>IF(P15="Epilation",'Données clients'!E14," ")</f>
        <v xml:space="preserve"> </v>
      </c>
      <c r="P15" s="113" t="str">
        <f>IF('Données clients'!M14="Oui","Epilation",IF('Données clients'!O14="Oui","Détatouage",IF(AND('Données clients'!L14="Oui",'Données clients'!N14="Oui"),"Détatouage",IF(AND(OR('Données clients'!L14="Oui",'Données clients'!N14="Oui"),'Données clients'!P14="Oui"),"Aquapure",IF(AND(OR('Données clients'!L14="Oui",'Données clients'!N14="Oui",'Données clients'!P14="Oui"),'Données clients'!Q14="Oui"),"PBM"," ")))))</f>
        <v xml:space="preserve"> </v>
      </c>
      <c r="Q15" s="159"/>
      <c r="R15" s="140"/>
      <c r="S15" s="101">
        <f>IF(ISNA(VLOOKUP(H15,'Grille tarifaire'!$B$3:$F$72,3,FALSE)=TRUE),"0",VLOOKUP(H15,'Grille tarifaire'!$B$3:$F$72,3,FALSE))+IF(ISNA(VLOOKUP(K15,'Grille tarifaire'!$B$59:$F$72,3,FALSE)=TRUE),"0",VLOOKUP(K15,'Grille tarifaire'!$B$59:$F$72,3,FALSE))+IF(ISNA(VLOOKUP(N15,'Grille tarifaire'!$B$59:$F$72,3,FALSE)=TRUE),"0",VLOOKUP(N15,'Grille tarifaire'!$B$59:$F$72,3,FALSE))+IF(ISNA(VLOOKUP(Q15,'Grille tarifaire'!$B$59:$F$72,3,FALSE)=TRUE),"0",VLOOKUP(Q15,'Grille tarifaire'!$B$59:$F$72,3,FALSE))</f>
        <v>0</v>
      </c>
      <c r="T15" s="102"/>
      <c r="U15" s="103">
        <f t="shared" si="0"/>
        <v>0</v>
      </c>
      <c r="V15" s="104"/>
      <c r="W15" s="104"/>
      <c r="X15" s="105" t="str">
        <f t="shared" si="1"/>
        <v xml:space="preserve"> </v>
      </c>
    </row>
    <row r="16" spans="1:24" s="2" customFormat="1" ht="15" customHeight="1" x14ac:dyDescent="0.2">
      <c r="A16" s="95" t="str">
        <f>IF(OR('Données clients'!L15="Oui",'Données clients'!N15="Oui",'Données clients'!P15="Oui",'Données clients'!Q15="Oui"),'Données clients'!A15," ")</f>
        <v xml:space="preserve"> </v>
      </c>
      <c r="B16" s="96" t="str">
        <f>IF(OR('Données clients'!L15="Oui",'Données clients'!N15="Oui",'Données clients'!P15="Oui",'Données clients'!Q15="Oui"),'Données clients'!B15," ")</f>
        <v xml:space="preserve"> </v>
      </c>
      <c r="C16" s="97" t="str">
        <f>IF(OR('Données clients'!L15="Oui",'Données clients'!N15="Oui",'Données clients'!P15="Oui",'Données clients'!Q15="Oui"),'Données clients'!C15," ")</f>
        <v xml:space="preserve"> </v>
      </c>
      <c r="D16" s="163" t="str">
        <f>IF(OR('Données clients'!L15="Oui",'Données clients'!N15="Oui",'Données clients'!P15="Oui",'Données clients'!Q15="Oui"),'Données clients'!I15," ")</f>
        <v xml:space="preserve"> </v>
      </c>
      <c r="E16" s="163" t="str">
        <f>IF(OR('Données clients'!L15="Oui",'Données clients'!N15="Oui",'Données clients'!P15="Oui",'Données clients'!Q15="Oui"),YEAR(A16)&amp;"-"&amp;MONTH(A16)&amp;"-"&amp;"S"&amp;TEXT(ROW(A15),"000")," ")</f>
        <v xml:space="preserve"> </v>
      </c>
      <c r="F16" s="99" t="str">
        <f>IF('Données clients'!M15="Oui","Epilation",IF('Données clients'!L15="Oui","Epilation",IF('Données clients'!N15="Oui","Détatouage",IF('Données clients'!O15="Oui","Détatouage",IF('Données clients'!P15="Oui","Aquapure",IF('Données clients'!Q15="Oui","PBM"," "))))))</f>
        <v xml:space="preserve"> </v>
      </c>
      <c r="G16" s="98" t="str">
        <f>IF(F16="Epilation",'Données clients'!E15," ")</f>
        <v xml:space="preserve"> </v>
      </c>
      <c r="H16" s="100"/>
      <c r="I16" s="165" t="str">
        <f>IF(J16="Epilation",'Données clients'!E15," ")</f>
        <v xml:space="preserve"> </v>
      </c>
      <c r="J16" s="23" t="str">
        <f>IF('Données clients'!M15="Oui","Epilation",IF('Données clients'!O15="Oui","Détatouage",IF(AND('Données clients'!L15="Oui",'Données clients'!N15="Oui"),"Détatouage",IF(AND(OR('Données clients'!L15="Oui",'Données clients'!N15="Oui"),'Données clients'!P15="Oui"),"Aquapure",IF(AND(OR('Données clients'!L15="Oui",'Données clients'!N15="Oui",'Données clients'!P15="Oui"),'Données clients'!Q15="Oui"),"PBM"," ")))))</f>
        <v xml:space="preserve"> </v>
      </c>
      <c r="K16" s="159"/>
      <c r="L16" s="23" t="str">
        <f>IF(M16="Epilation",'Données clients'!E15," ")</f>
        <v xml:space="preserve"> </v>
      </c>
      <c r="M16" s="113" t="str">
        <f>IF('Données clients'!M15="Oui","Epilation",IF('Données clients'!O15="Oui","Détatouage",IF(AND('Données clients'!L15="Oui",'Données clients'!N15="Oui"),"Détatouage",IF(AND(OR('Données clients'!L15="Oui",'Données clients'!N15="Oui"),'Données clients'!P15="Oui"),"Aquapure",IF(AND(OR('Données clients'!L15="Oui",'Données clients'!N15="Oui",'Données clients'!P15="Oui"),'Données clients'!Q15="Oui"),"PBM"," ")))))</f>
        <v xml:space="preserve"> </v>
      </c>
      <c r="N16" s="159"/>
      <c r="O16" s="162" t="str">
        <f>IF(P16="Epilation",'Données clients'!E15," ")</f>
        <v xml:space="preserve"> </v>
      </c>
      <c r="P16" s="113" t="str">
        <f>IF('Données clients'!M15="Oui","Epilation",IF('Données clients'!O15="Oui","Détatouage",IF(AND('Données clients'!L15="Oui",'Données clients'!N15="Oui"),"Détatouage",IF(AND(OR('Données clients'!L15="Oui",'Données clients'!N15="Oui"),'Données clients'!P15="Oui"),"Aquapure",IF(AND(OR('Données clients'!L15="Oui",'Données clients'!N15="Oui",'Données clients'!P15="Oui"),'Données clients'!Q15="Oui"),"PBM"," ")))))</f>
        <v xml:space="preserve"> </v>
      </c>
      <c r="Q16" s="159"/>
      <c r="R16" s="140"/>
      <c r="S16" s="101">
        <f>IF(ISNA(VLOOKUP(H16,'Grille tarifaire'!$B$3:$F$72,3,FALSE)=TRUE),"0",VLOOKUP(H16,'Grille tarifaire'!$B$3:$F$72,3,FALSE))+IF(ISNA(VLOOKUP(K16,'Grille tarifaire'!$B$59:$F$72,3,FALSE)=TRUE),"0",VLOOKUP(K16,'Grille tarifaire'!$B$59:$F$72,3,FALSE))+IF(ISNA(VLOOKUP(N16,'Grille tarifaire'!$B$59:$F$72,3,FALSE)=TRUE),"0",VLOOKUP(N16,'Grille tarifaire'!$B$59:$F$72,3,FALSE))+IF(ISNA(VLOOKUP(Q16,'Grille tarifaire'!$B$59:$F$72,3,FALSE)=TRUE),"0",VLOOKUP(Q16,'Grille tarifaire'!$B$59:$F$72,3,FALSE))</f>
        <v>0</v>
      </c>
      <c r="T16" s="102"/>
      <c r="U16" s="103">
        <f t="shared" si="0"/>
        <v>0</v>
      </c>
      <c r="V16" s="104"/>
      <c r="W16" s="104"/>
      <c r="X16" s="105" t="str">
        <f t="shared" si="1"/>
        <v xml:space="preserve"> </v>
      </c>
    </row>
    <row r="17" spans="1:24" s="2" customFormat="1" ht="15" customHeight="1" x14ac:dyDescent="0.2">
      <c r="A17" s="95" t="str">
        <f>IF(OR('Données clients'!L16="Oui",'Données clients'!N16="Oui",'Données clients'!P16="Oui",'Données clients'!Q16="Oui"),'Données clients'!A16," ")</f>
        <v xml:space="preserve"> </v>
      </c>
      <c r="B17" s="96" t="str">
        <f>IF(OR('Données clients'!L16="Oui",'Données clients'!N16="Oui",'Données clients'!P16="Oui",'Données clients'!Q16="Oui"),'Données clients'!B16," ")</f>
        <v xml:space="preserve"> </v>
      </c>
      <c r="C17" s="97" t="str">
        <f>IF(OR('Données clients'!L16="Oui",'Données clients'!N16="Oui",'Données clients'!P16="Oui",'Données clients'!Q16="Oui"),'Données clients'!C16," ")</f>
        <v xml:space="preserve"> </v>
      </c>
      <c r="D17" s="163" t="str">
        <f>IF(OR('Données clients'!L16="Oui",'Données clients'!N16="Oui",'Données clients'!P16="Oui",'Données clients'!Q16="Oui"),'Données clients'!I16," ")</f>
        <v xml:space="preserve"> </v>
      </c>
      <c r="E17" s="163" t="str">
        <f>IF(OR('Données clients'!L16="Oui",'Données clients'!N16="Oui",'Données clients'!P16="Oui",'Données clients'!Q16="Oui"),YEAR(A17)&amp;"-"&amp;MONTH(A17)&amp;"-"&amp;"S"&amp;TEXT(ROW(A16),"000")," ")</f>
        <v xml:space="preserve"> </v>
      </c>
      <c r="F17" s="99" t="str">
        <f>IF('Données clients'!M16="Oui","Epilation",IF('Données clients'!L16="Oui","Epilation",IF('Données clients'!N16="Oui","Détatouage",IF('Données clients'!O16="Oui","Détatouage",IF('Données clients'!P16="Oui","Aquapure",IF('Données clients'!Q16="Oui","PBM"," "))))))</f>
        <v xml:space="preserve"> </v>
      </c>
      <c r="G17" s="98" t="str">
        <f>IF(F17="Epilation",'Données clients'!E16," ")</f>
        <v xml:space="preserve"> </v>
      </c>
      <c r="H17" s="100"/>
      <c r="I17" s="165" t="str">
        <f>IF(J17="Epilation",'Données clients'!E16," ")</f>
        <v xml:space="preserve"> </v>
      </c>
      <c r="J17" s="23" t="str">
        <f>IF('Données clients'!M16="Oui","Epilation",IF('Données clients'!O16="Oui","Détatouage",IF(AND('Données clients'!L16="Oui",'Données clients'!N16="Oui"),"Détatouage",IF(AND(OR('Données clients'!L16="Oui",'Données clients'!N16="Oui"),'Données clients'!P16="Oui"),"Aquapure",IF(AND(OR('Données clients'!L16="Oui",'Données clients'!N16="Oui",'Données clients'!P16="Oui"),'Données clients'!Q16="Oui"),"PBM"," ")))))</f>
        <v xml:space="preserve"> </v>
      </c>
      <c r="K17" s="159"/>
      <c r="L17" s="23" t="str">
        <f>IF(M17="Epilation",'Données clients'!E16," ")</f>
        <v xml:space="preserve"> </v>
      </c>
      <c r="M17" s="113" t="str">
        <f>IF('Données clients'!M16="Oui","Epilation",IF('Données clients'!O16="Oui","Détatouage",IF(AND('Données clients'!L16="Oui",'Données clients'!N16="Oui"),"Détatouage",IF(AND(OR('Données clients'!L16="Oui",'Données clients'!N16="Oui"),'Données clients'!P16="Oui"),"Aquapure",IF(AND(OR('Données clients'!L16="Oui",'Données clients'!N16="Oui",'Données clients'!P16="Oui"),'Données clients'!Q16="Oui"),"PBM"," ")))))</f>
        <v xml:space="preserve"> </v>
      </c>
      <c r="N17" s="159"/>
      <c r="O17" s="162" t="str">
        <f>IF(P17="Epilation",'Données clients'!E16," ")</f>
        <v xml:space="preserve"> </v>
      </c>
      <c r="P17" s="113" t="str">
        <f>IF('Données clients'!M16="Oui","Epilation",IF('Données clients'!O16="Oui","Détatouage",IF(AND('Données clients'!L16="Oui",'Données clients'!N16="Oui"),"Détatouage",IF(AND(OR('Données clients'!L16="Oui",'Données clients'!N16="Oui"),'Données clients'!P16="Oui"),"Aquapure",IF(AND(OR('Données clients'!L16="Oui",'Données clients'!N16="Oui",'Données clients'!P16="Oui"),'Données clients'!Q16="Oui"),"PBM"," ")))))</f>
        <v xml:space="preserve"> </v>
      </c>
      <c r="Q17" s="159"/>
      <c r="R17" s="140"/>
      <c r="S17" s="101">
        <f>IF(ISNA(VLOOKUP(H17,'Grille tarifaire'!$B$3:$F$72,3,FALSE)=TRUE),"0",VLOOKUP(H17,'Grille tarifaire'!$B$3:$F$72,3,FALSE))+IF(ISNA(VLOOKUP(K17,'Grille tarifaire'!$B$59:$F$72,3,FALSE)=TRUE),"0",VLOOKUP(K17,'Grille tarifaire'!$B$59:$F$72,3,FALSE))+IF(ISNA(VLOOKUP(N17,'Grille tarifaire'!$B$59:$F$72,3,FALSE)=TRUE),"0",VLOOKUP(N17,'Grille tarifaire'!$B$59:$F$72,3,FALSE))+IF(ISNA(VLOOKUP(Q17,'Grille tarifaire'!$B$59:$F$72,3,FALSE)=TRUE),"0",VLOOKUP(Q17,'Grille tarifaire'!$B$59:$F$72,3,FALSE))</f>
        <v>0</v>
      </c>
      <c r="T17" s="102"/>
      <c r="U17" s="103">
        <f t="shared" si="0"/>
        <v>0</v>
      </c>
      <c r="V17" s="104"/>
      <c r="W17" s="104"/>
      <c r="X17" s="105" t="str">
        <f t="shared" si="1"/>
        <v xml:space="preserve"> </v>
      </c>
    </row>
    <row r="18" spans="1:24" s="2" customFormat="1" ht="15" customHeight="1" x14ac:dyDescent="0.2">
      <c r="A18" s="95" t="str">
        <f>IF(OR('Données clients'!L17="Oui",'Données clients'!N17="Oui",'Données clients'!P17="Oui",'Données clients'!Q17="Oui"),'Données clients'!A17," ")</f>
        <v xml:space="preserve"> </v>
      </c>
      <c r="B18" s="96" t="str">
        <f>IF(OR('Données clients'!L17="Oui",'Données clients'!N17="Oui",'Données clients'!P17="Oui",'Données clients'!Q17="Oui"),'Données clients'!B17," ")</f>
        <v xml:space="preserve"> </v>
      </c>
      <c r="C18" s="97" t="str">
        <f>IF(OR('Données clients'!L17="Oui",'Données clients'!N17="Oui",'Données clients'!P17="Oui",'Données clients'!Q17="Oui"),'Données clients'!C17," ")</f>
        <v xml:space="preserve"> </v>
      </c>
      <c r="D18" s="163" t="str">
        <f>IF(OR('Données clients'!L17="Oui",'Données clients'!N17="Oui",'Données clients'!P17="Oui",'Données clients'!Q17="Oui"),'Données clients'!I17," ")</f>
        <v xml:space="preserve"> </v>
      </c>
      <c r="E18" s="163" t="str">
        <f>IF(OR('Données clients'!L17="Oui",'Données clients'!N17="Oui",'Données clients'!P17="Oui",'Données clients'!Q17="Oui"),YEAR(A18)&amp;"-"&amp;MONTH(A18)&amp;"-"&amp;"S"&amp;TEXT(ROW(A17),"000")," ")</f>
        <v xml:space="preserve"> </v>
      </c>
      <c r="F18" s="99" t="str">
        <f>IF('Données clients'!M17="Oui","Epilation",IF('Données clients'!L17="Oui","Epilation",IF('Données clients'!N17="Oui","Détatouage",IF('Données clients'!O17="Oui","Détatouage",IF('Données clients'!P17="Oui","Aquapure",IF('Données clients'!Q17="Oui","PBM"," "))))))</f>
        <v xml:space="preserve"> </v>
      </c>
      <c r="G18" s="98" t="str">
        <f>IF(F18="Epilation",'Données clients'!E17," ")</f>
        <v xml:space="preserve"> </v>
      </c>
      <c r="H18" s="100"/>
      <c r="I18" s="165" t="str">
        <f>IF(J18="Epilation",'Données clients'!E17," ")</f>
        <v xml:space="preserve"> </v>
      </c>
      <c r="J18" s="23" t="str">
        <f>IF('Données clients'!M17="Oui","Epilation",IF('Données clients'!O17="Oui","Détatouage",IF(AND('Données clients'!L17="Oui",'Données clients'!N17="Oui"),"Détatouage",IF(AND(OR('Données clients'!L17="Oui",'Données clients'!N17="Oui"),'Données clients'!P17="Oui"),"Aquapure",IF(AND(OR('Données clients'!L17="Oui",'Données clients'!N17="Oui",'Données clients'!P17="Oui"),'Données clients'!Q17="Oui"),"PBM"," ")))))</f>
        <v xml:space="preserve"> </v>
      </c>
      <c r="K18" s="159"/>
      <c r="L18" s="23" t="str">
        <f>IF(M18="Epilation",'Données clients'!E17," ")</f>
        <v xml:space="preserve"> </v>
      </c>
      <c r="M18" s="113" t="str">
        <f>IF('Données clients'!M17="Oui","Epilation",IF('Données clients'!O17="Oui","Détatouage",IF(AND('Données clients'!L17="Oui",'Données clients'!N17="Oui"),"Détatouage",IF(AND(OR('Données clients'!L17="Oui",'Données clients'!N17="Oui"),'Données clients'!P17="Oui"),"Aquapure",IF(AND(OR('Données clients'!L17="Oui",'Données clients'!N17="Oui",'Données clients'!P17="Oui"),'Données clients'!Q17="Oui"),"PBM"," ")))))</f>
        <v xml:space="preserve"> </v>
      </c>
      <c r="N18" s="159"/>
      <c r="O18" s="162" t="str">
        <f>IF(P18="Epilation",'Données clients'!E17," ")</f>
        <v xml:space="preserve"> </v>
      </c>
      <c r="P18" s="113" t="str">
        <f>IF('Données clients'!M17="Oui","Epilation",IF('Données clients'!O17="Oui","Détatouage",IF(AND('Données clients'!L17="Oui",'Données clients'!N17="Oui"),"Détatouage",IF(AND(OR('Données clients'!L17="Oui",'Données clients'!N17="Oui"),'Données clients'!P17="Oui"),"Aquapure",IF(AND(OR('Données clients'!L17="Oui",'Données clients'!N17="Oui",'Données clients'!P17="Oui"),'Données clients'!Q17="Oui"),"PBM"," ")))))</f>
        <v xml:space="preserve"> </v>
      </c>
      <c r="Q18" s="159"/>
      <c r="R18" s="140"/>
      <c r="S18" s="101">
        <f>IF(ISNA(VLOOKUP(H18,'Grille tarifaire'!$B$3:$F$72,3,FALSE)=TRUE),"0",VLOOKUP(H18,'Grille tarifaire'!$B$3:$F$72,3,FALSE))+IF(ISNA(VLOOKUP(K18,'Grille tarifaire'!$B$59:$F$72,3,FALSE)=TRUE),"0",VLOOKUP(K18,'Grille tarifaire'!$B$59:$F$72,3,FALSE))+IF(ISNA(VLOOKUP(N18,'Grille tarifaire'!$B$59:$F$72,3,FALSE)=TRUE),"0",VLOOKUP(N18,'Grille tarifaire'!$B$59:$F$72,3,FALSE))+IF(ISNA(VLOOKUP(Q18,'Grille tarifaire'!$B$59:$F$72,3,FALSE)=TRUE),"0",VLOOKUP(Q18,'Grille tarifaire'!$B$59:$F$72,3,FALSE))</f>
        <v>0</v>
      </c>
      <c r="T18" s="102"/>
      <c r="U18" s="103">
        <f t="shared" si="0"/>
        <v>0</v>
      </c>
      <c r="V18" s="104"/>
      <c r="W18" s="104"/>
      <c r="X18" s="105" t="str">
        <f t="shared" si="1"/>
        <v xml:space="preserve"> </v>
      </c>
    </row>
    <row r="19" spans="1:24" s="2" customFormat="1" ht="15" customHeight="1" x14ac:dyDescent="0.2">
      <c r="A19" s="95" t="str">
        <f>IF(OR('Données clients'!L18="Oui",'Données clients'!N18="Oui",'Données clients'!P18="Oui",'Données clients'!Q18="Oui"),'Données clients'!A18," ")</f>
        <v xml:space="preserve"> </v>
      </c>
      <c r="B19" s="96" t="str">
        <f>IF(OR('Données clients'!L18="Oui",'Données clients'!N18="Oui",'Données clients'!P18="Oui",'Données clients'!Q18="Oui"),'Données clients'!B18," ")</f>
        <v xml:space="preserve"> </v>
      </c>
      <c r="C19" s="97" t="str">
        <f>IF(OR('Données clients'!L18="Oui",'Données clients'!N18="Oui",'Données clients'!P18="Oui",'Données clients'!Q18="Oui"),'Données clients'!C18," ")</f>
        <v xml:space="preserve"> </v>
      </c>
      <c r="D19" s="163" t="str">
        <f>IF(OR('Données clients'!L18="Oui",'Données clients'!N18="Oui",'Données clients'!P18="Oui",'Données clients'!Q18="Oui"),'Données clients'!I18," ")</f>
        <v xml:space="preserve"> </v>
      </c>
      <c r="E19" s="163" t="str">
        <f>IF(OR('Données clients'!L18="Oui",'Données clients'!N18="Oui",'Données clients'!P18="Oui",'Données clients'!Q18="Oui"),YEAR(A19)&amp;"-"&amp;MONTH(A19)&amp;"-"&amp;"S"&amp;TEXT(ROW(A18),"000")," ")</f>
        <v xml:space="preserve"> </v>
      </c>
      <c r="F19" s="99" t="str">
        <f>IF('Données clients'!M18="Oui","Epilation",IF('Données clients'!L18="Oui","Epilation",IF('Données clients'!N18="Oui","Détatouage",IF('Données clients'!O18="Oui","Détatouage",IF('Données clients'!P18="Oui","Aquapure",IF('Données clients'!Q18="Oui","PBM"," "))))))</f>
        <v xml:space="preserve"> </v>
      </c>
      <c r="G19" s="98" t="str">
        <f>IF(F19="Epilation",'Données clients'!E18," ")</f>
        <v xml:space="preserve"> </v>
      </c>
      <c r="H19" s="100"/>
      <c r="I19" s="165" t="str">
        <f>IF(J19="Epilation",'Données clients'!E18," ")</f>
        <v xml:space="preserve"> </v>
      </c>
      <c r="J19" s="23" t="str">
        <f>IF('Données clients'!M18="Oui","Epilation",IF('Données clients'!O18="Oui","Détatouage",IF(AND('Données clients'!L18="Oui",'Données clients'!N18="Oui"),"Détatouage",IF(AND(OR('Données clients'!L18="Oui",'Données clients'!N18="Oui"),'Données clients'!P18="Oui"),"Aquapure",IF(AND(OR('Données clients'!L18="Oui",'Données clients'!N18="Oui",'Données clients'!P18="Oui"),'Données clients'!Q18="Oui"),"PBM"," ")))))</f>
        <v xml:space="preserve"> </v>
      </c>
      <c r="K19" s="159"/>
      <c r="L19" s="23" t="str">
        <f>IF(M19="Epilation",'Données clients'!E18," ")</f>
        <v xml:space="preserve"> </v>
      </c>
      <c r="M19" s="113" t="str">
        <f>IF('Données clients'!M18="Oui","Epilation",IF('Données clients'!O18="Oui","Détatouage",IF(AND('Données clients'!L18="Oui",'Données clients'!N18="Oui"),"Détatouage",IF(AND(OR('Données clients'!L18="Oui",'Données clients'!N18="Oui"),'Données clients'!P18="Oui"),"Aquapure",IF(AND(OR('Données clients'!L18="Oui",'Données clients'!N18="Oui",'Données clients'!P18="Oui"),'Données clients'!Q18="Oui"),"PBM"," ")))))</f>
        <v xml:space="preserve"> </v>
      </c>
      <c r="N19" s="159"/>
      <c r="O19" s="162" t="str">
        <f>IF(P19="Epilation",'Données clients'!E18," ")</f>
        <v xml:space="preserve"> </v>
      </c>
      <c r="P19" s="113" t="str">
        <f>IF('Données clients'!M18="Oui","Epilation",IF('Données clients'!O18="Oui","Détatouage",IF(AND('Données clients'!L18="Oui",'Données clients'!N18="Oui"),"Détatouage",IF(AND(OR('Données clients'!L18="Oui",'Données clients'!N18="Oui"),'Données clients'!P18="Oui"),"Aquapure",IF(AND(OR('Données clients'!L18="Oui",'Données clients'!N18="Oui",'Données clients'!P18="Oui"),'Données clients'!Q18="Oui"),"PBM"," ")))))</f>
        <v xml:space="preserve"> </v>
      </c>
      <c r="Q19" s="159"/>
      <c r="R19" s="140"/>
      <c r="S19" s="101">
        <f>IF(ISNA(VLOOKUP(H19,'Grille tarifaire'!$B$3:$F$72,3,FALSE)=TRUE),"0",VLOOKUP(H19,'Grille tarifaire'!$B$3:$F$72,3,FALSE))+IF(ISNA(VLOOKUP(K19,'Grille tarifaire'!$B$59:$F$72,3,FALSE)=TRUE),"0",VLOOKUP(K19,'Grille tarifaire'!$B$59:$F$72,3,FALSE))+IF(ISNA(VLOOKUP(N19,'Grille tarifaire'!$B$59:$F$72,3,FALSE)=TRUE),"0",VLOOKUP(N19,'Grille tarifaire'!$B$59:$F$72,3,FALSE))+IF(ISNA(VLOOKUP(Q19,'Grille tarifaire'!$B$59:$F$72,3,FALSE)=TRUE),"0",VLOOKUP(Q19,'Grille tarifaire'!$B$59:$F$72,3,FALSE))</f>
        <v>0</v>
      </c>
      <c r="T19" s="102"/>
      <c r="U19" s="103">
        <f t="shared" si="0"/>
        <v>0</v>
      </c>
      <c r="V19" s="104"/>
      <c r="W19" s="104"/>
      <c r="X19" s="105" t="str">
        <f t="shared" si="1"/>
        <v xml:space="preserve"> </v>
      </c>
    </row>
    <row r="20" spans="1:24" s="2" customFormat="1" ht="15" customHeight="1" x14ac:dyDescent="0.2">
      <c r="A20" s="95" t="str">
        <f>IF(OR('Données clients'!L19="Oui",'Données clients'!N19="Oui",'Données clients'!P19="Oui",'Données clients'!Q19="Oui"),'Données clients'!A19," ")</f>
        <v xml:space="preserve"> </v>
      </c>
      <c r="B20" s="96" t="str">
        <f>IF(OR('Données clients'!L19="Oui",'Données clients'!N19="Oui",'Données clients'!P19="Oui",'Données clients'!Q19="Oui"),'Données clients'!B19," ")</f>
        <v xml:space="preserve"> </v>
      </c>
      <c r="C20" s="97" t="str">
        <f>IF(OR('Données clients'!L19="Oui",'Données clients'!N19="Oui",'Données clients'!P19="Oui",'Données clients'!Q19="Oui"),'Données clients'!C19," ")</f>
        <v xml:space="preserve"> </v>
      </c>
      <c r="D20" s="163" t="str">
        <f>IF(OR('Données clients'!L19="Oui",'Données clients'!N19="Oui",'Données clients'!P19="Oui",'Données clients'!Q19="Oui"),'Données clients'!I19," ")</f>
        <v xml:space="preserve"> </v>
      </c>
      <c r="E20" s="163" t="str">
        <f>IF(OR('Données clients'!L19="Oui",'Données clients'!N19="Oui",'Données clients'!P19="Oui",'Données clients'!Q19="Oui"),YEAR(A20)&amp;"-"&amp;MONTH(A20)&amp;"-"&amp;"S"&amp;TEXT(ROW(A19),"000")," ")</f>
        <v xml:space="preserve"> </v>
      </c>
      <c r="F20" s="99" t="str">
        <f>IF('Données clients'!M19="Oui","Epilation",IF('Données clients'!L19="Oui","Epilation",IF('Données clients'!N19="Oui","Détatouage",IF('Données clients'!O19="Oui","Détatouage",IF('Données clients'!P19="Oui","Aquapure",IF('Données clients'!Q19="Oui","PBM"," "))))))</f>
        <v xml:space="preserve"> </v>
      </c>
      <c r="G20" s="98" t="str">
        <f>IF(F20="Epilation",'Données clients'!E19," ")</f>
        <v xml:space="preserve"> </v>
      </c>
      <c r="H20" s="100"/>
      <c r="I20" s="165" t="str">
        <f>IF(J20="Epilation",'Données clients'!E19," ")</f>
        <v xml:space="preserve"> </v>
      </c>
      <c r="J20" s="23" t="str">
        <f>IF('Données clients'!M19="Oui","Epilation",IF('Données clients'!O19="Oui","Détatouage",IF(AND('Données clients'!L19="Oui",'Données clients'!N19="Oui"),"Détatouage",IF(AND(OR('Données clients'!L19="Oui",'Données clients'!N19="Oui"),'Données clients'!P19="Oui"),"Aquapure",IF(AND(OR('Données clients'!L19="Oui",'Données clients'!N19="Oui",'Données clients'!P19="Oui"),'Données clients'!Q19="Oui"),"PBM"," ")))))</f>
        <v xml:space="preserve"> </v>
      </c>
      <c r="K20" s="159"/>
      <c r="L20" s="23" t="str">
        <f>IF(M20="Epilation",'Données clients'!E19," ")</f>
        <v xml:space="preserve"> </v>
      </c>
      <c r="M20" s="113" t="str">
        <f>IF('Données clients'!M19="Oui","Epilation",IF('Données clients'!O19="Oui","Détatouage",IF(AND('Données clients'!L19="Oui",'Données clients'!N19="Oui"),"Détatouage",IF(AND(OR('Données clients'!L19="Oui",'Données clients'!N19="Oui"),'Données clients'!P19="Oui"),"Aquapure",IF(AND(OR('Données clients'!L19="Oui",'Données clients'!N19="Oui",'Données clients'!P19="Oui"),'Données clients'!Q19="Oui"),"PBM"," ")))))</f>
        <v xml:space="preserve"> </v>
      </c>
      <c r="N20" s="159"/>
      <c r="O20" s="162" t="str">
        <f>IF(P20="Epilation",'Données clients'!E19," ")</f>
        <v xml:space="preserve"> </v>
      </c>
      <c r="P20" s="113" t="str">
        <f>IF('Données clients'!M19="Oui","Epilation",IF('Données clients'!O19="Oui","Détatouage",IF(AND('Données clients'!L19="Oui",'Données clients'!N19="Oui"),"Détatouage",IF(AND(OR('Données clients'!L19="Oui",'Données clients'!N19="Oui"),'Données clients'!P19="Oui"),"Aquapure",IF(AND(OR('Données clients'!L19="Oui",'Données clients'!N19="Oui",'Données clients'!P19="Oui"),'Données clients'!Q19="Oui"),"PBM"," ")))))</f>
        <v xml:space="preserve"> </v>
      </c>
      <c r="Q20" s="159"/>
      <c r="R20" s="140"/>
      <c r="S20" s="101">
        <f>IF(ISNA(VLOOKUP(H20,'Grille tarifaire'!$B$3:$F$72,3,FALSE)=TRUE),"0",VLOOKUP(H20,'Grille tarifaire'!$B$3:$F$72,3,FALSE))+IF(ISNA(VLOOKUP(K20,'Grille tarifaire'!$B$59:$F$72,3,FALSE)=TRUE),"0",VLOOKUP(K20,'Grille tarifaire'!$B$59:$F$72,3,FALSE))+IF(ISNA(VLOOKUP(N20,'Grille tarifaire'!$B$59:$F$72,3,FALSE)=TRUE),"0",VLOOKUP(N20,'Grille tarifaire'!$B$59:$F$72,3,FALSE))+IF(ISNA(VLOOKUP(Q20,'Grille tarifaire'!$B$59:$F$72,3,FALSE)=TRUE),"0",VLOOKUP(Q20,'Grille tarifaire'!$B$59:$F$72,3,FALSE))</f>
        <v>0</v>
      </c>
      <c r="T20" s="102"/>
      <c r="U20" s="103">
        <f t="shared" si="0"/>
        <v>0</v>
      </c>
      <c r="V20" s="104"/>
      <c r="W20" s="104"/>
      <c r="X20" s="105" t="str">
        <f t="shared" si="1"/>
        <v xml:space="preserve"> </v>
      </c>
    </row>
    <row r="21" spans="1:24" s="2" customFormat="1" ht="15" customHeight="1" x14ac:dyDescent="0.2">
      <c r="A21" s="95" t="str">
        <f>IF(OR('Données clients'!L20="Oui",'Données clients'!N20="Oui",'Données clients'!P20="Oui",'Données clients'!Q20="Oui"),'Données clients'!A20," ")</f>
        <v xml:space="preserve"> </v>
      </c>
      <c r="B21" s="96" t="str">
        <f>IF(OR('Données clients'!L20="Oui",'Données clients'!N20="Oui",'Données clients'!P20="Oui",'Données clients'!Q20="Oui"),'Données clients'!B20," ")</f>
        <v xml:space="preserve"> </v>
      </c>
      <c r="C21" s="97" t="str">
        <f>IF(OR('Données clients'!L20="Oui",'Données clients'!N20="Oui",'Données clients'!P20="Oui",'Données clients'!Q20="Oui"),'Données clients'!C20," ")</f>
        <v xml:space="preserve"> </v>
      </c>
      <c r="D21" s="163" t="str">
        <f>IF(OR('Données clients'!L20="Oui",'Données clients'!N20="Oui",'Données clients'!P20="Oui",'Données clients'!Q20="Oui"),'Données clients'!I20," ")</f>
        <v xml:space="preserve"> </v>
      </c>
      <c r="E21" s="163" t="str">
        <f>IF(OR('Données clients'!L20="Oui",'Données clients'!N20="Oui",'Données clients'!P20="Oui",'Données clients'!Q20="Oui"),YEAR(A21)&amp;"-"&amp;MONTH(A21)&amp;"-"&amp;"S"&amp;TEXT(ROW(A20),"000")," ")</f>
        <v xml:space="preserve"> </v>
      </c>
      <c r="F21" s="99" t="str">
        <f>IF('Données clients'!M20="Oui","Epilation",IF('Données clients'!L20="Oui","Epilation",IF('Données clients'!N20="Oui","Détatouage",IF('Données clients'!O20="Oui","Détatouage",IF('Données clients'!P20="Oui","Aquapure",IF('Données clients'!Q20="Oui","PBM"," "))))))</f>
        <v xml:space="preserve"> </v>
      </c>
      <c r="G21" s="98" t="str">
        <f>IF(F21="Epilation",'Données clients'!E20," ")</f>
        <v xml:space="preserve"> </v>
      </c>
      <c r="H21" s="100"/>
      <c r="I21" s="165" t="str">
        <f>IF(J21="Epilation",'Données clients'!E20," ")</f>
        <v xml:space="preserve"> </v>
      </c>
      <c r="J21" s="23" t="str">
        <f>IF('Données clients'!M20="Oui","Epilation",IF('Données clients'!O20="Oui","Détatouage",IF(AND('Données clients'!L20="Oui",'Données clients'!N20="Oui"),"Détatouage",IF(AND(OR('Données clients'!L20="Oui",'Données clients'!N20="Oui"),'Données clients'!P20="Oui"),"Aquapure",IF(AND(OR('Données clients'!L20="Oui",'Données clients'!N20="Oui",'Données clients'!P20="Oui"),'Données clients'!Q20="Oui"),"PBM"," ")))))</f>
        <v xml:space="preserve"> </v>
      </c>
      <c r="K21" s="159"/>
      <c r="L21" s="23" t="str">
        <f>IF(M21="Epilation",'Données clients'!E20," ")</f>
        <v xml:space="preserve"> </v>
      </c>
      <c r="M21" s="113" t="str">
        <f>IF('Données clients'!M20="Oui","Epilation",IF('Données clients'!O20="Oui","Détatouage",IF(AND('Données clients'!L20="Oui",'Données clients'!N20="Oui"),"Détatouage",IF(AND(OR('Données clients'!L20="Oui",'Données clients'!N20="Oui"),'Données clients'!P20="Oui"),"Aquapure",IF(AND(OR('Données clients'!L20="Oui",'Données clients'!N20="Oui",'Données clients'!P20="Oui"),'Données clients'!Q20="Oui"),"PBM"," ")))))</f>
        <v xml:space="preserve"> </v>
      </c>
      <c r="N21" s="159"/>
      <c r="O21" s="162" t="str">
        <f>IF(P21="Epilation",'Données clients'!E20," ")</f>
        <v xml:space="preserve"> </v>
      </c>
      <c r="P21" s="113" t="str">
        <f>IF('Données clients'!M20="Oui","Epilation",IF('Données clients'!O20="Oui","Détatouage",IF(AND('Données clients'!L20="Oui",'Données clients'!N20="Oui"),"Détatouage",IF(AND(OR('Données clients'!L20="Oui",'Données clients'!N20="Oui"),'Données clients'!P20="Oui"),"Aquapure",IF(AND(OR('Données clients'!L20="Oui",'Données clients'!N20="Oui",'Données clients'!P20="Oui"),'Données clients'!Q20="Oui"),"PBM"," ")))))</f>
        <v xml:space="preserve"> </v>
      </c>
      <c r="Q21" s="159"/>
      <c r="R21" s="140"/>
      <c r="S21" s="101">
        <f>IF(ISNA(VLOOKUP(H21,'Grille tarifaire'!$B$3:$F$72,3,FALSE)=TRUE),"0",VLOOKUP(H21,'Grille tarifaire'!$B$3:$F$72,3,FALSE))+IF(ISNA(VLOOKUP(K21,'Grille tarifaire'!$B$59:$F$72,3,FALSE)=TRUE),"0",VLOOKUP(K21,'Grille tarifaire'!$B$59:$F$72,3,FALSE))+IF(ISNA(VLOOKUP(N21,'Grille tarifaire'!$B$59:$F$72,3,FALSE)=TRUE),"0",VLOOKUP(N21,'Grille tarifaire'!$B$59:$F$72,3,FALSE))+IF(ISNA(VLOOKUP(Q21,'Grille tarifaire'!$B$59:$F$72,3,FALSE)=TRUE),"0",VLOOKUP(Q21,'Grille tarifaire'!$B$59:$F$72,3,FALSE))</f>
        <v>0</v>
      </c>
      <c r="T21" s="102"/>
      <c r="U21" s="103">
        <f t="shared" si="0"/>
        <v>0</v>
      </c>
      <c r="V21" s="104"/>
      <c r="W21" s="104"/>
      <c r="X21" s="105" t="str">
        <f t="shared" si="1"/>
        <v xml:space="preserve"> </v>
      </c>
    </row>
    <row r="22" spans="1:24" s="2" customFormat="1" ht="15" customHeight="1" x14ac:dyDescent="0.2">
      <c r="A22" s="95" t="str">
        <f>IF(OR('Données clients'!L21="Oui",'Données clients'!N21="Oui",'Données clients'!P21="Oui",'Données clients'!Q21="Oui"),'Données clients'!A21," ")</f>
        <v xml:space="preserve"> </v>
      </c>
      <c r="B22" s="96" t="str">
        <f>IF(OR('Données clients'!L21="Oui",'Données clients'!N21="Oui",'Données clients'!P21="Oui",'Données clients'!Q21="Oui"),'Données clients'!B21," ")</f>
        <v xml:space="preserve"> </v>
      </c>
      <c r="C22" s="97" t="str">
        <f>IF(OR('Données clients'!L21="Oui",'Données clients'!N21="Oui",'Données clients'!P21="Oui",'Données clients'!Q21="Oui"),'Données clients'!C21," ")</f>
        <v xml:space="preserve"> </v>
      </c>
      <c r="D22" s="163" t="str">
        <f>IF(OR('Données clients'!L21="Oui",'Données clients'!N21="Oui",'Données clients'!P21="Oui",'Données clients'!Q21="Oui"),'Données clients'!I21," ")</f>
        <v xml:space="preserve"> </v>
      </c>
      <c r="E22" s="163" t="str">
        <f>IF(OR('Données clients'!L21="Oui",'Données clients'!N21="Oui",'Données clients'!P21="Oui",'Données clients'!Q21="Oui"),YEAR(A22)&amp;"-"&amp;MONTH(A22)&amp;"-"&amp;"S"&amp;TEXT(ROW(A21),"000")," ")</f>
        <v xml:space="preserve"> </v>
      </c>
      <c r="F22" s="99" t="str">
        <f>IF('Données clients'!M21="Oui","Epilation",IF('Données clients'!L21="Oui","Epilation",IF('Données clients'!N21="Oui","Détatouage",IF('Données clients'!O21="Oui","Détatouage",IF('Données clients'!P21="Oui","Aquapure",IF('Données clients'!Q21="Oui","PBM"," "))))))</f>
        <v xml:space="preserve"> </v>
      </c>
      <c r="G22" s="98" t="str">
        <f>IF(F22="Epilation",'Données clients'!E21," ")</f>
        <v xml:space="preserve"> </v>
      </c>
      <c r="H22" s="100"/>
      <c r="I22" s="165" t="str">
        <f>IF(J22="Epilation",'Données clients'!E21," ")</f>
        <v xml:space="preserve"> </v>
      </c>
      <c r="J22" s="23" t="str">
        <f>IF('Données clients'!M21="Oui","Epilation",IF('Données clients'!O21="Oui","Détatouage",IF(AND('Données clients'!L21="Oui",'Données clients'!N21="Oui"),"Détatouage",IF(AND(OR('Données clients'!L21="Oui",'Données clients'!N21="Oui"),'Données clients'!P21="Oui"),"Aquapure",IF(AND(OR('Données clients'!L21="Oui",'Données clients'!N21="Oui",'Données clients'!P21="Oui"),'Données clients'!Q21="Oui"),"PBM"," ")))))</f>
        <v xml:space="preserve"> </v>
      </c>
      <c r="K22" s="159"/>
      <c r="L22" s="23" t="str">
        <f>IF(M22="Epilation",'Données clients'!E21," ")</f>
        <v xml:space="preserve"> </v>
      </c>
      <c r="M22" s="113" t="str">
        <f>IF('Données clients'!M21="Oui","Epilation",IF('Données clients'!O21="Oui","Détatouage",IF(AND('Données clients'!L21="Oui",'Données clients'!N21="Oui"),"Détatouage",IF(AND(OR('Données clients'!L21="Oui",'Données clients'!N21="Oui"),'Données clients'!P21="Oui"),"Aquapure",IF(AND(OR('Données clients'!L21="Oui",'Données clients'!N21="Oui",'Données clients'!P21="Oui"),'Données clients'!Q21="Oui"),"PBM"," ")))))</f>
        <v xml:space="preserve"> </v>
      </c>
      <c r="N22" s="159"/>
      <c r="O22" s="162" t="str">
        <f>IF(P22="Epilation",'Données clients'!E21," ")</f>
        <v xml:space="preserve"> </v>
      </c>
      <c r="P22" s="113" t="str">
        <f>IF('Données clients'!M21="Oui","Epilation",IF('Données clients'!O21="Oui","Détatouage",IF(AND('Données clients'!L21="Oui",'Données clients'!N21="Oui"),"Détatouage",IF(AND(OR('Données clients'!L21="Oui",'Données clients'!N21="Oui"),'Données clients'!P21="Oui"),"Aquapure",IF(AND(OR('Données clients'!L21="Oui",'Données clients'!N21="Oui",'Données clients'!P21="Oui"),'Données clients'!Q21="Oui"),"PBM"," ")))))</f>
        <v xml:space="preserve"> </v>
      </c>
      <c r="Q22" s="159"/>
      <c r="R22" s="140"/>
      <c r="S22" s="101">
        <f>IF(ISNA(VLOOKUP(H22,'Grille tarifaire'!$B$3:$F$72,3,FALSE)=TRUE),"0",VLOOKUP(H22,'Grille tarifaire'!$B$3:$F$72,3,FALSE))+IF(ISNA(VLOOKUP(K22,'Grille tarifaire'!$B$59:$F$72,3,FALSE)=TRUE),"0",VLOOKUP(K22,'Grille tarifaire'!$B$59:$F$72,3,FALSE))+IF(ISNA(VLOOKUP(N22,'Grille tarifaire'!$B$59:$F$72,3,FALSE)=TRUE),"0",VLOOKUP(N22,'Grille tarifaire'!$B$59:$F$72,3,FALSE))+IF(ISNA(VLOOKUP(Q22,'Grille tarifaire'!$B$59:$F$72,3,FALSE)=TRUE),"0",VLOOKUP(Q22,'Grille tarifaire'!$B$59:$F$72,3,FALSE))</f>
        <v>0</v>
      </c>
      <c r="T22" s="102"/>
      <c r="U22" s="103">
        <f t="shared" si="0"/>
        <v>0</v>
      </c>
      <c r="V22" s="104"/>
      <c r="W22" s="104"/>
      <c r="X22" s="105" t="str">
        <f t="shared" si="1"/>
        <v xml:space="preserve"> </v>
      </c>
    </row>
    <row r="23" spans="1:24" s="2" customFormat="1" ht="15" customHeight="1" x14ac:dyDescent="0.2">
      <c r="A23" s="95" t="str">
        <f>IF(OR('Données clients'!L22="Oui",'Données clients'!N22="Oui",'Données clients'!P22="Oui",'Données clients'!Q22="Oui"),'Données clients'!A22," ")</f>
        <v xml:space="preserve"> </v>
      </c>
      <c r="B23" s="96" t="str">
        <f>IF(OR('Données clients'!L22="Oui",'Données clients'!N22="Oui",'Données clients'!P22="Oui",'Données clients'!Q22="Oui"),'Données clients'!B22," ")</f>
        <v xml:space="preserve"> </v>
      </c>
      <c r="C23" s="97" t="str">
        <f>IF(OR('Données clients'!L22="Oui",'Données clients'!N22="Oui",'Données clients'!P22="Oui",'Données clients'!Q22="Oui"),'Données clients'!C22," ")</f>
        <v xml:space="preserve"> </v>
      </c>
      <c r="D23" s="163" t="str">
        <f>IF(OR('Données clients'!L22="Oui",'Données clients'!N22="Oui",'Données clients'!P22="Oui",'Données clients'!Q22="Oui"),'Données clients'!I22," ")</f>
        <v xml:space="preserve"> </v>
      </c>
      <c r="E23" s="163" t="str">
        <f>IF(OR('Données clients'!L22="Oui",'Données clients'!N22="Oui",'Données clients'!P22="Oui",'Données clients'!Q22="Oui"),YEAR(A23)&amp;"-"&amp;MONTH(A23)&amp;"-"&amp;"S"&amp;TEXT(ROW(A22),"000")," ")</f>
        <v xml:space="preserve"> </v>
      </c>
      <c r="F23" s="99" t="str">
        <f>IF('Données clients'!M22="Oui","Epilation",IF('Données clients'!L22="Oui","Epilation",IF('Données clients'!N22="Oui","Détatouage",IF('Données clients'!O22="Oui","Détatouage",IF('Données clients'!P22="Oui","Aquapure",IF('Données clients'!Q22="Oui","PBM"," "))))))</f>
        <v xml:space="preserve"> </v>
      </c>
      <c r="G23" s="98" t="str">
        <f>IF(F23="Epilation",'Données clients'!E22," ")</f>
        <v xml:space="preserve"> </v>
      </c>
      <c r="H23" s="100"/>
      <c r="I23" s="165" t="str">
        <f>IF(J23="Epilation",'Données clients'!E22," ")</f>
        <v xml:space="preserve"> </v>
      </c>
      <c r="J23" s="23" t="str">
        <f>IF('Données clients'!M22="Oui","Epilation",IF('Données clients'!O22="Oui","Détatouage",IF(AND('Données clients'!L22="Oui",'Données clients'!N22="Oui"),"Détatouage",IF(AND(OR('Données clients'!L22="Oui",'Données clients'!N22="Oui"),'Données clients'!P22="Oui"),"Aquapure",IF(AND(OR('Données clients'!L22="Oui",'Données clients'!N22="Oui",'Données clients'!P22="Oui"),'Données clients'!Q22="Oui"),"PBM"," ")))))</f>
        <v xml:space="preserve"> </v>
      </c>
      <c r="K23" s="159"/>
      <c r="L23" s="23" t="str">
        <f>IF(M23="Epilation",'Données clients'!E22," ")</f>
        <v xml:space="preserve"> </v>
      </c>
      <c r="M23" s="113" t="str">
        <f>IF('Données clients'!M22="Oui","Epilation",IF('Données clients'!O22="Oui","Détatouage",IF(AND('Données clients'!L22="Oui",'Données clients'!N22="Oui"),"Détatouage",IF(AND(OR('Données clients'!L22="Oui",'Données clients'!N22="Oui"),'Données clients'!P22="Oui"),"Aquapure",IF(AND(OR('Données clients'!L22="Oui",'Données clients'!N22="Oui",'Données clients'!P22="Oui"),'Données clients'!Q22="Oui"),"PBM"," ")))))</f>
        <v xml:space="preserve"> </v>
      </c>
      <c r="N23" s="159"/>
      <c r="O23" s="162" t="str">
        <f>IF(P23="Epilation",'Données clients'!E22," ")</f>
        <v xml:space="preserve"> </v>
      </c>
      <c r="P23" s="113" t="str">
        <f>IF('Données clients'!M22="Oui","Epilation",IF('Données clients'!O22="Oui","Détatouage",IF(AND('Données clients'!L22="Oui",'Données clients'!N22="Oui"),"Détatouage",IF(AND(OR('Données clients'!L22="Oui",'Données clients'!N22="Oui"),'Données clients'!P22="Oui"),"Aquapure",IF(AND(OR('Données clients'!L22="Oui",'Données clients'!N22="Oui",'Données clients'!P22="Oui"),'Données clients'!Q22="Oui"),"PBM"," ")))))</f>
        <v xml:space="preserve"> </v>
      </c>
      <c r="Q23" s="159"/>
      <c r="R23" s="140"/>
      <c r="S23" s="101">
        <f>IF(ISNA(VLOOKUP(H23,'Grille tarifaire'!$B$3:$F$72,3,FALSE)=TRUE),"0",VLOOKUP(H23,'Grille tarifaire'!$B$3:$F$72,3,FALSE))+IF(ISNA(VLOOKUP(K23,'Grille tarifaire'!$B$59:$F$72,3,FALSE)=TRUE),"0",VLOOKUP(K23,'Grille tarifaire'!$B$59:$F$72,3,FALSE))+IF(ISNA(VLOOKUP(N23,'Grille tarifaire'!$B$59:$F$72,3,FALSE)=TRUE),"0",VLOOKUP(N23,'Grille tarifaire'!$B$59:$F$72,3,FALSE))+IF(ISNA(VLOOKUP(Q23,'Grille tarifaire'!$B$59:$F$72,3,FALSE)=TRUE),"0",VLOOKUP(Q23,'Grille tarifaire'!$B$59:$F$72,3,FALSE))</f>
        <v>0</v>
      </c>
      <c r="T23" s="102"/>
      <c r="U23" s="103">
        <f t="shared" si="0"/>
        <v>0</v>
      </c>
      <c r="V23" s="104"/>
      <c r="W23" s="104"/>
      <c r="X23" s="105" t="str">
        <f t="shared" si="1"/>
        <v xml:space="preserve"> </v>
      </c>
    </row>
    <row r="24" spans="1:24" s="2" customFormat="1" ht="15" customHeight="1" x14ac:dyDescent="0.2">
      <c r="A24" s="95" t="str">
        <f>IF(OR('Données clients'!L23="Oui",'Données clients'!N23="Oui",'Données clients'!P23="Oui",'Données clients'!Q23="Oui"),'Données clients'!A23," ")</f>
        <v xml:space="preserve"> </v>
      </c>
      <c r="B24" s="96" t="str">
        <f>IF(OR('Données clients'!L23="Oui",'Données clients'!N23="Oui",'Données clients'!P23="Oui",'Données clients'!Q23="Oui"),'Données clients'!B23," ")</f>
        <v xml:space="preserve"> </v>
      </c>
      <c r="C24" s="97" t="str">
        <f>IF(OR('Données clients'!L23="Oui",'Données clients'!N23="Oui",'Données clients'!P23="Oui",'Données clients'!Q23="Oui"),'Données clients'!C23," ")</f>
        <v xml:space="preserve"> </v>
      </c>
      <c r="D24" s="163" t="str">
        <f>IF(OR('Données clients'!L23="Oui",'Données clients'!N23="Oui",'Données clients'!P23="Oui",'Données clients'!Q23="Oui"),'Données clients'!I23," ")</f>
        <v xml:space="preserve"> </v>
      </c>
      <c r="E24" s="163" t="str">
        <f>IF(OR('Données clients'!L23="Oui",'Données clients'!N23="Oui",'Données clients'!P23="Oui",'Données clients'!Q23="Oui"),YEAR(A24)&amp;"-"&amp;MONTH(A24)&amp;"-"&amp;"S"&amp;TEXT(ROW(A23),"000")," ")</f>
        <v xml:space="preserve"> </v>
      </c>
      <c r="F24" s="99" t="str">
        <f>IF('Données clients'!M23="Oui","Epilation",IF('Données clients'!L23="Oui","Epilation",IF('Données clients'!N23="Oui","Détatouage",IF('Données clients'!O23="Oui","Détatouage",IF('Données clients'!P23="Oui","Aquapure",IF('Données clients'!Q23="Oui","PBM"," "))))))</f>
        <v xml:space="preserve"> </v>
      </c>
      <c r="G24" s="98" t="str">
        <f>IF(F24="Epilation",'Données clients'!E23," ")</f>
        <v xml:space="preserve"> </v>
      </c>
      <c r="H24" s="100"/>
      <c r="I24" s="165" t="str">
        <f>IF(J24="Epilation",'Données clients'!E23," ")</f>
        <v xml:space="preserve"> </v>
      </c>
      <c r="J24" s="23" t="str">
        <f>IF('Données clients'!M23="Oui","Epilation",IF('Données clients'!O23="Oui","Détatouage",IF(AND('Données clients'!L23="Oui",'Données clients'!N23="Oui"),"Détatouage",IF(AND(OR('Données clients'!L23="Oui",'Données clients'!N23="Oui"),'Données clients'!P23="Oui"),"Aquapure",IF(AND(OR('Données clients'!L23="Oui",'Données clients'!N23="Oui",'Données clients'!P23="Oui"),'Données clients'!Q23="Oui"),"PBM"," ")))))</f>
        <v xml:space="preserve"> </v>
      </c>
      <c r="K24" s="159"/>
      <c r="L24" s="23" t="str">
        <f>IF(M24="Epilation",'Données clients'!E23," ")</f>
        <v xml:space="preserve"> </v>
      </c>
      <c r="M24" s="113" t="str">
        <f>IF('Données clients'!M23="Oui","Epilation",IF('Données clients'!O23="Oui","Détatouage",IF(AND('Données clients'!L23="Oui",'Données clients'!N23="Oui"),"Détatouage",IF(AND(OR('Données clients'!L23="Oui",'Données clients'!N23="Oui"),'Données clients'!P23="Oui"),"Aquapure",IF(AND(OR('Données clients'!L23="Oui",'Données clients'!N23="Oui",'Données clients'!P23="Oui"),'Données clients'!Q23="Oui"),"PBM"," ")))))</f>
        <v xml:space="preserve"> </v>
      </c>
      <c r="N24" s="159"/>
      <c r="O24" s="162" t="str">
        <f>IF(P24="Epilation",'Données clients'!E23," ")</f>
        <v xml:space="preserve"> </v>
      </c>
      <c r="P24" s="113" t="str">
        <f>IF('Données clients'!M23="Oui","Epilation",IF('Données clients'!O23="Oui","Détatouage",IF(AND('Données clients'!L23="Oui",'Données clients'!N23="Oui"),"Détatouage",IF(AND(OR('Données clients'!L23="Oui",'Données clients'!N23="Oui"),'Données clients'!P23="Oui"),"Aquapure",IF(AND(OR('Données clients'!L23="Oui",'Données clients'!N23="Oui",'Données clients'!P23="Oui"),'Données clients'!Q23="Oui"),"PBM"," ")))))</f>
        <v xml:space="preserve"> </v>
      </c>
      <c r="Q24" s="159"/>
      <c r="R24" s="140"/>
      <c r="S24" s="101">
        <f>IF(ISNA(VLOOKUP(H24,'Grille tarifaire'!$B$3:$F$72,3,FALSE)=TRUE),"0",VLOOKUP(H24,'Grille tarifaire'!$B$3:$F$72,3,FALSE))+IF(ISNA(VLOOKUP(K24,'Grille tarifaire'!$B$59:$F$72,3,FALSE)=TRUE),"0",VLOOKUP(K24,'Grille tarifaire'!$B$59:$F$72,3,FALSE))+IF(ISNA(VLOOKUP(N24,'Grille tarifaire'!$B$59:$F$72,3,FALSE)=TRUE),"0",VLOOKUP(N24,'Grille tarifaire'!$B$59:$F$72,3,FALSE))+IF(ISNA(VLOOKUP(Q24,'Grille tarifaire'!$B$59:$F$72,3,FALSE)=TRUE),"0",VLOOKUP(Q24,'Grille tarifaire'!$B$59:$F$72,3,FALSE))</f>
        <v>0</v>
      </c>
      <c r="T24" s="102"/>
      <c r="U24" s="103">
        <f t="shared" si="0"/>
        <v>0</v>
      </c>
      <c r="V24" s="104"/>
      <c r="W24" s="104"/>
      <c r="X24" s="105" t="str">
        <f t="shared" si="1"/>
        <v xml:space="preserve"> </v>
      </c>
    </row>
    <row r="25" spans="1:24" s="2" customFormat="1" ht="15" customHeight="1" x14ac:dyDescent="0.2">
      <c r="A25" s="95" t="str">
        <f>IF(OR('Données clients'!L24="Oui",'Données clients'!N24="Oui",'Données clients'!P24="Oui",'Données clients'!Q24="Oui"),'Données clients'!A24," ")</f>
        <v xml:space="preserve"> </v>
      </c>
      <c r="B25" s="96" t="str">
        <f>IF(OR('Données clients'!L24="Oui",'Données clients'!N24="Oui",'Données clients'!P24="Oui",'Données clients'!Q24="Oui"),'Données clients'!B24," ")</f>
        <v xml:space="preserve"> </v>
      </c>
      <c r="C25" s="97" t="str">
        <f>IF(OR('Données clients'!L24="Oui",'Données clients'!N24="Oui",'Données clients'!P24="Oui",'Données clients'!Q24="Oui"),'Données clients'!C24," ")</f>
        <v xml:space="preserve"> </v>
      </c>
      <c r="D25" s="163" t="str">
        <f>IF(OR('Données clients'!L24="Oui",'Données clients'!N24="Oui",'Données clients'!P24="Oui",'Données clients'!Q24="Oui"),'Données clients'!I24," ")</f>
        <v xml:space="preserve"> </v>
      </c>
      <c r="E25" s="163" t="str">
        <f>IF(OR('Données clients'!L24="Oui",'Données clients'!N24="Oui",'Données clients'!P24="Oui",'Données clients'!Q24="Oui"),YEAR(A25)&amp;"-"&amp;MONTH(A25)&amp;"-"&amp;"S"&amp;TEXT(ROW(A24),"000")," ")</f>
        <v xml:space="preserve"> </v>
      </c>
      <c r="F25" s="99" t="str">
        <f>IF('Données clients'!M24="Oui","Epilation",IF('Données clients'!L24="Oui","Epilation",IF('Données clients'!N24="Oui","Détatouage",IF('Données clients'!O24="Oui","Détatouage",IF('Données clients'!P24="Oui","Aquapure",IF('Données clients'!Q24="Oui","PBM"," "))))))</f>
        <v xml:space="preserve"> </v>
      </c>
      <c r="G25" s="98" t="str">
        <f>IF(F25="Epilation",'Données clients'!E24," ")</f>
        <v xml:space="preserve"> </v>
      </c>
      <c r="H25" s="100"/>
      <c r="I25" s="165" t="str">
        <f>IF(J25="Epilation",'Données clients'!E24," ")</f>
        <v xml:space="preserve"> </v>
      </c>
      <c r="J25" s="23" t="str">
        <f>IF('Données clients'!M24="Oui","Epilation",IF('Données clients'!O24="Oui","Détatouage",IF(AND('Données clients'!L24="Oui",'Données clients'!N24="Oui"),"Détatouage",IF(AND(OR('Données clients'!L24="Oui",'Données clients'!N24="Oui"),'Données clients'!P24="Oui"),"Aquapure",IF(AND(OR('Données clients'!L24="Oui",'Données clients'!N24="Oui",'Données clients'!P24="Oui"),'Données clients'!Q24="Oui"),"PBM"," ")))))</f>
        <v xml:space="preserve"> </v>
      </c>
      <c r="K25" s="159"/>
      <c r="L25" s="23" t="str">
        <f>IF(M25="Epilation",'Données clients'!E24," ")</f>
        <v xml:space="preserve"> </v>
      </c>
      <c r="M25" s="113" t="str">
        <f>IF('Données clients'!M24="Oui","Epilation",IF('Données clients'!O24="Oui","Détatouage",IF(AND('Données clients'!L24="Oui",'Données clients'!N24="Oui"),"Détatouage",IF(AND(OR('Données clients'!L24="Oui",'Données clients'!N24="Oui"),'Données clients'!P24="Oui"),"Aquapure",IF(AND(OR('Données clients'!L24="Oui",'Données clients'!N24="Oui",'Données clients'!P24="Oui"),'Données clients'!Q24="Oui"),"PBM"," ")))))</f>
        <v xml:space="preserve"> </v>
      </c>
      <c r="N25" s="159"/>
      <c r="O25" s="162" t="str">
        <f>IF(P25="Epilation",'Données clients'!E24," ")</f>
        <v xml:space="preserve"> </v>
      </c>
      <c r="P25" s="113" t="str">
        <f>IF('Données clients'!M24="Oui","Epilation",IF('Données clients'!O24="Oui","Détatouage",IF(AND('Données clients'!L24="Oui",'Données clients'!N24="Oui"),"Détatouage",IF(AND(OR('Données clients'!L24="Oui",'Données clients'!N24="Oui"),'Données clients'!P24="Oui"),"Aquapure",IF(AND(OR('Données clients'!L24="Oui",'Données clients'!N24="Oui",'Données clients'!P24="Oui"),'Données clients'!Q24="Oui"),"PBM"," ")))))</f>
        <v xml:space="preserve"> </v>
      </c>
      <c r="Q25" s="159"/>
      <c r="R25" s="140"/>
      <c r="S25" s="101">
        <f>IF(ISNA(VLOOKUP(H25,'Grille tarifaire'!$B$3:$F$72,3,FALSE)=TRUE),"0",VLOOKUP(H25,'Grille tarifaire'!$B$3:$F$72,3,FALSE))+IF(ISNA(VLOOKUP(K25,'Grille tarifaire'!$B$59:$F$72,3,FALSE)=TRUE),"0",VLOOKUP(K25,'Grille tarifaire'!$B$59:$F$72,3,FALSE))+IF(ISNA(VLOOKUP(N25,'Grille tarifaire'!$B$59:$F$72,3,FALSE)=TRUE),"0",VLOOKUP(N25,'Grille tarifaire'!$B$59:$F$72,3,FALSE))+IF(ISNA(VLOOKUP(Q25,'Grille tarifaire'!$B$59:$F$72,3,FALSE)=TRUE),"0",VLOOKUP(Q25,'Grille tarifaire'!$B$59:$F$72,3,FALSE))</f>
        <v>0</v>
      </c>
      <c r="T25" s="102"/>
      <c r="U25" s="103">
        <f t="shared" si="0"/>
        <v>0</v>
      </c>
      <c r="V25" s="104"/>
      <c r="W25" s="104"/>
      <c r="X25" s="105" t="str">
        <f t="shared" si="1"/>
        <v xml:space="preserve"> </v>
      </c>
    </row>
    <row r="26" spans="1:24" s="2" customFormat="1" ht="15" customHeight="1" x14ac:dyDescent="0.2">
      <c r="A26" s="95" t="str">
        <f>IF(OR('Données clients'!L25="Oui",'Données clients'!N25="Oui",'Données clients'!P25="Oui",'Données clients'!Q25="Oui"),'Données clients'!A25," ")</f>
        <v xml:space="preserve"> </v>
      </c>
      <c r="B26" s="96" t="str">
        <f>IF(OR('Données clients'!L25="Oui",'Données clients'!N25="Oui",'Données clients'!P25="Oui",'Données clients'!Q25="Oui"),'Données clients'!B25," ")</f>
        <v xml:space="preserve"> </v>
      </c>
      <c r="C26" s="97" t="str">
        <f>IF(OR('Données clients'!L25="Oui",'Données clients'!N25="Oui",'Données clients'!P25="Oui",'Données clients'!Q25="Oui"),'Données clients'!C25," ")</f>
        <v xml:space="preserve"> </v>
      </c>
      <c r="D26" s="163" t="str">
        <f>IF(OR('Données clients'!L25="Oui",'Données clients'!N25="Oui",'Données clients'!P25="Oui",'Données clients'!Q25="Oui"),'Données clients'!I25," ")</f>
        <v xml:space="preserve"> </v>
      </c>
      <c r="E26" s="163" t="str">
        <f>IF(OR('Données clients'!L25="Oui",'Données clients'!N25="Oui",'Données clients'!P25="Oui",'Données clients'!Q25="Oui"),YEAR(A26)&amp;"-"&amp;MONTH(A26)&amp;"-"&amp;"S"&amp;TEXT(ROW(A25),"000")," ")</f>
        <v xml:space="preserve"> </v>
      </c>
      <c r="F26" s="99" t="str">
        <f>IF('Données clients'!M25="Oui","Epilation",IF('Données clients'!L25="Oui","Epilation",IF('Données clients'!N25="Oui","Détatouage",IF('Données clients'!O25="Oui","Détatouage",IF('Données clients'!P25="Oui","Aquapure",IF('Données clients'!Q25="Oui","PBM"," "))))))</f>
        <v xml:space="preserve"> </v>
      </c>
      <c r="G26" s="98" t="str">
        <f>IF(F26="Epilation",'Données clients'!E25," ")</f>
        <v xml:space="preserve"> </v>
      </c>
      <c r="H26" s="100"/>
      <c r="I26" s="165" t="str">
        <f>IF(J26="Epilation",'Données clients'!E25," ")</f>
        <v xml:space="preserve"> </v>
      </c>
      <c r="J26" s="23" t="str">
        <f>IF('Données clients'!M25="Oui","Epilation",IF('Données clients'!O25="Oui","Détatouage",IF(AND('Données clients'!L25="Oui",'Données clients'!N25="Oui"),"Détatouage",IF(AND(OR('Données clients'!L25="Oui",'Données clients'!N25="Oui"),'Données clients'!P25="Oui"),"Aquapure",IF(AND(OR('Données clients'!L25="Oui",'Données clients'!N25="Oui",'Données clients'!P25="Oui"),'Données clients'!Q25="Oui"),"PBM"," ")))))</f>
        <v xml:space="preserve"> </v>
      </c>
      <c r="K26" s="159"/>
      <c r="L26" s="23" t="str">
        <f>IF(M26="Epilation",'Données clients'!E25," ")</f>
        <v xml:space="preserve"> </v>
      </c>
      <c r="M26" s="113" t="str">
        <f>IF('Données clients'!M25="Oui","Epilation",IF('Données clients'!O25="Oui","Détatouage",IF(AND('Données clients'!L25="Oui",'Données clients'!N25="Oui"),"Détatouage",IF(AND(OR('Données clients'!L25="Oui",'Données clients'!N25="Oui"),'Données clients'!P25="Oui"),"Aquapure",IF(AND(OR('Données clients'!L25="Oui",'Données clients'!N25="Oui",'Données clients'!P25="Oui"),'Données clients'!Q25="Oui"),"PBM"," ")))))</f>
        <v xml:space="preserve"> </v>
      </c>
      <c r="N26" s="159"/>
      <c r="O26" s="162" t="str">
        <f>IF(P26="Epilation",'Données clients'!E25," ")</f>
        <v xml:space="preserve"> </v>
      </c>
      <c r="P26" s="113" t="str">
        <f>IF('Données clients'!M25="Oui","Epilation",IF('Données clients'!O25="Oui","Détatouage",IF(AND('Données clients'!L25="Oui",'Données clients'!N25="Oui"),"Détatouage",IF(AND(OR('Données clients'!L25="Oui",'Données clients'!N25="Oui"),'Données clients'!P25="Oui"),"Aquapure",IF(AND(OR('Données clients'!L25="Oui",'Données clients'!N25="Oui",'Données clients'!P25="Oui"),'Données clients'!Q25="Oui"),"PBM"," ")))))</f>
        <v xml:space="preserve"> </v>
      </c>
      <c r="Q26" s="159"/>
      <c r="R26" s="140"/>
      <c r="S26" s="101">
        <f>IF(ISNA(VLOOKUP(H26,'Grille tarifaire'!$B$3:$F$72,3,FALSE)=TRUE),"0",VLOOKUP(H26,'Grille tarifaire'!$B$3:$F$72,3,FALSE))+IF(ISNA(VLOOKUP(K26,'Grille tarifaire'!$B$59:$F$72,3,FALSE)=TRUE),"0",VLOOKUP(K26,'Grille tarifaire'!$B$59:$F$72,3,FALSE))+IF(ISNA(VLOOKUP(N26,'Grille tarifaire'!$B$59:$F$72,3,FALSE)=TRUE),"0",VLOOKUP(N26,'Grille tarifaire'!$B$59:$F$72,3,FALSE))+IF(ISNA(VLOOKUP(Q26,'Grille tarifaire'!$B$59:$F$72,3,FALSE)=TRUE),"0",VLOOKUP(Q26,'Grille tarifaire'!$B$59:$F$72,3,FALSE))</f>
        <v>0</v>
      </c>
      <c r="T26" s="102"/>
      <c r="U26" s="103">
        <f t="shared" si="0"/>
        <v>0</v>
      </c>
      <c r="V26" s="104"/>
      <c r="W26" s="104"/>
      <c r="X26" s="105" t="str">
        <f t="shared" si="1"/>
        <v xml:space="preserve"> </v>
      </c>
    </row>
    <row r="27" spans="1:24" s="2" customFormat="1" ht="15" customHeight="1" x14ac:dyDescent="0.2">
      <c r="A27" s="95" t="str">
        <f>IF(OR('Données clients'!L26="Oui",'Données clients'!N26="Oui",'Données clients'!P26="Oui",'Données clients'!Q26="Oui"),'Données clients'!A26," ")</f>
        <v xml:space="preserve"> </v>
      </c>
      <c r="B27" s="96" t="str">
        <f>IF(OR('Données clients'!L26="Oui",'Données clients'!N26="Oui",'Données clients'!P26="Oui",'Données clients'!Q26="Oui"),'Données clients'!B26," ")</f>
        <v xml:space="preserve"> </v>
      </c>
      <c r="C27" s="97" t="str">
        <f>IF(OR('Données clients'!L26="Oui",'Données clients'!N26="Oui",'Données clients'!P26="Oui",'Données clients'!Q26="Oui"),'Données clients'!C26," ")</f>
        <v xml:space="preserve"> </v>
      </c>
      <c r="D27" s="163" t="str">
        <f>IF(OR('Données clients'!L26="Oui",'Données clients'!N26="Oui",'Données clients'!P26="Oui",'Données clients'!Q26="Oui"),'Données clients'!I26," ")</f>
        <v xml:space="preserve"> </v>
      </c>
      <c r="E27" s="163" t="str">
        <f>IF(OR('Données clients'!L26="Oui",'Données clients'!N26="Oui",'Données clients'!P26="Oui",'Données clients'!Q26="Oui"),YEAR(A27)&amp;"-"&amp;MONTH(A27)&amp;"-"&amp;"S"&amp;TEXT(ROW(A26),"000")," ")</f>
        <v xml:space="preserve"> </v>
      </c>
      <c r="F27" s="99" t="str">
        <f>IF('Données clients'!M26="Oui","Epilation",IF('Données clients'!L26="Oui","Epilation",IF('Données clients'!N26="Oui","Détatouage",IF('Données clients'!O26="Oui","Détatouage",IF('Données clients'!P26="Oui","Aquapure",IF('Données clients'!Q26="Oui","PBM"," "))))))</f>
        <v xml:space="preserve"> </v>
      </c>
      <c r="G27" s="98" t="str">
        <f>IF(F27="Epilation",'Données clients'!E26," ")</f>
        <v xml:space="preserve"> </v>
      </c>
      <c r="H27" s="100"/>
      <c r="I27" s="165" t="str">
        <f>IF(J27="Epilation",'Données clients'!E26," ")</f>
        <v xml:space="preserve"> </v>
      </c>
      <c r="J27" s="23" t="str">
        <f>IF('Données clients'!M26="Oui","Epilation",IF('Données clients'!O26="Oui","Détatouage",IF(AND('Données clients'!L26="Oui",'Données clients'!N26="Oui"),"Détatouage",IF(AND(OR('Données clients'!L26="Oui",'Données clients'!N26="Oui"),'Données clients'!P26="Oui"),"Aquapure",IF(AND(OR('Données clients'!L26="Oui",'Données clients'!N26="Oui",'Données clients'!P26="Oui"),'Données clients'!Q26="Oui"),"PBM"," ")))))</f>
        <v xml:space="preserve"> </v>
      </c>
      <c r="K27" s="159"/>
      <c r="L27" s="23" t="str">
        <f>IF(M27="Epilation",'Données clients'!E26," ")</f>
        <v xml:space="preserve"> </v>
      </c>
      <c r="M27" s="113" t="str">
        <f>IF('Données clients'!M26="Oui","Epilation",IF('Données clients'!O26="Oui","Détatouage",IF(AND('Données clients'!L26="Oui",'Données clients'!N26="Oui"),"Détatouage",IF(AND(OR('Données clients'!L26="Oui",'Données clients'!N26="Oui"),'Données clients'!P26="Oui"),"Aquapure",IF(AND(OR('Données clients'!L26="Oui",'Données clients'!N26="Oui",'Données clients'!P26="Oui"),'Données clients'!Q26="Oui"),"PBM"," ")))))</f>
        <v xml:space="preserve"> </v>
      </c>
      <c r="N27" s="159"/>
      <c r="O27" s="162" t="str">
        <f>IF(P27="Epilation",'Données clients'!E26," ")</f>
        <v xml:space="preserve"> </v>
      </c>
      <c r="P27" s="113" t="str">
        <f>IF('Données clients'!M26="Oui","Epilation",IF('Données clients'!O26="Oui","Détatouage",IF(AND('Données clients'!L26="Oui",'Données clients'!N26="Oui"),"Détatouage",IF(AND(OR('Données clients'!L26="Oui",'Données clients'!N26="Oui"),'Données clients'!P26="Oui"),"Aquapure",IF(AND(OR('Données clients'!L26="Oui",'Données clients'!N26="Oui",'Données clients'!P26="Oui"),'Données clients'!Q26="Oui"),"PBM"," ")))))</f>
        <v xml:space="preserve"> </v>
      </c>
      <c r="Q27" s="159"/>
      <c r="R27" s="140"/>
      <c r="S27" s="101">
        <f>IF(ISNA(VLOOKUP(H27,'Grille tarifaire'!$B$3:$F$72,3,FALSE)=TRUE),"0",VLOOKUP(H27,'Grille tarifaire'!$B$3:$F$72,3,FALSE))+IF(ISNA(VLOOKUP(K27,'Grille tarifaire'!$B$59:$F$72,3,FALSE)=TRUE),"0",VLOOKUP(K27,'Grille tarifaire'!$B$59:$F$72,3,FALSE))+IF(ISNA(VLOOKUP(N27,'Grille tarifaire'!$B$59:$F$72,3,FALSE)=TRUE),"0",VLOOKUP(N27,'Grille tarifaire'!$B$59:$F$72,3,FALSE))+IF(ISNA(VLOOKUP(Q27,'Grille tarifaire'!$B$59:$F$72,3,FALSE)=TRUE),"0",VLOOKUP(Q27,'Grille tarifaire'!$B$59:$F$72,3,FALSE))</f>
        <v>0</v>
      </c>
      <c r="T27" s="102"/>
      <c r="U27" s="103">
        <f t="shared" si="0"/>
        <v>0</v>
      </c>
      <c r="V27" s="104"/>
      <c r="W27" s="104"/>
      <c r="X27" s="105" t="str">
        <f t="shared" si="1"/>
        <v xml:space="preserve"> </v>
      </c>
    </row>
    <row r="28" spans="1:24" s="2" customFormat="1" ht="15" customHeight="1" x14ac:dyDescent="0.2">
      <c r="A28" s="95" t="str">
        <f>IF(OR('Données clients'!L27="Oui",'Données clients'!N27="Oui",'Données clients'!P27="Oui",'Données clients'!Q27="Oui"),'Données clients'!A27," ")</f>
        <v xml:space="preserve"> </v>
      </c>
      <c r="B28" s="96" t="str">
        <f>IF(OR('Données clients'!L27="Oui",'Données clients'!N27="Oui",'Données clients'!P27="Oui",'Données clients'!Q27="Oui"),'Données clients'!B27," ")</f>
        <v xml:space="preserve"> </v>
      </c>
      <c r="C28" s="97" t="str">
        <f>IF(OR('Données clients'!L27="Oui",'Données clients'!N27="Oui",'Données clients'!P27="Oui",'Données clients'!Q27="Oui"),'Données clients'!C27," ")</f>
        <v xml:space="preserve"> </v>
      </c>
      <c r="D28" s="163" t="str">
        <f>IF(OR('Données clients'!L27="Oui",'Données clients'!N27="Oui",'Données clients'!P27="Oui",'Données clients'!Q27="Oui"),'Données clients'!I27," ")</f>
        <v xml:space="preserve"> </v>
      </c>
      <c r="E28" s="163" t="str">
        <f>IF(OR('Données clients'!L27="Oui",'Données clients'!N27="Oui",'Données clients'!P27="Oui",'Données clients'!Q27="Oui"),YEAR(A28)&amp;"-"&amp;MONTH(A28)&amp;"-"&amp;"S"&amp;TEXT(ROW(A27),"000")," ")</f>
        <v xml:space="preserve"> </v>
      </c>
      <c r="F28" s="99" t="str">
        <f>IF('Données clients'!M27="Oui","Epilation",IF('Données clients'!L27="Oui","Epilation",IF('Données clients'!N27="Oui","Détatouage",IF('Données clients'!O27="Oui","Détatouage",IF('Données clients'!P27="Oui","Aquapure",IF('Données clients'!Q27="Oui","PBM"," "))))))</f>
        <v xml:space="preserve"> </v>
      </c>
      <c r="G28" s="98" t="str">
        <f>IF(F28="Epilation",'Données clients'!E27," ")</f>
        <v xml:space="preserve"> </v>
      </c>
      <c r="H28" s="100"/>
      <c r="I28" s="165" t="str">
        <f>IF(J28="Epilation",'Données clients'!E27," ")</f>
        <v xml:space="preserve"> </v>
      </c>
      <c r="J28" s="23" t="str">
        <f>IF('Données clients'!M27="Oui","Epilation",IF('Données clients'!O27="Oui","Détatouage",IF(AND('Données clients'!L27="Oui",'Données clients'!N27="Oui"),"Détatouage",IF(AND(OR('Données clients'!L27="Oui",'Données clients'!N27="Oui"),'Données clients'!P27="Oui"),"Aquapure",IF(AND(OR('Données clients'!L27="Oui",'Données clients'!N27="Oui",'Données clients'!P27="Oui"),'Données clients'!Q27="Oui"),"PBM"," ")))))</f>
        <v xml:space="preserve"> </v>
      </c>
      <c r="K28" s="159"/>
      <c r="L28" s="23" t="str">
        <f>IF(M28="Epilation",'Données clients'!E27," ")</f>
        <v xml:space="preserve"> </v>
      </c>
      <c r="M28" s="113" t="str">
        <f>IF('Données clients'!M27="Oui","Epilation",IF('Données clients'!O27="Oui","Détatouage",IF(AND('Données clients'!L27="Oui",'Données clients'!N27="Oui"),"Détatouage",IF(AND(OR('Données clients'!L27="Oui",'Données clients'!N27="Oui"),'Données clients'!P27="Oui"),"Aquapure",IF(AND(OR('Données clients'!L27="Oui",'Données clients'!N27="Oui",'Données clients'!P27="Oui"),'Données clients'!Q27="Oui"),"PBM"," ")))))</f>
        <v xml:space="preserve"> </v>
      </c>
      <c r="N28" s="159"/>
      <c r="O28" s="162" t="str">
        <f>IF(P28="Epilation",'Données clients'!E27," ")</f>
        <v xml:space="preserve"> </v>
      </c>
      <c r="P28" s="113" t="str">
        <f>IF('Données clients'!M27="Oui","Epilation",IF('Données clients'!O27="Oui","Détatouage",IF(AND('Données clients'!L27="Oui",'Données clients'!N27="Oui"),"Détatouage",IF(AND(OR('Données clients'!L27="Oui",'Données clients'!N27="Oui"),'Données clients'!P27="Oui"),"Aquapure",IF(AND(OR('Données clients'!L27="Oui",'Données clients'!N27="Oui",'Données clients'!P27="Oui"),'Données clients'!Q27="Oui"),"PBM"," ")))))</f>
        <v xml:space="preserve"> </v>
      </c>
      <c r="Q28" s="159"/>
      <c r="R28" s="140"/>
      <c r="S28" s="101">
        <f>IF(ISNA(VLOOKUP(H28,'Grille tarifaire'!$B$3:$F$72,3,FALSE)=TRUE),"0",VLOOKUP(H28,'Grille tarifaire'!$B$3:$F$72,3,FALSE))+IF(ISNA(VLOOKUP(K28,'Grille tarifaire'!$B$59:$F$72,3,FALSE)=TRUE),"0",VLOOKUP(K28,'Grille tarifaire'!$B$59:$F$72,3,FALSE))+IF(ISNA(VLOOKUP(N28,'Grille tarifaire'!$B$59:$F$72,3,FALSE)=TRUE),"0",VLOOKUP(N28,'Grille tarifaire'!$B$59:$F$72,3,FALSE))+IF(ISNA(VLOOKUP(Q28,'Grille tarifaire'!$B$59:$F$72,3,FALSE)=TRUE),"0",VLOOKUP(Q28,'Grille tarifaire'!$B$59:$F$72,3,FALSE))</f>
        <v>0</v>
      </c>
      <c r="T28" s="102"/>
      <c r="U28" s="103">
        <f t="shared" si="0"/>
        <v>0</v>
      </c>
      <c r="V28" s="104"/>
      <c r="W28" s="104"/>
      <c r="X28" s="105" t="str">
        <f t="shared" si="1"/>
        <v xml:space="preserve"> </v>
      </c>
    </row>
    <row r="29" spans="1:24" s="2" customFormat="1" ht="15" customHeight="1" x14ac:dyDescent="0.2">
      <c r="A29" s="95" t="str">
        <f>IF(OR('Données clients'!L28="Oui",'Données clients'!N28="Oui",'Données clients'!P28="Oui",'Données clients'!Q28="Oui"),'Données clients'!A28," ")</f>
        <v xml:space="preserve"> </v>
      </c>
      <c r="B29" s="96" t="str">
        <f>IF(OR('Données clients'!L28="Oui",'Données clients'!N28="Oui",'Données clients'!P28="Oui",'Données clients'!Q28="Oui"),'Données clients'!B28," ")</f>
        <v xml:space="preserve"> </v>
      </c>
      <c r="C29" s="97" t="str">
        <f>IF(OR('Données clients'!L28="Oui",'Données clients'!N28="Oui",'Données clients'!P28="Oui",'Données clients'!Q28="Oui"),'Données clients'!C28," ")</f>
        <v xml:space="preserve"> </v>
      </c>
      <c r="D29" s="163" t="str">
        <f>IF(OR('Données clients'!L28="Oui",'Données clients'!N28="Oui",'Données clients'!P28="Oui",'Données clients'!Q28="Oui"),'Données clients'!I28," ")</f>
        <v xml:space="preserve"> </v>
      </c>
      <c r="E29" s="163" t="str">
        <f>IF(OR('Données clients'!L28="Oui",'Données clients'!N28="Oui",'Données clients'!P28="Oui",'Données clients'!Q28="Oui"),YEAR(A29)&amp;"-"&amp;MONTH(A29)&amp;"-"&amp;"S"&amp;TEXT(ROW(A28),"000")," ")</f>
        <v xml:space="preserve"> </v>
      </c>
      <c r="F29" s="99" t="str">
        <f>IF('Données clients'!M28="Oui","Epilation",IF('Données clients'!L28="Oui","Epilation",IF('Données clients'!N28="Oui","Détatouage",IF('Données clients'!O28="Oui","Détatouage",IF('Données clients'!P28="Oui","Aquapure",IF('Données clients'!Q28="Oui","PBM"," "))))))</f>
        <v xml:space="preserve"> </v>
      </c>
      <c r="G29" s="98" t="str">
        <f>IF(F29="Epilation",'Données clients'!E28," ")</f>
        <v xml:space="preserve"> </v>
      </c>
      <c r="H29" s="100"/>
      <c r="I29" s="165" t="str">
        <f>IF(J29="Epilation",'Données clients'!E28," ")</f>
        <v xml:space="preserve"> </v>
      </c>
      <c r="J29" s="23" t="str">
        <f>IF('Données clients'!M28="Oui","Epilation",IF('Données clients'!O28="Oui","Détatouage",IF(AND('Données clients'!L28="Oui",'Données clients'!N28="Oui"),"Détatouage",IF(AND(OR('Données clients'!L28="Oui",'Données clients'!N28="Oui"),'Données clients'!P28="Oui"),"Aquapure",IF(AND(OR('Données clients'!L28="Oui",'Données clients'!N28="Oui",'Données clients'!P28="Oui"),'Données clients'!Q28="Oui"),"PBM"," ")))))</f>
        <v xml:space="preserve"> </v>
      </c>
      <c r="K29" s="159"/>
      <c r="L29" s="23" t="str">
        <f>IF(M29="Epilation",'Données clients'!E28," ")</f>
        <v xml:space="preserve"> </v>
      </c>
      <c r="M29" s="113" t="str">
        <f>IF('Données clients'!M28="Oui","Epilation",IF('Données clients'!O28="Oui","Détatouage",IF(AND('Données clients'!L28="Oui",'Données clients'!N28="Oui"),"Détatouage",IF(AND(OR('Données clients'!L28="Oui",'Données clients'!N28="Oui"),'Données clients'!P28="Oui"),"Aquapure",IF(AND(OR('Données clients'!L28="Oui",'Données clients'!N28="Oui",'Données clients'!P28="Oui"),'Données clients'!Q28="Oui"),"PBM"," ")))))</f>
        <v xml:space="preserve"> </v>
      </c>
      <c r="N29" s="159"/>
      <c r="O29" s="162" t="str">
        <f>IF(P29="Epilation",'Données clients'!E28," ")</f>
        <v xml:space="preserve"> </v>
      </c>
      <c r="P29" s="113" t="str">
        <f>IF('Données clients'!M28="Oui","Epilation",IF('Données clients'!O28="Oui","Détatouage",IF(AND('Données clients'!L28="Oui",'Données clients'!N28="Oui"),"Détatouage",IF(AND(OR('Données clients'!L28="Oui",'Données clients'!N28="Oui"),'Données clients'!P28="Oui"),"Aquapure",IF(AND(OR('Données clients'!L28="Oui",'Données clients'!N28="Oui",'Données clients'!P28="Oui"),'Données clients'!Q28="Oui"),"PBM"," ")))))</f>
        <v xml:space="preserve"> </v>
      </c>
      <c r="Q29" s="159"/>
      <c r="R29" s="140"/>
      <c r="S29" s="101">
        <f>IF(ISNA(VLOOKUP(H29,'Grille tarifaire'!$B$3:$F$72,3,FALSE)=TRUE),"0",VLOOKUP(H29,'Grille tarifaire'!$B$3:$F$72,3,FALSE))+IF(ISNA(VLOOKUP(K29,'Grille tarifaire'!$B$59:$F$72,3,FALSE)=TRUE),"0",VLOOKUP(K29,'Grille tarifaire'!$B$59:$F$72,3,FALSE))+IF(ISNA(VLOOKUP(N29,'Grille tarifaire'!$B$59:$F$72,3,FALSE)=TRUE),"0",VLOOKUP(N29,'Grille tarifaire'!$B$59:$F$72,3,FALSE))+IF(ISNA(VLOOKUP(Q29,'Grille tarifaire'!$B$59:$F$72,3,FALSE)=TRUE),"0",VLOOKUP(Q29,'Grille tarifaire'!$B$59:$F$72,3,FALSE))</f>
        <v>0</v>
      </c>
      <c r="T29" s="102"/>
      <c r="U29" s="103">
        <f t="shared" si="0"/>
        <v>0</v>
      </c>
      <c r="V29" s="104"/>
      <c r="W29" s="104"/>
      <c r="X29" s="105" t="str">
        <f t="shared" si="1"/>
        <v xml:space="preserve"> </v>
      </c>
    </row>
    <row r="30" spans="1:24" s="2" customFormat="1" ht="15" customHeight="1" x14ac:dyDescent="0.2">
      <c r="A30" s="95" t="str">
        <f>IF(OR('Données clients'!L29="Oui",'Données clients'!N29="Oui",'Données clients'!P29="Oui",'Données clients'!Q29="Oui"),'Données clients'!A29," ")</f>
        <v xml:space="preserve"> </v>
      </c>
      <c r="B30" s="96" t="str">
        <f>IF(OR('Données clients'!L29="Oui",'Données clients'!N29="Oui",'Données clients'!P29="Oui",'Données clients'!Q29="Oui"),'Données clients'!B29," ")</f>
        <v xml:space="preserve"> </v>
      </c>
      <c r="C30" s="97" t="str">
        <f>IF(OR('Données clients'!L29="Oui",'Données clients'!N29="Oui",'Données clients'!P29="Oui",'Données clients'!Q29="Oui"),'Données clients'!C29," ")</f>
        <v xml:space="preserve"> </v>
      </c>
      <c r="D30" s="163" t="str">
        <f>IF(OR('Données clients'!L29="Oui",'Données clients'!N29="Oui",'Données clients'!P29="Oui",'Données clients'!Q29="Oui"),'Données clients'!I29," ")</f>
        <v xml:space="preserve"> </v>
      </c>
      <c r="E30" s="163" t="str">
        <f>IF(OR('Données clients'!L29="Oui",'Données clients'!N29="Oui",'Données clients'!P29="Oui",'Données clients'!Q29="Oui"),YEAR(A30)&amp;"-"&amp;MONTH(A30)&amp;"-"&amp;"S"&amp;TEXT(ROW(A29),"000")," ")</f>
        <v xml:space="preserve"> </v>
      </c>
      <c r="F30" s="99" t="str">
        <f>IF('Données clients'!M29="Oui","Epilation",IF('Données clients'!L29="Oui","Epilation",IF('Données clients'!N29="Oui","Détatouage",IF('Données clients'!O29="Oui","Détatouage",IF('Données clients'!P29="Oui","Aquapure",IF('Données clients'!Q29="Oui","PBM"," "))))))</f>
        <v xml:space="preserve"> </v>
      </c>
      <c r="G30" s="98" t="str">
        <f>IF(F30="Epilation",'Données clients'!E29," ")</f>
        <v xml:space="preserve"> </v>
      </c>
      <c r="H30" s="100"/>
      <c r="I30" s="165" t="str">
        <f>IF(J30="Epilation",'Données clients'!E29," ")</f>
        <v xml:space="preserve"> </v>
      </c>
      <c r="J30" s="23" t="str">
        <f>IF('Données clients'!M29="Oui","Epilation",IF('Données clients'!O29="Oui","Détatouage",IF(AND('Données clients'!L29="Oui",'Données clients'!N29="Oui"),"Détatouage",IF(AND(OR('Données clients'!L29="Oui",'Données clients'!N29="Oui"),'Données clients'!P29="Oui"),"Aquapure",IF(AND(OR('Données clients'!L29="Oui",'Données clients'!N29="Oui",'Données clients'!P29="Oui"),'Données clients'!Q29="Oui"),"PBM"," ")))))</f>
        <v xml:space="preserve"> </v>
      </c>
      <c r="K30" s="159"/>
      <c r="L30" s="23" t="str">
        <f>IF(M30="Epilation",'Données clients'!E29," ")</f>
        <v xml:space="preserve"> </v>
      </c>
      <c r="M30" s="113" t="str">
        <f>IF('Données clients'!M29="Oui","Epilation",IF('Données clients'!O29="Oui","Détatouage",IF(AND('Données clients'!L29="Oui",'Données clients'!N29="Oui"),"Détatouage",IF(AND(OR('Données clients'!L29="Oui",'Données clients'!N29="Oui"),'Données clients'!P29="Oui"),"Aquapure",IF(AND(OR('Données clients'!L29="Oui",'Données clients'!N29="Oui",'Données clients'!P29="Oui"),'Données clients'!Q29="Oui"),"PBM"," ")))))</f>
        <v xml:space="preserve"> </v>
      </c>
      <c r="N30" s="159"/>
      <c r="O30" s="162" t="str">
        <f>IF(P30="Epilation",'Données clients'!E29," ")</f>
        <v xml:space="preserve"> </v>
      </c>
      <c r="P30" s="113" t="str">
        <f>IF('Données clients'!M29="Oui","Epilation",IF('Données clients'!O29="Oui","Détatouage",IF(AND('Données clients'!L29="Oui",'Données clients'!N29="Oui"),"Détatouage",IF(AND(OR('Données clients'!L29="Oui",'Données clients'!N29="Oui"),'Données clients'!P29="Oui"),"Aquapure",IF(AND(OR('Données clients'!L29="Oui",'Données clients'!N29="Oui",'Données clients'!P29="Oui"),'Données clients'!Q29="Oui"),"PBM"," ")))))</f>
        <v xml:space="preserve"> </v>
      </c>
      <c r="Q30" s="159"/>
      <c r="R30" s="140"/>
      <c r="S30" s="101">
        <f>IF(ISNA(VLOOKUP(H30,'Grille tarifaire'!$B$3:$F$72,3,FALSE)=TRUE),"0",VLOOKUP(H30,'Grille tarifaire'!$B$3:$F$72,3,FALSE))+IF(ISNA(VLOOKUP(K30,'Grille tarifaire'!$B$59:$F$72,3,FALSE)=TRUE),"0",VLOOKUP(K30,'Grille tarifaire'!$B$59:$F$72,3,FALSE))+IF(ISNA(VLOOKUP(N30,'Grille tarifaire'!$B$59:$F$72,3,FALSE)=TRUE),"0",VLOOKUP(N30,'Grille tarifaire'!$B$59:$F$72,3,FALSE))+IF(ISNA(VLOOKUP(Q30,'Grille tarifaire'!$B$59:$F$72,3,FALSE)=TRUE),"0",VLOOKUP(Q30,'Grille tarifaire'!$B$59:$F$72,3,FALSE))</f>
        <v>0</v>
      </c>
      <c r="T30" s="102"/>
      <c r="U30" s="103">
        <f t="shared" si="0"/>
        <v>0</v>
      </c>
      <c r="V30" s="104"/>
      <c r="W30" s="104"/>
      <c r="X30" s="105" t="str">
        <f t="shared" si="1"/>
        <v xml:space="preserve"> </v>
      </c>
    </row>
    <row r="31" spans="1:24" s="2" customFormat="1" ht="15" customHeight="1" x14ac:dyDescent="0.2">
      <c r="A31" s="95" t="str">
        <f>IF(OR('Données clients'!L30="Oui",'Données clients'!N30="Oui",'Données clients'!P30="Oui",'Données clients'!Q30="Oui"),'Données clients'!A30," ")</f>
        <v xml:space="preserve"> </v>
      </c>
      <c r="B31" s="96" t="str">
        <f>IF(OR('Données clients'!L30="Oui",'Données clients'!N30="Oui",'Données clients'!P30="Oui",'Données clients'!Q30="Oui"),'Données clients'!B30," ")</f>
        <v xml:space="preserve"> </v>
      </c>
      <c r="C31" s="97" t="str">
        <f>IF(OR('Données clients'!L30="Oui",'Données clients'!N30="Oui",'Données clients'!P30="Oui",'Données clients'!Q30="Oui"),'Données clients'!C30," ")</f>
        <v xml:space="preserve"> </v>
      </c>
      <c r="D31" s="163" t="str">
        <f>IF(OR('Données clients'!L30="Oui",'Données clients'!N30="Oui",'Données clients'!P30="Oui",'Données clients'!Q30="Oui"),'Données clients'!I30," ")</f>
        <v xml:space="preserve"> </v>
      </c>
      <c r="E31" s="163" t="str">
        <f>IF(OR('Données clients'!L30="Oui",'Données clients'!N30="Oui",'Données clients'!P30="Oui",'Données clients'!Q30="Oui"),YEAR(A31)&amp;"-"&amp;MONTH(A31)&amp;"-"&amp;"S"&amp;TEXT(ROW(A30),"000")," ")</f>
        <v xml:space="preserve"> </v>
      </c>
      <c r="F31" s="99" t="str">
        <f>IF('Données clients'!M30="Oui","Epilation",IF('Données clients'!L30="Oui","Epilation",IF('Données clients'!N30="Oui","Détatouage",IF('Données clients'!O30="Oui","Détatouage",IF('Données clients'!P30="Oui","Aquapure",IF('Données clients'!Q30="Oui","PBM"," "))))))</f>
        <v xml:space="preserve"> </v>
      </c>
      <c r="G31" s="98" t="str">
        <f>IF(F31="Epilation",'Données clients'!E30," ")</f>
        <v xml:space="preserve"> </v>
      </c>
      <c r="H31" s="100"/>
      <c r="I31" s="165" t="str">
        <f>IF(J31="Epilation",'Données clients'!E30," ")</f>
        <v xml:space="preserve"> </v>
      </c>
      <c r="J31" s="23" t="str">
        <f>IF('Données clients'!M30="Oui","Epilation",IF('Données clients'!O30="Oui","Détatouage",IF(AND('Données clients'!L30="Oui",'Données clients'!N30="Oui"),"Détatouage",IF(AND(OR('Données clients'!L30="Oui",'Données clients'!N30="Oui"),'Données clients'!P30="Oui"),"Aquapure",IF(AND(OR('Données clients'!L30="Oui",'Données clients'!N30="Oui",'Données clients'!P30="Oui"),'Données clients'!Q30="Oui"),"PBM"," ")))))</f>
        <v xml:space="preserve"> </v>
      </c>
      <c r="K31" s="159"/>
      <c r="L31" s="23" t="str">
        <f>IF(M31="Epilation",'Données clients'!E30," ")</f>
        <v xml:space="preserve"> </v>
      </c>
      <c r="M31" s="113" t="str">
        <f>IF('Données clients'!M30="Oui","Epilation",IF('Données clients'!O30="Oui","Détatouage",IF(AND('Données clients'!L30="Oui",'Données clients'!N30="Oui"),"Détatouage",IF(AND(OR('Données clients'!L30="Oui",'Données clients'!N30="Oui"),'Données clients'!P30="Oui"),"Aquapure",IF(AND(OR('Données clients'!L30="Oui",'Données clients'!N30="Oui",'Données clients'!P30="Oui"),'Données clients'!Q30="Oui"),"PBM"," ")))))</f>
        <v xml:space="preserve"> </v>
      </c>
      <c r="N31" s="159"/>
      <c r="O31" s="162" t="str">
        <f>IF(P31="Epilation",'Données clients'!E30," ")</f>
        <v xml:space="preserve"> </v>
      </c>
      <c r="P31" s="113" t="str">
        <f>IF('Données clients'!M30="Oui","Epilation",IF('Données clients'!O30="Oui","Détatouage",IF(AND('Données clients'!L30="Oui",'Données clients'!N30="Oui"),"Détatouage",IF(AND(OR('Données clients'!L30="Oui",'Données clients'!N30="Oui"),'Données clients'!P30="Oui"),"Aquapure",IF(AND(OR('Données clients'!L30="Oui",'Données clients'!N30="Oui",'Données clients'!P30="Oui"),'Données clients'!Q30="Oui"),"PBM"," ")))))</f>
        <v xml:space="preserve"> </v>
      </c>
      <c r="Q31" s="159"/>
      <c r="R31" s="140"/>
      <c r="S31" s="101">
        <f>IF(ISNA(VLOOKUP(H31,'Grille tarifaire'!$B$3:$F$72,3,FALSE)=TRUE),"0",VLOOKUP(H31,'Grille tarifaire'!$B$3:$F$72,3,FALSE))+IF(ISNA(VLOOKUP(K31,'Grille tarifaire'!$B$59:$F$72,3,FALSE)=TRUE),"0",VLOOKUP(K31,'Grille tarifaire'!$B$59:$F$72,3,FALSE))+IF(ISNA(VLOOKUP(N31,'Grille tarifaire'!$B$59:$F$72,3,FALSE)=TRUE),"0",VLOOKUP(N31,'Grille tarifaire'!$B$59:$F$72,3,FALSE))+IF(ISNA(VLOOKUP(Q31,'Grille tarifaire'!$B$59:$F$72,3,FALSE)=TRUE),"0",VLOOKUP(Q31,'Grille tarifaire'!$B$59:$F$72,3,FALSE))</f>
        <v>0</v>
      </c>
      <c r="T31" s="102"/>
      <c r="U31" s="103">
        <f t="shared" si="0"/>
        <v>0</v>
      </c>
      <c r="V31" s="104"/>
      <c r="W31" s="104"/>
      <c r="X31" s="105" t="str">
        <f t="shared" si="1"/>
        <v xml:space="preserve"> </v>
      </c>
    </row>
    <row r="32" spans="1:24" s="2" customFormat="1" ht="15" customHeight="1" x14ac:dyDescent="0.2">
      <c r="A32" s="95" t="str">
        <f>IF(OR('Données clients'!L31="Oui",'Données clients'!N31="Oui",'Données clients'!P31="Oui",'Données clients'!Q31="Oui"),'Données clients'!A31," ")</f>
        <v xml:space="preserve"> </v>
      </c>
      <c r="B32" s="96" t="str">
        <f>IF(OR('Données clients'!L31="Oui",'Données clients'!N31="Oui",'Données clients'!P31="Oui",'Données clients'!Q31="Oui"),'Données clients'!B31," ")</f>
        <v xml:space="preserve"> </v>
      </c>
      <c r="C32" s="97" t="str">
        <f>IF(OR('Données clients'!L31="Oui",'Données clients'!N31="Oui",'Données clients'!P31="Oui",'Données clients'!Q31="Oui"),'Données clients'!C31," ")</f>
        <v xml:space="preserve"> </v>
      </c>
      <c r="D32" s="163" t="str">
        <f>IF(OR('Données clients'!L31="Oui",'Données clients'!N31="Oui",'Données clients'!P31="Oui",'Données clients'!Q31="Oui"),'Données clients'!I31," ")</f>
        <v xml:space="preserve"> </v>
      </c>
      <c r="E32" s="163" t="str">
        <f>IF(OR('Données clients'!L31="Oui",'Données clients'!N31="Oui",'Données clients'!P31="Oui",'Données clients'!Q31="Oui"),YEAR(A32)&amp;"-"&amp;MONTH(A32)&amp;"-"&amp;"S"&amp;TEXT(ROW(A31),"000")," ")</f>
        <v xml:space="preserve"> </v>
      </c>
      <c r="F32" s="99" t="str">
        <f>IF('Données clients'!M31="Oui","Epilation",IF('Données clients'!L31="Oui","Epilation",IF('Données clients'!N31="Oui","Détatouage",IF('Données clients'!O31="Oui","Détatouage",IF('Données clients'!P31="Oui","Aquapure",IF('Données clients'!Q31="Oui","PBM"," "))))))</f>
        <v xml:space="preserve"> </v>
      </c>
      <c r="G32" s="98" t="str">
        <f>IF(F32="Epilation",'Données clients'!E31," ")</f>
        <v xml:space="preserve"> </v>
      </c>
      <c r="H32" s="100"/>
      <c r="I32" s="165" t="str">
        <f>IF(J32="Epilation",'Données clients'!E31," ")</f>
        <v xml:space="preserve"> </v>
      </c>
      <c r="J32" s="23" t="str">
        <f>IF('Données clients'!M31="Oui","Epilation",IF('Données clients'!O31="Oui","Détatouage",IF(AND('Données clients'!L31="Oui",'Données clients'!N31="Oui"),"Détatouage",IF(AND(OR('Données clients'!L31="Oui",'Données clients'!N31="Oui"),'Données clients'!P31="Oui"),"Aquapure",IF(AND(OR('Données clients'!L31="Oui",'Données clients'!N31="Oui",'Données clients'!P31="Oui"),'Données clients'!Q31="Oui"),"PBM"," ")))))</f>
        <v xml:space="preserve"> </v>
      </c>
      <c r="K32" s="159"/>
      <c r="L32" s="23" t="str">
        <f>IF(M32="Epilation",'Données clients'!E31," ")</f>
        <v xml:space="preserve"> </v>
      </c>
      <c r="M32" s="113" t="str">
        <f>IF('Données clients'!M31="Oui","Epilation",IF('Données clients'!O31="Oui","Détatouage",IF(AND('Données clients'!L31="Oui",'Données clients'!N31="Oui"),"Détatouage",IF(AND(OR('Données clients'!L31="Oui",'Données clients'!N31="Oui"),'Données clients'!P31="Oui"),"Aquapure",IF(AND(OR('Données clients'!L31="Oui",'Données clients'!N31="Oui",'Données clients'!P31="Oui"),'Données clients'!Q31="Oui"),"PBM"," ")))))</f>
        <v xml:space="preserve"> </v>
      </c>
      <c r="N32" s="159"/>
      <c r="O32" s="162" t="str">
        <f>IF(P32="Epilation",'Données clients'!E31," ")</f>
        <v xml:space="preserve"> </v>
      </c>
      <c r="P32" s="113" t="str">
        <f>IF('Données clients'!M31="Oui","Epilation",IF('Données clients'!O31="Oui","Détatouage",IF(AND('Données clients'!L31="Oui",'Données clients'!N31="Oui"),"Détatouage",IF(AND(OR('Données clients'!L31="Oui",'Données clients'!N31="Oui"),'Données clients'!P31="Oui"),"Aquapure",IF(AND(OR('Données clients'!L31="Oui",'Données clients'!N31="Oui",'Données clients'!P31="Oui"),'Données clients'!Q31="Oui"),"PBM"," ")))))</f>
        <v xml:space="preserve"> </v>
      </c>
      <c r="Q32" s="159"/>
      <c r="R32" s="140"/>
      <c r="S32" s="101">
        <f>IF(ISNA(VLOOKUP(H32,'Grille tarifaire'!$B$3:$F$72,3,FALSE)=TRUE),"0",VLOOKUP(H32,'Grille tarifaire'!$B$3:$F$72,3,FALSE))+IF(ISNA(VLOOKUP(K32,'Grille tarifaire'!$B$59:$F$72,3,FALSE)=TRUE),"0",VLOOKUP(K32,'Grille tarifaire'!$B$59:$F$72,3,FALSE))+IF(ISNA(VLOOKUP(N32,'Grille tarifaire'!$B$59:$F$72,3,FALSE)=TRUE),"0",VLOOKUP(N32,'Grille tarifaire'!$B$59:$F$72,3,FALSE))+IF(ISNA(VLOOKUP(Q32,'Grille tarifaire'!$B$59:$F$72,3,FALSE)=TRUE),"0",VLOOKUP(Q32,'Grille tarifaire'!$B$59:$F$72,3,FALSE))</f>
        <v>0</v>
      </c>
      <c r="T32" s="102"/>
      <c r="U32" s="103">
        <f t="shared" si="0"/>
        <v>0</v>
      </c>
      <c r="V32" s="104"/>
      <c r="W32" s="104"/>
      <c r="X32" s="105" t="str">
        <f t="shared" si="1"/>
        <v xml:space="preserve"> </v>
      </c>
    </row>
    <row r="33" spans="1:24" s="2" customFormat="1" ht="15" customHeight="1" x14ac:dyDescent="0.2">
      <c r="A33" s="95" t="str">
        <f>IF(OR('Données clients'!L32="Oui",'Données clients'!N32="Oui",'Données clients'!P32="Oui",'Données clients'!Q32="Oui"),'Données clients'!A32," ")</f>
        <v xml:space="preserve"> </v>
      </c>
      <c r="B33" s="96" t="str">
        <f>IF(OR('Données clients'!L32="Oui",'Données clients'!N32="Oui",'Données clients'!P32="Oui",'Données clients'!Q32="Oui"),'Données clients'!B32," ")</f>
        <v xml:space="preserve"> </v>
      </c>
      <c r="C33" s="97" t="str">
        <f>IF(OR('Données clients'!L32="Oui",'Données clients'!N32="Oui",'Données clients'!P32="Oui",'Données clients'!Q32="Oui"),'Données clients'!C32," ")</f>
        <v xml:space="preserve"> </v>
      </c>
      <c r="D33" s="163" t="str">
        <f>IF(OR('Données clients'!L32="Oui",'Données clients'!N32="Oui",'Données clients'!P32="Oui",'Données clients'!Q32="Oui"),'Données clients'!I32," ")</f>
        <v xml:space="preserve"> </v>
      </c>
      <c r="E33" s="163" t="str">
        <f>IF(OR('Données clients'!L32="Oui",'Données clients'!N32="Oui",'Données clients'!P32="Oui",'Données clients'!Q32="Oui"),YEAR(A33)&amp;"-"&amp;MONTH(A33)&amp;"-"&amp;"S"&amp;TEXT(ROW(A32),"000")," ")</f>
        <v xml:space="preserve"> </v>
      </c>
      <c r="F33" s="99" t="str">
        <f>IF('Données clients'!M32="Oui","Epilation",IF('Données clients'!L32="Oui","Epilation",IF('Données clients'!N32="Oui","Détatouage",IF('Données clients'!O32="Oui","Détatouage",IF('Données clients'!P32="Oui","Aquapure",IF('Données clients'!Q32="Oui","PBM"," "))))))</f>
        <v xml:space="preserve"> </v>
      </c>
      <c r="G33" s="98" t="str">
        <f>IF(F33="Epilation",'Données clients'!E32," ")</f>
        <v xml:space="preserve"> </v>
      </c>
      <c r="H33" s="100"/>
      <c r="I33" s="165" t="str">
        <f>IF(J33="Epilation",'Données clients'!E32," ")</f>
        <v xml:space="preserve"> </v>
      </c>
      <c r="J33" s="23" t="str">
        <f>IF('Données clients'!M32="Oui","Epilation",IF('Données clients'!O32="Oui","Détatouage",IF(AND('Données clients'!L32="Oui",'Données clients'!N32="Oui"),"Détatouage",IF(AND(OR('Données clients'!L32="Oui",'Données clients'!N32="Oui"),'Données clients'!P32="Oui"),"Aquapure",IF(AND(OR('Données clients'!L32="Oui",'Données clients'!N32="Oui",'Données clients'!P32="Oui"),'Données clients'!Q32="Oui"),"PBM"," ")))))</f>
        <v xml:space="preserve"> </v>
      </c>
      <c r="K33" s="159"/>
      <c r="L33" s="23" t="str">
        <f>IF(M33="Epilation",'Données clients'!E32," ")</f>
        <v xml:space="preserve"> </v>
      </c>
      <c r="M33" s="113" t="str">
        <f>IF('Données clients'!M32="Oui","Epilation",IF('Données clients'!O32="Oui","Détatouage",IF(AND('Données clients'!L32="Oui",'Données clients'!N32="Oui"),"Détatouage",IF(AND(OR('Données clients'!L32="Oui",'Données clients'!N32="Oui"),'Données clients'!P32="Oui"),"Aquapure",IF(AND(OR('Données clients'!L32="Oui",'Données clients'!N32="Oui",'Données clients'!P32="Oui"),'Données clients'!Q32="Oui"),"PBM"," ")))))</f>
        <v xml:space="preserve"> </v>
      </c>
      <c r="N33" s="159"/>
      <c r="O33" s="162" t="str">
        <f>IF(P33="Epilation",'Données clients'!E32," ")</f>
        <v xml:space="preserve"> </v>
      </c>
      <c r="P33" s="113" t="str">
        <f>IF('Données clients'!M32="Oui","Epilation",IF('Données clients'!O32="Oui","Détatouage",IF(AND('Données clients'!L32="Oui",'Données clients'!N32="Oui"),"Détatouage",IF(AND(OR('Données clients'!L32="Oui",'Données clients'!N32="Oui"),'Données clients'!P32="Oui"),"Aquapure",IF(AND(OR('Données clients'!L32="Oui",'Données clients'!N32="Oui",'Données clients'!P32="Oui"),'Données clients'!Q32="Oui"),"PBM"," ")))))</f>
        <v xml:space="preserve"> </v>
      </c>
      <c r="Q33" s="159"/>
      <c r="R33" s="140"/>
      <c r="S33" s="101">
        <f>IF(ISNA(VLOOKUP(H33,'Grille tarifaire'!$B$3:$F$72,3,FALSE)=TRUE),"0",VLOOKUP(H33,'Grille tarifaire'!$B$3:$F$72,3,FALSE))+IF(ISNA(VLOOKUP(K33,'Grille tarifaire'!$B$59:$F$72,3,FALSE)=TRUE),"0",VLOOKUP(K33,'Grille tarifaire'!$B$59:$F$72,3,FALSE))+IF(ISNA(VLOOKUP(N33,'Grille tarifaire'!$B$59:$F$72,3,FALSE)=TRUE),"0",VLOOKUP(N33,'Grille tarifaire'!$B$59:$F$72,3,FALSE))+IF(ISNA(VLOOKUP(Q33,'Grille tarifaire'!$B$59:$F$72,3,FALSE)=TRUE),"0",VLOOKUP(Q33,'Grille tarifaire'!$B$59:$F$72,3,FALSE))</f>
        <v>0</v>
      </c>
      <c r="T33" s="102"/>
      <c r="U33" s="103">
        <f t="shared" si="0"/>
        <v>0</v>
      </c>
      <c r="V33" s="104"/>
      <c r="W33" s="104"/>
      <c r="X33" s="105" t="str">
        <f t="shared" si="1"/>
        <v xml:space="preserve"> </v>
      </c>
    </row>
    <row r="34" spans="1:24" s="2" customFormat="1" ht="15" customHeight="1" x14ac:dyDescent="0.2">
      <c r="A34" s="95" t="str">
        <f>IF(OR('Données clients'!L33="Oui",'Données clients'!N33="Oui",'Données clients'!P33="Oui",'Données clients'!Q33="Oui"),'Données clients'!A33," ")</f>
        <v xml:space="preserve"> </v>
      </c>
      <c r="B34" s="96" t="str">
        <f>IF(OR('Données clients'!L33="Oui",'Données clients'!N33="Oui",'Données clients'!P33="Oui",'Données clients'!Q33="Oui"),'Données clients'!B33," ")</f>
        <v xml:space="preserve"> </v>
      </c>
      <c r="C34" s="97" t="str">
        <f>IF(OR('Données clients'!L33="Oui",'Données clients'!N33="Oui",'Données clients'!P33="Oui",'Données clients'!Q33="Oui"),'Données clients'!C33," ")</f>
        <v xml:space="preserve"> </v>
      </c>
      <c r="D34" s="163" t="str">
        <f>IF(OR('Données clients'!L33="Oui",'Données clients'!N33="Oui",'Données clients'!P33="Oui",'Données clients'!Q33="Oui"),'Données clients'!I33," ")</f>
        <v xml:space="preserve"> </v>
      </c>
      <c r="E34" s="163" t="str">
        <f>IF(OR('Données clients'!L33="Oui",'Données clients'!N33="Oui",'Données clients'!P33="Oui",'Données clients'!Q33="Oui"),YEAR(A34)&amp;"-"&amp;MONTH(A34)&amp;"-"&amp;"S"&amp;TEXT(ROW(A33),"000")," ")</f>
        <v xml:space="preserve"> </v>
      </c>
      <c r="F34" s="99" t="str">
        <f>IF('Données clients'!M33="Oui","Epilation",IF('Données clients'!L33="Oui","Epilation",IF('Données clients'!N33="Oui","Détatouage",IF('Données clients'!O33="Oui","Détatouage",IF('Données clients'!P33="Oui","Aquapure",IF('Données clients'!Q33="Oui","PBM"," "))))))</f>
        <v xml:space="preserve"> </v>
      </c>
      <c r="G34" s="98" t="str">
        <f>IF(F34="Epilation",'Données clients'!E33," ")</f>
        <v xml:space="preserve"> </v>
      </c>
      <c r="H34" s="100"/>
      <c r="I34" s="165" t="str">
        <f>IF(J34="Epilation",'Données clients'!E33," ")</f>
        <v xml:space="preserve"> </v>
      </c>
      <c r="J34" s="23" t="str">
        <f>IF('Données clients'!M33="Oui","Epilation",IF('Données clients'!O33="Oui","Détatouage",IF(AND('Données clients'!L33="Oui",'Données clients'!N33="Oui"),"Détatouage",IF(AND(OR('Données clients'!L33="Oui",'Données clients'!N33="Oui"),'Données clients'!P33="Oui"),"Aquapure",IF(AND(OR('Données clients'!L33="Oui",'Données clients'!N33="Oui",'Données clients'!P33="Oui"),'Données clients'!Q33="Oui"),"PBM"," ")))))</f>
        <v xml:space="preserve"> </v>
      </c>
      <c r="K34" s="159"/>
      <c r="L34" s="23" t="str">
        <f>IF(M34="Epilation",'Données clients'!E33," ")</f>
        <v xml:space="preserve"> </v>
      </c>
      <c r="M34" s="113" t="str">
        <f>IF('Données clients'!M33="Oui","Epilation",IF('Données clients'!O33="Oui","Détatouage",IF(AND('Données clients'!L33="Oui",'Données clients'!N33="Oui"),"Détatouage",IF(AND(OR('Données clients'!L33="Oui",'Données clients'!N33="Oui"),'Données clients'!P33="Oui"),"Aquapure",IF(AND(OR('Données clients'!L33="Oui",'Données clients'!N33="Oui",'Données clients'!P33="Oui"),'Données clients'!Q33="Oui"),"PBM"," ")))))</f>
        <v xml:space="preserve"> </v>
      </c>
      <c r="N34" s="159"/>
      <c r="O34" s="162" t="str">
        <f>IF(P34="Epilation",'Données clients'!E33," ")</f>
        <v xml:space="preserve"> </v>
      </c>
      <c r="P34" s="113" t="str">
        <f>IF('Données clients'!M33="Oui","Epilation",IF('Données clients'!O33="Oui","Détatouage",IF(AND('Données clients'!L33="Oui",'Données clients'!N33="Oui"),"Détatouage",IF(AND(OR('Données clients'!L33="Oui",'Données clients'!N33="Oui"),'Données clients'!P33="Oui"),"Aquapure",IF(AND(OR('Données clients'!L33="Oui",'Données clients'!N33="Oui",'Données clients'!P33="Oui"),'Données clients'!Q33="Oui"),"PBM"," ")))))</f>
        <v xml:space="preserve"> </v>
      </c>
      <c r="Q34" s="159"/>
      <c r="R34" s="140"/>
      <c r="S34" s="101">
        <f>IF(ISNA(VLOOKUP(H34,'Grille tarifaire'!$B$3:$F$72,3,FALSE)=TRUE),"0",VLOOKUP(H34,'Grille tarifaire'!$B$3:$F$72,3,FALSE))+IF(ISNA(VLOOKUP(K34,'Grille tarifaire'!$B$59:$F$72,3,FALSE)=TRUE),"0",VLOOKUP(K34,'Grille tarifaire'!$B$59:$F$72,3,FALSE))+IF(ISNA(VLOOKUP(N34,'Grille tarifaire'!$B$59:$F$72,3,FALSE)=TRUE),"0",VLOOKUP(N34,'Grille tarifaire'!$B$59:$F$72,3,FALSE))+IF(ISNA(VLOOKUP(Q34,'Grille tarifaire'!$B$59:$F$72,3,FALSE)=TRUE),"0",VLOOKUP(Q34,'Grille tarifaire'!$B$59:$F$72,3,FALSE))</f>
        <v>0</v>
      </c>
      <c r="T34" s="102"/>
      <c r="U34" s="103">
        <f t="shared" si="0"/>
        <v>0</v>
      </c>
      <c r="V34" s="104"/>
      <c r="W34" s="104"/>
      <c r="X34" s="105" t="str">
        <f t="shared" si="1"/>
        <v xml:space="preserve"> </v>
      </c>
    </row>
    <row r="35" spans="1:24" s="2" customFormat="1" ht="15" customHeight="1" x14ac:dyDescent="0.2">
      <c r="A35" s="95" t="str">
        <f>IF(OR('Données clients'!L34="Oui",'Données clients'!N34="Oui",'Données clients'!P34="Oui",'Données clients'!Q34="Oui"),'Données clients'!A34," ")</f>
        <v xml:space="preserve"> </v>
      </c>
      <c r="B35" s="96" t="str">
        <f>IF(OR('Données clients'!L34="Oui",'Données clients'!N34="Oui",'Données clients'!P34="Oui",'Données clients'!Q34="Oui"),'Données clients'!B34," ")</f>
        <v xml:space="preserve"> </v>
      </c>
      <c r="C35" s="97" t="str">
        <f>IF(OR('Données clients'!L34="Oui",'Données clients'!N34="Oui",'Données clients'!P34="Oui",'Données clients'!Q34="Oui"),'Données clients'!C34," ")</f>
        <v xml:space="preserve"> </v>
      </c>
      <c r="D35" s="163" t="str">
        <f>IF(OR('Données clients'!L34="Oui",'Données clients'!N34="Oui",'Données clients'!P34="Oui",'Données clients'!Q34="Oui"),'Données clients'!I34," ")</f>
        <v xml:space="preserve"> </v>
      </c>
      <c r="E35" s="163" t="str">
        <f>IF(OR('Données clients'!L34="Oui",'Données clients'!N34="Oui",'Données clients'!P34="Oui",'Données clients'!Q34="Oui"),YEAR(A35)&amp;"-"&amp;MONTH(A35)&amp;"-"&amp;"S"&amp;TEXT(ROW(A34),"000")," ")</f>
        <v xml:space="preserve"> </v>
      </c>
      <c r="F35" s="99" t="str">
        <f>IF('Données clients'!M34="Oui","Epilation",IF('Données clients'!L34="Oui","Epilation",IF('Données clients'!N34="Oui","Détatouage",IF('Données clients'!O34="Oui","Détatouage",IF('Données clients'!P34="Oui","Aquapure",IF('Données clients'!Q34="Oui","PBM"," "))))))</f>
        <v xml:space="preserve"> </v>
      </c>
      <c r="G35" s="98" t="str">
        <f>IF(F35="Epilation",'Données clients'!E34," ")</f>
        <v xml:space="preserve"> </v>
      </c>
      <c r="H35" s="100"/>
      <c r="I35" s="165" t="str">
        <f>IF(J35="Epilation",'Données clients'!E34," ")</f>
        <v xml:space="preserve"> </v>
      </c>
      <c r="J35" s="23" t="str">
        <f>IF('Données clients'!M34="Oui","Epilation",IF('Données clients'!O34="Oui","Détatouage",IF(AND('Données clients'!L34="Oui",'Données clients'!N34="Oui"),"Détatouage",IF(AND(OR('Données clients'!L34="Oui",'Données clients'!N34="Oui"),'Données clients'!P34="Oui"),"Aquapure",IF(AND(OR('Données clients'!L34="Oui",'Données clients'!N34="Oui",'Données clients'!P34="Oui"),'Données clients'!Q34="Oui"),"PBM"," ")))))</f>
        <v xml:space="preserve"> </v>
      </c>
      <c r="K35" s="159"/>
      <c r="L35" s="23" t="str">
        <f>IF(M35="Epilation",'Données clients'!E34," ")</f>
        <v xml:space="preserve"> </v>
      </c>
      <c r="M35" s="113" t="str">
        <f>IF('Données clients'!M34="Oui","Epilation",IF('Données clients'!O34="Oui","Détatouage",IF(AND('Données clients'!L34="Oui",'Données clients'!N34="Oui"),"Détatouage",IF(AND(OR('Données clients'!L34="Oui",'Données clients'!N34="Oui"),'Données clients'!P34="Oui"),"Aquapure",IF(AND(OR('Données clients'!L34="Oui",'Données clients'!N34="Oui",'Données clients'!P34="Oui"),'Données clients'!Q34="Oui"),"PBM"," ")))))</f>
        <v xml:space="preserve"> </v>
      </c>
      <c r="N35" s="159"/>
      <c r="O35" s="162" t="str">
        <f>IF(P35="Epilation",'Données clients'!E34," ")</f>
        <v xml:space="preserve"> </v>
      </c>
      <c r="P35" s="113" t="str">
        <f>IF('Données clients'!M34="Oui","Epilation",IF('Données clients'!O34="Oui","Détatouage",IF(AND('Données clients'!L34="Oui",'Données clients'!N34="Oui"),"Détatouage",IF(AND(OR('Données clients'!L34="Oui",'Données clients'!N34="Oui"),'Données clients'!P34="Oui"),"Aquapure",IF(AND(OR('Données clients'!L34="Oui",'Données clients'!N34="Oui",'Données clients'!P34="Oui"),'Données clients'!Q34="Oui"),"PBM"," ")))))</f>
        <v xml:space="preserve"> </v>
      </c>
      <c r="Q35" s="159"/>
      <c r="R35" s="140"/>
      <c r="S35" s="101">
        <f>IF(ISNA(VLOOKUP(H35,'Grille tarifaire'!$B$3:$F$72,3,FALSE)=TRUE),"0",VLOOKUP(H35,'Grille tarifaire'!$B$3:$F$72,3,FALSE))+IF(ISNA(VLOOKUP(K35,'Grille tarifaire'!$B$59:$F$72,3,FALSE)=TRUE),"0",VLOOKUP(K35,'Grille tarifaire'!$B$59:$F$72,3,FALSE))+IF(ISNA(VLOOKUP(N35,'Grille tarifaire'!$B$59:$F$72,3,FALSE)=TRUE),"0",VLOOKUP(N35,'Grille tarifaire'!$B$59:$F$72,3,FALSE))+IF(ISNA(VLOOKUP(Q35,'Grille tarifaire'!$B$59:$F$72,3,FALSE)=TRUE),"0",VLOOKUP(Q35,'Grille tarifaire'!$B$59:$F$72,3,FALSE))</f>
        <v>0</v>
      </c>
      <c r="T35" s="102"/>
      <c r="U35" s="103">
        <f t="shared" si="0"/>
        <v>0</v>
      </c>
      <c r="V35" s="104"/>
      <c r="W35" s="104"/>
      <c r="X35" s="105" t="str">
        <f t="shared" si="1"/>
        <v xml:space="preserve"> </v>
      </c>
    </row>
    <row r="36" spans="1:24" s="2" customFormat="1" ht="15" customHeight="1" x14ac:dyDescent="0.2">
      <c r="A36" s="95" t="str">
        <f>IF(OR('Données clients'!L35="Oui",'Données clients'!N35="Oui",'Données clients'!P35="Oui",'Données clients'!Q35="Oui"),'Données clients'!A35," ")</f>
        <v xml:space="preserve"> </v>
      </c>
      <c r="B36" s="96" t="str">
        <f>IF(OR('Données clients'!L35="Oui",'Données clients'!N35="Oui",'Données clients'!P35="Oui",'Données clients'!Q35="Oui"),'Données clients'!B35," ")</f>
        <v xml:space="preserve"> </v>
      </c>
      <c r="C36" s="97" t="str">
        <f>IF(OR('Données clients'!L35="Oui",'Données clients'!N35="Oui",'Données clients'!P35="Oui",'Données clients'!Q35="Oui"),'Données clients'!C35," ")</f>
        <v xml:space="preserve"> </v>
      </c>
      <c r="D36" s="163" t="str">
        <f>IF(OR('Données clients'!L35="Oui",'Données clients'!N35="Oui",'Données clients'!P35="Oui",'Données clients'!Q35="Oui"),'Données clients'!I35," ")</f>
        <v xml:space="preserve"> </v>
      </c>
      <c r="E36" s="163" t="str">
        <f>IF(OR('Données clients'!L35="Oui",'Données clients'!N35="Oui",'Données clients'!P35="Oui",'Données clients'!Q35="Oui"),YEAR(A36)&amp;"-"&amp;MONTH(A36)&amp;"-"&amp;"S"&amp;TEXT(ROW(A35),"000")," ")</f>
        <v xml:space="preserve"> </v>
      </c>
      <c r="F36" s="99" t="str">
        <f>IF('Données clients'!M35="Oui","Epilation",IF('Données clients'!L35="Oui","Epilation",IF('Données clients'!N35="Oui","Détatouage",IF('Données clients'!O35="Oui","Détatouage",IF('Données clients'!P35="Oui","Aquapure",IF('Données clients'!Q35="Oui","PBM"," "))))))</f>
        <v xml:space="preserve"> </v>
      </c>
      <c r="G36" s="98" t="str">
        <f>IF(F36="Epilation",'Données clients'!E35," ")</f>
        <v xml:space="preserve"> </v>
      </c>
      <c r="H36" s="100"/>
      <c r="I36" s="165" t="str">
        <f>IF(J36="Epilation",'Données clients'!E35," ")</f>
        <v xml:space="preserve"> </v>
      </c>
      <c r="J36" s="23" t="str">
        <f>IF('Données clients'!M35="Oui","Epilation",IF('Données clients'!O35="Oui","Détatouage",IF(AND('Données clients'!L35="Oui",'Données clients'!N35="Oui"),"Détatouage",IF(AND(OR('Données clients'!L35="Oui",'Données clients'!N35="Oui"),'Données clients'!P35="Oui"),"Aquapure",IF(AND(OR('Données clients'!L35="Oui",'Données clients'!N35="Oui",'Données clients'!P35="Oui"),'Données clients'!Q35="Oui"),"PBM"," ")))))</f>
        <v xml:space="preserve"> </v>
      </c>
      <c r="K36" s="159"/>
      <c r="L36" s="23" t="str">
        <f>IF(M36="Epilation",'Données clients'!E35," ")</f>
        <v xml:space="preserve"> </v>
      </c>
      <c r="M36" s="113" t="str">
        <f>IF('Données clients'!M35="Oui","Epilation",IF('Données clients'!O35="Oui","Détatouage",IF(AND('Données clients'!L35="Oui",'Données clients'!N35="Oui"),"Détatouage",IF(AND(OR('Données clients'!L35="Oui",'Données clients'!N35="Oui"),'Données clients'!P35="Oui"),"Aquapure",IF(AND(OR('Données clients'!L35="Oui",'Données clients'!N35="Oui",'Données clients'!P35="Oui"),'Données clients'!Q35="Oui"),"PBM"," ")))))</f>
        <v xml:space="preserve"> </v>
      </c>
      <c r="N36" s="159"/>
      <c r="O36" s="162" t="str">
        <f>IF(P36="Epilation",'Données clients'!E35," ")</f>
        <v xml:space="preserve"> </v>
      </c>
      <c r="P36" s="113" t="str">
        <f>IF('Données clients'!M35="Oui","Epilation",IF('Données clients'!O35="Oui","Détatouage",IF(AND('Données clients'!L35="Oui",'Données clients'!N35="Oui"),"Détatouage",IF(AND(OR('Données clients'!L35="Oui",'Données clients'!N35="Oui"),'Données clients'!P35="Oui"),"Aquapure",IF(AND(OR('Données clients'!L35="Oui",'Données clients'!N35="Oui",'Données clients'!P35="Oui"),'Données clients'!Q35="Oui"),"PBM"," ")))))</f>
        <v xml:space="preserve"> </v>
      </c>
      <c r="Q36" s="159"/>
      <c r="R36" s="140"/>
      <c r="S36" s="101">
        <f>IF(ISNA(VLOOKUP(H36,'Grille tarifaire'!$B$3:$F$72,3,FALSE)=TRUE),"0",VLOOKUP(H36,'Grille tarifaire'!$B$3:$F$72,3,FALSE))+IF(ISNA(VLOOKUP(K36,'Grille tarifaire'!$B$59:$F$72,3,FALSE)=TRUE),"0",VLOOKUP(K36,'Grille tarifaire'!$B$59:$F$72,3,FALSE))+IF(ISNA(VLOOKUP(N36,'Grille tarifaire'!$B$59:$F$72,3,FALSE)=TRUE),"0",VLOOKUP(N36,'Grille tarifaire'!$B$59:$F$72,3,FALSE))+IF(ISNA(VLOOKUP(Q36,'Grille tarifaire'!$B$59:$F$72,3,FALSE)=TRUE),"0",VLOOKUP(Q36,'Grille tarifaire'!$B$59:$F$72,3,FALSE))</f>
        <v>0</v>
      </c>
      <c r="T36" s="102"/>
      <c r="U36" s="103">
        <f t="shared" si="0"/>
        <v>0</v>
      </c>
      <c r="V36" s="104"/>
      <c r="W36" s="104"/>
      <c r="X36" s="105" t="str">
        <f t="shared" si="1"/>
        <v xml:space="preserve"> </v>
      </c>
    </row>
    <row r="37" spans="1:24" s="2" customFormat="1" ht="15" customHeight="1" x14ac:dyDescent="0.2">
      <c r="A37" s="95" t="str">
        <f>IF(OR('Données clients'!L36="Oui",'Données clients'!N36="Oui",'Données clients'!P36="Oui",'Données clients'!Q36="Oui"),'Données clients'!A36," ")</f>
        <v xml:space="preserve"> </v>
      </c>
      <c r="B37" s="96" t="str">
        <f>IF(OR('Données clients'!L36="Oui",'Données clients'!N36="Oui",'Données clients'!P36="Oui",'Données clients'!Q36="Oui"),'Données clients'!B36," ")</f>
        <v xml:space="preserve"> </v>
      </c>
      <c r="C37" s="97" t="str">
        <f>IF(OR('Données clients'!L36="Oui",'Données clients'!N36="Oui",'Données clients'!P36="Oui",'Données clients'!Q36="Oui"),'Données clients'!C36," ")</f>
        <v xml:space="preserve"> </v>
      </c>
      <c r="D37" s="163" t="str">
        <f>IF(OR('Données clients'!L36="Oui",'Données clients'!N36="Oui",'Données clients'!P36="Oui",'Données clients'!Q36="Oui"),'Données clients'!I36," ")</f>
        <v xml:space="preserve"> </v>
      </c>
      <c r="E37" s="163" t="str">
        <f>IF(OR('Données clients'!L36="Oui",'Données clients'!N36="Oui",'Données clients'!P36="Oui",'Données clients'!Q36="Oui"),YEAR(A37)&amp;"-"&amp;MONTH(A37)&amp;"-"&amp;"S"&amp;TEXT(ROW(A36),"000")," ")</f>
        <v xml:space="preserve"> </v>
      </c>
      <c r="F37" s="99" t="str">
        <f>IF('Données clients'!M36="Oui","Epilation",IF('Données clients'!L36="Oui","Epilation",IF('Données clients'!N36="Oui","Détatouage",IF('Données clients'!O36="Oui","Détatouage",IF('Données clients'!P36="Oui","Aquapure",IF('Données clients'!Q36="Oui","PBM"," "))))))</f>
        <v xml:space="preserve"> </v>
      </c>
      <c r="G37" s="98" t="str">
        <f>IF(F37="Epilation",'Données clients'!E36," ")</f>
        <v xml:space="preserve"> </v>
      </c>
      <c r="H37" s="100"/>
      <c r="I37" s="165" t="str">
        <f>IF(J37="Epilation",'Données clients'!E36," ")</f>
        <v xml:space="preserve"> </v>
      </c>
      <c r="J37" s="23" t="str">
        <f>IF('Données clients'!M36="Oui","Epilation",IF('Données clients'!O36="Oui","Détatouage",IF(AND('Données clients'!L36="Oui",'Données clients'!N36="Oui"),"Détatouage",IF(AND(OR('Données clients'!L36="Oui",'Données clients'!N36="Oui"),'Données clients'!P36="Oui"),"Aquapure",IF(AND(OR('Données clients'!L36="Oui",'Données clients'!N36="Oui",'Données clients'!P36="Oui"),'Données clients'!Q36="Oui"),"PBM"," ")))))</f>
        <v xml:space="preserve"> </v>
      </c>
      <c r="K37" s="159"/>
      <c r="L37" s="23" t="str">
        <f>IF(M37="Epilation",'Données clients'!E36," ")</f>
        <v xml:space="preserve"> </v>
      </c>
      <c r="M37" s="113" t="str">
        <f>IF('Données clients'!M36="Oui","Epilation",IF('Données clients'!O36="Oui","Détatouage",IF(AND('Données clients'!L36="Oui",'Données clients'!N36="Oui"),"Détatouage",IF(AND(OR('Données clients'!L36="Oui",'Données clients'!N36="Oui"),'Données clients'!P36="Oui"),"Aquapure",IF(AND(OR('Données clients'!L36="Oui",'Données clients'!N36="Oui",'Données clients'!P36="Oui"),'Données clients'!Q36="Oui"),"PBM"," ")))))</f>
        <v xml:space="preserve"> </v>
      </c>
      <c r="N37" s="159"/>
      <c r="O37" s="162" t="str">
        <f>IF(P37="Epilation",'Données clients'!E36," ")</f>
        <v xml:space="preserve"> </v>
      </c>
      <c r="P37" s="113" t="str">
        <f>IF('Données clients'!M36="Oui","Epilation",IF('Données clients'!O36="Oui","Détatouage",IF(AND('Données clients'!L36="Oui",'Données clients'!N36="Oui"),"Détatouage",IF(AND(OR('Données clients'!L36="Oui",'Données clients'!N36="Oui"),'Données clients'!P36="Oui"),"Aquapure",IF(AND(OR('Données clients'!L36="Oui",'Données clients'!N36="Oui",'Données clients'!P36="Oui"),'Données clients'!Q36="Oui"),"PBM"," ")))))</f>
        <v xml:space="preserve"> </v>
      </c>
      <c r="Q37" s="159"/>
      <c r="R37" s="140"/>
      <c r="S37" s="101">
        <f>IF(ISNA(VLOOKUP(H37,'Grille tarifaire'!$B$3:$F$72,3,FALSE)=TRUE),"0",VLOOKUP(H37,'Grille tarifaire'!$B$3:$F$72,3,FALSE))+IF(ISNA(VLOOKUP(K37,'Grille tarifaire'!$B$59:$F$72,3,FALSE)=TRUE),"0",VLOOKUP(K37,'Grille tarifaire'!$B$59:$F$72,3,FALSE))+IF(ISNA(VLOOKUP(N37,'Grille tarifaire'!$B$59:$F$72,3,FALSE)=TRUE),"0",VLOOKUP(N37,'Grille tarifaire'!$B$59:$F$72,3,FALSE))+IF(ISNA(VLOOKUP(Q37,'Grille tarifaire'!$B$59:$F$72,3,FALSE)=TRUE),"0",VLOOKUP(Q37,'Grille tarifaire'!$B$59:$F$72,3,FALSE))</f>
        <v>0</v>
      </c>
      <c r="T37" s="102"/>
      <c r="U37" s="103">
        <f t="shared" si="0"/>
        <v>0</v>
      </c>
      <c r="V37" s="104"/>
      <c r="W37" s="104"/>
      <c r="X37" s="105" t="str">
        <f t="shared" si="1"/>
        <v xml:space="preserve"> </v>
      </c>
    </row>
    <row r="38" spans="1:24" s="2" customFormat="1" ht="15" customHeight="1" x14ac:dyDescent="0.2">
      <c r="A38" s="95" t="str">
        <f>IF(OR('Données clients'!L37="Oui",'Données clients'!N37="Oui",'Données clients'!P37="Oui",'Données clients'!Q37="Oui"),'Données clients'!A37," ")</f>
        <v xml:space="preserve"> </v>
      </c>
      <c r="B38" s="96" t="str">
        <f>IF(OR('Données clients'!L37="Oui",'Données clients'!N37="Oui",'Données clients'!P37="Oui",'Données clients'!Q37="Oui"),'Données clients'!B37," ")</f>
        <v xml:space="preserve"> </v>
      </c>
      <c r="C38" s="97" t="str">
        <f>IF(OR('Données clients'!L37="Oui",'Données clients'!N37="Oui",'Données clients'!P37="Oui",'Données clients'!Q37="Oui"),'Données clients'!C37," ")</f>
        <v xml:space="preserve"> </v>
      </c>
      <c r="D38" s="163" t="str">
        <f>IF(OR('Données clients'!L37="Oui",'Données clients'!N37="Oui",'Données clients'!P37="Oui",'Données clients'!Q37="Oui"),'Données clients'!I37," ")</f>
        <v xml:space="preserve"> </v>
      </c>
      <c r="E38" s="163" t="str">
        <f>IF(OR('Données clients'!L37="Oui",'Données clients'!N37="Oui",'Données clients'!P37="Oui",'Données clients'!Q37="Oui"),YEAR(A38)&amp;"-"&amp;MONTH(A38)&amp;"-"&amp;"S"&amp;TEXT(ROW(A37),"000")," ")</f>
        <v xml:space="preserve"> </v>
      </c>
      <c r="F38" s="99" t="str">
        <f>IF('Données clients'!M37="Oui","Epilation",IF('Données clients'!L37="Oui","Epilation",IF('Données clients'!N37="Oui","Détatouage",IF('Données clients'!O37="Oui","Détatouage",IF('Données clients'!P37="Oui","Aquapure",IF('Données clients'!Q37="Oui","PBM"," "))))))</f>
        <v xml:space="preserve"> </v>
      </c>
      <c r="G38" s="98" t="str">
        <f>IF(F38="Epilation",'Données clients'!E37," ")</f>
        <v xml:space="preserve"> </v>
      </c>
      <c r="H38" s="100"/>
      <c r="I38" s="165" t="str">
        <f>IF(J38="Epilation",'Données clients'!E37," ")</f>
        <v xml:space="preserve"> </v>
      </c>
      <c r="J38" s="23" t="str">
        <f>IF('Données clients'!M37="Oui","Epilation",IF('Données clients'!O37="Oui","Détatouage",IF(AND('Données clients'!L37="Oui",'Données clients'!N37="Oui"),"Détatouage",IF(AND(OR('Données clients'!L37="Oui",'Données clients'!N37="Oui"),'Données clients'!P37="Oui"),"Aquapure",IF(AND(OR('Données clients'!L37="Oui",'Données clients'!N37="Oui",'Données clients'!P37="Oui"),'Données clients'!Q37="Oui"),"PBM"," ")))))</f>
        <v xml:space="preserve"> </v>
      </c>
      <c r="K38" s="159"/>
      <c r="L38" s="23" t="str">
        <f>IF(M38="Epilation",'Données clients'!E37," ")</f>
        <v xml:space="preserve"> </v>
      </c>
      <c r="M38" s="113" t="str">
        <f>IF('Données clients'!M37="Oui","Epilation",IF('Données clients'!O37="Oui","Détatouage",IF(AND('Données clients'!L37="Oui",'Données clients'!N37="Oui"),"Détatouage",IF(AND(OR('Données clients'!L37="Oui",'Données clients'!N37="Oui"),'Données clients'!P37="Oui"),"Aquapure",IF(AND(OR('Données clients'!L37="Oui",'Données clients'!N37="Oui",'Données clients'!P37="Oui"),'Données clients'!Q37="Oui"),"PBM"," ")))))</f>
        <v xml:space="preserve"> </v>
      </c>
      <c r="N38" s="159"/>
      <c r="O38" s="162" t="str">
        <f>IF(P38="Epilation",'Données clients'!E37," ")</f>
        <v xml:space="preserve"> </v>
      </c>
      <c r="P38" s="113" t="str">
        <f>IF('Données clients'!M37="Oui","Epilation",IF('Données clients'!O37="Oui","Détatouage",IF(AND('Données clients'!L37="Oui",'Données clients'!N37="Oui"),"Détatouage",IF(AND(OR('Données clients'!L37="Oui",'Données clients'!N37="Oui"),'Données clients'!P37="Oui"),"Aquapure",IF(AND(OR('Données clients'!L37="Oui",'Données clients'!N37="Oui",'Données clients'!P37="Oui"),'Données clients'!Q37="Oui"),"PBM"," ")))))</f>
        <v xml:space="preserve"> </v>
      </c>
      <c r="Q38" s="159"/>
      <c r="R38" s="140"/>
      <c r="S38" s="101">
        <f>IF(ISNA(VLOOKUP(H38,'Grille tarifaire'!$B$3:$F$72,3,FALSE)=TRUE),"0",VLOOKUP(H38,'Grille tarifaire'!$B$3:$F$72,3,FALSE))+IF(ISNA(VLOOKUP(K38,'Grille tarifaire'!$B$59:$F$72,3,FALSE)=TRUE),"0",VLOOKUP(K38,'Grille tarifaire'!$B$59:$F$72,3,FALSE))+IF(ISNA(VLOOKUP(N38,'Grille tarifaire'!$B$59:$F$72,3,FALSE)=TRUE),"0",VLOOKUP(N38,'Grille tarifaire'!$B$59:$F$72,3,FALSE))+IF(ISNA(VLOOKUP(Q38,'Grille tarifaire'!$B$59:$F$72,3,FALSE)=TRUE),"0",VLOOKUP(Q38,'Grille tarifaire'!$B$59:$F$72,3,FALSE))</f>
        <v>0</v>
      </c>
      <c r="T38" s="102"/>
      <c r="U38" s="103">
        <f t="shared" si="0"/>
        <v>0</v>
      </c>
      <c r="V38" s="104"/>
      <c r="W38" s="104"/>
      <c r="X38" s="105" t="str">
        <f t="shared" si="1"/>
        <v xml:space="preserve"> </v>
      </c>
    </row>
    <row r="39" spans="1:24" s="2" customFormat="1" ht="15" customHeight="1" x14ac:dyDescent="0.2">
      <c r="A39" s="95" t="str">
        <f>IF(OR('Données clients'!L38="Oui",'Données clients'!N38="Oui",'Données clients'!P38="Oui",'Données clients'!Q38="Oui"),'Données clients'!A38," ")</f>
        <v xml:space="preserve"> </v>
      </c>
      <c r="B39" s="96" t="str">
        <f>IF(OR('Données clients'!L38="Oui",'Données clients'!N38="Oui",'Données clients'!P38="Oui",'Données clients'!Q38="Oui"),'Données clients'!B38," ")</f>
        <v xml:space="preserve"> </v>
      </c>
      <c r="C39" s="97" t="str">
        <f>IF(OR('Données clients'!L38="Oui",'Données clients'!N38="Oui",'Données clients'!P38="Oui",'Données clients'!Q38="Oui"),'Données clients'!C38," ")</f>
        <v xml:space="preserve"> </v>
      </c>
      <c r="D39" s="163" t="str">
        <f>IF(OR('Données clients'!L38="Oui",'Données clients'!N38="Oui",'Données clients'!P38="Oui",'Données clients'!Q38="Oui"),'Données clients'!I38," ")</f>
        <v xml:space="preserve"> </v>
      </c>
      <c r="E39" s="163" t="str">
        <f>IF(OR('Données clients'!L38="Oui",'Données clients'!N38="Oui",'Données clients'!P38="Oui",'Données clients'!Q38="Oui"),YEAR(A39)&amp;"-"&amp;MONTH(A39)&amp;"-"&amp;"S"&amp;TEXT(ROW(A38),"000")," ")</f>
        <v xml:space="preserve"> </v>
      </c>
      <c r="F39" s="99" t="str">
        <f>IF('Données clients'!M38="Oui","Epilation",IF('Données clients'!L38="Oui","Epilation",IF('Données clients'!N38="Oui","Détatouage",IF('Données clients'!O38="Oui","Détatouage",IF('Données clients'!P38="Oui","Aquapure",IF('Données clients'!Q38="Oui","PBM"," "))))))</f>
        <v xml:space="preserve"> </v>
      </c>
      <c r="G39" s="98" t="str">
        <f>IF(F39="Epilation",'Données clients'!E38," ")</f>
        <v xml:space="preserve"> </v>
      </c>
      <c r="H39" s="100"/>
      <c r="I39" s="165" t="str">
        <f>IF(J39="Epilation",'Données clients'!E38," ")</f>
        <v xml:space="preserve"> </v>
      </c>
      <c r="J39" s="23" t="str">
        <f>IF('Données clients'!M38="Oui","Epilation",IF('Données clients'!O38="Oui","Détatouage",IF(AND('Données clients'!L38="Oui",'Données clients'!N38="Oui"),"Détatouage",IF(AND(OR('Données clients'!L38="Oui",'Données clients'!N38="Oui"),'Données clients'!P38="Oui"),"Aquapure",IF(AND(OR('Données clients'!L38="Oui",'Données clients'!N38="Oui",'Données clients'!P38="Oui"),'Données clients'!Q38="Oui"),"PBM"," ")))))</f>
        <v xml:space="preserve"> </v>
      </c>
      <c r="K39" s="159"/>
      <c r="L39" s="23" t="str">
        <f>IF(M39="Epilation",'Données clients'!E38," ")</f>
        <v xml:space="preserve"> </v>
      </c>
      <c r="M39" s="113" t="str">
        <f>IF('Données clients'!M38="Oui","Epilation",IF('Données clients'!O38="Oui","Détatouage",IF(AND('Données clients'!L38="Oui",'Données clients'!N38="Oui"),"Détatouage",IF(AND(OR('Données clients'!L38="Oui",'Données clients'!N38="Oui"),'Données clients'!P38="Oui"),"Aquapure",IF(AND(OR('Données clients'!L38="Oui",'Données clients'!N38="Oui",'Données clients'!P38="Oui"),'Données clients'!Q38="Oui"),"PBM"," ")))))</f>
        <v xml:space="preserve"> </v>
      </c>
      <c r="N39" s="159"/>
      <c r="O39" s="162" t="str">
        <f>IF(P39="Epilation",'Données clients'!E38," ")</f>
        <v xml:space="preserve"> </v>
      </c>
      <c r="P39" s="113" t="str">
        <f>IF('Données clients'!M38="Oui","Epilation",IF('Données clients'!O38="Oui","Détatouage",IF(AND('Données clients'!L38="Oui",'Données clients'!N38="Oui"),"Détatouage",IF(AND(OR('Données clients'!L38="Oui",'Données clients'!N38="Oui"),'Données clients'!P38="Oui"),"Aquapure",IF(AND(OR('Données clients'!L38="Oui",'Données clients'!N38="Oui",'Données clients'!P38="Oui"),'Données clients'!Q38="Oui"),"PBM"," ")))))</f>
        <v xml:space="preserve"> </v>
      </c>
      <c r="Q39" s="159"/>
      <c r="R39" s="140"/>
      <c r="S39" s="101">
        <f>IF(ISNA(VLOOKUP(H39,'Grille tarifaire'!$B$3:$F$72,3,FALSE)=TRUE),"0",VLOOKUP(H39,'Grille tarifaire'!$B$3:$F$72,3,FALSE))+IF(ISNA(VLOOKUP(K39,'Grille tarifaire'!$B$59:$F$72,3,FALSE)=TRUE),"0",VLOOKUP(K39,'Grille tarifaire'!$B$59:$F$72,3,FALSE))+IF(ISNA(VLOOKUP(N39,'Grille tarifaire'!$B$59:$F$72,3,FALSE)=TRUE),"0",VLOOKUP(N39,'Grille tarifaire'!$B$59:$F$72,3,FALSE))+IF(ISNA(VLOOKUP(Q39,'Grille tarifaire'!$B$59:$F$72,3,FALSE)=TRUE),"0",VLOOKUP(Q39,'Grille tarifaire'!$B$59:$F$72,3,FALSE))</f>
        <v>0</v>
      </c>
      <c r="T39" s="102"/>
      <c r="U39" s="103">
        <f t="shared" si="0"/>
        <v>0</v>
      </c>
      <c r="V39" s="104"/>
      <c r="W39" s="104"/>
      <c r="X39" s="105" t="str">
        <f t="shared" si="1"/>
        <v xml:space="preserve"> </v>
      </c>
    </row>
    <row r="40" spans="1:24" s="2" customFormat="1" ht="15" customHeight="1" x14ac:dyDescent="0.2">
      <c r="A40" s="95" t="str">
        <f>IF(OR('Données clients'!L39="Oui",'Données clients'!N39="Oui",'Données clients'!P39="Oui",'Données clients'!Q39="Oui"),'Données clients'!A39," ")</f>
        <v xml:space="preserve"> </v>
      </c>
      <c r="B40" s="96" t="str">
        <f>IF(OR('Données clients'!L39="Oui",'Données clients'!N39="Oui",'Données clients'!P39="Oui",'Données clients'!Q39="Oui"),'Données clients'!B39," ")</f>
        <v xml:space="preserve"> </v>
      </c>
      <c r="C40" s="97" t="str">
        <f>IF(OR('Données clients'!L39="Oui",'Données clients'!N39="Oui",'Données clients'!P39="Oui",'Données clients'!Q39="Oui"),'Données clients'!C39," ")</f>
        <v xml:space="preserve"> </v>
      </c>
      <c r="D40" s="163" t="str">
        <f>IF(OR('Données clients'!L39="Oui",'Données clients'!N39="Oui",'Données clients'!P39="Oui",'Données clients'!Q39="Oui"),'Données clients'!I39," ")</f>
        <v xml:space="preserve"> </v>
      </c>
      <c r="E40" s="163" t="str">
        <f>IF(OR('Données clients'!L39="Oui",'Données clients'!N39="Oui",'Données clients'!P39="Oui",'Données clients'!Q39="Oui"),YEAR(A40)&amp;"-"&amp;MONTH(A40)&amp;"-"&amp;"S"&amp;TEXT(ROW(A39),"000")," ")</f>
        <v xml:space="preserve"> </v>
      </c>
      <c r="F40" s="99" t="str">
        <f>IF('Données clients'!M39="Oui","Epilation",IF('Données clients'!L39="Oui","Epilation",IF('Données clients'!N39="Oui","Détatouage",IF('Données clients'!O39="Oui","Détatouage",IF('Données clients'!P39="Oui","Aquapure",IF('Données clients'!Q39="Oui","PBM"," "))))))</f>
        <v xml:space="preserve"> </v>
      </c>
      <c r="G40" s="98" t="str">
        <f>IF(F40="Epilation",'Données clients'!E39," ")</f>
        <v xml:space="preserve"> </v>
      </c>
      <c r="H40" s="100"/>
      <c r="I40" s="165" t="str">
        <f>IF(J40="Epilation",'Données clients'!E39," ")</f>
        <v xml:space="preserve"> </v>
      </c>
      <c r="J40" s="23" t="str">
        <f>IF('Données clients'!M39="Oui","Epilation",IF('Données clients'!O39="Oui","Détatouage",IF(AND('Données clients'!L39="Oui",'Données clients'!N39="Oui"),"Détatouage",IF(AND(OR('Données clients'!L39="Oui",'Données clients'!N39="Oui"),'Données clients'!P39="Oui"),"Aquapure",IF(AND(OR('Données clients'!L39="Oui",'Données clients'!N39="Oui",'Données clients'!P39="Oui"),'Données clients'!Q39="Oui"),"PBM"," ")))))</f>
        <v xml:space="preserve"> </v>
      </c>
      <c r="K40" s="159"/>
      <c r="L40" s="23" t="str">
        <f>IF(M40="Epilation",'Données clients'!E39," ")</f>
        <v xml:space="preserve"> </v>
      </c>
      <c r="M40" s="113" t="str">
        <f>IF('Données clients'!M39="Oui","Epilation",IF('Données clients'!O39="Oui","Détatouage",IF(AND('Données clients'!L39="Oui",'Données clients'!N39="Oui"),"Détatouage",IF(AND(OR('Données clients'!L39="Oui",'Données clients'!N39="Oui"),'Données clients'!P39="Oui"),"Aquapure",IF(AND(OR('Données clients'!L39="Oui",'Données clients'!N39="Oui",'Données clients'!P39="Oui"),'Données clients'!Q39="Oui"),"PBM"," ")))))</f>
        <v xml:space="preserve"> </v>
      </c>
      <c r="N40" s="159"/>
      <c r="O40" s="162" t="str">
        <f>IF(P40="Epilation",'Données clients'!E39," ")</f>
        <v xml:space="preserve"> </v>
      </c>
      <c r="P40" s="113" t="str">
        <f>IF('Données clients'!M39="Oui","Epilation",IF('Données clients'!O39="Oui","Détatouage",IF(AND('Données clients'!L39="Oui",'Données clients'!N39="Oui"),"Détatouage",IF(AND(OR('Données clients'!L39="Oui",'Données clients'!N39="Oui"),'Données clients'!P39="Oui"),"Aquapure",IF(AND(OR('Données clients'!L39="Oui",'Données clients'!N39="Oui",'Données clients'!P39="Oui"),'Données clients'!Q39="Oui"),"PBM"," ")))))</f>
        <v xml:space="preserve"> </v>
      </c>
      <c r="Q40" s="159"/>
      <c r="R40" s="140"/>
      <c r="S40" s="101">
        <f>IF(ISNA(VLOOKUP(H40,'Grille tarifaire'!$B$3:$F$72,3,FALSE)=TRUE),"0",VLOOKUP(H40,'Grille tarifaire'!$B$3:$F$72,3,FALSE))+IF(ISNA(VLOOKUP(K40,'Grille tarifaire'!$B$59:$F$72,3,FALSE)=TRUE),"0",VLOOKUP(K40,'Grille tarifaire'!$B$59:$F$72,3,FALSE))+IF(ISNA(VLOOKUP(N40,'Grille tarifaire'!$B$59:$F$72,3,FALSE)=TRUE),"0",VLOOKUP(N40,'Grille tarifaire'!$B$59:$F$72,3,FALSE))+IF(ISNA(VLOOKUP(Q40,'Grille tarifaire'!$B$59:$F$72,3,FALSE)=TRUE),"0",VLOOKUP(Q40,'Grille tarifaire'!$B$59:$F$72,3,FALSE))</f>
        <v>0</v>
      </c>
      <c r="T40" s="102"/>
      <c r="U40" s="103">
        <f t="shared" si="0"/>
        <v>0</v>
      </c>
      <c r="V40" s="104"/>
      <c r="W40" s="104"/>
      <c r="X40" s="105" t="str">
        <f t="shared" si="1"/>
        <v xml:space="preserve"> </v>
      </c>
    </row>
    <row r="41" spans="1:24" s="2" customFormat="1" ht="15" customHeight="1" x14ac:dyDescent="0.2">
      <c r="A41" s="95" t="str">
        <f>IF(OR('Données clients'!L40="Oui",'Données clients'!N40="Oui",'Données clients'!P40="Oui",'Données clients'!Q40="Oui"),'Données clients'!A40," ")</f>
        <v xml:space="preserve"> </v>
      </c>
      <c r="B41" s="96" t="str">
        <f>IF(OR('Données clients'!L40="Oui",'Données clients'!N40="Oui",'Données clients'!P40="Oui",'Données clients'!Q40="Oui"),'Données clients'!B40," ")</f>
        <v xml:space="preserve"> </v>
      </c>
      <c r="C41" s="97" t="str">
        <f>IF(OR('Données clients'!L40="Oui",'Données clients'!N40="Oui",'Données clients'!P40="Oui",'Données clients'!Q40="Oui"),'Données clients'!C40," ")</f>
        <v xml:space="preserve"> </v>
      </c>
      <c r="D41" s="163" t="str">
        <f>IF(OR('Données clients'!L40="Oui",'Données clients'!N40="Oui",'Données clients'!P40="Oui",'Données clients'!Q40="Oui"),'Données clients'!I40," ")</f>
        <v xml:space="preserve"> </v>
      </c>
      <c r="E41" s="163" t="str">
        <f>IF(OR('Données clients'!L40="Oui",'Données clients'!N40="Oui",'Données clients'!P40="Oui",'Données clients'!Q40="Oui"),YEAR(A41)&amp;"-"&amp;MONTH(A41)&amp;"-"&amp;"S"&amp;TEXT(ROW(A40),"000")," ")</f>
        <v xml:space="preserve"> </v>
      </c>
      <c r="F41" s="99" t="str">
        <f>IF('Données clients'!M40="Oui","Epilation",IF('Données clients'!L40="Oui","Epilation",IF('Données clients'!N40="Oui","Détatouage",IF('Données clients'!O40="Oui","Détatouage",IF('Données clients'!P40="Oui","Aquapure",IF('Données clients'!Q40="Oui","PBM"," "))))))</f>
        <v xml:space="preserve"> </v>
      </c>
      <c r="G41" s="98" t="str">
        <f>IF(F41="Epilation",'Données clients'!E40," ")</f>
        <v xml:space="preserve"> </v>
      </c>
      <c r="H41" s="100"/>
      <c r="I41" s="165" t="str">
        <f>IF(J41="Epilation",'Données clients'!E40," ")</f>
        <v xml:space="preserve"> </v>
      </c>
      <c r="J41" s="23" t="str">
        <f>IF('Données clients'!M40="Oui","Epilation",IF('Données clients'!O40="Oui","Détatouage",IF(AND('Données clients'!L40="Oui",'Données clients'!N40="Oui"),"Détatouage",IF(AND(OR('Données clients'!L40="Oui",'Données clients'!N40="Oui"),'Données clients'!P40="Oui"),"Aquapure",IF(AND(OR('Données clients'!L40="Oui",'Données clients'!N40="Oui",'Données clients'!P40="Oui"),'Données clients'!Q40="Oui"),"PBM"," ")))))</f>
        <v xml:space="preserve"> </v>
      </c>
      <c r="K41" s="159"/>
      <c r="L41" s="23" t="str">
        <f>IF(M41="Epilation",'Données clients'!E40," ")</f>
        <v xml:space="preserve"> </v>
      </c>
      <c r="M41" s="113" t="str">
        <f>IF('Données clients'!M40="Oui","Epilation",IF('Données clients'!O40="Oui","Détatouage",IF(AND('Données clients'!L40="Oui",'Données clients'!N40="Oui"),"Détatouage",IF(AND(OR('Données clients'!L40="Oui",'Données clients'!N40="Oui"),'Données clients'!P40="Oui"),"Aquapure",IF(AND(OR('Données clients'!L40="Oui",'Données clients'!N40="Oui",'Données clients'!P40="Oui"),'Données clients'!Q40="Oui"),"PBM"," ")))))</f>
        <v xml:space="preserve"> </v>
      </c>
      <c r="N41" s="159"/>
      <c r="O41" s="162" t="str">
        <f>IF(P41="Epilation",'Données clients'!E40," ")</f>
        <v xml:space="preserve"> </v>
      </c>
      <c r="P41" s="113" t="str">
        <f>IF('Données clients'!M40="Oui","Epilation",IF('Données clients'!O40="Oui","Détatouage",IF(AND('Données clients'!L40="Oui",'Données clients'!N40="Oui"),"Détatouage",IF(AND(OR('Données clients'!L40="Oui",'Données clients'!N40="Oui"),'Données clients'!P40="Oui"),"Aquapure",IF(AND(OR('Données clients'!L40="Oui",'Données clients'!N40="Oui",'Données clients'!P40="Oui"),'Données clients'!Q40="Oui"),"PBM"," ")))))</f>
        <v xml:space="preserve"> </v>
      </c>
      <c r="Q41" s="159"/>
      <c r="R41" s="140"/>
      <c r="S41" s="101">
        <f>IF(ISNA(VLOOKUP(H41,'Grille tarifaire'!$B$3:$F$72,3,FALSE)=TRUE),"0",VLOOKUP(H41,'Grille tarifaire'!$B$3:$F$72,3,FALSE))+IF(ISNA(VLOOKUP(K41,'Grille tarifaire'!$B$59:$F$72,3,FALSE)=TRUE),"0",VLOOKUP(K41,'Grille tarifaire'!$B$59:$F$72,3,FALSE))+IF(ISNA(VLOOKUP(N41,'Grille tarifaire'!$B$59:$F$72,3,FALSE)=TRUE),"0",VLOOKUP(N41,'Grille tarifaire'!$B$59:$F$72,3,FALSE))+IF(ISNA(VLOOKUP(Q41,'Grille tarifaire'!$B$59:$F$72,3,FALSE)=TRUE),"0",VLOOKUP(Q41,'Grille tarifaire'!$B$59:$F$72,3,FALSE))</f>
        <v>0</v>
      </c>
      <c r="T41" s="102"/>
      <c r="U41" s="103">
        <f t="shared" si="0"/>
        <v>0</v>
      </c>
      <c r="V41" s="104"/>
      <c r="W41" s="104"/>
      <c r="X41" s="105" t="str">
        <f t="shared" si="1"/>
        <v xml:space="preserve"> </v>
      </c>
    </row>
    <row r="42" spans="1:24" s="2" customFormat="1" ht="15" customHeight="1" x14ac:dyDescent="0.2">
      <c r="A42" s="95" t="str">
        <f>IF(OR('Données clients'!L41="Oui",'Données clients'!N41="Oui",'Données clients'!P41="Oui",'Données clients'!Q41="Oui"),'Données clients'!A41," ")</f>
        <v xml:space="preserve"> </v>
      </c>
      <c r="B42" s="96" t="str">
        <f>IF(OR('Données clients'!L41="Oui",'Données clients'!N41="Oui",'Données clients'!P41="Oui",'Données clients'!Q41="Oui"),'Données clients'!B41," ")</f>
        <v xml:space="preserve"> </v>
      </c>
      <c r="C42" s="97" t="str">
        <f>IF(OR('Données clients'!L41="Oui",'Données clients'!N41="Oui",'Données clients'!P41="Oui",'Données clients'!Q41="Oui"),'Données clients'!C41," ")</f>
        <v xml:space="preserve"> </v>
      </c>
      <c r="D42" s="163" t="str">
        <f>IF(OR('Données clients'!L41="Oui",'Données clients'!N41="Oui",'Données clients'!P41="Oui",'Données clients'!Q41="Oui"),'Données clients'!I41," ")</f>
        <v xml:space="preserve"> </v>
      </c>
      <c r="E42" s="163" t="str">
        <f>IF(OR('Données clients'!L41="Oui",'Données clients'!N41="Oui",'Données clients'!P41="Oui",'Données clients'!Q41="Oui"),YEAR(A42)&amp;"-"&amp;MONTH(A42)&amp;"-"&amp;"S"&amp;TEXT(ROW(A41),"000")," ")</f>
        <v xml:space="preserve"> </v>
      </c>
      <c r="F42" s="99" t="str">
        <f>IF('Données clients'!M41="Oui","Epilation",IF('Données clients'!L41="Oui","Epilation",IF('Données clients'!N41="Oui","Détatouage",IF('Données clients'!O41="Oui","Détatouage",IF('Données clients'!P41="Oui","Aquapure",IF('Données clients'!Q41="Oui","PBM"," "))))))</f>
        <v xml:space="preserve"> </v>
      </c>
      <c r="G42" s="98" t="str">
        <f>IF(F42="Epilation",'Données clients'!E41," ")</f>
        <v xml:space="preserve"> </v>
      </c>
      <c r="H42" s="100"/>
      <c r="I42" s="165" t="str">
        <f>IF(J42="Epilation",'Données clients'!E41," ")</f>
        <v xml:space="preserve"> </v>
      </c>
      <c r="J42" s="23" t="str">
        <f>IF('Données clients'!M41="Oui","Epilation",IF('Données clients'!O41="Oui","Détatouage",IF(AND('Données clients'!L41="Oui",'Données clients'!N41="Oui"),"Détatouage",IF(AND(OR('Données clients'!L41="Oui",'Données clients'!N41="Oui"),'Données clients'!P41="Oui"),"Aquapure",IF(AND(OR('Données clients'!L41="Oui",'Données clients'!N41="Oui",'Données clients'!P41="Oui"),'Données clients'!Q41="Oui"),"PBM"," ")))))</f>
        <v xml:space="preserve"> </v>
      </c>
      <c r="K42" s="159"/>
      <c r="L42" s="23" t="str">
        <f>IF(M42="Epilation",'Données clients'!E41," ")</f>
        <v xml:space="preserve"> </v>
      </c>
      <c r="M42" s="113" t="str">
        <f>IF('Données clients'!M41="Oui","Epilation",IF('Données clients'!O41="Oui","Détatouage",IF(AND('Données clients'!L41="Oui",'Données clients'!N41="Oui"),"Détatouage",IF(AND(OR('Données clients'!L41="Oui",'Données clients'!N41="Oui"),'Données clients'!P41="Oui"),"Aquapure",IF(AND(OR('Données clients'!L41="Oui",'Données clients'!N41="Oui",'Données clients'!P41="Oui"),'Données clients'!Q41="Oui"),"PBM"," ")))))</f>
        <v xml:space="preserve"> </v>
      </c>
      <c r="N42" s="159"/>
      <c r="O42" s="162" t="str">
        <f>IF(P42="Epilation",'Données clients'!E41," ")</f>
        <v xml:space="preserve"> </v>
      </c>
      <c r="P42" s="113" t="str">
        <f>IF('Données clients'!M41="Oui","Epilation",IF('Données clients'!O41="Oui","Détatouage",IF(AND('Données clients'!L41="Oui",'Données clients'!N41="Oui"),"Détatouage",IF(AND(OR('Données clients'!L41="Oui",'Données clients'!N41="Oui"),'Données clients'!P41="Oui"),"Aquapure",IF(AND(OR('Données clients'!L41="Oui",'Données clients'!N41="Oui",'Données clients'!P41="Oui"),'Données clients'!Q41="Oui"),"PBM"," ")))))</f>
        <v xml:space="preserve"> </v>
      </c>
      <c r="Q42" s="159"/>
      <c r="R42" s="140"/>
      <c r="S42" s="101">
        <f>IF(ISNA(VLOOKUP(H42,'Grille tarifaire'!$B$3:$F$72,3,FALSE)=TRUE),"0",VLOOKUP(H42,'Grille tarifaire'!$B$3:$F$72,3,FALSE))+IF(ISNA(VLOOKUP(K42,'Grille tarifaire'!$B$59:$F$72,3,FALSE)=TRUE),"0",VLOOKUP(K42,'Grille tarifaire'!$B$59:$F$72,3,FALSE))+IF(ISNA(VLOOKUP(N42,'Grille tarifaire'!$B$59:$F$72,3,FALSE)=TRUE),"0",VLOOKUP(N42,'Grille tarifaire'!$B$59:$F$72,3,FALSE))+IF(ISNA(VLOOKUP(Q42,'Grille tarifaire'!$B$59:$F$72,3,FALSE)=TRUE),"0",VLOOKUP(Q42,'Grille tarifaire'!$B$59:$F$72,3,FALSE))</f>
        <v>0</v>
      </c>
      <c r="T42" s="102"/>
      <c r="U42" s="103">
        <f t="shared" si="0"/>
        <v>0</v>
      </c>
      <c r="V42" s="104"/>
      <c r="W42" s="104"/>
      <c r="X42" s="105" t="str">
        <f t="shared" si="1"/>
        <v xml:space="preserve"> </v>
      </c>
    </row>
    <row r="43" spans="1:24" s="2" customFormat="1" ht="15" customHeight="1" x14ac:dyDescent="0.2">
      <c r="A43" s="95" t="str">
        <f>IF(OR('Données clients'!L42="Oui",'Données clients'!N42="Oui",'Données clients'!P42="Oui",'Données clients'!Q42="Oui"),'Données clients'!A42," ")</f>
        <v xml:space="preserve"> </v>
      </c>
      <c r="B43" s="96" t="str">
        <f>IF(OR('Données clients'!L42="Oui",'Données clients'!N42="Oui",'Données clients'!P42="Oui",'Données clients'!Q42="Oui"),'Données clients'!B42," ")</f>
        <v xml:space="preserve"> </v>
      </c>
      <c r="C43" s="97" t="str">
        <f>IF(OR('Données clients'!L42="Oui",'Données clients'!N42="Oui",'Données clients'!P42="Oui",'Données clients'!Q42="Oui"),'Données clients'!C42," ")</f>
        <v xml:space="preserve"> </v>
      </c>
      <c r="D43" s="163" t="str">
        <f>IF(OR('Données clients'!L42="Oui",'Données clients'!N42="Oui",'Données clients'!P42="Oui",'Données clients'!Q42="Oui"),'Données clients'!I42," ")</f>
        <v xml:space="preserve"> </v>
      </c>
      <c r="E43" s="163" t="str">
        <f>IF(OR('Données clients'!L42="Oui",'Données clients'!N42="Oui",'Données clients'!P42="Oui",'Données clients'!Q42="Oui"),YEAR(A43)&amp;"-"&amp;MONTH(A43)&amp;"-"&amp;"S"&amp;TEXT(ROW(A42),"000")," ")</f>
        <v xml:space="preserve"> </v>
      </c>
      <c r="F43" s="99" t="str">
        <f>IF('Données clients'!M42="Oui","Epilation",IF('Données clients'!L42="Oui","Epilation",IF('Données clients'!N42="Oui","Détatouage",IF('Données clients'!O42="Oui","Détatouage",IF('Données clients'!P42="Oui","Aquapure",IF('Données clients'!Q42="Oui","PBM"," "))))))</f>
        <v xml:space="preserve"> </v>
      </c>
      <c r="G43" s="98" t="str">
        <f>IF(F43="Epilation",'Données clients'!E42," ")</f>
        <v xml:space="preserve"> </v>
      </c>
      <c r="H43" s="100"/>
      <c r="I43" s="165" t="str">
        <f>IF(J43="Epilation",'Données clients'!E42," ")</f>
        <v xml:space="preserve"> </v>
      </c>
      <c r="J43" s="23" t="str">
        <f>IF('Données clients'!M42="Oui","Epilation",IF('Données clients'!O42="Oui","Détatouage",IF(AND('Données clients'!L42="Oui",'Données clients'!N42="Oui"),"Détatouage",IF(AND(OR('Données clients'!L42="Oui",'Données clients'!N42="Oui"),'Données clients'!P42="Oui"),"Aquapure",IF(AND(OR('Données clients'!L42="Oui",'Données clients'!N42="Oui",'Données clients'!P42="Oui"),'Données clients'!Q42="Oui"),"PBM"," ")))))</f>
        <v xml:space="preserve"> </v>
      </c>
      <c r="K43" s="159"/>
      <c r="L43" s="23" t="str">
        <f>IF(M43="Epilation",'Données clients'!E42," ")</f>
        <v xml:space="preserve"> </v>
      </c>
      <c r="M43" s="113" t="str">
        <f>IF('Données clients'!M42="Oui","Epilation",IF('Données clients'!O42="Oui","Détatouage",IF(AND('Données clients'!L42="Oui",'Données clients'!N42="Oui"),"Détatouage",IF(AND(OR('Données clients'!L42="Oui",'Données clients'!N42="Oui"),'Données clients'!P42="Oui"),"Aquapure",IF(AND(OR('Données clients'!L42="Oui",'Données clients'!N42="Oui",'Données clients'!P42="Oui"),'Données clients'!Q42="Oui"),"PBM"," ")))))</f>
        <v xml:space="preserve"> </v>
      </c>
      <c r="N43" s="159"/>
      <c r="O43" s="162" t="str">
        <f>IF(P43="Epilation",'Données clients'!E42," ")</f>
        <v xml:space="preserve"> </v>
      </c>
      <c r="P43" s="113" t="str">
        <f>IF('Données clients'!M42="Oui","Epilation",IF('Données clients'!O42="Oui","Détatouage",IF(AND('Données clients'!L42="Oui",'Données clients'!N42="Oui"),"Détatouage",IF(AND(OR('Données clients'!L42="Oui",'Données clients'!N42="Oui"),'Données clients'!P42="Oui"),"Aquapure",IF(AND(OR('Données clients'!L42="Oui",'Données clients'!N42="Oui",'Données clients'!P42="Oui"),'Données clients'!Q42="Oui"),"PBM"," ")))))</f>
        <v xml:space="preserve"> </v>
      </c>
      <c r="Q43" s="159"/>
      <c r="R43" s="140"/>
      <c r="S43" s="101">
        <f>IF(ISNA(VLOOKUP(H43,'Grille tarifaire'!$B$3:$F$72,3,FALSE)=TRUE),"0",VLOOKUP(H43,'Grille tarifaire'!$B$3:$F$72,3,FALSE))+IF(ISNA(VLOOKUP(K43,'Grille tarifaire'!$B$59:$F$72,3,FALSE)=TRUE),"0",VLOOKUP(K43,'Grille tarifaire'!$B$59:$F$72,3,FALSE))+IF(ISNA(VLOOKUP(N43,'Grille tarifaire'!$B$59:$F$72,3,FALSE)=TRUE),"0",VLOOKUP(N43,'Grille tarifaire'!$B$59:$F$72,3,FALSE))+IF(ISNA(VLOOKUP(Q43,'Grille tarifaire'!$B$59:$F$72,3,FALSE)=TRUE),"0",VLOOKUP(Q43,'Grille tarifaire'!$B$59:$F$72,3,FALSE))</f>
        <v>0</v>
      </c>
      <c r="T43" s="102"/>
      <c r="U43" s="103">
        <f t="shared" si="0"/>
        <v>0</v>
      </c>
      <c r="V43" s="104"/>
      <c r="W43" s="104"/>
      <c r="X43" s="105" t="str">
        <f t="shared" si="1"/>
        <v xml:space="preserve"> </v>
      </c>
    </row>
    <row r="44" spans="1:24" s="2" customFormat="1" ht="15" customHeight="1" x14ac:dyDescent="0.2">
      <c r="A44" s="95" t="str">
        <f>IF(OR('Données clients'!L43="Oui",'Données clients'!N43="Oui",'Données clients'!P43="Oui",'Données clients'!Q43="Oui"),'Données clients'!A43," ")</f>
        <v xml:space="preserve"> </v>
      </c>
      <c r="B44" s="96" t="str">
        <f>IF(OR('Données clients'!L43="Oui",'Données clients'!N43="Oui",'Données clients'!P43="Oui",'Données clients'!Q43="Oui"),'Données clients'!B43," ")</f>
        <v xml:space="preserve"> </v>
      </c>
      <c r="C44" s="97" t="str">
        <f>IF(OR('Données clients'!L43="Oui",'Données clients'!N43="Oui",'Données clients'!P43="Oui",'Données clients'!Q43="Oui"),'Données clients'!C43," ")</f>
        <v xml:space="preserve"> </v>
      </c>
      <c r="D44" s="163" t="str">
        <f>IF(OR('Données clients'!L43="Oui",'Données clients'!N43="Oui",'Données clients'!P43="Oui",'Données clients'!Q43="Oui"),'Données clients'!I43," ")</f>
        <v xml:space="preserve"> </v>
      </c>
      <c r="E44" s="163" t="str">
        <f>IF(OR('Données clients'!L43="Oui",'Données clients'!N43="Oui",'Données clients'!P43="Oui",'Données clients'!Q43="Oui"),YEAR(A44)&amp;"-"&amp;MONTH(A44)&amp;"-"&amp;"S"&amp;TEXT(ROW(A43),"000")," ")</f>
        <v xml:space="preserve"> </v>
      </c>
      <c r="F44" s="99" t="str">
        <f>IF('Données clients'!M43="Oui","Epilation",IF('Données clients'!L43="Oui","Epilation",IF('Données clients'!N43="Oui","Détatouage",IF('Données clients'!O43="Oui","Détatouage",IF('Données clients'!P43="Oui","Aquapure",IF('Données clients'!Q43="Oui","PBM"," "))))))</f>
        <v xml:space="preserve"> </v>
      </c>
      <c r="G44" s="98" t="str">
        <f>IF(F44="Epilation",'Données clients'!E43," ")</f>
        <v xml:space="preserve"> </v>
      </c>
      <c r="H44" s="100"/>
      <c r="I44" s="165" t="str">
        <f>IF(J44="Epilation",'Données clients'!E43," ")</f>
        <v xml:space="preserve"> </v>
      </c>
      <c r="J44" s="23" t="str">
        <f>IF('Données clients'!M43="Oui","Epilation",IF('Données clients'!O43="Oui","Détatouage",IF(AND('Données clients'!L43="Oui",'Données clients'!N43="Oui"),"Détatouage",IF(AND(OR('Données clients'!L43="Oui",'Données clients'!N43="Oui"),'Données clients'!P43="Oui"),"Aquapure",IF(AND(OR('Données clients'!L43="Oui",'Données clients'!N43="Oui",'Données clients'!P43="Oui"),'Données clients'!Q43="Oui"),"PBM"," ")))))</f>
        <v xml:space="preserve"> </v>
      </c>
      <c r="K44" s="159"/>
      <c r="L44" s="23" t="str">
        <f>IF(M44="Epilation",'Données clients'!E43," ")</f>
        <v xml:space="preserve"> </v>
      </c>
      <c r="M44" s="113" t="str">
        <f>IF('Données clients'!M43="Oui","Epilation",IF('Données clients'!O43="Oui","Détatouage",IF(AND('Données clients'!L43="Oui",'Données clients'!N43="Oui"),"Détatouage",IF(AND(OR('Données clients'!L43="Oui",'Données clients'!N43="Oui"),'Données clients'!P43="Oui"),"Aquapure",IF(AND(OR('Données clients'!L43="Oui",'Données clients'!N43="Oui",'Données clients'!P43="Oui"),'Données clients'!Q43="Oui"),"PBM"," ")))))</f>
        <v xml:space="preserve"> </v>
      </c>
      <c r="N44" s="159"/>
      <c r="O44" s="162" t="str">
        <f>IF(P44="Epilation",'Données clients'!E43," ")</f>
        <v xml:space="preserve"> </v>
      </c>
      <c r="P44" s="113" t="str">
        <f>IF('Données clients'!M43="Oui","Epilation",IF('Données clients'!O43="Oui","Détatouage",IF(AND('Données clients'!L43="Oui",'Données clients'!N43="Oui"),"Détatouage",IF(AND(OR('Données clients'!L43="Oui",'Données clients'!N43="Oui"),'Données clients'!P43="Oui"),"Aquapure",IF(AND(OR('Données clients'!L43="Oui",'Données clients'!N43="Oui",'Données clients'!P43="Oui"),'Données clients'!Q43="Oui"),"PBM"," ")))))</f>
        <v xml:space="preserve"> </v>
      </c>
      <c r="Q44" s="159"/>
      <c r="R44" s="140"/>
      <c r="S44" s="101">
        <f>IF(ISNA(VLOOKUP(H44,'Grille tarifaire'!$B$3:$F$72,3,FALSE)=TRUE),"0",VLOOKUP(H44,'Grille tarifaire'!$B$3:$F$72,3,FALSE))+IF(ISNA(VLOOKUP(K44,'Grille tarifaire'!$B$59:$F$72,3,FALSE)=TRUE),"0",VLOOKUP(K44,'Grille tarifaire'!$B$59:$F$72,3,FALSE))+IF(ISNA(VLOOKUP(N44,'Grille tarifaire'!$B$59:$F$72,3,FALSE)=TRUE),"0",VLOOKUP(N44,'Grille tarifaire'!$B$59:$F$72,3,FALSE))+IF(ISNA(VLOOKUP(Q44,'Grille tarifaire'!$B$59:$F$72,3,FALSE)=TRUE),"0",VLOOKUP(Q44,'Grille tarifaire'!$B$59:$F$72,3,FALSE))</f>
        <v>0</v>
      </c>
      <c r="T44" s="102"/>
      <c r="U44" s="103">
        <f t="shared" si="0"/>
        <v>0</v>
      </c>
      <c r="V44" s="104"/>
      <c r="W44" s="104"/>
      <c r="X44" s="105" t="str">
        <f t="shared" si="1"/>
        <v xml:space="preserve"> </v>
      </c>
    </row>
    <row r="45" spans="1:24" s="2" customFormat="1" ht="15" customHeight="1" x14ac:dyDescent="0.2">
      <c r="A45" s="95" t="str">
        <f>IF(OR('Données clients'!L44="Oui",'Données clients'!N44="Oui",'Données clients'!P44="Oui",'Données clients'!Q44="Oui"),'Données clients'!A44," ")</f>
        <v xml:space="preserve"> </v>
      </c>
      <c r="B45" s="96" t="str">
        <f>IF(OR('Données clients'!L44="Oui",'Données clients'!N44="Oui",'Données clients'!P44="Oui",'Données clients'!Q44="Oui"),'Données clients'!B44," ")</f>
        <v xml:space="preserve"> </v>
      </c>
      <c r="C45" s="97" t="str">
        <f>IF(OR('Données clients'!L44="Oui",'Données clients'!N44="Oui",'Données clients'!P44="Oui",'Données clients'!Q44="Oui"),'Données clients'!C44," ")</f>
        <v xml:space="preserve"> </v>
      </c>
      <c r="D45" s="163" t="str">
        <f>IF(OR('Données clients'!L44="Oui",'Données clients'!N44="Oui",'Données clients'!P44="Oui",'Données clients'!Q44="Oui"),'Données clients'!I44," ")</f>
        <v xml:space="preserve"> </v>
      </c>
      <c r="E45" s="163" t="str">
        <f>IF(OR('Données clients'!L44="Oui",'Données clients'!N44="Oui",'Données clients'!P44="Oui",'Données clients'!Q44="Oui"),YEAR(A45)&amp;"-"&amp;MONTH(A45)&amp;"-"&amp;"S"&amp;TEXT(ROW(A44),"000")," ")</f>
        <v xml:space="preserve"> </v>
      </c>
      <c r="F45" s="99" t="str">
        <f>IF('Données clients'!M44="Oui","Epilation",IF('Données clients'!L44="Oui","Epilation",IF('Données clients'!N44="Oui","Détatouage",IF('Données clients'!O44="Oui","Détatouage",IF('Données clients'!P44="Oui","Aquapure",IF('Données clients'!Q44="Oui","PBM"," "))))))</f>
        <v xml:space="preserve"> </v>
      </c>
      <c r="G45" s="98" t="str">
        <f>IF(F45="Epilation",'Données clients'!E44," ")</f>
        <v xml:space="preserve"> </v>
      </c>
      <c r="H45" s="100"/>
      <c r="I45" s="165" t="str">
        <f>IF(J45="Epilation",'Données clients'!E44," ")</f>
        <v xml:space="preserve"> </v>
      </c>
      <c r="J45" s="23" t="str">
        <f>IF('Données clients'!M44="Oui","Epilation",IF('Données clients'!O44="Oui","Détatouage",IF(AND('Données clients'!L44="Oui",'Données clients'!N44="Oui"),"Détatouage",IF(AND(OR('Données clients'!L44="Oui",'Données clients'!N44="Oui"),'Données clients'!P44="Oui"),"Aquapure",IF(AND(OR('Données clients'!L44="Oui",'Données clients'!N44="Oui",'Données clients'!P44="Oui"),'Données clients'!Q44="Oui"),"PBM"," ")))))</f>
        <v xml:space="preserve"> </v>
      </c>
      <c r="K45" s="159"/>
      <c r="L45" s="23" t="str">
        <f>IF(M45="Epilation",'Données clients'!E44," ")</f>
        <v xml:space="preserve"> </v>
      </c>
      <c r="M45" s="113" t="str">
        <f>IF('Données clients'!M44="Oui","Epilation",IF('Données clients'!O44="Oui","Détatouage",IF(AND('Données clients'!L44="Oui",'Données clients'!N44="Oui"),"Détatouage",IF(AND(OR('Données clients'!L44="Oui",'Données clients'!N44="Oui"),'Données clients'!P44="Oui"),"Aquapure",IF(AND(OR('Données clients'!L44="Oui",'Données clients'!N44="Oui",'Données clients'!P44="Oui"),'Données clients'!Q44="Oui"),"PBM"," ")))))</f>
        <v xml:space="preserve"> </v>
      </c>
      <c r="N45" s="159"/>
      <c r="O45" s="162" t="str">
        <f>IF(P45="Epilation",'Données clients'!E44," ")</f>
        <v xml:space="preserve"> </v>
      </c>
      <c r="P45" s="113" t="str">
        <f>IF('Données clients'!M44="Oui","Epilation",IF('Données clients'!O44="Oui","Détatouage",IF(AND('Données clients'!L44="Oui",'Données clients'!N44="Oui"),"Détatouage",IF(AND(OR('Données clients'!L44="Oui",'Données clients'!N44="Oui"),'Données clients'!P44="Oui"),"Aquapure",IF(AND(OR('Données clients'!L44="Oui",'Données clients'!N44="Oui",'Données clients'!P44="Oui"),'Données clients'!Q44="Oui"),"PBM"," ")))))</f>
        <v xml:space="preserve"> </v>
      </c>
      <c r="Q45" s="159"/>
      <c r="R45" s="140"/>
      <c r="S45" s="101">
        <f>IF(ISNA(VLOOKUP(H45,'Grille tarifaire'!$B$3:$F$72,3,FALSE)=TRUE),"0",VLOOKUP(H45,'Grille tarifaire'!$B$3:$F$72,3,FALSE))+IF(ISNA(VLOOKUP(K45,'Grille tarifaire'!$B$59:$F$72,3,FALSE)=TRUE),"0",VLOOKUP(K45,'Grille tarifaire'!$B$59:$F$72,3,FALSE))+IF(ISNA(VLOOKUP(N45,'Grille tarifaire'!$B$59:$F$72,3,FALSE)=TRUE),"0",VLOOKUP(N45,'Grille tarifaire'!$B$59:$F$72,3,FALSE))+IF(ISNA(VLOOKUP(Q45,'Grille tarifaire'!$B$59:$F$72,3,FALSE)=TRUE),"0",VLOOKUP(Q45,'Grille tarifaire'!$B$59:$F$72,3,FALSE))</f>
        <v>0</v>
      </c>
      <c r="T45" s="102"/>
      <c r="U45" s="103">
        <f t="shared" si="0"/>
        <v>0</v>
      </c>
      <c r="V45" s="104"/>
      <c r="W45" s="104"/>
      <c r="X45" s="105" t="str">
        <f t="shared" si="1"/>
        <v xml:space="preserve"> </v>
      </c>
    </row>
    <row r="46" spans="1:24" s="2" customFormat="1" ht="15" customHeight="1" x14ac:dyDescent="0.2">
      <c r="A46" s="95" t="str">
        <f>IF(OR('Données clients'!L45="Oui",'Données clients'!N45="Oui",'Données clients'!P45="Oui",'Données clients'!Q45="Oui"),'Données clients'!A45," ")</f>
        <v xml:space="preserve"> </v>
      </c>
      <c r="B46" s="96" t="str">
        <f>IF(OR('Données clients'!L45="Oui",'Données clients'!N45="Oui",'Données clients'!P45="Oui",'Données clients'!Q45="Oui"),'Données clients'!B45," ")</f>
        <v xml:space="preserve"> </v>
      </c>
      <c r="C46" s="97" t="str">
        <f>IF(OR('Données clients'!L45="Oui",'Données clients'!N45="Oui",'Données clients'!P45="Oui",'Données clients'!Q45="Oui"),'Données clients'!C45," ")</f>
        <v xml:space="preserve"> </v>
      </c>
      <c r="D46" s="163" t="str">
        <f>IF(OR('Données clients'!L45="Oui",'Données clients'!N45="Oui",'Données clients'!P45="Oui",'Données clients'!Q45="Oui"),'Données clients'!I45," ")</f>
        <v xml:space="preserve"> </v>
      </c>
      <c r="E46" s="163" t="str">
        <f>IF(OR('Données clients'!L45="Oui",'Données clients'!N45="Oui",'Données clients'!P45="Oui",'Données clients'!Q45="Oui"),YEAR(A46)&amp;"-"&amp;MONTH(A46)&amp;"-"&amp;"S"&amp;TEXT(ROW(A45),"000")," ")</f>
        <v xml:space="preserve"> </v>
      </c>
      <c r="F46" s="99" t="str">
        <f>IF('Données clients'!M45="Oui","Epilation",IF('Données clients'!L45="Oui","Epilation",IF('Données clients'!N45="Oui","Détatouage",IF('Données clients'!O45="Oui","Détatouage",IF('Données clients'!P45="Oui","Aquapure",IF('Données clients'!Q45="Oui","PBM"," "))))))</f>
        <v xml:space="preserve"> </v>
      </c>
      <c r="G46" s="98" t="str">
        <f>IF(F46="Epilation",'Données clients'!E45," ")</f>
        <v xml:space="preserve"> </v>
      </c>
      <c r="H46" s="100"/>
      <c r="I46" s="165" t="str">
        <f>IF(J46="Epilation",'Données clients'!E45," ")</f>
        <v xml:space="preserve"> </v>
      </c>
      <c r="J46" s="23" t="str">
        <f>IF('Données clients'!M45="Oui","Epilation",IF('Données clients'!O45="Oui","Détatouage",IF(AND('Données clients'!L45="Oui",'Données clients'!N45="Oui"),"Détatouage",IF(AND(OR('Données clients'!L45="Oui",'Données clients'!N45="Oui"),'Données clients'!P45="Oui"),"Aquapure",IF(AND(OR('Données clients'!L45="Oui",'Données clients'!N45="Oui",'Données clients'!P45="Oui"),'Données clients'!Q45="Oui"),"PBM"," ")))))</f>
        <v xml:space="preserve"> </v>
      </c>
      <c r="K46" s="159"/>
      <c r="L46" s="23" t="str">
        <f>IF(M46="Epilation",'Données clients'!E45," ")</f>
        <v xml:space="preserve"> </v>
      </c>
      <c r="M46" s="113" t="str">
        <f>IF('Données clients'!M45="Oui","Epilation",IF('Données clients'!O45="Oui","Détatouage",IF(AND('Données clients'!L45="Oui",'Données clients'!N45="Oui"),"Détatouage",IF(AND(OR('Données clients'!L45="Oui",'Données clients'!N45="Oui"),'Données clients'!P45="Oui"),"Aquapure",IF(AND(OR('Données clients'!L45="Oui",'Données clients'!N45="Oui",'Données clients'!P45="Oui"),'Données clients'!Q45="Oui"),"PBM"," ")))))</f>
        <v xml:space="preserve"> </v>
      </c>
      <c r="N46" s="159"/>
      <c r="O46" s="162" t="str">
        <f>IF(P46="Epilation",'Données clients'!E45," ")</f>
        <v xml:space="preserve"> </v>
      </c>
      <c r="P46" s="113" t="str">
        <f>IF('Données clients'!M45="Oui","Epilation",IF('Données clients'!O45="Oui","Détatouage",IF(AND('Données clients'!L45="Oui",'Données clients'!N45="Oui"),"Détatouage",IF(AND(OR('Données clients'!L45="Oui",'Données clients'!N45="Oui"),'Données clients'!P45="Oui"),"Aquapure",IF(AND(OR('Données clients'!L45="Oui",'Données clients'!N45="Oui",'Données clients'!P45="Oui"),'Données clients'!Q45="Oui"),"PBM"," ")))))</f>
        <v xml:space="preserve"> </v>
      </c>
      <c r="Q46" s="159"/>
      <c r="R46" s="140"/>
      <c r="S46" s="101">
        <f>IF(ISNA(VLOOKUP(H46,'Grille tarifaire'!$B$3:$F$72,3,FALSE)=TRUE),"0",VLOOKUP(H46,'Grille tarifaire'!$B$3:$F$72,3,FALSE))+IF(ISNA(VLOOKUP(K46,'Grille tarifaire'!$B$59:$F$72,3,FALSE)=TRUE),"0",VLOOKUP(K46,'Grille tarifaire'!$B$59:$F$72,3,FALSE))+IF(ISNA(VLOOKUP(N46,'Grille tarifaire'!$B$59:$F$72,3,FALSE)=TRUE),"0",VLOOKUP(N46,'Grille tarifaire'!$B$59:$F$72,3,FALSE))+IF(ISNA(VLOOKUP(Q46,'Grille tarifaire'!$B$59:$F$72,3,FALSE)=TRUE),"0",VLOOKUP(Q46,'Grille tarifaire'!$B$59:$F$72,3,FALSE))</f>
        <v>0</v>
      </c>
      <c r="T46" s="102"/>
      <c r="U46" s="103">
        <f t="shared" si="0"/>
        <v>0</v>
      </c>
      <c r="V46" s="104"/>
      <c r="W46" s="104"/>
      <c r="X46" s="105" t="str">
        <f t="shared" si="1"/>
        <v xml:space="preserve"> </v>
      </c>
    </row>
    <row r="47" spans="1:24" s="2" customFormat="1" ht="15" customHeight="1" x14ac:dyDescent="0.2">
      <c r="A47" s="95" t="str">
        <f>IF(OR('Données clients'!L46="Oui",'Données clients'!N46="Oui",'Données clients'!P46="Oui",'Données clients'!Q46="Oui"),'Données clients'!A46," ")</f>
        <v xml:space="preserve"> </v>
      </c>
      <c r="B47" s="96" t="str">
        <f>IF(OR('Données clients'!L46="Oui",'Données clients'!N46="Oui",'Données clients'!P46="Oui",'Données clients'!Q46="Oui"),'Données clients'!B46," ")</f>
        <v xml:space="preserve"> </v>
      </c>
      <c r="C47" s="97" t="str">
        <f>IF(OR('Données clients'!L46="Oui",'Données clients'!N46="Oui",'Données clients'!P46="Oui",'Données clients'!Q46="Oui"),'Données clients'!C46," ")</f>
        <v xml:space="preserve"> </v>
      </c>
      <c r="D47" s="163" t="str">
        <f>IF(OR('Données clients'!L46="Oui",'Données clients'!N46="Oui",'Données clients'!P46="Oui",'Données clients'!Q46="Oui"),'Données clients'!I46," ")</f>
        <v xml:space="preserve"> </v>
      </c>
      <c r="E47" s="163" t="str">
        <f>IF(OR('Données clients'!L46="Oui",'Données clients'!N46="Oui",'Données clients'!P46="Oui",'Données clients'!Q46="Oui"),YEAR(A47)&amp;"-"&amp;MONTH(A47)&amp;"-"&amp;"S"&amp;TEXT(ROW(A46),"000")," ")</f>
        <v xml:space="preserve"> </v>
      </c>
      <c r="F47" s="99" t="str">
        <f>IF('Données clients'!M46="Oui","Epilation",IF('Données clients'!L46="Oui","Epilation",IF('Données clients'!N46="Oui","Détatouage",IF('Données clients'!O46="Oui","Détatouage",IF('Données clients'!P46="Oui","Aquapure",IF('Données clients'!Q46="Oui","PBM"," "))))))</f>
        <v xml:space="preserve"> </v>
      </c>
      <c r="G47" s="98" t="str">
        <f>IF(F47="Epilation",'Données clients'!E46," ")</f>
        <v xml:space="preserve"> </v>
      </c>
      <c r="H47" s="100"/>
      <c r="I47" s="165" t="str">
        <f>IF(J47="Epilation",'Données clients'!E46," ")</f>
        <v xml:space="preserve"> </v>
      </c>
      <c r="J47" s="23" t="str">
        <f>IF('Données clients'!M46="Oui","Epilation",IF('Données clients'!O46="Oui","Détatouage",IF(AND('Données clients'!L46="Oui",'Données clients'!N46="Oui"),"Détatouage",IF(AND(OR('Données clients'!L46="Oui",'Données clients'!N46="Oui"),'Données clients'!P46="Oui"),"Aquapure",IF(AND(OR('Données clients'!L46="Oui",'Données clients'!N46="Oui",'Données clients'!P46="Oui"),'Données clients'!Q46="Oui"),"PBM"," ")))))</f>
        <v xml:space="preserve"> </v>
      </c>
      <c r="K47" s="159"/>
      <c r="L47" s="23" t="str">
        <f>IF(M47="Epilation",'Données clients'!E46," ")</f>
        <v xml:space="preserve"> </v>
      </c>
      <c r="M47" s="113" t="str">
        <f>IF('Données clients'!M46="Oui","Epilation",IF('Données clients'!O46="Oui","Détatouage",IF(AND('Données clients'!L46="Oui",'Données clients'!N46="Oui"),"Détatouage",IF(AND(OR('Données clients'!L46="Oui",'Données clients'!N46="Oui"),'Données clients'!P46="Oui"),"Aquapure",IF(AND(OR('Données clients'!L46="Oui",'Données clients'!N46="Oui",'Données clients'!P46="Oui"),'Données clients'!Q46="Oui"),"PBM"," ")))))</f>
        <v xml:space="preserve"> </v>
      </c>
      <c r="N47" s="159"/>
      <c r="O47" s="162" t="str">
        <f>IF(P47="Epilation",'Données clients'!E46," ")</f>
        <v xml:space="preserve"> </v>
      </c>
      <c r="P47" s="113" t="str">
        <f>IF('Données clients'!M46="Oui","Epilation",IF('Données clients'!O46="Oui","Détatouage",IF(AND('Données clients'!L46="Oui",'Données clients'!N46="Oui"),"Détatouage",IF(AND(OR('Données clients'!L46="Oui",'Données clients'!N46="Oui"),'Données clients'!P46="Oui"),"Aquapure",IF(AND(OR('Données clients'!L46="Oui",'Données clients'!N46="Oui",'Données clients'!P46="Oui"),'Données clients'!Q46="Oui"),"PBM"," ")))))</f>
        <v xml:space="preserve"> </v>
      </c>
      <c r="Q47" s="159"/>
      <c r="R47" s="140"/>
      <c r="S47" s="101">
        <f>IF(ISNA(VLOOKUP(H47,'Grille tarifaire'!$B$3:$F$72,3,FALSE)=TRUE),"0",VLOOKUP(H47,'Grille tarifaire'!$B$3:$F$72,3,FALSE))+IF(ISNA(VLOOKUP(K47,'Grille tarifaire'!$B$59:$F$72,3,FALSE)=TRUE),"0",VLOOKUP(K47,'Grille tarifaire'!$B$59:$F$72,3,FALSE))+IF(ISNA(VLOOKUP(N47,'Grille tarifaire'!$B$59:$F$72,3,FALSE)=TRUE),"0",VLOOKUP(N47,'Grille tarifaire'!$B$59:$F$72,3,FALSE))+IF(ISNA(VLOOKUP(Q47,'Grille tarifaire'!$B$59:$F$72,3,FALSE)=TRUE),"0",VLOOKUP(Q47,'Grille tarifaire'!$B$59:$F$72,3,FALSE))</f>
        <v>0</v>
      </c>
      <c r="T47" s="102"/>
      <c r="U47" s="103">
        <f t="shared" si="0"/>
        <v>0</v>
      </c>
      <c r="V47" s="104"/>
      <c r="W47" s="104"/>
      <c r="X47" s="105" t="str">
        <f t="shared" si="1"/>
        <v xml:space="preserve"> </v>
      </c>
    </row>
    <row r="48" spans="1:24" s="2" customFormat="1" ht="15" customHeight="1" x14ac:dyDescent="0.2">
      <c r="A48" s="95" t="str">
        <f>IF(OR('Données clients'!L47="Oui",'Données clients'!N47="Oui",'Données clients'!P47="Oui",'Données clients'!Q47="Oui"),'Données clients'!A47," ")</f>
        <v xml:space="preserve"> </v>
      </c>
      <c r="B48" s="96" t="str">
        <f>IF(OR('Données clients'!L47="Oui",'Données clients'!N47="Oui",'Données clients'!P47="Oui",'Données clients'!Q47="Oui"),'Données clients'!B47," ")</f>
        <v xml:space="preserve"> </v>
      </c>
      <c r="C48" s="97" t="str">
        <f>IF(OR('Données clients'!L47="Oui",'Données clients'!N47="Oui",'Données clients'!P47="Oui",'Données clients'!Q47="Oui"),'Données clients'!C47," ")</f>
        <v xml:space="preserve"> </v>
      </c>
      <c r="D48" s="163" t="str">
        <f>IF(OR('Données clients'!L47="Oui",'Données clients'!N47="Oui",'Données clients'!P47="Oui",'Données clients'!Q47="Oui"),'Données clients'!I47," ")</f>
        <v xml:space="preserve"> </v>
      </c>
      <c r="E48" s="163" t="str">
        <f>IF(OR('Données clients'!L47="Oui",'Données clients'!N47="Oui",'Données clients'!P47="Oui",'Données clients'!Q47="Oui"),YEAR(A48)&amp;"-"&amp;MONTH(A48)&amp;"-"&amp;"S"&amp;TEXT(ROW(A47),"000")," ")</f>
        <v xml:space="preserve"> </v>
      </c>
      <c r="F48" s="99" t="str">
        <f>IF('Données clients'!M47="Oui","Epilation",IF('Données clients'!L47="Oui","Epilation",IF('Données clients'!N47="Oui","Détatouage",IF('Données clients'!O47="Oui","Détatouage",IF('Données clients'!P47="Oui","Aquapure",IF('Données clients'!Q47="Oui","PBM"," "))))))</f>
        <v xml:space="preserve"> </v>
      </c>
      <c r="G48" s="98" t="str">
        <f>IF(F48="Epilation",'Données clients'!E47," ")</f>
        <v xml:space="preserve"> </v>
      </c>
      <c r="H48" s="100"/>
      <c r="I48" s="165" t="str">
        <f>IF(J48="Epilation",'Données clients'!E47," ")</f>
        <v xml:space="preserve"> </v>
      </c>
      <c r="J48" s="23" t="str">
        <f>IF('Données clients'!M47="Oui","Epilation",IF('Données clients'!O47="Oui","Détatouage",IF(AND('Données clients'!L47="Oui",'Données clients'!N47="Oui"),"Détatouage",IF(AND(OR('Données clients'!L47="Oui",'Données clients'!N47="Oui"),'Données clients'!P47="Oui"),"Aquapure",IF(AND(OR('Données clients'!L47="Oui",'Données clients'!N47="Oui",'Données clients'!P47="Oui"),'Données clients'!Q47="Oui"),"PBM"," ")))))</f>
        <v xml:space="preserve"> </v>
      </c>
      <c r="K48" s="159"/>
      <c r="L48" s="23" t="str">
        <f>IF(M48="Epilation",'Données clients'!E47," ")</f>
        <v xml:space="preserve"> </v>
      </c>
      <c r="M48" s="113" t="str">
        <f>IF('Données clients'!M47="Oui","Epilation",IF('Données clients'!O47="Oui","Détatouage",IF(AND('Données clients'!L47="Oui",'Données clients'!N47="Oui"),"Détatouage",IF(AND(OR('Données clients'!L47="Oui",'Données clients'!N47="Oui"),'Données clients'!P47="Oui"),"Aquapure",IF(AND(OR('Données clients'!L47="Oui",'Données clients'!N47="Oui",'Données clients'!P47="Oui"),'Données clients'!Q47="Oui"),"PBM"," ")))))</f>
        <v xml:space="preserve"> </v>
      </c>
      <c r="N48" s="159"/>
      <c r="O48" s="162" t="str">
        <f>IF(P48="Epilation",'Données clients'!E47," ")</f>
        <v xml:space="preserve"> </v>
      </c>
      <c r="P48" s="113" t="str">
        <f>IF('Données clients'!M47="Oui","Epilation",IF('Données clients'!O47="Oui","Détatouage",IF(AND('Données clients'!L47="Oui",'Données clients'!N47="Oui"),"Détatouage",IF(AND(OR('Données clients'!L47="Oui",'Données clients'!N47="Oui"),'Données clients'!P47="Oui"),"Aquapure",IF(AND(OR('Données clients'!L47="Oui",'Données clients'!N47="Oui",'Données clients'!P47="Oui"),'Données clients'!Q47="Oui"),"PBM"," ")))))</f>
        <v xml:space="preserve"> </v>
      </c>
      <c r="Q48" s="159"/>
      <c r="R48" s="140"/>
      <c r="S48" s="101">
        <f>IF(ISNA(VLOOKUP(H48,'Grille tarifaire'!$B$3:$F$72,3,FALSE)=TRUE),"0",VLOOKUP(H48,'Grille tarifaire'!$B$3:$F$72,3,FALSE))+IF(ISNA(VLOOKUP(K48,'Grille tarifaire'!$B$59:$F$72,3,FALSE)=TRUE),"0",VLOOKUP(K48,'Grille tarifaire'!$B$59:$F$72,3,FALSE))+IF(ISNA(VLOOKUP(N48,'Grille tarifaire'!$B$59:$F$72,3,FALSE)=TRUE),"0",VLOOKUP(N48,'Grille tarifaire'!$B$59:$F$72,3,FALSE))+IF(ISNA(VLOOKUP(Q48,'Grille tarifaire'!$B$59:$F$72,3,FALSE)=TRUE),"0",VLOOKUP(Q48,'Grille tarifaire'!$B$59:$F$72,3,FALSE))</f>
        <v>0</v>
      </c>
      <c r="T48" s="102"/>
      <c r="U48" s="103">
        <f t="shared" si="0"/>
        <v>0</v>
      </c>
      <c r="V48" s="104"/>
      <c r="W48" s="104"/>
      <c r="X48" s="105" t="str">
        <f t="shared" si="1"/>
        <v xml:space="preserve"> </v>
      </c>
    </row>
    <row r="49" spans="1:24" s="2" customFormat="1" ht="15" customHeight="1" x14ac:dyDescent="0.2">
      <c r="A49" s="95" t="str">
        <f>IF(OR('Données clients'!L48="Oui",'Données clients'!N48="Oui",'Données clients'!P48="Oui",'Données clients'!Q48="Oui"),'Données clients'!A48," ")</f>
        <v xml:space="preserve"> </v>
      </c>
      <c r="B49" s="96" t="str">
        <f>IF(OR('Données clients'!L48="Oui",'Données clients'!N48="Oui",'Données clients'!P48="Oui",'Données clients'!Q48="Oui"),'Données clients'!B48," ")</f>
        <v xml:space="preserve"> </v>
      </c>
      <c r="C49" s="97" t="str">
        <f>IF(OR('Données clients'!L48="Oui",'Données clients'!N48="Oui",'Données clients'!P48="Oui",'Données clients'!Q48="Oui"),'Données clients'!C48," ")</f>
        <v xml:space="preserve"> </v>
      </c>
      <c r="D49" s="163" t="str">
        <f>IF(OR('Données clients'!L48="Oui",'Données clients'!N48="Oui",'Données clients'!P48="Oui",'Données clients'!Q48="Oui"),'Données clients'!I48," ")</f>
        <v xml:space="preserve"> </v>
      </c>
      <c r="E49" s="163" t="str">
        <f>IF(OR('Données clients'!L48="Oui",'Données clients'!N48="Oui",'Données clients'!P48="Oui",'Données clients'!Q48="Oui"),YEAR(A49)&amp;"-"&amp;MONTH(A49)&amp;"-"&amp;"S"&amp;TEXT(ROW(A48),"000")," ")</f>
        <v xml:space="preserve"> </v>
      </c>
      <c r="F49" s="99" t="str">
        <f>IF('Données clients'!M48="Oui","Epilation",IF('Données clients'!L48="Oui","Epilation",IF('Données clients'!N48="Oui","Détatouage",IF('Données clients'!O48="Oui","Détatouage",IF('Données clients'!P48="Oui","Aquapure",IF('Données clients'!Q48="Oui","PBM"," "))))))</f>
        <v xml:space="preserve"> </v>
      </c>
      <c r="G49" s="98" t="str">
        <f>IF(F49="Epilation",'Données clients'!E48," ")</f>
        <v xml:space="preserve"> </v>
      </c>
      <c r="H49" s="100"/>
      <c r="I49" s="165" t="str">
        <f>IF(J49="Epilation",'Données clients'!E48," ")</f>
        <v xml:space="preserve"> </v>
      </c>
      <c r="J49" s="23" t="str">
        <f>IF('Données clients'!M48="Oui","Epilation",IF('Données clients'!O48="Oui","Détatouage",IF(AND('Données clients'!L48="Oui",'Données clients'!N48="Oui"),"Détatouage",IF(AND(OR('Données clients'!L48="Oui",'Données clients'!N48="Oui"),'Données clients'!P48="Oui"),"Aquapure",IF(AND(OR('Données clients'!L48="Oui",'Données clients'!N48="Oui",'Données clients'!P48="Oui"),'Données clients'!Q48="Oui"),"PBM"," ")))))</f>
        <v xml:space="preserve"> </v>
      </c>
      <c r="K49" s="159"/>
      <c r="L49" s="23" t="str">
        <f>IF(M49="Epilation",'Données clients'!E48," ")</f>
        <v xml:space="preserve"> </v>
      </c>
      <c r="M49" s="113" t="str">
        <f>IF('Données clients'!M48="Oui","Epilation",IF('Données clients'!O48="Oui","Détatouage",IF(AND('Données clients'!L48="Oui",'Données clients'!N48="Oui"),"Détatouage",IF(AND(OR('Données clients'!L48="Oui",'Données clients'!N48="Oui"),'Données clients'!P48="Oui"),"Aquapure",IF(AND(OR('Données clients'!L48="Oui",'Données clients'!N48="Oui",'Données clients'!P48="Oui"),'Données clients'!Q48="Oui"),"PBM"," ")))))</f>
        <v xml:space="preserve"> </v>
      </c>
      <c r="N49" s="159"/>
      <c r="O49" s="162" t="str">
        <f>IF(P49="Epilation",'Données clients'!E48," ")</f>
        <v xml:space="preserve"> </v>
      </c>
      <c r="P49" s="113" t="str">
        <f>IF('Données clients'!M48="Oui","Epilation",IF('Données clients'!O48="Oui","Détatouage",IF(AND('Données clients'!L48="Oui",'Données clients'!N48="Oui"),"Détatouage",IF(AND(OR('Données clients'!L48="Oui",'Données clients'!N48="Oui"),'Données clients'!P48="Oui"),"Aquapure",IF(AND(OR('Données clients'!L48="Oui",'Données clients'!N48="Oui",'Données clients'!P48="Oui"),'Données clients'!Q48="Oui"),"PBM"," ")))))</f>
        <v xml:space="preserve"> </v>
      </c>
      <c r="Q49" s="159"/>
      <c r="R49" s="140"/>
      <c r="S49" s="101">
        <f>IF(ISNA(VLOOKUP(H49,'Grille tarifaire'!$B$3:$F$72,3,FALSE)=TRUE),"0",VLOOKUP(H49,'Grille tarifaire'!$B$3:$F$72,3,FALSE))+IF(ISNA(VLOOKUP(K49,'Grille tarifaire'!$B$59:$F$72,3,FALSE)=TRUE),"0",VLOOKUP(K49,'Grille tarifaire'!$B$59:$F$72,3,FALSE))+IF(ISNA(VLOOKUP(N49,'Grille tarifaire'!$B$59:$F$72,3,FALSE)=TRUE),"0",VLOOKUP(N49,'Grille tarifaire'!$B$59:$F$72,3,FALSE))+IF(ISNA(VLOOKUP(Q49,'Grille tarifaire'!$B$59:$F$72,3,FALSE)=TRUE),"0",VLOOKUP(Q49,'Grille tarifaire'!$B$59:$F$72,3,FALSE))</f>
        <v>0</v>
      </c>
      <c r="T49" s="102"/>
      <c r="U49" s="103">
        <f t="shared" si="0"/>
        <v>0</v>
      </c>
      <c r="V49" s="104"/>
      <c r="W49" s="104"/>
      <c r="X49" s="105" t="str">
        <f t="shared" si="1"/>
        <v xml:space="preserve"> </v>
      </c>
    </row>
    <row r="50" spans="1:24" s="2" customFormat="1" ht="15" customHeight="1" x14ac:dyDescent="0.2">
      <c r="A50" s="95" t="str">
        <f>IF(OR('Données clients'!L49="Oui",'Données clients'!N49="Oui",'Données clients'!P49="Oui",'Données clients'!Q49="Oui"),'Données clients'!A49," ")</f>
        <v xml:space="preserve"> </v>
      </c>
      <c r="B50" s="96" t="str">
        <f>IF(OR('Données clients'!L49="Oui",'Données clients'!N49="Oui",'Données clients'!P49="Oui",'Données clients'!Q49="Oui"),'Données clients'!B49," ")</f>
        <v xml:space="preserve"> </v>
      </c>
      <c r="C50" s="97" t="str">
        <f>IF(OR('Données clients'!L49="Oui",'Données clients'!N49="Oui",'Données clients'!P49="Oui",'Données clients'!Q49="Oui"),'Données clients'!C49," ")</f>
        <v xml:space="preserve"> </v>
      </c>
      <c r="D50" s="163" t="str">
        <f>IF(OR('Données clients'!L49="Oui",'Données clients'!N49="Oui",'Données clients'!P49="Oui",'Données clients'!Q49="Oui"),'Données clients'!I49," ")</f>
        <v xml:space="preserve"> </v>
      </c>
      <c r="E50" s="163" t="str">
        <f>IF(OR('Données clients'!L49="Oui",'Données clients'!N49="Oui",'Données clients'!P49="Oui",'Données clients'!Q49="Oui"),YEAR(A50)&amp;"-"&amp;MONTH(A50)&amp;"-"&amp;"S"&amp;TEXT(ROW(A49),"000")," ")</f>
        <v xml:space="preserve"> </v>
      </c>
      <c r="F50" s="99" t="str">
        <f>IF('Données clients'!M49="Oui","Epilation",IF('Données clients'!L49="Oui","Epilation",IF('Données clients'!N49="Oui","Détatouage",IF('Données clients'!O49="Oui","Détatouage",IF('Données clients'!P49="Oui","Aquapure",IF('Données clients'!Q49="Oui","PBM"," "))))))</f>
        <v xml:space="preserve"> </v>
      </c>
      <c r="G50" s="98" t="str">
        <f>IF(F50="Epilation",'Données clients'!E49," ")</f>
        <v xml:space="preserve"> </v>
      </c>
      <c r="H50" s="100"/>
      <c r="I50" s="165" t="str">
        <f>IF(J50="Epilation",'Données clients'!E49," ")</f>
        <v xml:space="preserve"> </v>
      </c>
      <c r="J50" s="23" t="str">
        <f>IF('Données clients'!M49="Oui","Epilation",IF('Données clients'!O49="Oui","Détatouage",IF(AND('Données clients'!L49="Oui",'Données clients'!N49="Oui"),"Détatouage",IF(AND(OR('Données clients'!L49="Oui",'Données clients'!N49="Oui"),'Données clients'!P49="Oui"),"Aquapure",IF(AND(OR('Données clients'!L49="Oui",'Données clients'!N49="Oui",'Données clients'!P49="Oui"),'Données clients'!Q49="Oui"),"PBM"," ")))))</f>
        <v xml:space="preserve"> </v>
      </c>
      <c r="K50" s="159"/>
      <c r="L50" s="23" t="str">
        <f>IF(M50="Epilation",'Données clients'!E49," ")</f>
        <v xml:space="preserve"> </v>
      </c>
      <c r="M50" s="113" t="str">
        <f>IF('Données clients'!M49="Oui","Epilation",IF('Données clients'!O49="Oui","Détatouage",IF(AND('Données clients'!L49="Oui",'Données clients'!N49="Oui"),"Détatouage",IF(AND(OR('Données clients'!L49="Oui",'Données clients'!N49="Oui"),'Données clients'!P49="Oui"),"Aquapure",IF(AND(OR('Données clients'!L49="Oui",'Données clients'!N49="Oui",'Données clients'!P49="Oui"),'Données clients'!Q49="Oui"),"PBM"," ")))))</f>
        <v xml:space="preserve"> </v>
      </c>
      <c r="N50" s="159"/>
      <c r="O50" s="162" t="str">
        <f>IF(P50="Epilation",'Données clients'!E49," ")</f>
        <v xml:space="preserve"> </v>
      </c>
      <c r="P50" s="113" t="str">
        <f>IF('Données clients'!M49="Oui","Epilation",IF('Données clients'!O49="Oui","Détatouage",IF(AND('Données clients'!L49="Oui",'Données clients'!N49="Oui"),"Détatouage",IF(AND(OR('Données clients'!L49="Oui",'Données clients'!N49="Oui"),'Données clients'!P49="Oui"),"Aquapure",IF(AND(OR('Données clients'!L49="Oui",'Données clients'!N49="Oui",'Données clients'!P49="Oui"),'Données clients'!Q49="Oui"),"PBM"," ")))))</f>
        <v xml:space="preserve"> </v>
      </c>
      <c r="Q50" s="159"/>
      <c r="R50" s="140"/>
      <c r="S50" s="101">
        <f>IF(ISNA(VLOOKUP(H50,'Grille tarifaire'!$B$3:$F$72,3,FALSE)=TRUE),"0",VLOOKUP(H50,'Grille tarifaire'!$B$3:$F$72,3,FALSE))+IF(ISNA(VLOOKUP(K50,'Grille tarifaire'!$B$59:$F$72,3,FALSE)=TRUE),"0",VLOOKUP(K50,'Grille tarifaire'!$B$59:$F$72,3,FALSE))+IF(ISNA(VLOOKUP(N50,'Grille tarifaire'!$B$59:$F$72,3,FALSE)=TRUE),"0",VLOOKUP(N50,'Grille tarifaire'!$B$59:$F$72,3,FALSE))+IF(ISNA(VLOOKUP(Q50,'Grille tarifaire'!$B$59:$F$72,3,FALSE)=TRUE),"0",VLOOKUP(Q50,'Grille tarifaire'!$B$59:$F$72,3,FALSE))</f>
        <v>0</v>
      </c>
      <c r="T50" s="102"/>
      <c r="U50" s="103">
        <f t="shared" si="0"/>
        <v>0</v>
      </c>
      <c r="V50" s="104"/>
      <c r="W50" s="104"/>
      <c r="X50" s="105" t="str">
        <f t="shared" si="1"/>
        <v xml:space="preserve"> </v>
      </c>
    </row>
    <row r="51" spans="1:24" s="2" customFormat="1" ht="15" customHeight="1" x14ac:dyDescent="0.2">
      <c r="A51" s="95" t="str">
        <f>IF(OR('Données clients'!L50="Oui",'Données clients'!N50="Oui",'Données clients'!P50="Oui",'Données clients'!Q50="Oui"),'Données clients'!A50," ")</f>
        <v xml:space="preserve"> </v>
      </c>
      <c r="B51" s="96" t="str">
        <f>IF(OR('Données clients'!L50="Oui",'Données clients'!N50="Oui",'Données clients'!P50="Oui",'Données clients'!Q50="Oui"),'Données clients'!B50," ")</f>
        <v xml:space="preserve"> </v>
      </c>
      <c r="C51" s="97" t="str">
        <f>IF(OR('Données clients'!L50="Oui",'Données clients'!N50="Oui",'Données clients'!P50="Oui",'Données clients'!Q50="Oui"),'Données clients'!C50," ")</f>
        <v xml:space="preserve"> </v>
      </c>
      <c r="D51" s="163" t="str">
        <f>IF(OR('Données clients'!L50="Oui",'Données clients'!N50="Oui",'Données clients'!P50="Oui",'Données clients'!Q50="Oui"),'Données clients'!I50," ")</f>
        <v xml:space="preserve"> </v>
      </c>
      <c r="E51" s="163" t="str">
        <f>IF(OR('Données clients'!L50="Oui",'Données clients'!N50="Oui",'Données clients'!P50="Oui",'Données clients'!Q50="Oui"),YEAR(A51)&amp;"-"&amp;MONTH(A51)&amp;"-"&amp;"S"&amp;TEXT(ROW(A50),"000")," ")</f>
        <v xml:space="preserve"> </v>
      </c>
      <c r="F51" s="99" t="str">
        <f>IF('Données clients'!M50="Oui","Epilation",IF('Données clients'!L50="Oui","Epilation",IF('Données clients'!N50="Oui","Détatouage",IF('Données clients'!O50="Oui","Détatouage",IF('Données clients'!P50="Oui","Aquapure",IF('Données clients'!Q50="Oui","PBM"," "))))))</f>
        <v xml:space="preserve"> </v>
      </c>
      <c r="G51" s="98" t="str">
        <f>IF(F51="Epilation",'Données clients'!E50," ")</f>
        <v xml:space="preserve"> </v>
      </c>
      <c r="H51" s="100"/>
      <c r="I51" s="165" t="str">
        <f>IF(J51="Epilation",'Données clients'!E50," ")</f>
        <v xml:space="preserve"> </v>
      </c>
      <c r="J51" s="23" t="str">
        <f>IF('Données clients'!M50="Oui","Epilation",IF('Données clients'!O50="Oui","Détatouage",IF(AND('Données clients'!L50="Oui",'Données clients'!N50="Oui"),"Détatouage",IF(AND(OR('Données clients'!L50="Oui",'Données clients'!N50="Oui"),'Données clients'!P50="Oui"),"Aquapure",IF(AND(OR('Données clients'!L50="Oui",'Données clients'!N50="Oui",'Données clients'!P50="Oui"),'Données clients'!Q50="Oui"),"PBM"," ")))))</f>
        <v xml:space="preserve"> </v>
      </c>
      <c r="K51" s="159"/>
      <c r="L51" s="23" t="str">
        <f>IF(M51="Epilation",'Données clients'!E50," ")</f>
        <v xml:space="preserve"> </v>
      </c>
      <c r="M51" s="113" t="str">
        <f>IF('Données clients'!M50="Oui","Epilation",IF('Données clients'!O50="Oui","Détatouage",IF(AND('Données clients'!L50="Oui",'Données clients'!N50="Oui"),"Détatouage",IF(AND(OR('Données clients'!L50="Oui",'Données clients'!N50="Oui"),'Données clients'!P50="Oui"),"Aquapure",IF(AND(OR('Données clients'!L50="Oui",'Données clients'!N50="Oui",'Données clients'!P50="Oui"),'Données clients'!Q50="Oui"),"PBM"," ")))))</f>
        <v xml:space="preserve"> </v>
      </c>
      <c r="N51" s="159"/>
      <c r="O51" s="162" t="str">
        <f>IF(P51="Epilation",'Données clients'!E50," ")</f>
        <v xml:space="preserve"> </v>
      </c>
      <c r="P51" s="113" t="str">
        <f>IF('Données clients'!M50="Oui","Epilation",IF('Données clients'!O50="Oui","Détatouage",IF(AND('Données clients'!L50="Oui",'Données clients'!N50="Oui"),"Détatouage",IF(AND(OR('Données clients'!L50="Oui",'Données clients'!N50="Oui"),'Données clients'!P50="Oui"),"Aquapure",IF(AND(OR('Données clients'!L50="Oui",'Données clients'!N50="Oui",'Données clients'!P50="Oui"),'Données clients'!Q50="Oui"),"PBM"," ")))))</f>
        <v xml:space="preserve"> </v>
      </c>
      <c r="Q51" s="159"/>
      <c r="R51" s="140"/>
      <c r="S51" s="101">
        <f>IF(ISNA(VLOOKUP(H51,'Grille tarifaire'!$B$3:$F$72,3,FALSE)=TRUE),"0",VLOOKUP(H51,'Grille tarifaire'!$B$3:$F$72,3,FALSE))+IF(ISNA(VLOOKUP(K51,'Grille tarifaire'!$B$59:$F$72,3,FALSE)=TRUE),"0",VLOOKUP(K51,'Grille tarifaire'!$B$59:$F$72,3,FALSE))+IF(ISNA(VLOOKUP(N51,'Grille tarifaire'!$B$59:$F$72,3,FALSE)=TRUE),"0",VLOOKUP(N51,'Grille tarifaire'!$B$59:$F$72,3,FALSE))+IF(ISNA(VLOOKUP(Q51,'Grille tarifaire'!$B$59:$F$72,3,FALSE)=TRUE),"0",VLOOKUP(Q51,'Grille tarifaire'!$B$59:$F$72,3,FALSE))</f>
        <v>0</v>
      </c>
      <c r="T51" s="102"/>
      <c r="U51" s="103">
        <f t="shared" si="0"/>
        <v>0</v>
      </c>
      <c r="V51" s="104"/>
      <c r="W51" s="104"/>
      <c r="X51" s="105" t="str">
        <f t="shared" si="1"/>
        <v xml:space="preserve"> </v>
      </c>
    </row>
    <row r="52" spans="1:24" s="2" customFormat="1" ht="15" customHeight="1" x14ac:dyDescent="0.2">
      <c r="A52" s="95" t="str">
        <f>IF(OR('Données clients'!L51="Oui",'Données clients'!N51="Oui",'Données clients'!P51="Oui",'Données clients'!Q51="Oui"),'Données clients'!A51," ")</f>
        <v xml:space="preserve"> </v>
      </c>
      <c r="B52" s="96" t="str">
        <f>IF(OR('Données clients'!L51="Oui",'Données clients'!N51="Oui",'Données clients'!P51="Oui",'Données clients'!Q51="Oui"),'Données clients'!B51," ")</f>
        <v xml:space="preserve"> </v>
      </c>
      <c r="C52" s="97" t="str">
        <f>IF(OR('Données clients'!L51="Oui",'Données clients'!N51="Oui",'Données clients'!P51="Oui",'Données clients'!Q51="Oui"),'Données clients'!C51," ")</f>
        <v xml:space="preserve"> </v>
      </c>
      <c r="D52" s="163" t="str">
        <f>IF(OR('Données clients'!L51="Oui",'Données clients'!N51="Oui",'Données clients'!P51="Oui",'Données clients'!Q51="Oui"),'Données clients'!I51," ")</f>
        <v xml:space="preserve"> </v>
      </c>
      <c r="E52" s="163" t="str">
        <f>IF(OR('Données clients'!L51="Oui",'Données clients'!N51="Oui",'Données clients'!P51="Oui",'Données clients'!Q51="Oui"),YEAR(A52)&amp;"-"&amp;MONTH(A52)&amp;"-"&amp;"S"&amp;TEXT(ROW(A51),"000")," ")</f>
        <v xml:space="preserve"> </v>
      </c>
      <c r="F52" s="99" t="str">
        <f>IF('Données clients'!M51="Oui","Epilation",IF('Données clients'!L51="Oui","Epilation",IF('Données clients'!N51="Oui","Détatouage",IF('Données clients'!O51="Oui","Détatouage",IF('Données clients'!P51="Oui","Aquapure",IF('Données clients'!Q51="Oui","PBM"," "))))))</f>
        <v xml:space="preserve"> </v>
      </c>
      <c r="G52" s="98" t="str">
        <f>IF(F52="Epilation",'Données clients'!E51," ")</f>
        <v xml:space="preserve"> </v>
      </c>
      <c r="H52" s="100"/>
      <c r="I52" s="165" t="str">
        <f>IF(J52="Epilation",'Données clients'!E51," ")</f>
        <v xml:space="preserve"> </v>
      </c>
      <c r="J52" s="23" t="str">
        <f>IF('Données clients'!M51="Oui","Epilation",IF('Données clients'!O51="Oui","Détatouage",IF(AND('Données clients'!L51="Oui",'Données clients'!N51="Oui"),"Détatouage",IF(AND(OR('Données clients'!L51="Oui",'Données clients'!N51="Oui"),'Données clients'!P51="Oui"),"Aquapure",IF(AND(OR('Données clients'!L51="Oui",'Données clients'!N51="Oui",'Données clients'!P51="Oui"),'Données clients'!Q51="Oui"),"PBM"," ")))))</f>
        <v xml:space="preserve"> </v>
      </c>
      <c r="K52" s="159"/>
      <c r="L52" s="23" t="str">
        <f>IF(M52="Epilation",'Données clients'!E51," ")</f>
        <v xml:space="preserve"> </v>
      </c>
      <c r="M52" s="113" t="str">
        <f>IF('Données clients'!M51="Oui","Epilation",IF('Données clients'!O51="Oui","Détatouage",IF(AND('Données clients'!L51="Oui",'Données clients'!N51="Oui"),"Détatouage",IF(AND(OR('Données clients'!L51="Oui",'Données clients'!N51="Oui"),'Données clients'!P51="Oui"),"Aquapure",IF(AND(OR('Données clients'!L51="Oui",'Données clients'!N51="Oui",'Données clients'!P51="Oui"),'Données clients'!Q51="Oui"),"PBM"," ")))))</f>
        <v xml:space="preserve"> </v>
      </c>
      <c r="N52" s="159"/>
      <c r="O52" s="162" t="str">
        <f>IF(P52="Epilation",'Données clients'!E51," ")</f>
        <v xml:space="preserve"> </v>
      </c>
      <c r="P52" s="113" t="str">
        <f>IF('Données clients'!M51="Oui","Epilation",IF('Données clients'!O51="Oui","Détatouage",IF(AND('Données clients'!L51="Oui",'Données clients'!N51="Oui"),"Détatouage",IF(AND(OR('Données clients'!L51="Oui",'Données clients'!N51="Oui"),'Données clients'!P51="Oui"),"Aquapure",IF(AND(OR('Données clients'!L51="Oui",'Données clients'!N51="Oui",'Données clients'!P51="Oui"),'Données clients'!Q51="Oui"),"PBM"," ")))))</f>
        <v xml:space="preserve"> </v>
      </c>
      <c r="Q52" s="159"/>
      <c r="R52" s="140"/>
      <c r="S52" s="101">
        <f>IF(ISNA(VLOOKUP(H52,'Grille tarifaire'!$B$3:$F$72,3,FALSE)=TRUE),"0",VLOOKUP(H52,'Grille tarifaire'!$B$3:$F$72,3,FALSE))+IF(ISNA(VLOOKUP(K52,'Grille tarifaire'!$B$59:$F$72,3,FALSE)=TRUE),"0",VLOOKUP(K52,'Grille tarifaire'!$B$59:$F$72,3,FALSE))+IF(ISNA(VLOOKUP(N52,'Grille tarifaire'!$B$59:$F$72,3,FALSE)=TRUE),"0",VLOOKUP(N52,'Grille tarifaire'!$B$59:$F$72,3,FALSE))+IF(ISNA(VLOOKUP(Q52,'Grille tarifaire'!$B$59:$F$72,3,FALSE)=TRUE),"0",VLOOKUP(Q52,'Grille tarifaire'!$B$59:$F$72,3,FALSE))</f>
        <v>0</v>
      </c>
      <c r="T52" s="102"/>
      <c r="U52" s="103">
        <f t="shared" si="0"/>
        <v>0</v>
      </c>
      <c r="V52" s="104"/>
      <c r="W52" s="104"/>
      <c r="X52" s="105" t="str">
        <f t="shared" si="1"/>
        <v xml:space="preserve"> </v>
      </c>
    </row>
    <row r="53" spans="1:24" s="2" customFormat="1" ht="15" customHeight="1" x14ac:dyDescent="0.2">
      <c r="A53" s="95" t="str">
        <f>IF(OR('Données clients'!L52="Oui",'Données clients'!N52="Oui",'Données clients'!P52="Oui",'Données clients'!Q52="Oui"),'Données clients'!A52," ")</f>
        <v xml:space="preserve"> </v>
      </c>
      <c r="B53" s="96" t="str">
        <f>IF(OR('Données clients'!L52="Oui",'Données clients'!N52="Oui",'Données clients'!P52="Oui",'Données clients'!Q52="Oui"),'Données clients'!B52," ")</f>
        <v xml:space="preserve"> </v>
      </c>
      <c r="C53" s="97" t="str">
        <f>IF(OR('Données clients'!L52="Oui",'Données clients'!N52="Oui",'Données clients'!P52="Oui",'Données clients'!Q52="Oui"),'Données clients'!C52," ")</f>
        <v xml:space="preserve"> </v>
      </c>
      <c r="D53" s="163" t="str">
        <f>IF(OR('Données clients'!L52="Oui",'Données clients'!N52="Oui",'Données clients'!P52="Oui",'Données clients'!Q52="Oui"),'Données clients'!I52," ")</f>
        <v xml:space="preserve"> </v>
      </c>
      <c r="E53" s="163" t="str">
        <f>IF(OR('Données clients'!L52="Oui",'Données clients'!N52="Oui",'Données clients'!P52="Oui",'Données clients'!Q52="Oui"),YEAR(A53)&amp;"-"&amp;MONTH(A53)&amp;"-"&amp;"S"&amp;TEXT(ROW(A52),"000")," ")</f>
        <v xml:space="preserve"> </v>
      </c>
      <c r="F53" s="99" t="str">
        <f>IF('Données clients'!M52="Oui","Epilation",IF('Données clients'!L52="Oui","Epilation",IF('Données clients'!N52="Oui","Détatouage",IF('Données clients'!O52="Oui","Détatouage",IF('Données clients'!P52="Oui","Aquapure",IF('Données clients'!Q52="Oui","PBM"," "))))))</f>
        <v xml:space="preserve"> </v>
      </c>
      <c r="G53" s="98" t="str">
        <f>IF(F53="Epilation",'Données clients'!E52," ")</f>
        <v xml:space="preserve"> </v>
      </c>
      <c r="H53" s="100"/>
      <c r="I53" s="165" t="str">
        <f>IF(J53="Epilation",'Données clients'!E52," ")</f>
        <v xml:space="preserve"> </v>
      </c>
      <c r="J53" s="23" t="str">
        <f>IF('Données clients'!M52="Oui","Epilation",IF('Données clients'!O52="Oui","Détatouage",IF(AND('Données clients'!L52="Oui",'Données clients'!N52="Oui"),"Détatouage",IF(AND(OR('Données clients'!L52="Oui",'Données clients'!N52="Oui"),'Données clients'!P52="Oui"),"Aquapure",IF(AND(OR('Données clients'!L52="Oui",'Données clients'!N52="Oui",'Données clients'!P52="Oui"),'Données clients'!Q52="Oui"),"PBM"," ")))))</f>
        <v xml:space="preserve"> </v>
      </c>
      <c r="K53" s="159"/>
      <c r="L53" s="23" t="str">
        <f>IF(M53="Epilation",'Données clients'!E52," ")</f>
        <v xml:space="preserve"> </v>
      </c>
      <c r="M53" s="113" t="str">
        <f>IF('Données clients'!M52="Oui","Epilation",IF('Données clients'!O52="Oui","Détatouage",IF(AND('Données clients'!L52="Oui",'Données clients'!N52="Oui"),"Détatouage",IF(AND(OR('Données clients'!L52="Oui",'Données clients'!N52="Oui"),'Données clients'!P52="Oui"),"Aquapure",IF(AND(OR('Données clients'!L52="Oui",'Données clients'!N52="Oui",'Données clients'!P52="Oui"),'Données clients'!Q52="Oui"),"PBM"," ")))))</f>
        <v xml:space="preserve"> </v>
      </c>
      <c r="N53" s="159"/>
      <c r="O53" s="162" t="str">
        <f>IF(P53="Epilation",'Données clients'!E52," ")</f>
        <v xml:space="preserve"> </v>
      </c>
      <c r="P53" s="113" t="str">
        <f>IF('Données clients'!M52="Oui","Epilation",IF('Données clients'!O52="Oui","Détatouage",IF(AND('Données clients'!L52="Oui",'Données clients'!N52="Oui"),"Détatouage",IF(AND(OR('Données clients'!L52="Oui",'Données clients'!N52="Oui"),'Données clients'!P52="Oui"),"Aquapure",IF(AND(OR('Données clients'!L52="Oui",'Données clients'!N52="Oui",'Données clients'!P52="Oui"),'Données clients'!Q52="Oui"),"PBM"," ")))))</f>
        <v xml:space="preserve"> </v>
      </c>
      <c r="Q53" s="159"/>
      <c r="R53" s="140"/>
      <c r="S53" s="101">
        <f>IF(ISNA(VLOOKUP(H53,'Grille tarifaire'!$B$3:$F$72,3,FALSE)=TRUE),"0",VLOOKUP(H53,'Grille tarifaire'!$B$3:$F$72,3,FALSE))+IF(ISNA(VLOOKUP(K53,'Grille tarifaire'!$B$59:$F$72,3,FALSE)=TRUE),"0",VLOOKUP(K53,'Grille tarifaire'!$B$59:$F$72,3,FALSE))+IF(ISNA(VLOOKUP(N53,'Grille tarifaire'!$B$59:$F$72,3,FALSE)=TRUE),"0",VLOOKUP(N53,'Grille tarifaire'!$B$59:$F$72,3,FALSE))+IF(ISNA(VLOOKUP(Q53,'Grille tarifaire'!$B$59:$F$72,3,FALSE)=TRUE),"0",VLOOKUP(Q53,'Grille tarifaire'!$B$59:$F$72,3,FALSE))</f>
        <v>0</v>
      </c>
      <c r="T53" s="102"/>
      <c r="U53" s="103">
        <f t="shared" si="0"/>
        <v>0</v>
      </c>
      <c r="V53" s="104"/>
      <c r="W53" s="104"/>
      <c r="X53" s="105" t="str">
        <f t="shared" si="1"/>
        <v xml:space="preserve"> </v>
      </c>
    </row>
    <row r="54" spans="1:24" s="2" customFormat="1" ht="15" customHeight="1" x14ac:dyDescent="0.2">
      <c r="A54" s="95" t="str">
        <f>IF(OR('Données clients'!L53="Oui",'Données clients'!N53="Oui",'Données clients'!P53="Oui",'Données clients'!Q53="Oui"),'Données clients'!A53," ")</f>
        <v xml:space="preserve"> </v>
      </c>
      <c r="B54" s="96" t="str">
        <f>IF(OR('Données clients'!L53="Oui",'Données clients'!N53="Oui",'Données clients'!P53="Oui",'Données clients'!Q53="Oui"),'Données clients'!B53," ")</f>
        <v xml:space="preserve"> </v>
      </c>
      <c r="C54" s="97" t="str">
        <f>IF(OR('Données clients'!L53="Oui",'Données clients'!N53="Oui",'Données clients'!P53="Oui",'Données clients'!Q53="Oui"),'Données clients'!C53," ")</f>
        <v xml:space="preserve"> </v>
      </c>
      <c r="D54" s="163" t="str">
        <f>IF(OR('Données clients'!L53="Oui",'Données clients'!N53="Oui",'Données clients'!P53="Oui",'Données clients'!Q53="Oui"),'Données clients'!I53," ")</f>
        <v xml:space="preserve"> </v>
      </c>
      <c r="E54" s="163" t="str">
        <f>IF(OR('Données clients'!L53="Oui",'Données clients'!N53="Oui",'Données clients'!P53="Oui",'Données clients'!Q53="Oui"),YEAR(A54)&amp;"-"&amp;MONTH(A54)&amp;"-"&amp;"S"&amp;TEXT(ROW(A53),"000")," ")</f>
        <v xml:space="preserve"> </v>
      </c>
      <c r="F54" s="99" t="str">
        <f>IF('Données clients'!M53="Oui","Epilation",IF('Données clients'!L53="Oui","Epilation",IF('Données clients'!N53="Oui","Détatouage",IF('Données clients'!O53="Oui","Détatouage",IF('Données clients'!P53="Oui","Aquapure",IF('Données clients'!Q53="Oui","PBM"," "))))))</f>
        <v xml:space="preserve"> </v>
      </c>
      <c r="G54" s="98" t="str">
        <f>IF(F54="Epilation",'Données clients'!E53," ")</f>
        <v xml:space="preserve"> </v>
      </c>
      <c r="H54" s="100"/>
      <c r="I54" s="165" t="str">
        <f>IF(J54="Epilation",'Données clients'!E53," ")</f>
        <v xml:space="preserve"> </v>
      </c>
      <c r="J54" s="23" t="str">
        <f>IF('Données clients'!M53="Oui","Epilation",IF('Données clients'!O53="Oui","Détatouage",IF(AND('Données clients'!L53="Oui",'Données clients'!N53="Oui"),"Détatouage",IF(AND(OR('Données clients'!L53="Oui",'Données clients'!N53="Oui"),'Données clients'!P53="Oui"),"Aquapure",IF(AND(OR('Données clients'!L53="Oui",'Données clients'!N53="Oui",'Données clients'!P53="Oui"),'Données clients'!Q53="Oui"),"PBM"," ")))))</f>
        <v xml:space="preserve"> </v>
      </c>
      <c r="K54" s="159"/>
      <c r="L54" s="23" t="str">
        <f>IF(M54="Epilation",'Données clients'!E53," ")</f>
        <v xml:space="preserve"> </v>
      </c>
      <c r="M54" s="113" t="str">
        <f>IF('Données clients'!M53="Oui","Epilation",IF('Données clients'!O53="Oui","Détatouage",IF(AND('Données clients'!L53="Oui",'Données clients'!N53="Oui"),"Détatouage",IF(AND(OR('Données clients'!L53="Oui",'Données clients'!N53="Oui"),'Données clients'!P53="Oui"),"Aquapure",IF(AND(OR('Données clients'!L53="Oui",'Données clients'!N53="Oui",'Données clients'!P53="Oui"),'Données clients'!Q53="Oui"),"PBM"," ")))))</f>
        <v xml:space="preserve"> </v>
      </c>
      <c r="N54" s="159"/>
      <c r="O54" s="162" t="str">
        <f>IF(P54="Epilation",'Données clients'!E53," ")</f>
        <v xml:space="preserve"> </v>
      </c>
      <c r="P54" s="113" t="str">
        <f>IF('Données clients'!M53="Oui","Epilation",IF('Données clients'!O53="Oui","Détatouage",IF(AND('Données clients'!L53="Oui",'Données clients'!N53="Oui"),"Détatouage",IF(AND(OR('Données clients'!L53="Oui",'Données clients'!N53="Oui"),'Données clients'!P53="Oui"),"Aquapure",IF(AND(OR('Données clients'!L53="Oui",'Données clients'!N53="Oui",'Données clients'!P53="Oui"),'Données clients'!Q53="Oui"),"PBM"," ")))))</f>
        <v xml:space="preserve"> </v>
      </c>
      <c r="Q54" s="159"/>
      <c r="R54" s="140"/>
      <c r="S54" s="101">
        <f>IF(ISNA(VLOOKUP(H54,'Grille tarifaire'!$B$3:$F$72,3,FALSE)=TRUE),"0",VLOOKUP(H54,'Grille tarifaire'!$B$3:$F$72,3,FALSE))+IF(ISNA(VLOOKUP(K54,'Grille tarifaire'!$B$59:$F$72,3,FALSE)=TRUE),"0",VLOOKUP(K54,'Grille tarifaire'!$B$59:$F$72,3,FALSE))+IF(ISNA(VLOOKUP(N54,'Grille tarifaire'!$B$59:$F$72,3,FALSE)=TRUE),"0",VLOOKUP(N54,'Grille tarifaire'!$B$59:$F$72,3,FALSE))+IF(ISNA(VLOOKUP(Q54,'Grille tarifaire'!$B$59:$F$72,3,FALSE)=TRUE),"0",VLOOKUP(Q54,'Grille tarifaire'!$B$59:$F$72,3,FALSE))</f>
        <v>0</v>
      </c>
      <c r="T54" s="102"/>
      <c r="U54" s="103">
        <f t="shared" si="0"/>
        <v>0</v>
      </c>
      <c r="V54" s="104"/>
      <c r="W54" s="104"/>
      <c r="X54" s="105" t="str">
        <f t="shared" si="1"/>
        <v xml:space="preserve"> </v>
      </c>
    </row>
    <row r="55" spans="1:24" s="2" customFormat="1" ht="15" customHeight="1" x14ac:dyDescent="0.2">
      <c r="A55" s="95" t="str">
        <f>IF(OR('Données clients'!L54="Oui",'Données clients'!N54="Oui",'Données clients'!P54="Oui",'Données clients'!Q54="Oui"),'Données clients'!A54," ")</f>
        <v xml:space="preserve"> </v>
      </c>
      <c r="B55" s="96" t="str">
        <f>IF(OR('Données clients'!L54="Oui",'Données clients'!N54="Oui",'Données clients'!P54="Oui",'Données clients'!Q54="Oui"),'Données clients'!B54," ")</f>
        <v xml:space="preserve"> </v>
      </c>
      <c r="C55" s="97" t="str">
        <f>IF(OR('Données clients'!L54="Oui",'Données clients'!N54="Oui",'Données clients'!P54="Oui",'Données clients'!Q54="Oui"),'Données clients'!C54," ")</f>
        <v xml:space="preserve"> </v>
      </c>
      <c r="D55" s="163" t="str">
        <f>IF(OR('Données clients'!L54="Oui",'Données clients'!N54="Oui",'Données clients'!P54="Oui",'Données clients'!Q54="Oui"),'Données clients'!I54," ")</f>
        <v xml:space="preserve"> </v>
      </c>
      <c r="E55" s="163" t="str">
        <f>IF(OR('Données clients'!L54="Oui",'Données clients'!N54="Oui",'Données clients'!P54="Oui",'Données clients'!Q54="Oui"),YEAR(A55)&amp;"-"&amp;MONTH(A55)&amp;"-"&amp;"S"&amp;TEXT(ROW(A54),"000")," ")</f>
        <v xml:space="preserve"> </v>
      </c>
      <c r="F55" s="99" t="str">
        <f>IF('Données clients'!M54="Oui","Epilation",IF('Données clients'!L54="Oui","Epilation",IF('Données clients'!N54="Oui","Détatouage",IF('Données clients'!O54="Oui","Détatouage",IF('Données clients'!P54="Oui","Aquapure",IF('Données clients'!Q54="Oui","PBM"," "))))))</f>
        <v xml:space="preserve"> </v>
      </c>
      <c r="G55" s="98" t="str">
        <f>IF(F55="Epilation",'Données clients'!E54," ")</f>
        <v xml:space="preserve"> </v>
      </c>
      <c r="H55" s="100"/>
      <c r="I55" s="165" t="str">
        <f>IF(J55="Epilation",'Données clients'!E54," ")</f>
        <v xml:space="preserve"> </v>
      </c>
      <c r="J55" s="23" t="str">
        <f>IF('Données clients'!M54="Oui","Epilation",IF('Données clients'!O54="Oui","Détatouage",IF(AND('Données clients'!L54="Oui",'Données clients'!N54="Oui"),"Détatouage",IF(AND(OR('Données clients'!L54="Oui",'Données clients'!N54="Oui"),'Données clients'!P54="Oui"),"Aquapure",IF(AND(OR('Données clients'!L54="Oui",'Données clients'!N54="Oui",'Données clients'!P54="Oui"),'Données clients'!Q54="Oui"),"PBM"," ")))))</f>
        <v xml:space="preserve"> </v>
      </c>
      <c r="K55" s="159"/>
      <c r="L55" s="23" t="str">
        <f>IF(M55="Epilation",'Données clients'!E54," ")</f>
        <v xml:space="preserve"> </v>
      </c>
      <c r="M55" s="113" t="str">
        <f>IF('Données clients'!M54="Oui","Epilation",IF('Données clients'!O54="Oui","Détatouage",IF(AND('Données clients'!L54="Oui",'Données clients'!N54="Oui"),"Détatouage",IF(AND(OR('Données clients'!L54="Oui",'Données clients'!N54="Oui"),'Données clients'!P54="Oui"),"Aquapure",IF(AND(OR('Données clients'!L54="Oui",'Données clients'!N54="Oui",'Données clients'!P54="Oui"),'Données clients'!Q54="Oui"),"PBM"," ")))))</f>
        <v xml:space="preserve"> </v>
      </c>
      <c r="N55" s="159"/>
      <c r="O55" s="162" t="str">
        <f>IF(P55="Epilation",'Données clients'!E54," ")</f>
        <v xml:space="preserve"> </v>
      </c>
      <c r="P55" s="113" t="str">
        <f>IF('Données clients'!M54="Oui","Epilation",IF('Données clients'!O54="Oui","Détatouage",IF(AND('Données clients'!L54="Oui",'Données clients'!N54="Oui"),"Détatouage",IF(AND(OR('Données clients'!L54="Oui",'Données clients'!N54="Oui"),'Données clients'!P54="Oui"),"Aquapure",IF(AND(OR('Données clients'!L54="Oui",'Données clients'!N54="Oui",'Données clients'!P54="Oui"),'Données clients'!Q54="Oui"),"PBM"," ")))))</f>
        <v xml:space="preserve"> </v>
      </c>
      <c r="Q55" s="159"/>
      <c r="R55" s="140"/>
      <c r="S55" s="101">
        <f>IF(ISNA(VLOOKUP(H55,'Grille tarifaire'!$B$3:$F$72,3,FALSE)=TRUE),"0",VLOOKUP(H55,'Grille tarifaire'!$B$3:$F$72,3,FALSE))+IF(ISNA(VLOOKUP(K55,'Grille tarifaire'!$B$59:$F$72,3,FALSE)=TRUE),"0",VLOOKUP(K55,'Grille tarifaire'!$B$59:$F$72,3,FALSE))+IF(ISNA(VLOOKUP(N55,'Grille tarifaire'!$B$59:$F$72,3,FALSE)=TRUE),"0",VLOOKUP(N55,'Grille tarifaire'!$B$59:$F$72,3,FALSE))+IF(ISNA(VLOOKUP(Q55,'Grille tarifaire'!$B$59:$F$72,3,FALSE)=TRUE),"0",VLOOKUP(Q55,'Grille tarifaire'!$B$59:$F$72,3,FALSE))</f>
        <v>0</v>
      </c>
      <c r="T55" s="102"/>
      <c r="U55" s="103">
        <f t="shared" si="0"/>
        <v>0</v>
      </c>
      <c r="V55" s="104"/>
      <c r="W55" s="104"/>
      <c r="X55" s="105" t="str">
        <f t="shared" si="1"/>
        <v xml:space="preserve"> </v>
      </c>
    </row>
    <row r="56" spans="1:24" s="2" customFormat="1" ht="15" customHeight="1" x14ac:dyDescent="0.2">
      <c r="A56" s="95" t="str">
        <f>IF(OR('Données clients'!L55="Oui",'Données clients'!N55="Oui",'Données clients'!P55="Oui",'Données clients'!Q55="Oui"),'Données clients'!A55," ")</f>
        <v xml:space="preserve"> </v>
      </c>
      <c r="B56" s="96" t="str">
        <f>IF(OR('Données clients'!L55="Oui",'Données clients'!N55="Oui",'Données clients'!P55="Oui",'Données clients'!Q55="Oui"),'Données clients'!B55," ")</f>
        <v xml:space="preserve"> </v>
      </c>
      <c r="C56" s="97" t="str">
        <f>IF(OR('Données clients'!L55="Oui",'Données clients'!N55="Oui",'Données clients'!P55="Oui",'Données clients'!Q55="Oui"),'Données clients'!C55," ")</f>
        <v xml:space="preserve"> </v>
      </c>
      <c r="D56" s="163" t="str">
        <f>IF(OR('Données clients'!L55="Oui",'Données clients'!N55="Oui",'Données clients'!P55="Oui",'Données clients'!Q55="Oui"),'Données clients'!I55," ")</f>
        <v xml:space="preserve"> </v>
      </c>
      <c r="E56" s="163" t="str">
        <f>IF(OR('Données clients'!L55="Oui",'Données clients'!N55="Oui",'Données clients'!P55="Oui",'Données clients'!Q55="Oui"),YEAR(A56)&amp;"-"&amp;MONTH(A56)&amp;"-"&amp;"S"&amp;TEXT(ROW(A55),"000")," ")</f>
        <v xml:space="preserve"> </v>
      </c>
      <c r="F56" s="99" t="str">
        <f>IF('Données clients'!M55="Oui","Epilation",IF('Données clients'!L55="Oui","Epilation",IF('Données clients'!N55="Oui","Détatouage",IF('Données clients'!O55="Oui","Détatouage",IF('Données clients'!P55="Oui","Aquapure",IF('Données clients'!Q55="Oui","PBM"," "))))))</f>
        <v xml:space="preserve"> </v>
      </c>
      <c r="G56" s="98" t="str">
        <f>IF(F56="Epilation",'Données clients'!E55," ")</f>
        <v xml:space="preserve"> </v>
      </c>
      <c r="H56" s="100"/>
      <c r="I56" s="165" t="str">
        <f>IF(J56="Epilation",'Données clients'!E55," ")</f>
        <v xml:space="preserve"> </v>
      </c>
      <c r="J56" s="23" t="str">
        <f>IF('Données clients'!M55="Oui","Epilation",IF('Données clients'!O55="Oui","Détatouage",IF(AND('Données clients'!L55="Oui",'Données clients'!N55="Oui"),"Détatouage",IF(AND(OR('Données clients'!L55="Oui",'Données clients'!N55="Oui"),'Données clients'!P55="Oui"),"Aquapure",IF(AND(OR('Données clients'!L55="Oui",'Données clients'!N55="Oui",'Données clients'!P55="Oui"),'Données clients'!Q55="Oui"),"PBM"," ")))))</f>
        <v xml:space="preserve"> </v>
      </c>
      <c r="K56" s="159"/>
      <c r="L56" s="23" t="str">
        <f>IF(M56="Epilation",'Données clients'!E55," ")</f>
        <v xml:space="preserve"> </v>
      </c>
      <c r="M56" s="113" t="str">
        <f>IF('Données clients'!M55="Oui","Epilation",IF('Données clients'!O55="Oui","Détatouage",IF(AND('Données clients'!L55="Oui",'Données clients'!N55="Oui"),"Détatouage",IF(AND(OR('Données clients'!L55="Oui",'Données clients'!N55="Oui"),'Données clients'!P55="Oui"),"Aquapure",IF(AND(OR('Données clients'!L55="Oui",'Données clients'!N55="Oui",'Données clients'!P55="Oui"),'Données clients'!Q55="Oui"),"PBM"," ")))))</f>
        <v xml:space="preserve"> </v>
      </c>
      <c r="N56" s="159"/>
      <c r="O56" s="162" t="str">
        <f>IF(P56="Epilation",'Données clients'!E55," ")</f>
        <v xml:space="preserve"> </v>
      </c>
      <c r="P56" s="113" t="str">
        <f>IF('Données clients'!M55="Oui","Epilation",IF('Données clients'!O55="Oui","Détatouage",IF(AND('Données clients'!L55="Oui",'Données clients'!N55="Oui"),"Détatouage",IF(AND(OR('Données clients'!L55="Oui",'Données clients'!N55="Oui"),'Données clients'!P55="Oui"),"Aquapure",IF(AND(OR('Données clients'!L55="Oui",'Données clients'!N55="Oui",'Données clients'!P55="Oui"),'Données clients'!Q55="Oui"),"PBM"," ")))))</f>
        <v xml:space="preserve"> </v>
      </c>
      <c r="Q56" s="159"/>
      <c r="R56" s="140"/>
      <c r="S56" s="101">
        <f>IF(ISNA(VLOOKUP(H56,'Grille tarifaire'!$B$3:$F$72,3,FALSE)=TRUE),"0",VLOOKUP(H56,'Grille tarifaire'!$B$3:$F$72,3,FALSE))+IF(ISNA(VLOOKUP(K56,'Grille tarifaire'!$B$59:$F$72,3,FALSE)=TRUE),"0",VLOOKUP(K56,'Grille tarifaire'!$B$59:$F$72,3,FALSE))+IF(ISNA(VLOOKUP(N56,'Grille tarifaire'!$B$59:$F$72,3,FALSE)=TRUE),"0",VLOOKUP(N56,'Grille tarifaire'!$B$59:$F$72,3,FALSE))+IF(ISNA(VLOOKUP(Q56,'Grille tarifaire'!$B$59:$F$72,3,FALSE)=TRUE),"0",VLOOKUP(Q56,'Grille tarifaire'!$B$59:$F$72,3,FALSE))</f>
        <v>0</v>
      </c>
      <c r="T56" s="102"/>
      <c r="U56" s="103">
        <f t="shared" si="0"/>
        <v>0</v>
      </c>
      <c r="V56" s="104"/>
      <c r="W56" s="104"/>
      <c r="X56" s="105" t="str">
        <f t="shared" si="1"/>
        <v xml:space="preserve"> </v>
      </c>
    </row>
    <row r="57" spans="1:24" s="2" customFormat="1" ht="15" customHeight="1" x14ac:dyDescent="0.2">
      <c r="A57" s="95" t="str">
        <f>IF(OR('Données clients'!L56="Oui",'Données clients'!N56="Oui",'Données clients'!P56="Oui",'Données clients'!Q56="Oui"),'Données clients'!A56," ")</f>
        <v xml:space="preserve"> </v>
      </c>
      <c r="B57" s="96" t="str">
        <f>IF(OR('Données clients'!L56="Oui",'Données clients'!N56="Oui",'Données clients'!P56="Oui",'Données clients'!Q56="Oui"),'Données clients'!B56," ")</f>
        <v xml:space="preserve"> </v>
      </c>
      <c r="C57" s="97" t="str">
        <f>IF(OR('Données clients'!L56="Oui",'Données clients'!N56="Oui",'Données clients'!P56="Oui",'Données clients'!Q56="Oui"),'Données clients'!C56," ")</f>
        <v xml:space="preserve"> </v>
      </c>
      <c r="D57" s="163" t="str">
        <f>IF(OR('Données clients'!L56="Oui",'Données clients'!N56="Oui",'Données clients'!P56="Oui",'Données clients'!Q56="Oui"),'Données clients'!I56," ")</f>
        <v xml:space="preserve"> </v>
      </c>
      <c r="E57" s="163" t="str">
        <f>IF(OR('Données clients'!L56="Oui",'Données clients'!N56="Oui",'Données clients'!P56="Oui",'Données clients'!Q56="Oui"),YEAR(A57)&amp;"-"&amp;MONTH(A57)&amp;"-"&amp;"S"&amp;TEXT(ROW(A56),"000")," ")</f>
        <v xml:space="preserve"> </v>
      </c>
      <c r="F57" s="99" t="str">
        <f>IF('Données clients'!M56="Oui","Epilation",IF('Données clients'!L56="Oui","Epilation",IF('Données clients'!N56="Oui","Détatouage",IF('Données clients'!O56="Oui","Détatouage",IF('Données clients'!P56="Oui","Aquapure",IF('Données clients'!Q56="Oui","PBM"," "))))))</f>
        <v xml:space="preserve"> </v>
      </c>
      <c r="G57" s="98" t="str">
        <f>IF(F57="Epilation",'Données clients'!E56," ")</f>
        <v xml:space="preserve"> </v>
      </c>
      <c r="H57" s="100"/>
      <c r="I57" s="165" t="str">
        <f>IF(J57="Epilation",'Données clients'!E56," ")</f>
        <v xml:space="preserve"> </v>
      </c>
      <c r="J57" s="23" t="str">
        <f>IF('Données clients'!M56="Oui","Epilation",IF('Données clients'!O56="Oui","Détatouage",IF(AND('Données clients'!L56="Oui",'Données clients'!N56="Oui"),"Détatouage",IF(AND(OR('Données clients'!L56="Oui",'Données clients'!N56="Oui"),'Données clients'!P56="Oui"),"Aquapure",IF(AND(OR('Données clients'!L56="Oui",'Données clients'!N56="Oui",'Données clients'!P56="Oui"),'Données clients'!Q56="Oui"),"PBM"," ")))))</f>
        <v xml:space="preserve"> </v>
      </c>
      <c r="K57" s="159"/>
      <c r="L57" s="23" t="str">
        <f>IF(M57="Epilation",'Données clients'!E56," ")</f>
        <v xml:space="preserve"> </v>
      </c>
      <c r="M57" s="113" t="str">
        <f>IF('Données clients'!M56="Oui","Epilation",IF('Données clients'!O56="Oui","Détatouage",IF(AND('Données clients'!L56="Oui",'Données clients'!N56="Oui"),"Détatouage",IF(AND(OR('Données clients'!L56="Oui",'Données clients'!N56="Oui"),'Données clients'!P56="Oui"),"Aquapure",IF(AND(OR('Données clients'!L56="Oui",'Données clients'!N56="Oui",'Données clients'!P56="Oui"),'Données clients'!Q56="Oui"),"PBM"," ")))))</f>
        <v xml:space="preserve"> </v>
      </c>
      <c r="N57" s="159"/>
      <c r="O57" s="162" t="str">
        <f>IF(P57="Epilation",'Données clients'!E56," ")</f>
        <v xml:space="preserve"> </v>
      </c>
      <c r="P57" s="113" t="str">
        <f>IF('Données clients'!M56="Oui","Epilation",IF('Données clients'!O56="Oui","Détatouage",IF(AND('Données clients'!L56="Oui",'Données clients'!N56="Oui"),"Détatouage",IF(AND(OR('Données clients'!L56="Oui",'Données clients'!N56="Oui"),'Données clients'!P56="Oui"),"Aquapure",IF(AND(OR('Données clients'!L56="Oui",'Données clients'!N56="Oui",'Données clients'!P56="Oui"),'Données clients'!Q56="Oui"),"PBM"," ")))))</f>
        <v xml:space="preserve"> </v>
      </c>
      <c r="Q57" s="159"/>
      <c r="R57" s="140"/>
      <c r="S57" s="101">
        <f>IF(ISNA(VLOOKUP(H57,'Grille tarifaire'!$B$3:$F$72,3,FALSE)=TRUE),"0",VLOOKUP(H57,'Grille tarifaire'!$B$3:$F$72,3,FALSE))+IF(ISNA(VLOOKUP(K57,'Grille tarifaire'!$B$59:$F$72,3,FALSE)=TRUE),"0",VLOOKUP(K57,'Grille tarifaire'!$B$59:$F$72,3,FALSE))+IF(ISNA(VLOOKUP(N57,'Grille tarifaire'!$B$59:$F$72,3,FALSE)=TRUE),"0",VLOOKUP(N57,'Grille tarifaire'!$B$59:$F$72,3,FALSE))+IF(ISNA(VLOOKUP(Q57,'Grille tarifaire'!$B$59:$F$72,3,FALSE)=TRUE),"0",VLOOKUP(Q57,'Grille tarifaire'!$B$59:$F$72,3,FALSE))</f>
        <v>0</v>
      </c>
      <c r="T57" s="102"/>
      <c r="U57" s="103">
        <f t="shared" si="0"/>
        <v>0</v>
      </c>
      <c r="V57" s="104"/>
      <c r="W57" s="104"/>
      <c r="X57" s="105" t="str">
        <f t="shared" si="1"/>
        <v xml:space="preserve"> </v>
      </c>
    </row>
    <row r="58" spans="1:24" s="2" customFormat="1" ht="15" customHeight="1" x14ac:dyDescent="0.2">
      <c r="A58" s="95" t="str">
        <f>IF(OR('Données clients'!L57="Oui",'Données clients'!N57="Oui",'Données clients'!P57="Oui",'Données clients'!Q57="Oui"),'Données clients'!A57," ")</f>
        <v xml:space="preserve"> </v>
      </c>
      <c r="B58" s="96" t="str">
        <f>IF(OR('Données clients'!L57="Oui",'Données clients'!N57="Oui",'Données clients'!P57="Oui",'Données clients'!Q57="Oui"),'Données clients'!B57," ")</f>
        <v xml:space="preserve"> </v>
      </c>
      <c r="C58" s="97" t="str">
        <f>IF(OR('Données clients'!L57="Oui",'Données clients'!N57="Oui",'Données clients'!P57="Oui",'Données clients'!Q57="Oui"),'Données clients'!C57," ")</f>
        <v xml:space="preserve"> </v>
      </c>
      <c r="D58" s="163" t="str">
        <f>IF(OR('Données clients'!L57="Oui",'Données clients'!N57="Oui",'Données clients'!P57="Oui",'Données clients'!Q57="Oui"),'Données clients'!I57," ")</f>
        <v xml:space="preserve"> </v>
      </c>
      <c r="E58" s="163" t="str">
        <f>IF(OR('Données clients'!L57="Oui",'Données clients'!N57="Oui",'Données clients'!P57="Oui",'Données clients'!Q57="Oui"),YEAR(A58)&amp;"-"&amp;MONTH(A58)&amp;"-"&amp;"S"&amp;TEXT(ROW(A57),"000")," ")</f>
        <v xml:space="preserve"> </v>
      </c>
      <c r="F58" s="99" t="str">
        <f>IF('Données clients'!M57="Oui","Epilation",IF('Données clients'!L57="Oui","Epilation",IF('Données clients'!N57="Oui","Détatouage",IF('Données clients'!O57="Oui","Détatouage",IF('Données clients'!P57="Oui","Aquapure",IF('Données clients'!Q57="Oui","PBM"," "))))))</f>
        <v xml:space="preserve"> </v>
      </c>
      <c r="G58" s="98" t="str">
        <f>IF(F58="Epilation",'Données clients'!E57," ")</f>
        <v xml:space="preserve"> </v>
      </c>
      <c r="H58" s="100"/>
      <c r="I58" s="165" t="str">
        <f>IF(J58="Epilation",'Données clients'!E57," ")</f>
        <v xml:space="preserve"> </v>
      </c>
      <c r="J58" s="23" t="str">
        <f>IF('Données clients'!M57="Oui","Epilation",IF('Données clients'!O57="Oui","Détatouage",IF(AND('Données clients'!L57="Oui",'Données clients'!N57="Oui"),"Détatouage",IF(AND(OR('Données clients'!L57="Oui",'Données clients'!N57="Oui"),'Données clients'!P57="Oui"),"Aquapure",IF(AND(OR('Données clients'!L57="Oui",'Données clients'!N57="Oui",'Données clients'!P57="Oui"),'Données clients'!Q57="Oui"),"PBM"," ")))))</f>
        <v xml:space="preserve"> </v>
      </c>
      <c r="K58" s="159"/>
      <c r="L58" s="23" t="str">
        <f>IF(M58="Epilation",'Données clients'!E57," ")</f>
        <v xml:space="preserve"> </v>
      </c>
      <c r="M58" s="113" t="str">
        <f>IF('Données clients'!M57="Oui","Epilation",IF('Données clients'!O57="Oui","Détatouage",IF(AND('Données clients'!L57="Oui",'Données clients'!N57="Oui"),"Détatouage",IF(AND(OR('Données clients'!L57="Oui",'Données clients'!N57="Oui"),'Données clients'!P57="Oui"),"Aquapure",IF(AND(OR('Données clients'!L57="Oui",'Données clients'!N57="Oui",'Données clients'!P57="Oui"),'Données clients'!Q57="Oui"),"PBM"," ")))))</f>
        <v xml:space="preserve"> </v>
      </c>
      <c r="N58" s="159"/>
      <c r="O58" s="162" t="str">
        <f>IF(P58="Epilation",'Données clients'!E57," ")</f>
        <v xml:space="preserve"> </v>
      </c>
      <c r="P58" s="113" t="str">
        <f>IF('Données clients'!M57="Oui","Epilation",IF('Données clients'!O57="Oui","Détatouage",IF(AND('Données clients'!L57="Oui",'Données clients'!N57="Oui"),"Détatouage",IF(AND(OR('Données clients'!L57="Oui",'Données clients'!N57="Oui"),'Données clients'!P57="Oui"),"Aquapure",IF(AND(OR('Données clients'!L57="Oui",'Données clients'!N57="Oui",'Données clients'!P57="Oui"),'Données clients'!Q57="Oui"),"PBM"," ")))))</f>
        <v xml:space="preserve"> </v>
      </c>
      <c r="Q58" s="159"/>
      <c r="R58" s="140"/>
      <c r="S58" s="101">
        <f>IF(ISNA(VLOOKUP(H58,'Grille tarifaire'!$B$3:$F$72,3,FALSE)=TRUE),"0",VLOOKUP(H58,'Grille tarifaire'!$B$3:$F$72,3,FALSE))+IF(ISNA(VLOOKUP(K58,'Grille tarifaire'!$B$59:$F$72,3,FALSE)=TRUE),"0",VLOOKUP(K58,'Grille tarifaire'!$B$59:$F$72,3,FALSE))+IF(ISNA(VLOOKUP(N58,'Grille tarifaire'!$B$59:$F$72,3,FALSE)=TRUE),"0",VLOOKUP(N58,'Grille tarifaire'!$B$59:$F$72,3,FALSE))+IF(ISNA(VLOOKUP(Q58,'Grille tarifaire'!$B$59:$F$72,3,FALSE)=TRUE),"0",VLOOKUP(Q58,'Grille tarifaire'!$B$59:$F$72,3,FALSE))</f>
        <v>0</v>
      </c>
      <c r="T58" s="102"/>
      <c r="U58" s="103">
        <f t="shared" si="0"/>
        <v>0</v>
      </c>
      <c r="V58" s="104"/>
      <c r="W58" s="104"/>
      <c r="X58" s="105" t="str">
        <f t="shared" si="1"/>
        <v xml:space="preserve"> </v>
      </c>
    </row>
    <row r="59" spans="1:24" s="2" customFormat="1" ht="15" customHeight="1" x14ac:dyDescent="0.2">
      <c r="A59" s="95" t="str">
        <f>IF(OR('Données clients'!L58="Oui",'Données clients'!N58="Oui",'Données clients'!P58="Oui",'Données clients'!Q58="Oui"),'Données clients'!A58," ")</f>
        <v xml:space="preserve"> </v>
      </c>
      <c r="B59" s="96" t="str">
        <f>IF(OR('Données clients'!L58="Oui",'Données clients'!N58="Oui",'Données clients'!P58="Oui",'Données clients'!Q58="Oui"),'Données clients'!B58," ")</f>
        <v xml:space="preserve"> </v>
      </c>
      <c r="C59" s="97" t="str">
        <f>IF(OR('Données clients'!L58="Oui",'Données clients'!N58="Oui",'Données clients'!P58="Oui",'Données clients'!Q58="Oui"),'Données clients'!C58," ")</f>
        <v xml:space="preserve"> </v>
      </c>
      <c r="D59" s="163" t="str">
        <f>IF(OR('Données clients'!L58="Oui",'Données clients'!N58="Oui",'Données clients'!P58="Oui",'Données clients'!Q58="Oui"),'Données clients'!I58," ")</f>
        <v xml:space="preserve"> </v>
      </c>
      <c r="E59" s="163" t="str">
        <f>IF(OR('Données clients'!L58="Oui",'Données clients'!N58="Oui",'Données clients'!P58="Oui",'Données clients'!Q58="Oui"),YEAR(A59)&amp;"-"&amp;MONTH(A59)&amp;"-"&amp;"S"&amp;TEXT(ROW(A58),"000")," ")</f>
        <v xml:space="preserve"> </v>
      </c>
      <c r="F59" s="99" t="str">
        <f>IF('Données clients'!M58="Oui","Epilation",IF('Données clients'!L58="Oui","Epilation",IF('Données clients'!N58="Oui","Détatouage",IF('Données clients'!O58="Oui","Détatouage",IF('Données clients'!P58="Oui","Aquapure",IF('Données clients'!Q58="Oui","PBM"," "))))))</f>
        <v xml:space="preserve"> </v>
      </c>
      <c r="G59" s="98" t="str">
        <f>IF(F59="Epilation",'Données clients'!E58," ")</f>
        <v xml:space="preserve"> </v>
      </c>
      <c r="H59" s="100"/>
      <c r="I59" s="165" t="str">
        <f>IF(J59="Epilation",'Données clients'!E58," ")</f>
        <v xml:space="preserve"> </v>
      </c>
      <c r="J59" s="23" t="str">
        <f>IF('Données clients'!M58="Oui","Epilation",IF('Données clients'!O58="Oui","Détatouage",IF(AND('Données clients'!L58="Oui",'Données clients'!N58="Oui"),"Détatouage",IF(AND(OR('Données clients'!L58="Oui",'Données clients'!N58="Oui"),'Données clients'!P58="Oui"),"Aquapure",IF(AND(OR('Données clients'!L58="Oui",'Données clients'!N58="Oui",'Données clients'!P58="Oui"),'Données clients'!Q58="Oui"),"PBM"," ")))))</f>
        <v xml:space="preserve"> </v>
      </c>
      <c r="K59" s="159"/>
      <c r="L59" s="23" t="str">
        <f>IF(M59="Epilation",'Données clients'!E58," ")</f>
        <v xml:space="preserve"> </v>
      </c>
      <c r="M59" s="113" t="str">
        <f>IF('Données clients'!M58="Oui","Epilation",IF('Données clients'!O58="Oui","Détatouage",IF(AND('Données clients'!L58="Oui",'Données clients'!N58="Oui"),"Détatouage",IF(AND(OR('Données clients'!L58="Oui",'Données clients'!N58="Oui"),'Données clients'!P58="Oui"),"Aquapure",IF(AND(OR('Données clients'!L58="Oui",'Données clients'!N58="Oui",'Données clients'!P58="Oui"),'Données clients'!Q58="Oui"),"PBM"," ")))))</f>
        <v xml:space="preserve"> </v>
      </c>
      <c r="N59" s="159"/>
      <c r="O59" s="162" t="str">
        <f>IF(P59="Epilation",'Données clients'!E58," ")</f>
        <v xml:space="preserve"> </v>
      </c>
      <c r="P59" s="113" t="str">
        <f>IF('Données clients'!M58="Oui","Epilation",IF('Données clients'!O58="Oui","Détatouage",IF(AND('Données clients'!L58="Oui",'Données clients'!N58="Oui"),"Détatouage",IF(AND(OR('Données clients'!L58="Oui",'Données clients'!N58="Oui"),'Données clients'!P58="Oui"),"Aquapure",IF(AND(OR('Données clients'!L58="Oui",'Données clients'!N58="Oui",'Données clients'!P58="Oui"),'Données clients'!Q58="Oui"),"PBM"," ")))))</f>
        <v xml:space="preserve"> </v>
      </c>
      <c r="Q59" s="159"/>
      <c r="R59" s="140"/>
      <c r="S59" s="101">
        <f>IF(ISNA(VLOOKUP(H59,'Grille tarifaire'!$B$3:$F$72,3,FALSE)=TRUE),"0",VLOOKUP(H59,'Grille tarifaire'!$B$3:$F$72,3,FALSE))+IF(ISNA(VLOOKUP(K59,'Grille tarifaire'!$B$59:$F$72,3,FALSE)=TRUE),"0",VLOOKUP(K59,'Grille tarifaire'!$B$59:$F$72,3,FALSE))+IF(ISNA(VLOOKUP(N59,'Grille tarifaire'!$B$59:$F$72,3,FALSE)=TRUE),"0",VLOOKUP(N59,'Grille tarifaire'!$B$59:$F$72,3,FALSE))+IF(ISNA(VLOOKUP(Q59,'Grille tarifaire'!$B$59:$F$72,3,FALSE)=TRUE),"0",VLOOKUP(Q59,'Grille tarifaire'!$B$59:$F$72,3,FALSE))</f>
        <v>0</v>
      </c>
      <c r="T59" s="102"/>
      <c r="U59" s="103">
        <f t="shared" si="0"/>
        <v>0</v>
      </c>
      <c r="V59" s="104"/>
      <c r="W59" s="104"/>
      <c r="X59" s="105" t="str">
        <f t="shared" si="1"/>
        <v xml:space="preserve"> </v>
      </c>
    </row>
    <row r="60" spans="1:24" s="2" customFormat="1" ht="15" customHeight="1" x14ac:dyDescent="0.2">
      <c r="A60" s="95" t="str">
        <f>IF(OR('Données clients'!L59="Oui",'Données clients'!N59="Oui",'Données clients'!P59="Oui",'Données clients'!Q59="Oui"),'Données clients'!A59," ")</f>
        <v xml:space="preserve"> </v>
      </c>
      <c r="B60" s="96" t="str">
        <f>IF(OR('Données clients'!L59="Oui",'Données clients'!N59="Oui",'Données clients'!P59="Oui",'Données clients'!Q59="Oui"),'Données clients'!B59," ")</f>
        <v xml:space="preserve"> </v>
      </c>
      <c r="C60" s="97" t="str">
        <f>IF(OR('Données clients'!L59="Oui",'Données clients'!N59="Oui",'Données clients'!P59="Oui",'Données clients'!Q59="Oui"),'Données clients'!C59," ")</f>
        <v xml:space="preserve"> </v>
      </c>
      <c r="D60" s="163" t="str">
        <f>IF(OR('Données clients'!L59="Oui",'Données clients'!N59="Oui",'Données clients'!P59="Oui",'Données clients'!Q59="Oui"),'Données clients'!I59," ")</f>
        <v xml:space="preserve"> </v>
      </c>
      <c r="E60" s="163" t="str">
        <f>IF(OR('Données clients'!L59="Oui",'Données clients'!N59="Oui",'Données clients'!P59="Oui",'Données clients'!Q59="Oui"),YEAR(A60)&amp;"-"&amp;MONTH(A60)&amp;"-"&amp;"S"&amp;TEXT(ROW(A59),"000")," ")</f>
        <v xml:space="preserve"> </v>
      </c>
      <c r="F60" s="99" t="str">
        <f>IF('Données clients'!M59="Oui","Epilation",IF('Données clients'!L59="Oui","Epilation",IF('Données clients'!N59="Oui","Détatouage",IF('Données clients'!O59="Oui","Détatouage",IF('Données clients'!P59="Oui","Aquapure",IF('Données clients'!Q59="Oui","PBM"," "))))))</f>
        <v xml:space="preserve"> </v>
      </c>
      <c r="G60" s="98" t="str">
        <f>IF(F60="Epilation",'Données clients'!E59," ")</f>
        <v xml:space="preserve"> </v>
      </c>
      <c r="H60" s="100"/>
      <c r="I60" s="165" t="str">
        <f>IF(J60="Epilation",'Données clients'!E59," ")</f>
        <v xml:space="preserve"> </v>
      </c>
      <c r="J60" s="23" t="str">
        <f>IF('Données clients'!M59="Oui","Epilation",IF('Données clients'!O59="Oui","Détatouage",IF(AND('Données clients'!L59="Oui",'Données clients'!N59="Oui"),"Détatouage",IF(AND(OR('Données clients'!L59="Oui",'Données clients'!N59="Oui"),'Données clients'!P59="Oui"),"Aquapure",IF(AND(OR('Données clients'!L59="Oui",'Données clients'!N59="Oui",'Données clients'!P59="Oui"),'Données clients'!Q59="Oui"),"PBM"," ")))))</f>
        <v xml:space="preserve"> </v>
      </c>
      <c r="K60" s="159"/>
      <c r="L60" s="23" t="str">
        <f>IF(M60="Epilation",'Données clients'!E59," ")</f>
        <v xml:space="preserve"> </v>
      </c>
      <c r="M60" s="113" t="str">
        <f>IF('Données clients'!M59="Oui","Epilation",IF('Données clients'!O59="Oui","Détatouage",IF(AND('Données clients'!L59="Oui",'Données clients'!N59="Oui"),"Détatouage",IF(AND(OR('Données clients'!L59="Oui",'Données clients'!N59="Oui"),'Données clients'!P59="Oui"),"Aquapure",IF(AND(OR('Données clients'!L59="Oui",'Données clients'!N59="Oui",'Données clients'!P59="Oui"),'Données clients'!Q59="Oui"),"PBM"," ")))))</f>
        <v xml:space="preserve"> </v>
      </c>
      <c r="N60" s="159"/>
      <c r="O60" s="162" t="str">
        <f>IF(P60="Epilation",'Données clients'!E59," ")</f>
        <v xml:space="preserve"> </v>
      </c>
      <c r="P60" s="113" t="str">
        <f>IF('Données clients'!M59="Oui","Epilation",IF('Données clients'!O59="Oui","Détatouage",IF(AND('Données clients'!L59="Oui",'Données clients'!N59="Oui"),"Détatouage",IF(AND(OR('Données clients'!L59="Oui",'Données clients'!N59="Oui"),'Données clients'!P59="Oui"),"Aquapure",IF(AND(OR('Données clients'!L59="Oui",'Données clients'!N59="Oui",'Données clients'!P59="Oui"),'Données clients'!Q59="Oui"),"PBM"," ")))))</f>
        <v xml:space="preserve"> </v>
      </c>
      <c r="Q60" s="159"/>
      <c r="R60" s="140"/>
      <c r="S60" s="101">
        <f>IF(ISNA(VLOOKUP(H60,'Grille tarifaire'!$B$3:$F$72,3,FALSE)=TRUE),"0",VLOOKUP(H60,'Grille tarifaire'!$B$3:$F$72,3,FALSE))+IF(ISNA(VLOOKUP(K60,'Grille tarifaire'!$B$59:$F$72,3,FALSE)=TRUE),"0",VLOOKUP(K60,'Grille tarifaire'!$B$59:$F$72,3,FALSE))+IF(ISNA(VLOOKUP(N60,'Grille tarifaire'!$B$59:$F$72,3,FALSE)=TRUE),"0",VLOOKUP(N60,'Grille tarifaire'!$B$59:$F$72,3,FALSE))+IF(ISNA(VLOOKUP(Q60,'Grille tarifaire'!$B$59:$F$72,3,FALSE)=TRUE),"0",VLOOKUP(Q60,'Grille tarifaire'!$B$59:$F$72,3,FALSE))</f>
        <v>0</v>
      </c>
      <c r="T60" s="102"/>
      <c r="U60" s="103">
        <f t="shared" si="0"/>
        <v>0</v>
      </c>
      <c r="V60" s="104"/>
      <c r="W60" s="104"/>
      <c r="X60" s="105" t="str">
        <f t="shared" si="1"/>
        <v xml:space="preserve"> </v>
      </c>
    </row>
    <row r="61" spans="1:24" s="2" customFormat="1" ht="15" customHeight="1" x14ac:dyDescent="0.2">
      <c r="A61" s="95" t="str">
        <f>IF(OR('Données clients'!L60="Oui",'Données clients'!N60="Oui",'Données clients'!P60="Oui",'Données clients'!Q60="Oui"),'Données clients'!A60," ")</f>
        <v xml:space="preserve"> </v>
      </c>
      <c r="B61" s="96" t="str">
        <f>IF(OR('Données clients'!L60="Oui",'Données clients'!N60="Oui",'Données clients'!P60="Oui",'Données clients'!Q60="Oui"),'Données clients'!B60," ")</f>
        <v xml:space="preserve"> </v>
      </c>
      <c r="C61" s="97" t="str">
        <f>IF(OR('Données clients'!L60="Oui",'Données clients'!N60="Oui",'Données clients'!P60="Oui",'Données clients'!Q60="Oui"),'Données clients'!C60," ")</f>
        <v xml:space="preserve"> </v>
      </c>
      <c r="D61" s="163" t="str">
        <f>IF(OR('Données clients'!L60="Oui",'Données clients'!N60="Oui",'Données clients'!P60="Oui",'Données clients'!Q60="Oui"),'Données clients'!I60," ")</f>
        <v xml:space="preserve"> </v>
      </c>
      <c r="E61" s="163" t="str">
        <f>IF(OR('Données clients'!L60="Oui",'Données clients'!N60="Oui",'Données clients'!P60="Oui",'Données clients'!Q60="Oui"),YEAR(A61)&amp;"-"&amp;MONTH(A61)&amp;"-"&amp;"S"&amp;TEXT(ROW(A60),"000")," ")</f>
        <v xml:space="preserve"> </v>
      </c>
      <c r="F61" s="99" t="str">
        <f>IF('Données clients'!M60="Oui","Epilation",IF('Données clients'!L60="Oui","Epilation",IF('Données clients'!N60="Oui","Détatouage",IF('Données clients'!O60="Oui","Détatouage",IF('Données clients'!P60="Oui","Aquapure",IF('Données clients'!Q60="Oui","PBM"," "))))))</f>
        <v xml:space="preserve"> </v>
      </c>
      <c r="G61" s="98" t="str">
        <f>IF(F61="Epilation",'Données clients'!E60," ")</f>
        <v xml:space="preserve"> </v>
      </c>
      <c r="H61" s="100"/>
      <c r="I61" s="165" t="str">
        <f>IF(J61="Epilation",'Données clients'!E60," ")</f>
        <v xml:space="preserve"> </v>
      </c>
      <c r="J61" s="23" t="str">
        <f>IF('Données clients'!M60="Oui","Epilation",IF('Données clients'!O60="Oui","Détatouage",IF(AND('Données clients'!L60="Oui",'Données clients'!N60="Oui"),"Détatouage",IF(AND(OR('Données clients'!L60="Oui",'Données clients'!N60="Oui"),'Données clients'!P60="Oui"),"Aquapure",IF(AND(OR('Données clients'!L60="Oui",'Données clients'!N60="Oui",'Données clients'!P60="Oui"),'Données clients'!Q60="Oui"),"PBM"," ")))))</f>
        <v xml:space="preserve"> </v>
      </c>
      <c r="K61" s="159"/>
      <c r="L61" s="23" t="str">
        <f>IF(M61="Epilation",'Données clients'!E60," ")</f>
        <v xml:space="preserve"> </v>
      </c>
      <c r="M61" s="113" t="str">
        <f>IF('Données clients'!M60="Oui","Epilation",IF('Données clients'!O60="Oui","Détatouage",IF(AND('Données clients'!L60="Oui",'Données clients'!N60="Oui"),"Détatouage",IF(AND(OR('Données clients'!L60="Oui",'Données clients'!N60="Oui"),'Données clients'!P60="Oui"),"Aquapure",IF(AND(OR('Données clients'!L60="Oui",'Données clients'!N60="Oui",'Données clients'!P60="Oui"),'Données clients'!Q60="Oui"),"PBM"," ")))))</f>
        <v xml:space="preserve"> </v>
      </c>
      <c r="N61" s="159"/>
      <c r="O61" s="162" t="str">
        <f>IF(P61="Epilation",'Données clients'!E60," ")</f>
        <v xml:space="preserve"> </v>
      </c>
      <c r="P61" s="113" t="str">
        <f>IF('Données clients'!M60="Oui","Epilation",IF('Données clients'!O60="Oui","Détatouage",IF(AND('Données clients'!L60="Oui",'Données clients'!N60="Oui"),"Détatouage",IF(AND(OR('Données clients'!L60="Oui",'Données clients'!N60="Oui"),'Données clients'!P60="Oui"),"Aquapure",IF(AND(OR('Données clients'!L60="Oui",'Données clients'!N60="Oui",'Données clients'!P60="Oui"),'Données clients'!Q60="Oui"),"PBM"," ")))))</f>
        <v xml:space="preserve"> </v>
      </c>
      <c r="Q61" s="159"/>
      <c r="R61" s="140"/>
      <c r="S61" s="101">
        <f>IF(ISNA(VLOOKUP(H61,'Grille tarifaire'!$B$3:$F$72,3,FALSE)=TRUE),"0",VLOOKUP(H61,'Grille tarifaire'!$B$3:$F$72,3,FALSE))+IF(ISNA(VLOOKUP(K61,'Grille tarifaire'!$B$59:$F$72,3,FALSE)=TRUE),"0",VLOOKUP(K61,'Grille tarifaire'!$B$59:$F$72,3,FALSE))+IF(ISNA(VLOOKUP(N61,'Grille tarifaire'!$B$59:$F$72,3,FALSE)=TRUE),"0",VLOOKUP(N61,'Grille tarifaire'!$B$59:$F$72,3,FALSE))+IF(ISNA(VLOOKUP(Q61,'Grille tarifaire'!$B$59:$F$72,3,FALSE)=TRUE),"0",VLOOKUP(Q61,'Grille tarifaire'!$B$59:$F$72,3,FALSE))</f>
        <v>0</v>
      </c>
      <c r="T61" s="102"/>
      <c r="U61" s="103">
        <f t="shared" si="0"/>
        <v>0</v>
      </c>
      <c r="V61" s="104"/>
      <c r="W61" s="104"/>
      <c r="X61" s="105" t="str">
        <f t="shared" si="1"/>
        <v xml:space="preserve"> </v>
      </c>
    </row>
    <row r="62" spans="1:24" s="2" customFormat="1" ht="15" customHeight="1" x14ac:dyDescent="0.2">
      <c r="A62" s="95" t="str">
        <f>IF(OR('Données clients'!L61="Oui",'Données clients'!N61="Oui",'Données clients'!P61="Oui",'Données clients'!Q61="Oui"),'Données clients'!A61," ")</f>
        <v xml:space="preserve"> </v>
      </c>
      <c r="B62" s="96" t="str">
        <f>IF(OR('Données clients'!L61="Oui",'Données clients'!N61="Oui",'Données clients'!P61="Oui",'Données clients'!Q61="Oui"),'Données clients'!B61," ")</f>
        <v xml:space="preserve"> </v>
      </c>
      <c r="C62" s="97" t="str">
        <f>IF(OR('Données clients'!L61="Oui",'Données clients'!N61="Oui",'Données clients'!P61="Oui",'Données clients'!Q61="Oui"),'Données clients'!C61," ")</f>
        <v xml:space="preserve"> </v>
      </c>
      <c r="D62" s="163" t="str">
        <f>IF(OR('Données clients'!L61="Oui",'Données clients'!N61="Oui",'Données clients'!P61="Oui",'Données clients'!Q61="Oui"),'Données clients'!I61," ")</f>
        <v xml:space="preserve"> </v>
      </c>
      <c r="E62" s="163" t="str">
        <f>IF(OR('Données clients'!L61="Oui",'Données clients'!N61="Oui",'Données clients'!P61="Oui",'Données clients'!Q61="Oui"),YEAR(A62)&amp;"-"&amp;MONTH(A62)&amp;"-"&amp;"S"&amp;TEXT(ROW(A61),"000")," ")</f>
        <v xml:space="preserve"> </v>
      </c>
      <c r="F62" s="99" t="str">
        <f>IF('Données clients'!M61="Oui","Epilation",IF('Données clients'!L61="Oui","Epilation",IF('Données clients'!N61="Oui","Détatouage",IF('Données clients'!O61="Oui","Détatouage",IF('Données clients'!P61="Oui","Aquapure",IF('Données clients'!Q61="Oui","PBM"," "))))))</f>
        <v xml:space="preserve"> </v>
      </c>
      <c r="G62" s="98" t="str">
        <f>IF(F62="Epilation",'Données clients'!E61," ")</f>
        <v xml:space="preserve"> </v>
      </c>
      <c r="H62" s="100"/>
      <c r="I62" s="165" t="str">
        <f>IF(J62="Epilation",'Données clients'!E61," ")</f>
        <v xml:space="preserve"> </v>
      </c>
      <c r="J62" s="23" t="str">
        <f>IF('Données clients'!M61="Oui","Epilation",IF('Données clients'!O61="Oui","Détatouage",IF(AND('Données clients'!L61="Oui",'Données clients'!N61="Oui"),"Détatouage",IF(AND(OR('Données clients'!L61="Oui",'Données clients'!N61="Oui"),'Données clients'!P61="Oui"),"Aquapure",IF(AND(OR('Données clients'!L61="Oui",'Données clients'!N61="Oui",'Données clients'!P61="Oui"),'Données clients'!Q61="Oui"),"PBM"," ")))))</f>
        <v xml:space="preserve"> </v>
      </c>
      <c r="K62" s="159"/>
      <c r="L62" s="23" t="str">
        <f>IF(M62="Epilation",'Données clients'!E61," ")</f>
        <v xml:space="preserve"> </v>
      </c>
      <c r="M62" s="113" t="str">
        <f>IF('Données clients'!M61="Oui","Epilation",IF('Données clients'!O61="Oui","Détatouage",IF(AND('Données clients'!L61="Oui",'Données clients'!N61="Oui"),"Détatouage",IF(AND(OR('Données clients'!L61="Oui",'Données clients'!N61="Oui"),'Données clients'!P61="Oui"),"Aquapure",IF(AND(OR('Données clients'!L61="Oui",'Données clients'!N61="Oui",'Données clients'!P61="Oui"),'Données clients'!Q61="Oui"),"PBM"," ")))))</f>
        <v xml:space="preserve"> </v>
      </c>
      <c r="N62" s="159"/>
      <c r="O62" s="162" t="str">
        <f>IF(P62="Epilation",'Données clients'!E61," ")</f>
        <v xml:space="preserve"> </v>
      </c>
      <c r="P62" s="113" t="str">
        <f>IF('Données clients'!M61="Oui","Epilation",IF('Données clients'!O61="Oui","Détatouage",IF(AND('Données clients'!L61="Oui",'Données clients'!N61="Oui"),"Détatouage",IF(AND(OR('Données clients'!L61="Oui",'Données clients'!N61="Oui"),'Données clients'!P61="Oui"),"Aquapure",IF(AND(OR('Données clients'!L61="Oui",'Données clients'!N61="Oui",'Données clients'!P61="Oui"),'Données clients'!Q61="Oui"),"PBM"," ")))))</f>
        <v xml:space="preserve"> </v>
      </c>
      <c r="Q62" s="159"/>
      <c r="R62" s="140"/>
      <c r="S62" s="101">
        <f>IF(ISNA(VLOOKUP(H62,'Grille tarifaire'!$B$3:$F$72,3,FALSE)=TRUE),"0",VLOOKUP(H62,'Grille tarifaire'!$B$3:$F$72,3,FALSE))+IF(ISNA(VLOOKUP(K62,'Grille tarifaire'!$B$59:$F$72,3,FALSE)=TRUE),"0",VLOOKUP(K62,'Grille tarifaire'!$B$59:$F$72,3,FALSE))+IF(ISNA(VLOOKUP(N62,'Grille tarifaire'!$B$59:$F$72,3,FALSE)=TRUE),"0",VLOOKUP(N62,'Grille tarifaire'!$B$59:$F$72,3,FALSE))+IF(ISNA(VLOOKUP(Q62,'Grille tarifaire'!$B$59:$F$72,3,FALSE)=TRUE),"0",VLOOKUP(Q62,'Grille tarifaire'!$B$59:$F$72,3,FALSE))</f>
        <v>0</v>
      </c>
      <c r="T62" s="102"/>
      <c r="U62" s="103">
        <f t="shared" si="0"/>
        <v>0</v>
      </c>
      <c r="V62" s="104"/>
      <c r="W62" s="104"/>
      <c r="X62" s="105" t="str">
        <f t="shared" si="1"/>
        <v xml:space="preserve"> </v>
      </c>
    </row>
    <row r="63" spans="1:24" s="2" customFormat="1" ht="15" customHeight="1" x14ac:dyDescent="0.2">
      <c r="A63" s="95" t="str">
        <f>IF(OR('Données clients'!L62="Oui",'Données clients'!N62="Oui",'Données clients'!P62="Oui",'Données clients'!Q62="Oui"),'Données clients'!A62," ")</f>
        <v xml:space="preserve"> </v>
      </c>
      <c r="B63" s="96" t="str">
        <f>IF(OR('Données clients'!L62="Oui",'Données clients'!N62="Oui",'Données clients'!P62="Oui",'Données clients'!Q62="Oui"),'Données clients'!B62," ")</f>
        <v xml:space="preserve"> </v>
      </c>
      <c r="C63" s="97" t="str">
        <f>IF(OR('Données clients'!L62="Oui",'Données clients'!N62="Oui",'Données clients'!P62="Oui",'Données clients'!Q62="Oui"),'Données clients'!C62," ")</f>
        <v xml:space="preserve"> </v>
      </c>
      <c r="D63" s="163" t="str">
        <f>IF(OR('Données clients'!L62="Oui",'Données clients'!N62="Oui",'Données clients'!P62="Oui",'Données clients'!Q62="Oui"),'Données clients'!I62," ")</f>
        <v xml:space="preserve"> </v>
      </c>
      <c r="E63" s="163" t="str">
        <f>IF(OR('Données clients'!L62="Oui",'Données clients'!N62="Oui",'Données clients'!P62="Oui",'Données clients'!Q62="Oui"),YEAR(A63)&amp;"-"&amp;MONTH(A63)&amp;"-"&amp;"S"&amp;TEXT(ROW(A62),"000")," ")</f>
        <v xml:space="preserve"> </v>
      </c>
      <c r="F63" s="99" t="str">
        <f>IF('Données clients'!M62="Oui","Epilation",IF('Données clients'!L62="Oui","Epilation",IF('Données clients'!N62="Oui","Détatouage",IF('Données clients'!O62="Oui","Détatouage",IF('Données clients'!P62="Oui","Aquapure",IF('Données clients'!Q62="Oui","PBM"," "))))))</f>
        <v xml:space="preserve"> </v>
      </c>
      <c r="G63" s="98" t="str">
        <f>IF(F63="Epilation",'Données clients'!E62," ")</f>
        <v xml:space="preserve"> </v>
      </c>
      <c r="H63" s="100"/>
      <c r="I63" s="165" t="str">
        <f>IF(J63="Epilation",'Données clients'!E62," ")</f>
        <v xml:space="preserve"> </v>
      </c>
      <c r="J63" s="23" t="str">
        <f>IF('Données clients'!M62="Oui","Epilation",IF('Données clients'!O62="Oui","Détatouage",IF(AND('Données clients'!L62="Oui",'Données clients'!N62="Oui"),"Détatouage",IF(AND(OR('Données clients'!L62="Oui",'Données clients'!N62="Oui"),'Données clients'!P62="Oui"),"Aquapure",IF(AND(OR('Données clients'!L62="Oui",'Données clients'!N62="Oui",'Données clients'!P62="Oui"),'Données clients'!Q62="Oui"),"PBM"," ")))))</f>
        <v xml:space="preserve"> </v>
      </c>
      <c r="K63" s="159"/>
      <c r="L63" s="23" t="str">
        <f>IF(M63="Epilation",'Données clients'!E62," ")</f>
        <v xml:space="preserve"> </v>
      </c>
      <c r="M63" s="113" t="str">
        <f>IF('Données clients'!M62="Oui","Epilation",IF('Données clients'!O62="Oui","Détatouage",IF(AND('Données clients'!L62="Oui",'Données clients'!N62="Oui"),"Détatouage",IF(AND(OR('Données clients'!L62="Oui",'Données clients'!N62="Oui"),'Données clients'!P62="Oui"),"Aquapure",IF(AND(OR('Données clients'!L62="Oui",'Données clients'!N62="Oui",'Données clients'!P62="Oui"),'Données clients'!Q62="Oui"),"PBM"," ")))))</f>
        <v xml:space="preserve"> </v>
      </c>
      <c r="N63" s="159"/>
      <c r="O63" s="162" t="str">
        <f>IF(P63="Epilation",'Données clients'!E62," ")</f>
        <v xml:space="preserve"> </v>
      </c>
      <c r="P63" s="113" t="str">
        <f>IF('Données clients'!M62="Oui","Epilation",IF('Données clients'!O62="Oui","Détatouage",IF(AND('Données clients'!L62="Oui",'Données clients'!N62="Oui"),"Détatouage",IF(AND(OR('Données clients'!L62="Oui",'Données clients'!N62="Oui"),'Données clients'!P62="Oui"),"Aquapure",IF(AND(OR('Données clients'!L62="Oui",'Données clients'!N62="Oui",'Données clients'!P62="Oui"),'Données clients'!Q62="Oui"),"PBM"," ")))))</f>
        <v xml:space="preserve"> </v>
      </c>
      <c r="Q63" s="159"/>
      <c r="R63" s="140"/>
      <c r="S63" s="101">
        <f>IF(ISNA(VLOOKUP(H63,'Grille tarifaire'!$B$3:$F$72,3,FALSE)=TRUE),"0",VLOOKUP(H63,'Grille tarifaire'!$B$3:$F$72,3,FALSE))+IF(ISNA(VLOOKUP(K63,'Grille tarifaire'!$B$59:$F$72,3,FALSE)=TRUE),"0",VLOOKUP(K63,'Grille tarifaire'!$B$59:$F$72,3,FALSE))+IF(ISNA(VLOOKUP(N63,'Grille tarifaire'!$B$59:$F$72,3,FALSE)=TRUE),"0",VLOOKUP(N63,'Grille tarifaire'!$B$59:$F$72,3,FALSE))+IF(ISNA(VLOOKUP(Q63,'Grille tarifaire'!$B$59:$F$72,3,FALSE)=TRUE),"0",VLOOKUP(Q63,'Grille tarifaire'!$B$59:$F$72,3,FALSE))</f>
        <v>0</v>
      </c>
      <c r="T63" s="102"/>
      <c r="U63" s="103">
        <f t="shared" si="0"/>
        <v>0</v>
      </c>
      <c r="V63" s="104"/>
      <c r="W63" s="104"/>
      <c r="X63" s="105" t="str">
        <f t="shared" si="1"/>
        <v xml:space="preserve"> </v>
      </c>
    </row>
    <row r="64" spans="1:24" s="2" customFormat="1" ht="15" customHeight="1" x14ac:dyDescent="0.2">
      <c r="A64" s="95" t="str">
        <f>IF(OR('Données clients'!L63="Oui",'Données clients'!N63="Oui",'Données clients'!P63="Oui",'Données clients'!Q63="Oui"),'Données clients'!A63," ")</f>
        <v xml:space="preserve"> </v>
      </c>
      <c r="B64" s="96" t="str">
        <f>IF(OR('Données clients'!L63="Oui",'Données clients'!N63="Oui",'Données clients'!P63="Oui",'Données clients'!Q63="Oui"),'Données clients'!B63," ")</f>
        <v xml:space="preserve"> </v>
      </c>
      <c r="C64" s="97" t="str">
        <f>IF(OR('Données clients'!L63="Oui",'Données clients'!N63="Oui",'Données clients'!P63="Oui",'Données clients'!Q63="Oui"),'Données clients'!C63," ")</f>
        <v xml:space="preserve"> </v>
      </c>
      <c r="D64" s="163" t="str">
        <f>IF(OR('Données clients'!L63="Oui",'Données clients'!N63="Oui",'Données clients'!P63="Oui",'Données clients'!Q63="Oui"),'Données clients'!I63," ")</f>
        <v xml:space="preserve"> </v>
      </c>
      <c r="E64" s="163" t="str">
        <f>IF(OR('Données clients'!L63="Oui",'Données clients'!N63="Oui",'Données clients'!P63="Oui",'Données clients'!Q63="Oui"),YEAR(A64)&amp;"-"&amp;MONTH(A64)&amp;"-"&amp;"S"&amp;TEXT(ROW(A63),"000")," ")</f>
        <v xml:space="preserve"> </v>
      </c>
      <c r="F64" s="99" t="str">
        <f>IF('Données clients'!M63="Oui","Epilation",IF('Données clients'!L63="Oui","Epilation",IF('Données clients'!N63="Oui","Détatouage",IF('Données clients'!O63="Oui","Détatouage",IF('Données clients'!P63="Oui","Aquapure",IF('Données clients'!Q63="Oui","PBM"," "))))))</f>
        <v xml:space="preserve"> </v>
      </c>
      <c r="G64" s="98" t="str">
        <f>IF(F64="Epilation",'Données clients'!E63," ")</f>
        <v xml:space="preserve"> </v>
      </c>
      <c r="H64" s="100"/>
      <c r="I64" s="165" t="str">
        <f>IF(J64="Epilation",'Données clients'!E63," ")</f>
        <v xml:space="preserve"> </v>
      </c>
      <c r="J64" s="23" t="str">
        <f>IF('Données clients'!M63="Oui","Epilation",IF('Données clients'!O63="Oui","Détatouage",IF(AND('Données clients'!L63="Oui",'Données clients'!N63="Oui"),"Détatouage",IF(AND(OR('Données clients'!L63="Oui",'Données clients'!N63="Oui"),'Données clients'!P63="Oui"),"Aquapure",IF(AND(OR('Données clients'!L63="Oui",'Données clients'!N63="Oui",'Données clients'!P63="Oui"),'Données clients'!Q63="Oui"),"PBM"," ")))))</f>
        <v xml:space="preserve"> </v>
      </c>
      <c r="K64" s="159"/>
      <c r="L64" s="23" t="str">
        <f>IF(M64="Epilation",'Données clients'!E63," ")</f>
        <v xml:space="preserve"> </v>
      </c>
      <c r="M64" s="113" t="str">
        <f>IF('Données clients'!M63="Oui","Epilation",IF('Données clients'!O63="Oui","Détatouage",IF(AND('Données clients'!L63="Oui",'Données clients'!N63="Oui"),"Détatouage",IF(AND(OR('Données clients'!L63="Oui",'Données clients'!N63="Oui"),'Données clients'!P63="Oui"),"Aquapure",IF(AND(OR('Données clients'!L63="Oui",'Données clients'!N63="Oui",'Données clients'!P63="Oui"),'Données clients'!Q63="Oui"),"PBM"," ")))))</f>
        <v xml:space="preserve"> </v>
      </c>
      <c r="N64" s="159"/>
      <c r="O64" s="162" t="str">
        <f>IF(P64="Epilation",'Données clients'!E63," ")</f>
        <v xml:space="preserve"> </v>
      </c>
      <c r="P64" s="113" t="str">
        <f>IF('Données clients'!M63="Oui","Epilation",IF('Données clients'!O63="Oui","Détatouage",IF(AND('Données clients'!L63="Oui",'Données clients'!N63="Oui"),"Détatouage",IF(AND(OR('Données clients'!L63="Oui",'Données clients'!N63="Oui"),'Données clients'!P63="Oui"),"Aquapure",IF(AND(OR('Données clients'!L63="Oui",'Données clients'!N63="Oui",'Données clients'!P63="Oui"),'Données clients'!Q63="Oui"),"PBM"," ")))))</f>
        <v xml:space="preserve"> </v>
      </c>
      <c r="Q64" s="159"/>
      <c r="R64" s="140"/>
      <c r="S64" s="101">
        <f>IF(ISNA(VLOOKUP(H64,'Grille tarifaire'!$B$3:$F$72,3,FALSE)=TRUE),"0",VLOOKUP(H64,'Grille tarifaire'!$B$3:$F$72,3,FALSE))+IF(ISNA(VLOOKUP(K64,'Grille tarifaire'!$B$59:$F$72,3,FALSE)=TRUE),"0",VLOOKUP(K64,'Grille tarifaire'!$B$59:$F$72,3,FALSE))+IF(ISNA(VLOOKUP(N64,'Grille tarifaire'!$B$59:$F$72,3,FALSE)=TRUE),"0",VLOOKUP(N64,'Grille tarifaire'!$B$59:$F$72,3,FALSE))+IF(ISNA(VLOOKUP(Q64,'Grille tarifaire'!$B$59:$F$72,3,FALSE)=TRUE),"0",VLOOKUP(Q64,'Grille tarifaire'!$B$59:$F$72,3,FALSE))</f>
        <v>0</v>
      </c>
      <c r="T64" s="102"/>
      <c r="U64" s="103">
        <f t="shared" si="0"/>
        <v>0</v>
      </c>
      <c r="V64" s="104"/>
      <c r="W64" s="104"/>
      <c r="X64" s="105" t="str">
        <f t="shared" si="1"/>
        <v xml:space="preserve"> </v>
      </c>
    </row>
    <row r="65" spans="1:24" s="2" customFormat="1" ht="15" customHeight="1" x14ac:dyDescent="0.2">
      <c r="A65" s="95" t="str">
        <f>IF(OR('Données clients'!L64="Oui",'Données clients'!N64="Oui",'Données clients'!P64="Oui",'Données clients'!Q64="Oui"),'Données clients'!A64," ")</f>
        <v xml:space="preserve"> </v>
      </c>
      <c r="B65" s="96" t="str">
        <f>IF(OR('Données clients'!L64="Oui",'Données clients'!N64="Oui",'Données clients'!P64="Oui",'Données clients'!Q64="Oui"),'Données clients'!B64," ")</f>
        <v xml:space="preserve"> </v>
      </c>
      <c r="C65" s="97" t="str">
        <f>IF(OR('Données clients'!L64="Oui",'Données clients'!N64="Oui",'Données clients'!P64="Oui",'Données clients'!Q64="Oui"),'Données clients'!C64," ")</f>
        <v xml:space="preserve"> </v>
      </c>
      <c r="D65" s="163" t="str">
        <f>IF(OR('Données clients'!L64="Oui",'Données clients'!N64="Oui",'Données clients'!P64="Oui",'Données clients'!Q64="Oui"),'Données clients'!I64," ")</f>
        <v xml:space="preserve"> </v>
      </c>
      <c r="E65" s="163" t="str">
        <f>IF(OR('Données clients'!L64="Oui",'Données clients'!N64="Oui",'Données clients'!P64="Oui",'Données clients'!Q64="Oui"),YEAR(A65)&amp;"-"&amp;MONTH(A65)&amp;"-"&amp;"S"&amp;TEXT(ROW(A64),"000")," ")</f>
        <v xml:space="preserve"> </v>
      </c>
      <c r="F65" s="99" t="str">
        <f>IF('Données clients'!M64="Oui","Epilation",IF('Données clients'!L64="Oui","Epilation",IF('Données clients'!N64="Oui","Détatouage",IF('Données clients'!O64="Oui","Détatouage",IF('Données clients'!P64="Oui","Aquapure",IF('Données clients'!Q64="Oui","PBM"," "))))))</f>
        <v xml:space="preserve"> </v>
      </c>
      <c r="G65" s="98" t="str">
        <f>IF(F65="Epilation",'Données clients'!E64," ")</f>
        <v xml:space="preserve"> </v>
      </c>
      <c r="H65" s="100"/>
      <c r="I65" s="165" t="str">
        <f>IF(J65="Epilation",'Données clients'!E64," ")</f>
        <v xml:space="preserve"> </v>
      </c>
      <c r="J65" s="23" t="str">
        <f>IF('Données clients'!M64="Oui","Epilation",IF('Données clients'!O64="Oui","Détatouage",IF(AND('Données clients'!L64="Oui",'Données clients'!N64="Oui"),"Détatouage",IF(AND(OR('Données clients'!L64="Oui",'Données clients'!N64="Oui"),'Données clients'!P64="Oui"),"Aquapure",IF(AND(OR('Données clients'!L64="Oui",'Données clients'!N64="Oui",'Données clients'!P64="Oui"),'Données clients'!Q64="Oui"),"PBM"," ")))))</f>
        <v xml:space="preserve"> </v>
      </c>
      <c r="K65" s="159"/>
      <c r="L65" s="23" t="str">
        <f>IF(M65="Epilation",'Données clients'!E64," ")</f>
        <v xml:space="preserve"> </v>
      </c>
      <c r="M65" s="113" t="str">
        <f>IF('Données clients'!M64="Oui","Epilation",IF('Données clients'!O64="Oui","Détatouage",IF(AND('Données clients'!L64="Oui",'Données clients'!N64="Oui"),"Détatouage",IF(AND(OR('Données clients'!L64="Oui",'Données clients'!N64="Oui"),'Données clients'!P64="Oui"),"Aquapure",IF(AND(OR('Données clients'!L64="Oui",'Données clients'!N64="Oui",'Données clients'!P64="Oui"),'Données clients'!Q64="Oui"),"PBM"," ")))))</f>
        <v xml:space="preserve"> </v>
      </c>
      <c r="N65" s="159"/>
      <c r="O65" s="162" t="str">
        <f>IF(P65="Epilation",'Données clients'!E64," ")</f>
        <v xml:space="preserve"> </v>
      </c>
      <c r="P65" s="113" t="str">
        <f>IF('Données clients'!M64="Oui","Epilation",IF('Données clients'!O64="Oui","Détatouage",IF(AND('Données clients'!L64="Oui",'Données clients'!N64="Oui"),"Détatouage",IF(AND(OR('Données clients'!L64="Oui",'Données clients'!N64="Oui"),'Données clients'!P64="Oui"),"Aquapure",IF(AND(OR('Données clients'!L64="Oui",'Données clients'!N64="Oui",'Données clients'!P64="Oui"),'Données clients'!Q64="Oui"),"PBM"," ")))))</f>
        <v xml:space="preserve"> </v>
      </c>
      <c r="Q65" s="159"/>
      <c r="R65" s="140"/>
      <c r="S65" s="101">
        <f>IF(ISNA(VLOOKUP(H65,'Grille tarifaire'!$B$3:$F$72,3,FALSE)=TRUE),"0",VLOOKUP(H65,'Grille tarifaire'!$B$3:$F$72,3,FALSE))+IF(ISNA(VLOOKUP(K65,'Grille tarifaire'!$B$59:$F$72,3,FALSE)=TRUE),"0",VLOOKUP(K65,'Grille tarifaire'!$B$59:$F$72,3,FALSE))+IF(ISNA(VLOOKUP(N65,'Grille tarifaire'!$B$59:$F$72,3,FALSE)=TRUE),"0",VLOOKUP(N65,'Grille tarifaire'!$B$59:$F$72,3,FALSE))+IF(ISNA(VLOOKUP(Q65,'Grille tarifaire'!$B$59:$F$72,3,FALSE)=TRUE),"0",VLOOKUP(Q65,'Grille tarifaire'!$B$59:$F$72,3,FALSE))</f>
        <v>0</v>
      </c>
      <c r="T65" s="102"/>
      <c r="U65" s="103">
        <f t="shared" si="0"/>
        <v>0</v>
      </c>
      <c r="V65" s="104"/>
      <c r="W65" s="104"/>
      <c r="X65" s="105" t="str">
        <f t="shared" si="1"/>
        <v xml:space="preserve"> </v>
      </c>
    </row>
    <row r="66" spans="1:24" s="2" customFormat="1" ht="15" customHeight="1" x14ac:dyDescent="0.2">
      <c r="A66" s="95" t="str">
        <f>IF(OR('Données clients'!L65="Oui",'Données clients'!N65="Oui",'Données clients'!P65="Oui",'Données clients'!Q65="Oui"),'Données clients'!A65," ")</f>
        <v xml:space="preserve"> </v>
      </c>
      <c r="B66" s="96" t="str">
        <f>IF(OR('Données clients'!L65="Oui",'Données clients'!N65="Oui",'Données clients'!P65="Oui",'Données clients'!Q65="Oui"),'Données clients'!B65," ")</f>
        <v xml:space="preserve"> </v>
      </c>
      <c r="C66" s="97" t="str">
        <f>IF(OR('Données clients'!L65="Oui",'Données clients'!N65="Oui",'Données clients'!P65="Oui",'Données clients'!Q65="Oui"),'Données clients'!C65," ")</f>
        <v xml:space="preserve"> </v>
      </c>
      <c r="D66" s="163" t="str">
        <f>IF(OR('Données clients'!L65="Oui",'Données clients'!N65="Oui",'Données clients'!P65="Oui",'Données clients'!Q65="Oui"),'Données clients'!I65," ")</f>
        <v xml:space="preserve"> </v>
      </c>
      <c r="E66" s="163" t="str">
        <f>IF(OR('Données clients'!L65="Oui",'Données clients'!N65="Oui",'Données clients'!P65="Oui",'Données clients'!Q65="Oui"),YEAR(A66)&amp;"-"&amp;MONTH(A66)&amp;"-"&amp;"S"&amp;TEXT(ROW(A65),"000")," ")</f>
        <v xml:space="preserve"> </v>
      </c>
      <c r="F66" s="99" t="str">
        <f>IF('Données clients'!M65="Oui","Epilation",IF('Données clients'!L65="Oui","Epilation",IF('Données clients'!N65="Oui","Détatouage",IF('Données clients'!O65="Oui","Détatouage",IF('Données clients'!P65="Oui","Aquapure",IF('Données clients'!Q65="Oui","PBM"," "))))))</f>
        <v xml:space="preserve"> </v>
      </c>
      <c r="G66" s="98" t="str">
        <f>IF(F66="Epilation",'Données clients'!E65," ")</f>
        <v xml:space="preserve"> </v>
      </c>
      <c r="H66" s="100"/>
      <c r="I66" s="165" t="str">
        <f>IF(J66="Epilation",'Données clients'!E65," ")</f>
        <v xml:space="preserve"> </v>
      </c>
      <c r="J66" s="23" t="str">
        <f>IF('Données clients'!M65="Oui","Epilation",IF('Données clients'!O65="Oui","Détatouage",IF(AND('Données clients'!L65="Oui",'Données clients'!N65="Oui"),"Détatouage",IF(AND(OR('Données clients'!L65="Oui",'Données clients'!N65="Oui"),'Données clients'!P65="Oui"),"Aquapure",IF(AND(OR('Données clients'!L65="Oui",'Données clients'!N65="Oui",'Données clients'!P65="Oui"),'Données clients'!Q65="Oui"),"PBM"," ")))))</f>
        <v xml:space="preserve"> </v>
      </c>
      <c r="K66" s="159"/>
      <c r="L66" s="23" t="str">
        <f>IF(M66="Epilation",'Données clients'!E65," ")</f>
        <v xml:space="preserve"> </v>
      </c>
      <c r="M66" s="113" t="str">
        <f>IF('Données clients'!M65="Oui","Epilation",IF('Données clients'!O65="Oui","Détatouage",IF(AND('Données clients'!L65="Oui",'Données clients'!N65="Oui"),"Détatouage",IF(AND(OR('Données clients'!L65="Oui",'Données clients'!N65="Oui"),'Données clients'!P65="Oui"),"Aquapure",IF(AND(OR('Données clients'!L65="Oui",'Données clients'!N65="Oui",'Données clients'!P65="Oui"),'Données clients'!Q65="Oui"),"PBM"," ")))))</f>
        <v xml:space="preserve"> </v>
      </c>
      <c r="N66" s="159"/>
      <c r="O66" s="162" t="str">
        <f>IF(P66="Epilation",'Données clients'!E65," ")</f>
        <v xml:space="preserve"> </v>
      </c>
      <c r="P66" s="113" t="str">
        <f>IF('Données clients'!M65="Oui","Epilation",IF('Données clients'!O65="Oui","Détatouage",IF(AND('Données clients'!L65="Oui",'Données clients'!N65="Oui"),"Détatouage",IF(AND(OR('Données clients'!L65="Oui",'Données clients'!N65="Oui"),'Données clients'!P65="Oui"),"Aquapure",IF(AND(OR('Données clients'!L65="Oui",'Données clients'!N65="Oui",'Données clients'!P65="Oui"),'Données clients'!Q65="Oui"),"PBM"," ")))))</f>
        <v xml:space="preserve"> </v>
      </c>
      <c r="Q66" s="159"/>
      <c r="R66" s="140"/>
      <c r="S66" s="101">
        <f>IF(ISNA(VLOOKUP(H66,'Grille tarifaire'!$B$3:$F$72,3,FALSE)=TRUE),"0",VLOOKUP(H66,'Grille tarifaire'!$B$3:$F$72,3,FALSE))+IF(ISNA(VLOOKUP(K66,'Grille tarifaire'!$B$59:$F$72,3,FALSE)=TRUE),"0",VLOOKUP(K66,'Grille tarifaire'!$B$59:$F$72,3,FALSE))+IF(ISNA(VLOOKUP(N66,'Grille tarifaire'!$B$59:$F$72,3,FALSE)=TRUE),"0",VLOOKUP(N66,'Grille tarifaire'!$B$59:$F$72,3,FALSE))+IF(ISNA(VLOOKUP(Q66,'Grille tarifaire'!$B$59:$F$72,3,FALSE)=TRUE),"0",VLOOKUP(Q66,'Grille tarifaire'!$B$59:$F$72,3,FALSE))</f>
        <v>0</v>
      </c>
      <c r="T66" s="102"/>
      <c r="U66" s="103">
        <f t="shared" si="0"/>
        <v>0</v>
      </c>
      <c r="V66" s="104"/>
      <c r="W66" s="104"/>
      <c r="X66" s="105" t="str">
        <f t="shared" si="1"/>
        <v xml:space="preserve"> </v>
      </c>
    </row>
    <row r="67" spans="1:24" s="2" customFormat="1" ht="15" customHeight="1" x14ac:dyDescent="0.2">
      <c r="A67" s="95" t="str">
        <f>IF(OR('Données clients'!L66="Oui",'Données clients'!N66="Oui",'Données clients'!P66="Oui",'Données clients'!Q66="Oui"),'Données clients'!A66," ")</f>
        <v xml:space="preserve"> </v>
      </c>
      <c r="B67" s="96" t="str">
        <f>IF(OR('Données clients'!L66="Oui",'Données clients'!N66="Oui",'Données clients'!P66="Oui",'Données clients'!Q66="Oui"),'Données clients'!B66," ")</f>
        <v xml:space="preserve"> </v>
      </c>
      <c r="C67" s="97" t="str">
        <f>IF(OR('Données clients'!L66="Oui",'Données clients'!N66="Oui",'Données clients'!P66="Oui",'Données clients'!Q66="Oui"),'Données clients'!C66," ")</f>
        <v xml:space="preserve"> </v>
      </c>
      <c r="D67" s="163" t="str">
        <f>IF(OR('Données clients'!L66="Oui",'Données clients'!N66="Oui",'Données clients'!P66="Oui",'Données clients'!Q66="Oui"),'Données clients'!I66," ")</f>
        <v xml:space="preserve"> </v>
      </c>
      <c r="E67" s="163" t="str">
        <f>IF(OR('Données clients'!L66="Oui",'Données clients'!N66="Oui",'Données clients'!P66="Oui",'Données clients'!Q66="Oui"),YEAR(A67)&amp;"-"&amp;MONTH(A67)&amp;"-"&amp;"S"&amp;TEXT(ROW(A66),"000")," ")</f>
        <v xml:space="preserve"> </v>
      </c>
      <c r="F67" s="99" t="str">
        <f>IF('Données clients'!M66="Oui","Epilation",IF('Données clients'!L66="Oui","Epilation",IF('Données clients'!N66="Oui","Détatouage",IF('Données clients'!O66="Oui","Détatouage",IF('Données clients'!P66="Oui","Aquapure",IF('Données clients'!Q66="Oui","PBM"," "))))))</f>
        <v xml:space="preserve"> </v>
      </c>
      <c r="G67" s="98" t="str">
        <f>IF(F67="Epilation",'Données clients'!E66," ")</f>
        <v xml:space="preserve"> </v>
      </c>
      <c r="H67" s="100"/>
      <c r="I67" s="165" t="str">
        <f>IF(J67="Epilation",'Données clients'!E66," ")</f>
        <v xml:space="preserve"> </v>
      </c>
      <c r="J67" s="23" t="str">
        <f>IF('Données clients'!M66="Oui","Epilation",IF('Données clients'!O66="Oui","Détatouage",IF(AND('Données clients'!L66="Oui",'Données clients'!N66="Oui"),"Détatouage",IF(AND(OR('Données clients'!L66="Oui",'Données clients'!N66="Oui"),'Données clients'!P66="Oui"),"Aquapure",IF(AND(OR('Données clients'!L66="Oui",'Données clients'!N66="Oui",'Données clients'!P66="Oui"),'Données clients'!Q66="Oui"),"PBM"," ")))))</f>
        <v xml:space="preserve"> </v>
      </c>
      <c r="K67" s="159"/>
      <c r="L67" s="23" t="str">
        <f>IF(M67="Epilation",'Données clients'!E66," ")</f>
        <v xml:space="preserve"> </v>
      </c>
      <c r="M67" s="113" t="str">
        <f>IF('Données clients'!M66="Oui","Epilation",IF('Données clients'!O66="Oui","Détatouage",IF(AND('Données clients'!L66="Oui",'Données clients'!N66="Oui"),"Détatouage",IF(AND(OR('Données clients'!L66="Oui",'Données clients'!N66="Oui"),'Données clients'!P66="Oui"),"Aquapure",IF(AND(OR('Données clients'!L66="Oui",'Données clients'!N66="Oui",'Données clients'!P66="Oui"),'Données clients'!Q66="Oui"),"PBM"," ")))))</f>
        <v xml:space="preserve"> </v>
      </c>
      <c r="N67" s="159"/>
      <c r="O67" s="162" t="str">
        <f>IF(P67="Epilation",'Données clients'!E66," ")</f>
        <v xml:space="preserve"> </v>
      </c>
      <c r="P67" s="113" t="str">
        <f>IF('Données clients'!M66="Oui","Epilation",IF('Données clients'!O66="Oui","Détatouage",IF(AND('Données clients'!L66="Oui",'Données clients'!N66="Oui"),"Détatouage",IF(AND(OR('Données clients'!L66="Oui",'Données clients'!N66="Oui"),'Données clients'!P66="Oui"),"Aquapure",IF(AND(OR('Données clients'!L66="Oui",'Données clients'!N66="Oui",'Données clients'!P66="Oui"),'Données clients'!Q66="Oui"),"PBM"," ")))))</f>
        <v xml:space="preserve"> </v>
      </c>
      <c r="Q67" s="159"/>
      <c r="R67" s="140"/>
      <c r="S67" s="101">
        <f>IF(ISNA(VLOOKUP(H67,'Grille tarifaire'!$B$3:$F$72,3,FALSE)=TRUE),"0",VLOOKUP(H67,'Grille tarifaire'!$B$3:$F$72,3,FALSE))+IF(ISNA(VLOOKUP(K67,'Grille tarifaire'!$B$59:$F$72,3,FALSE)=TRUE),"0",VLOOKUP(K67,'Grille tarifaire'!$B$59:$F$72,3,FALSE))+IF(ISNA(VLOOKUP(N67,'Grille tarifaire'!$B$59:$F$72,3,FALSE)=TRUE),"0",VLOOKUP(N67,'Grille tarifaire'!$B$59:$F$72,3,FALSE))+IF(ISNA(VLOOKUP(Q67,'Grille tarifaire'!$B$59:$F$72,3,FALSE)=TRUE),"0",VLOOKUP(Q67,'Grille tarifaire'!$B$59:$F$72,3,FALSE))</f>
        <v>0</v>
      </c>
      <c r="T67" s="102"/>
      <c r="U67" s="103">
        <f t="shared" ref="U67:U100" si="2">IF(COUNTBLANK(T67)=1,S67,S67-S67*T67)</f>
        <v>0</v>
      </c>
      <c r="V67" s="104"/>
      <c r="W67" s="104"/>
      <c r="X67" s="105" t="str">
        <f t="shared" ref="X67:X100" si="3">IF(COUNTBLANK(V67)=0,"Oui"," ")</f>
        <v xml:space="preserve"> </v>
      </c>
    </row>
    <row r="68" spans="1:24" s="2" customFormat="1" ht="15" customHeight="1" x14ac:dyDescent="0.2">
      <c r="A68" s="95" t="str">
        <f>IF(OR('Données clients'!L67="Oui",'Données clients'!N67="Oui",'Données clients'!P67="Oui",'Données clients'!Q67="Oui"),'Données clients'!A67," ")</f>
        <v xml:space="preserve"> </v>
      </c>
      <c r="B68" s="96" t="str">
        <f>IF(OR('Données clients'!L67="Oui",'Données clients'!N67="Oui",'Données clients'!P67="Oui",'Données clients'!Q67="Oui"),'Données clients'!B67," ")</f>
        <v xml:space="preserve"> </v>
      </c>
      <c r="C68" s="97" t="str">
        <f>IF(OR('Données clients'!L67="Oui",'Données clients'!N67="Oui",'Données clients'!P67="Oui",'Données clients'!Q67="Oui"),'Données clients'!C67," ")</f>
        <v xml:space="preserve"> </v>
      </c>
      <c r="D68" s="163" t="str">
        <f>IF(OR('Données clients'!L67="Oui",'Données clients'!N67="Oui",'Données clients'!P67="Oui",'Données clients'!Q67="Oui"),'Données clients'!I67," ")</f>
        <v xml:space="preserve"> </v>
      </c>
      <c r="E68" s="163" t="str">
        <f>IF(OR('Données clients'!L67="Oui",'Données clients'!N67="Oui",'Données clients'!P67="Oui",'Données clients'!Q67="Oui"),YEAR(A68)&amp;"-"&amp;MONTH(A68)&amp;"-"&amp;"S"&amp;TEXT(ROW(A67),"000")," ")</f>
        <v xml:space="preserve"> </v>
      </c>
      <c r="F68" s="99" t="str">
        <f>IF('Données clients'!M67="Oui","Epilation",IF('Données clients'!L67="Oui","Epilation",IF('Données clients'!N67="Oui","Détatouage",IF('Données clients'!O67="Oui","Détatouage",IF('Données clients'!P67="Oui","Aquapure",IF('Données clients'!Q67="Oui","PBM"," "))))))</f>
        <v xml:space="preserve"> </v>
      </c>
      <c r="G68" s="98" t="str">
        <f>IF(F68="Epilation",'Données clients'!E67," ")</f>
        <v xml:space="preserve"> </v>
      </c>
      <c r="H68" s="100"/>
      <c r="I68" s="165" t="str">
        <f>IF(J68="Epilation",'Données clients'!E67," ")</f>
        <v xml:space="preserve"> </v>
      </c>
      <c r="J68" s="23" t="str">
        <f>IF('Données clients'!M67="Oui","Epilation",IF('Données clients'!O67="Oui","Détatouage",IF(AND('Données clients'!L67="Oui",'Données clients'!N67="Oui"),"Détatouage",IF(AND(OR('Données clients'!L67="Oui",'Données clients'!N67="Oui"),'Données clients'!P67="Oui"),"Aquapure",IF(AND(OR('Données clients'!L67="Oui",'Données clients'!N67="Oui",'Données clients'!P67="Oui"),'Données clients'!Q67="Oui"),"PBM"," ")))))</f>
        <v xml:space="preserve"> </v>
      </c>
      <c r="K68" s="159"/>
      <c r="L68" s="23" t="str">
        <f>IF(M68="Epilation",'Données clients'!E67," ")</f>
        <v xml:space="preserve"> </v>
      </c>
      <c r="M68" s="113" t="str">
        <f>IF('Données clients'!M67="Oui","Epilation",IF('Données clients'!O67="Oui","Détatouage",IF(AND('Données clients'!L67="Oui",'Données clients'!N67="Oui"),"Détatouage",IF(AND(OR('Données clients'!L67="Oui",'Données clients'!N67="Oui"),'Données clients'!P67="Oui"),"Aquapure",IF(AND(OR('Données clients'!L67="Oui",'Données clients'!N67="Oui",'Données clients'!P67="Oui"),'Données clients'!Q67="Oui"),"PBM"," ")))))</f>
        <v xml:space="preserve"> </v>
      </c>
      <c r="N68" s="159"/>
      <c r="O68" s="162" t="str">
        <f>IF(P68="Epilation",'Données clients'!E67," ")</f>
        <v xml:space="preserve"> </v>
      </c>
      <c r="P68" s="113" t="str">
        <f>IF('Données clients'!M67="Oui","Epilation",IF('Données clients'!O67="Oui","Détatouage",IF(AND('Données clients'!L67="Oui",'Données clients'!N67="Oui"),"Détatouage",IF(AND(OR('Données clients'!L67="Oui",'Données clients'!N67="Oui"),'Données clients'!P67="Oui"),"Aquapure",IF(AND(OR('Données clients'!L67="Oui",'Données clients'!N67="Oui",'Données clients'!P67="Oui"),'Données clients'!Q67="Oui"),"PBM"," ")))))</f>
        <v xml:space="preserve"> </v>
      </c>
      <c r="Q68" s="159"/>
      <c r="R68" s="140"/>
      <c r="S68" s="101">
        <f>IF(ISNA(VLOOKUP(H68,'Grille tarifaire'!$B$3:$F$72,3,FALSE)=TRUE),"0",VLOOKUP(H68,'Grille tarifaire'!$B$3:$F$72,3,FALSE))+IF(ISNA(VLOOKUP(K68,'Grille tarifaire'!$B$59:$F$72,3,FALSE)=TRUE),"0",VLOOKUP(K68,'Grille tarifaire'!$B$59:$F$72,3,FALSE))+IF(ISNA(VLOOKUP(N68,'Grille tarifaire'!$B$59:$F$72,3,FALSE)=TRUE),"0",VLOOKUP(N68,'Grille tarifaire'!$B$59:$F$72,3,FALSE))+IF(ISNA(VLOOKUP(Q68,'Grille tarifaire'!$B$59:$F$72,3,FALSE)=TRUE),"0",VLOOKUP(Q68,'Grille tarifaire'!$B$59:$F$72,3,FALSE))</f>
        <v>0</v>
      </c>
      <c r="T68" s="102"/>
      <c r="U68" s="103">
        <f t="shared" si="2"/>
        <v>0</v>
      </c>
      <c r="V68" s="104"/>
      <c r="W68" s="104"/>
      <c r="X68" s="105" t="str">
        <f t="shared" si="3"/>
        <v xml:space="preserve"> </v>
      </c>
    </row>
    <row r="69" spans="1:24" s="2" customFormat="1" ht="15" customHeight="1" x14ac:dyDescent="0.2">
      <c r="A69" s="95" t="str">
        <f>IF(OR('Données clients'!L68="Oui",'Données clients'!N68="Oui",'Données clients'!P68="Oui",'Données clients'!Q68="Oui"),'Données clients'!A68," ")</f>
        <v xml:space="preserve"> </v>
      </c>
      <c r="B69" s="96" t="str">
        <f>IF(OR('Données clients'!L68="Oui",'Données clients'!N68="Oui",'Données clients'!P68="Oui",'Données clients'!Q68="Oui"),'Données clients'!B68," ")</f>
        <v xml:space="preserve"> </v>
      </c>
      <c r="C69" s="97" t="str">
        <f>IF(OR('Données clients'!L68="Oui",'Données clients'!N68="Oui",'Données clients'!P68="Oui",'Données clients'!Q68="Oui"),'Données clients'!C68," ")</f>
        <v xml:space="preserve"> </v>
      </c>
      <c r="D69" s="163" t="str">
        <f>IF(OR('Données clients'!L68="Oui",'Données clients'!N68="Oui",'Données clients'!P68="Oui",'Données clients'!Q68="Oui"),'Données clients'!I68," ")</f>
        <v xml:space="preserve"> </v>
      </c>
      <c r="E69" s="163" t="str">
        <f>IF(OR('Données clients'!L68="Oui",'Données clients'!N68="Oui",'Données clients'!P68="Oui",'Données clients'!Q68="Oui"),YEAR(A69)&amp;"-"&amp;MONTH(A69)&amp;"-"&amp;"S"&amp;TEXT(ROW(A68),"000")," ")</f>
        <v xml:space="preserve"> </v>
      </c>
      <c r="F69" s="99" t="str">
        <f>IF('Données clients'!M68="Oui","Epilation",IF('Données clients'!L68="Oui","Epilation",IF('Données clients'!N68="Oui","Détatouage",IF('Données clients'!O68="Oui","Détatouage",IF('Données clients'!P68="Oui","Aquapure",IF('Données clients'!Q68="Oui","PBM"," "))))))</f>
        <v xml:space="preserve"> </v>
      </c>
      <c r="G69" s="98" t="str">
        <f>IF(F69="Epilation",'Données clients'!E68," ")</f>
        <v xml:space="preserve"> </v>
      </c>
      <c r="H69" s="100"/>
      <c r="I69" s="165" t="str">
        <f>IF(J69="Epilation",'Données clients'!E68," ")</f>
        <v xml:space="preserve"> </v>
      </c>
      <c r="J69" s="23" t="str">
        <f>IF('Données clients'!M68="Oui","Epilation",IF('Données clients'!O68="Oui","Détatouage",IF(AND('Données clients'!L68="Oui",'Données clients'!N68="Oui"),"Détatouage",IF(AND(OR('Données clients'!L68="Oui",'Données clients'!N68="Oui"),'Données clients'!P68="Oui"),"Aquapure",IF(AND(OR('Données clients'!L68="Oui",'Données clients'!N68="Oui",'Données clients'!P68="Oui"),'Données clients'!Q68="Oui"),"PBM"," ")))))</f>
        <v xml:space="preserve"> </v>
      </c>
      <c r="K69" s="159"/>
      <c r="L69" s="23" t="str">
        <f>IF(M69="Epilation",'Données clients'!E68," ")</f>
        <v xml:space="preserve"> </v>
      </c>
      <c r="M69" s="113" t="str">
        <f>IF('Données clients'!M68="Oui","Epilation",IF('Données clients'!O68="Oui","Détatouage",IF(AND('Données clients'!L68="Oui",'Données clients'!N68="Oui"),"Détatouage",IF(AND(OR('Données clients'!L68="Oui",'Données clients'!N68="Oui"),'Données clients'!P68="Oui"),"Aquapure",IF(AND(OR('Données clients'!L68="Oui",'Données clients'!N68="Oui",'Données clients'!P68="Oui"),'Données clients'!Q68="Oui"),"PBM"," ")))))</f>
        <v xml:space="preserve"> </v>
      </c>
      <c r="N69" s="159"/>
      <c r="O69" s="162" t="str">
        <f>IF(P69="Epilation",'Données clients'!E68," ")</f>
        <v xml:space="preserve"> </v>
      </c>
      <c r="P69" s="113" t="str">
        <f>IF('Données clients'!M68="Oui","Epilation",IF('Données clients'!O68="Oui","Détatouage",IF(AND('Données clients'!L68="Oui",'Données clients'!N68="Oui"),"Détatouage",IF(AND(OR('Données clients'!L68="Oui",'Données clients'!N68="Oui"),'Données clients'!P68="Oui"),"Aquapure",IF(AND(OR('Données clients'!L68="Oui",'Données clients'!N68="Oui",'Données clients'!P68="Oui"),'Données clients'!Q68="Oui"),"PBM"," ")))))</f>
        <v xml:space="preserve"> </v>
      </c>
      <c r="Q69" s="159"/>
      <c r="R69" s="140"/>
      <c r="S69" s="101">
        <f>IF(ISNA(VLOOKUP(H69,'Grille tarifaire'!$B$3:$F$72,3,FALSE)=TRUE),"0",VLOOKUP(H69,'Grille tarifaire'!$B$3:$F$72,3,FALSE))+IF(ISNA(VLOOKUP(K69,'Grille tarifaire'!$B$59:$F$72,3,FALSE)=TRUE),"0",VLOOKUP(K69,'Grille tarifaire'!$B$59:$F$72,3,FALSE))+IF(ISNA(VLOOKUP(N69,'Grille tarifaire'!$B$59:$F$72,3,FALSE)=TRUE),"0",VLOOKUP(N69,'Grille tarifaire'!$B$59:$F$72,3,FALSE))+IF(ISNA(VLOOKUP(Q69,'Grille tarifaire'!$B$59:$F$72,3,FALSE)=TRUE),"0",VLOOKUP(Q69,'Grille tarifaire'!$B$59:$F$72,3,FALSE))</f>
        <v>0</v>
      </c>
      <c r="T69" s="102"/>
      <c r="U69" s="103">
        <f t="shared" si="2"/>
        <v>0</v>
      </c>
      <c r="V69" s="104"/>
      <c r="W69" s="104"/>
      <c r="X69" s="105" t="str">
        <f t="shared" si="3"/>
        <v xml:space="preserve"> </v>
      </c>
    </row>
    <row r="70" spans="1:24" s="2" customFormat="1" ht="15" customHeight="1" x14ac:dyDescent="0.2">
      <c r="A70" s="95" t="str">
        <f>IF(OR('Données clients'!L69="Oui",'Données clients'!N69="Oui",'Données clients'!P69="Oui",'Données clients'!Q69="Oui"),'Données clients'!A69," ")</f>
        <v xml:space="preserve"> </v>
      </c>
      <c r="B70" s="96" t="str">
        <f>IF(OR('Données clients'!L69="Oui",'Données clients'!N69="Oui",'Données clients'!P69="Oui",'Données clients'!Q69="Oui"),'Données clients'!B69," ")</f>
        <v xml:space="preserve"> </v>
      </c>
      <c r="C70" s="97" t="str">
        <f>IF(OR('Données clients'!L69="Oui",'Données clients'!N69="Oui",'Données clients'!P69="Oui",'Données clients'!Q69="Oui"),'Données clients'!C69," ")</f>
        <v xml:space="preserve"> </v>
      </c>
      <c r="D70" s="163" t="str">
        <f>IF(OR('Données clients'!L69="Oui",'Données clients'!N69="Oui",'Données clients'!P69="Oui",'Données clients'!Q69="Oui"),'Données clients'!I69," ")</f>
        <v xml:space="preserve"> </v>
      </c>
      <c r="E70" s="163" t="str">
        <f>IF(OR('Données clients'!L69="Oui",'Données clients'!N69="Oui",'Données clients'!P69="Oui",'Données clients'!Q69="Oui"),YEAR(A70)&amp;"-"&amp;MONTH(A70)&amp;"-"&amp;"S"&amp;TEXT(ROW(A69),"000")," ")</f>
        <v xml:space="preserve"> </v>
      </c>
      <c r="F70" s="99" t="str">
        <f>IF('Données clients'!M69="Oui","Epilation",IF('Données clients'!L69="Oui","Epilation",IF('Données clients'!N69="Oui","Détatouage",IF('Données clients'!O69="Oui","Détatouage",IF('Données clients'!P69="Oui","Aquapure",IF('Données clients'!Q69="Oui","PBM"," "))))))</f>
        <v xml:space="preserve"> </v>
      </c>
      <c r="G70" s="98" t="str">
        <f>IF(F70="Epilation",'Données clients'!E69," ")</f>
        <v xml:space="preserve"> </v>
      </c>
      <c r="H70" s="100"/>
      <c r="I70" s="165" t="str">
        <f>IF(J70="Epilation",'Données clients'!E69," ")</f>
        <v xml:space="preserve"> </v>
      </c>
      <c r="J70" s="23" t="str">
        <f>IF('Données clients'!M69="Oui","Epilation",IF('Données clients'!O69="Oui","Détatouage",IF(AND('Données clients'!L69="Oui",'Données clients'!N69="Oui"),"Détatouage",IF(AND(OR('Données clients'!L69="Oui",'Données clients'!N69="Oui"),'Données clients'!P69="Oui"),"Aquapure",IF(AND(OR('Données clients'!L69="Oui",'Données clients'!N69="Oui",'Données clients'!P69="Oui"),'Données clients'!Q69="Oui"),"PBM"," ")))))</f>
        <v xml:space="preserve"> </v>
      </c>
      <c r="K70" s="159"/>
      <c r="L70" s="23" t="str">
        <f>IF(M70="Epilation",'Données clients'!E69," ")</f>
        <v xml:space="preserve"> </v>
      </c>
      <c r="M70" s="113" t="str">
        <f>IF('Données clients'!M69="Oui","Epilation",IF('Données clients'!O69="Oui","Détatouage",IF(AND('Données clients'!L69="Oui",'Données clients'!N69="Oui"),"Détatouage",IF(AND(OR('Données clients'!L69="Oui",'Données clients'!N69="Oui"),'Données clients'!P69="Oui"),"Aquapure",IF(AND(OR('Données clients'!L69="Oui",'Données clients'!N69="Oui",'Données clients'!P69="Oui"),'Données clients'!Q69="Oui"),"PBM"," ")))))</f>
        <v xml:space="preserve"> </v>
      </c>
      <c r="N70" s="159"/>
      <c r="O70" s="162" t="str">
        <f>IF(P70="Epilation",'Données clients'!E69," ")</f>
        <v xml:space="preserve"> </v>
      </c>
      <c r="P70" s="113" t="str">
        <f>IF('Données clients'!M69="Oui","Epilation",IF('Données clients'!O69="Oui","Détatouage",IF(AND('Données clients'!L69="Oui",'Données clients'!N69="Oui"),"Détatouage",IF(AND(OR('Données clients'!L69="Oui",'Données clients'!N69="Oui"),'Données clients'!P69="Oui"),"Aquapure",IF(AND(OR('Données clients'!L69="Oui",'Données clients'!N69="Oui",'Données clients'!P69="Oui"),'Données clients'!Q69="Oui"),"PBM"," ")))))</f>
        <v xml:space="preserve"> </v>
      </c>
      <c r="Q70" s="159"/>
      <c r="R70" s="140"/>
      <c r="S70" s="101">
        <f>IF(ISNA(VLOOKUP(H70,'Grille tarifaire'!$B$3:$F$72,3,FALSE)=TRUE),"0",VLOOKUP(H70,'Grille tarifaire'!$B$3:$F$72,3,FALSE))+IF(ISNA(VLOOKUP(K70,'Grille tarifaire'!$B$59:$F$72,3,FALSE)=TRUE),"0",VLOOKUP(K70,'Grille tarifaire'!$B$59:$F$72,3,FALSE))+IF(ISNA(VLOOKUP(N70,'Grille tarifaire'!$B$59:$F$72,3,FALSE)=TRUE),"0",VLOOKUP(N70,'Grille tarifaire'!$B$59:$F$72,3,FALSE))+IF(ISNA(VLOOKUP(Q70,'Grille tarifaire'!$B$59:$F$72,3,FALSE)=TRUE),"0",VLOOKUP(Q70,'Grille tarifaire'!$B$59:$F$72,3,FALSE))</f>
        <v>0</v>
      </c>
      <c r="T70" s="102"/>
      <c r="U70" s="103">
        <f t="shared" si="2"/>
        <v>0</v>
      </c>
      <c r="V70" s="104"/>
      <c r="W70" s="104"/>
      <c r="X70" s="105" t="str">
        <f t="shared" si="3"/>
        <v xml:space="preserve"> </v>
      </c>
    </row>
    <row r="71" spans="1:24" s="2" customFormat="1" ht="15" customHeight="1" x14ac:dyDescent="0.2">
      <c r="A71" s="95" t="str">
        <f>IF(OR('Données clients'!L70="Oui",'Données clients'!N70="Oui",'Données clients'!P70="Oui",'Données clients'!Q70="Oui"),'Données clients'!A70," ")</f>
        <v xml:space="preserve"> </v>
      </c>
      <c r="B71" s="96" t="str">
        <f>IF(OR('Données clients'!L70="Oui",'Données clients'!N70="Oui",'Données clients'!P70="Oui",'Données clients'!Q70="Oui"),'Données clients'!B70," ")</f>
        <v xml:space="preserve"> </v>
      </c>
      <c r="C71" s="97" t="str">
        <f>IF(OR('Données clients'!L70="Oui",'Données clients'!N70="Oui",'Données clients'!P70="Oui",'Données clients'!Q70="Oui"),'Données clients'!C70," ")</f>
        <v xml:space="preserve"> </v>
      </c>
      <c r="D71" s="163" t="str">
        <f>IF(OR('Données clients'!L70="Oui",'Données clients'!N70="Oui",'Données clients'!P70="Oui",'Données clients'!Q70="Oui"),'Données clients'!I70," ")</f>
        <v xml:space="preserve"> </v>
      </c>
      <c r="E71" s="163" t="str">
        <f>IF(OR('Données clients'!L70="Oui",'Données clients'!N70="Oui",'Données clients'!P70="Oui",'Données clients'!Q70="Oui"),YEAR(A71)&amp;"-"&amp;MONTH(A71)&amp;"-"&amp;"S"&amp;TEXT(ROW(A70),"000")," ")</f>
        <v xml:space="preserve"> </v>
      </c>
      <c r="F71" s="99" t="str">
        <f>IF('Données clients'!M70="Oui","Epilation",IF('Données clients'!L70="Oui","Epilation",IF('Données clients'!N70="Oui","Détatouage",IF('Données clients'!O70="Oui","Détatouage",IF('Données clients'!P70="Oui","Aquapure",IF('Données clients'!Q70="Oui","PBM"," "))))))</f>
        <v xml:space="preserve"> </v>
      </c>
      <c r="G71" s="98" t="str">
        <f>IF(F71="Epilation",'Données clients'!E70," ")</f>
        <v xml:space="preserve"> </v>
      </c>
      <c r="H71" s="100"/>
      <c r="I71" s="165" t="str">
        <f>IF(J71="Epilation",'Données clients'!E70," ")</f>
        <v xml:space="preserve"> </v>
      </c>
      <c r="J71" s="23" t="str">
        <f>IF('Données clients'!M70="Oui","Epilation",IF('Données clients'!O70="Oui","Détatouage",IF(AND('Données clients'!L70="Oui",'Données clients'!N70="Oui"),"Détatouage",IF(AND(OR('Données clients'!L70="Oui",'Données clients'!N70="Oui"),'Données clients'!P70="Oui"),"Aquapure",IF(AND(OR('Données clients'!L70="Oui",'Données clients'!N70="Oui",'Données clients'!P70="Oui"),'Données clients'!Q70="Oui"),"PBM"," ")))))</f>
        <v xml:space="preserve"> </v>
      </c>
      <c r="K71" s="159"/>
      <c r="L71" s="23" t="str">
        <f>IF(M71="Epilation",'Données clients'!E70," ")</f>
        <v xml:space="preserve"> </v>
      </c>
      <c r="M71" s="113" t="str">
        <f>IF('Données clients'!M70="Oui","Epilation",IF('Données clients'!O70="Oui","Détatouage",IF(AND('Données clients'!L70="Oui",'Données clients'!N70="Oui"),"Détatouage",IF(AND(OR('Données clients'!L70="Oui",'Données clients'!N70="Oui"),'Données clients'!P70="Oui"),"Aquapure",IF(AND(OR('Données clients'!L70="Oui",'Données clients'!N70="Oui",'Données clients'!P70="Oui"),'Données clients'!Q70="Oui"),"PBM"," ")))))</f>
        <v xml:space="preserve"> </v>
      </c>
      <c r="N71" s="159"/>
      <c r="O71" s="162" t="str">
        <f>IF(P71="Epilation",'Données clients'!E70," ")</f>
        <v xml:space="preserve"> </v>
      </c>
      <c r="P71" s="113" t="str">
        <f>IF('Données clients'!M70="Oui","Epilation",IF('Données clients'!O70="Oui","Détatouage",IF(AND('Données clients'!L70="Oui",'Données clients'!N70="Oui"),"Détatouage",IF(AND(OR('Données clients'!L70="Oui",'Données clients'!N70="Oui"),'Données clients'!P70="Oui"),"Aquapure",IF(AND(OR('Données clients'!L70="Oui",'Données clients'!N70="Oui",'Données clients'!P70="Oui"),'Données clients'!Q70="Oui"),"PBM"," ")))))</f>
        <v xml:space="preserve"> </v>
      </c>
      <c r="Q71" s="159"/>
      <c r="R71" s="140"/>
      <c r="S71" s="101">
        <f>IF(ISNA(VLOOKUP(H71,'Grille tarifaire'!$B$3:$F$72,3,FALSE)=TRUE),"0",VLOOKUP(H71,'Grille tarifaire'!$B$3:$F$72,3,FALSE))+IF(ISNA(VLOOKUP(K71,'Grille tarifaire'!$B$59:$F$72,3,FALSE)=TRUE),"0",VLOOKUP(K71,'Grille tarifaire'!$B$59:$F$72,3,FALSE))+IF(ISNA(VLOOKUP(N71,'Grille tarifaire'!$B$59:$F$72,3,FALSE)=TRUE),"0",VLOOKUP(N71,'Grille tarifaire'!$B$59:$F$72,3,FALSE))+IF(ISNA(VLOOKUP(Q71,'Grille tarifaire'!$B$59:$F$72,3,FALSE)=TRUE),"0",VLOOKUP(Q71,'Grille tarifaire'!$B$59:$F$72,3,FALSE))</f>
        <v>0</v>
      </c>
      <c r="T71" s="102"/>
      <c r="U71" s="103">
        <f t="shared" si="2"/>
        <v>0</v>
      </c>
      <c r="V71" s="104"/>
      <c r="W71" s="104"/>
      <c r="X71" s="105" t="str">
        <f t="shared" si="3"/>
        <v xml:space="preserve"> </v>
      </c>
    </row>
    <row r="72" spans="1:24" s="2" customFormat="1" ht="15" customHeight="1" x14ac:dyDescent="0.2">
      <c r="A72" s="95" t="str">
        <f>IF(OR('Données clients'!L71="Oui",'Données clients'!N71="Oui",'Données clients'!P71="Oui",'Données clients'!Q71="Oui"),'Données clients'!A71," ")</f>
        <v xml:space="preserve"> </v>
      </c>
      <c r="B72" s="96" t="str">
        <f>IF(OR('Données clients'!L71="Oui",'Données clients'!N71="Oui",'Données clients'!P71="Oui",'Données clients'!Q71="Oui"),'Données clients'!B71," ")</f>
        <v xml:space="preserve"> </v>
      </c>
      <c r="C72" s="97" t="str">
        <f>IF(OR('Données clients'!L71="Oui",'Données clients'!N71="Oui",'Données clients'!P71="Oui",'Données clients'!Q71="Oui"),'Données clients'!C71," ")</f>
        <v xml:space="preserve"> </v>
      </c>
      <c r="D72" s="163" t="str">
        <f>IF(OR('Données clients'!L71="Oui",'Données clients'!N71="Oui",'Données clients'!P71="Oui",'Données clients'!Q71="Oui"),'Données clients'!I71," ")</f>
        <v xml:space="preserve"> </v>
      </c>
      <c r="E72" s="163" t="str">
        <f>IF(OR('Données clients'!L71="Oui",'Données clients'!N71="Oui",'Données clients'!P71="Oui",'Données clients'!Q71="Oui"),YEAR(A72)&amp;"-"&amp;MONTH(A72)&amp;"-"&amp;"S"&amp;TEXT(ROW(A71),"000")," ")</f>
        <v xml:space="preserve"> </v>
      </c>
      <c r="F72" s="99" t="str">
        <f>IF('Données clients'!M71="Oui","Epilation",IF('Données clients'!L71="Oui","Epilation",IF('Données clients'!N71="Oui","Détatouage",IF('Données clients'!O71="Oui","Détatouage",IF('Données clients'!P71="Oui","Aquapure",IF('Données clients'!Q71="Oui","PBM"," "))))))</f>
        <v xml:space="preserve"> </v>
      </c>
      <c r="G72" s="98" t="str">
        <f>IF(F72="Epilation",'Données clients'!E71," ")</f>
        <v xml:space="preserve"> </v>
      </c>
      <c r="H72" s="100"/>
      <c r="I72" s="165" t="str">
        <f>IF(J72="Epilation",'Données clients'!E71," ")</f>
        <v xml:space="preserve"> </v>
      </c>
      <c r="J72" s="23" t="str">
        <f>IF('Données clients'!M71="Oui","Epilation",IF('Données clients'!O71="Oui","Détatouage",IF(AND('Données clients'!L71="Oui",'Données clients'!N71="Oui"),"Détatouage",IF(AND(OR('Données clients'!L71="Oui",'Données clients'!N71="Oui"),'Données clients'!P71="Oui"),"Aquapure",IF(AND(OR('Données clients'!L71="Oui",'Données clients'!N71="Oui",'Données clients'!P71="Oui"),'Données clients'!Q71="Oui"),"PBM"," ")))))</f>
        <v xml:space="preserve"> </v>
      </c>
      <c r="K72" s="159"/>
      <c r="L72" s="23" t="str">
        <f>IF(M72="Epilation",'Données clients'!E71," ")</f>
        <v xml:space="preserve"> </v>
      </c>
      <c r="M72" s="113" t="str">
        <f>IF('Données clients'!M71="Oui","Epilation",IF('Données clients'!O71="Oui","Détatouage",IF(AND('Données clients'!L71="Oui",'Données clients'!N71="Oui"),"Détatouage",IF(AND(OR('Données clients'!L71="Oui",'Données clients'!N71="Oui"),'Données clients'!P71="Oui"),"Aquapure",IF(AND(OR('Données clients'!L71="Oui",'Données clients'!N71="Oui",'Données clients'!P71="Oui"),'Données clients'!Q71="Oui"),"PBM"," ")))))</f>
        <v xml:space="preserve"> </v>
      </c>
      <c r="N72" s="159"/>
      <c r="O72" s="162" t="str">
        <f>IF(P72="Epilation",'Données clients'!E71," ")</f>
        <v xml:space="preserve"> </v>
      </c>
      <c r="P72" s="113" t="str">
        <f>IF('Données clients'!M71="Oui","Epilation",IF('Données clients'!O71="Oui","Détatouage",IF(AND('Données clients'!L71="Oui",'Données clients'!N71="Oui"),"Détatouage",IF(AND(OR('Données clients'!L71="Oui",'Données clients'!N71="Oui"),'Données clients'!P71="Oui"),"Aquapure",IF(AND(OR('Données clients'!L71="Oui",'Données clients'!N71="Oui",'Données clients'!P71="Oui"),'Données clients'!Q71="Oui"),"PBM"," ")))))</f>
        <v xml:space="preserve"> </v>
      </c>
      <c r="Q72" s="159"/>
      <c r="R72" s="140"/>
      <c r="S72" s="101">
        <f>IF(ISNA(VLOOKUP(H72,'Grille tarifaire'!$B$3:$F$72,3,FALSE)=TRUE),"0",VLOOKUP(H72,'Grille tarifaire'!$B$3:$F$72,3,FALSE))+IF(ISNA(VLOOKUP(K72,'Grille tarifaire'!$B$59:$F$72,3,FALSE)=TRUE),"0",VLOOKUP(K72,'Grille tarifaire'!$B$59:$F$72,3,FALSE))+IF(ISNA(VLOOKUP(N72,'Grille tarifaire'!$B$59:$F$72,3,FALSE)=TRUE),"0",VLOOKUP(N72,'Grille tarifaire'!$B$59:$F$72,3,FALSE))+IF(ISNA(VLOOKUP(Q72,'Grille tarifaire'!$B$59:$F$72,3,FALSE)=TRUE),"0",VLOOKUP(Q72,'Grille tarifaire'!$B$59:$F$72,3,FALSE))</f>
        <v>0</v>
      </c>
      <c r="T72" s="102"/>
      <c r="U72" s="103">
        <f t="shared" si="2"/>
        <v>0</v>
      </c>
      <c r="V72" s="104"/>
      <c r="W72" s="104"/>
      <c r="X72" s="105" t="str">
        <f t="shared" si="3"/>
        <v xml:space="preserve"> </v>
      </c>
    </row>
    <row r="73" spans="1:24" s="2" customFormat="1" ht="15" customHeight="1" x14ac:dyDescent="0.2">
      <c r="A73" s="95" t="str">
        <f>IF(OR('Données clients'!L72="Oui",'Données clients'!N72="Oui",'Données clients'!P72="Oui",'Données clients'!Q72="Oui"),'Données clients'!A72," ")</f>
        <v xml:space="preserve"> </v>
      </c>
      <c r="B73" s="96" t="str">
        <f>IF(OR('Données clients'!L72="Oui",'Données clients'!N72="Oui",'Données clients'!P72="Oui",'Données clients'!Q72="Oui"),'Données clients'!B72," ")</f>
        <v xml:space="preserve"> </v>
      </c>
      <c r="C73" s="97" t="str">
        <f>IF(OR('Données clients'!L72="Oui",'Données clients'!N72="Oui",'Données clients'!P72="Oui",'Données clients'!Q72="Oui"),'Données clients'!C72," ")</f>
        <v xml:space="preserve"> </v>
      </c>
      <c r="D73" s="163" t="str">
        <f>IF(OR('Données clients'!L72="Oui",'Données clients'!N72="Oui",'Données clients'!P72="Oui",'Données clients'!Q72="Oui"),'Données clients'!I72," ")</f>
        <v xml:space="preserve"> </v>
      </c>
      <c r="E73" s="163" t="str">
        <f>IF(OR('Données clients'!L72="Oui",'Données clients'!N72="Oui",'Données clients'!P72="Oui",'Données clients'!Q72="Oui"),YEAR(A73)&amp;"-"&amp;MONTH(A73)&amp;"-"&amp;"S"&amp;TEXT(ROW(A72),"000")," ")</f>
        <v xml:space="preserve"> </v>
      </c>
      <c r="F73" s="99" t="str">
        <f>IF('Données clients'!M72="Oui","Epilation",IF('Données clients'!L72="Oui","Epilation",IF('Données clients'!N72="Oui","Détatouage",IF('Données clients'!O72="Oui","Détatouage",IF('Données clients'!P72="Oui","Aquapure",IF('Données clients'!Q72="Oui","PBM"," "))))))</f>
        <v xml:space="preserve"> </v>
      </c>
      <c r="G73" s="98" t="str">
        <f>IF(F73="Epilation",'Données clients'!E72," ")</f>
        <v xml:space="preserve"> </v>
      </c>
      <c r="H73" s="100"/>
      <c r="I73" s="165" t="str">
        <f>IF(J73="Epilation",'Données clients'!E72," ")</f>
        <v xml:space="preserve"> </v>
      </c>
      <c r="J73" s="23" t="str">
        <f>IF('Données clients'!M72="Oui","Epilation",IF('Données clients'!O72="Oui","Détatouage",IF(AND('Données clients'!L72="Oui",'Données clients'!N72="Oui"),"Détatouage",IF(AND(OR('Données clients'!L72="Oui",'Données clients'!N72="Oui"),'Données clients'!P72="Oui"),"Aquapure",IF(AND(OR('Données clients'!L72="Oui",'Données clients'!N72="Oui",'Données clients'!P72="Oui"),'Données clients'!Q72="Oui"),"PBM"," ")))))</f>
        <v xml:space="preserve"> </v>
      </c>
      <c r="K73" s="159"/>
      <c r="L73" s="23" t="str">
        <f>IF(M73="Epilation",'Données clients'!E72," ")</f>
        <v xml:space="preserve"> </v>
      </c>
      <c r="M73" s="113" t="str">
        <f>IF('Données clients'!M72="Oui","Epilation",IF('Données clients'!O72="Oui","Détatouage",IF(AND('Données clients'!L72="Oui",'Données clients'!N72="Oui"),"Détatouage",IF(AND(OR('Données clients'!L72="Oui",'Données clients'!N72="Oui"),'Données clients'!P72="Oui"),"Aquapure",IF(AND(OR('Données clients'!L72="Oui",'Données clients'!N72="Oui",'Données clients'!P72="Oui"),'Données clients'!Q72="Oui"),"PBM"," ")))))</f>
        <v xml:space="preserve"> </v>
      </c>
      <c r="N73" s="159"/>
      <c r="O73" s="162" t="str">
        <f>IF(P73="Epilation",'Données clients'!E72," ")</f>
        <v xml:space="preserve"> </v>
      </c>
      <c r="P73" s="113" t="str">
        <f>IF('Données clients'!M72="Oui","Epilation",IF('Données clients'!O72="Oui","Détatouage",IF(AND('Données clients'!L72="Oui",'Données clients'!N72="Oui"),"Détatouage",IF(AND(OR('Données clients'!L72="Oui",'Données clients'!N72="Oui"),'Données clients'!P72="Oui"),"Aquapure",IF(AND(OR('Données clients'!L72="Oui",'Données clients'!N72="Oui",'Données clients'!P72="Oui"),'Données clients'!Q72="Oui"),"PBM"," ")))))</f>
        <v xml:space="preserve"> </v>
      </c>
      <c r="Q73" s="159"/>
      <c r="R73" s="140"/>
      <c r="S73" s="101">
        <f>IF(ISNA(VLOOKUP(H73,'Grille tarifaire'!$B$3:$F$72,3,FALSE)=TRUE),"0",VLOOKUP(H73,'Grille tarifaire'!$B$3:$F$72,3,FALSE))+IF(ISNA(VLOOKUP(K73,'Grille tarifaire'!$B$59:$F$72,3,FALSE)=TRUE),"0",VLOOKUP(K73,'Grille tarifaire'!$B$59:$F$72,3,FALSE))+IF(ISNA(VLOOKUP(N73,'Grille tarifaire'!$B$59:$F$72,3,FALSE)=TRUE),"0",VLOOKUP(N73,'Grille tarifaire'!$B$59:$F$72,3,FALSE))+IF(ISNA(VLOOKUP(Q73,'Grille tarifaire'!$B$59:$F$72,3,FALSE)=TRUE),"0",VLOOKUP(Q73,'Grille tarifaire'!$B$59:$F$72,3,FALSE))</f>
        <v>0</v>
      </c>
      <c r="T73" s="102"/>
      <c r="U73" s="103">
        <f t="shared" si="2"/>
        <v>0</v>
      </c>
      <c r="V73" s="104"/>
      <c r="W73" s="104"/>
      <c r="X73" s="105" t="str">
        <f t="shared" si="3"/>
        <v xml:space="preserve"> </v>
      </c>
    </row>
    <row r="74" spans="1:24" s="2" customFormat="1" ht="15" customHeight="1" x14ac:dyDescent="0.2">
      <c r="A74" s="95" t="str">
        <f>IF(OR('Données clients'!L73="Oui",'Données clients'!N73="Oui",'Données clients'!P73="Oui",'Données clients'!Q73="Oui"),'Données clients'!A73," ")</f>
        <v xml:space="preserve"> </v>
      </c>
      <c r="B74" s="96" t="str">
        <f>IF(OR('Données clients'!L73="Oui",'Données clients'!N73="Oui",'Données clients'!P73="Oui",'Données clients'!Q73="Oui"),'Données clients'!B73," ")</f>
        <v xml:space="preserve"> </v>
      </c>
      <c r="C74" s="97" t="str">
        <f>IF(OR('Données clients'!L73="Oui",'Données clients'!N73="Oui",'Données clients'!P73="Oui",'Données clients'!Q73="Oui"),'Données clients'!C73," ")</f>
        <v xml:space="preserve"> </v>
      </c>
      <c r="D74" s="163" t="str">
        <f>IF(OR('Données clients'!L73="Oui",'Données clients'!N73="Oui",'Données clients'!P73="Oui",'Données clients'!Q73="Oui"),'Données clients'!I73," ")</f>
        <v xml:space="preserve"> </v>
      </c>
      <c r="E74" s="163" t="str">
        <f>IF(OR('Données clients'!L73="Oui",'Données clients'!N73="Oui",'Données clients'!P73="Oui",'Données clients'!Q73="Oui"),YEAR(A74)&amp;"-"&amp;MONTH(A74)&amp;"-"&amp;"S"&amp;TEXT(ROW(A73),"000")," ")</f>
        <v xml:space="preserve"> </v>
      </c>
      <c r="F74" s="99" t="str">
        <f>IF('Données clients'!M73="Oui","Epilation",IF('Données clients'!L73="Oui","Epilation",IF('Données clients'!N73="Oui","Détatouage",IF('Données clients'!O73="Oui","Détatouage",IF('Données clients'!P73="Oui","Aquapure",IF('Données clients'!Q73="Oui","PBM"," "))))))</f>
        <v xml:space="preserve"> </v>
      </c>
      <c r="G74" s="98" t="str">
        <f>IF(F74="Epilation",'Données clients'!E73," ")</f>
        <v xml:space="preserve"> </v>
      </c>
      <c r="H74" s="100"/>
      <c r="I74" s="165" t="str">
        <f>IF(J74="Epilation",'Données clients'!E73," ")</f>
        <v xml:space="preserve"> </v>
      </c>
      <c r="J74" s="23" t="str">
        <f>IF('Données clients'!M73="Oui","Epilation",IF('Données clients'!O73="Oui","Détatouage",IF(AND('Données clients'!L73="Oui",'Données clients'!N73="Oui"),"Détatouage",IF(AND(OR('Données clients'!L73="Oui",'Données clients'!N73="Oui"),'Données clients'!P73="Oui"),"Aquapure",IF(AND(OR('Données clients'!L73="Oui",'Données clients'!N73="Oui",'Données clients'!P73="Oui"),'Données clients'!Q73="Oui"),"PBM"," ")))))</f>
        <v xml:space="preserve"> </v>
      </c>
      <c r="K74" s="159"/>
      <c r="L74" s="23" t="str">
        <f>IF(M74="Epilation",'Données clients'!E73," ")</f>
        <v xml:space="preserve"> </v>
      </c>
      <c r="M74" s="113" t="str">
        <f>IF('Données clients'!M73="Oui","Epilation",IF('Données clients'!O73="Oui","Détatouage",IF(AND('Données clients'!L73="Oui",'Données clients'!N73="Oui"),"Détatouage",IF(AND(OR('Données clients'!L73="Oui",'Données clients'!N73="Oui"),'Données clients'!P73="Oui"),"Aquapure",IF(AND(OR('Données clients'!L73="Oui",'Données clients'!N73="Oui",'Données clients'!P73="Oui"),'Données clients'!Q73="Oui"),"PBM"," ")))))</f>
        <v xml:space="preserve"> </v>
      </c>
      <c r="N74" s="159"/>
      <c r="O74" s="162" t="str">
        <f>IF(P74="Epilation",'Données clients'!E73," ")</f>
        <v xml:space="preserve"> </v>
      </c>
      <c r="P74" s="113" t="str">
        <f>IF('Données clients'!M73="Oui","Epilation",IF('Données clients'!O73="Oui","Détatouage",IF(AND('Données clients'!L73="Oui",'Données clients'!N73="Oui"),"Détatouage",IF(AND(OR('Données clients'!L73="Oui",'Données clients'!N73="Oui"),'Données clients'!P73="Oui"),"Aquapure",IF(AND(OR('Données clients'!L73="Oui",'Données clients'!N73="Oui",'Données clients'!P73="Oui"),'Données clients'!Q73="Oui"),"PBM"," ")))))</f>
        <v xml:space="preserve"> </v>
      </c>
      <c r="Q74" s="159"/>
      <c r="R74" s="140"/>
      <c r="S74" s="101">
        <f>IF(ISNA(VLOOKUP(H74,'Grille tarifaire'!$B$3:$F$72,3,FALSE)=TRUE),"0",VLOOKUP(H74,'Grille tarifaire'!$B$3:$F$72,3,FALSE))+IF(ISNA(VLOOKUP(K74,'Grille tarifaire'!$B$59:$F$72,3,FALSE)=TRUE),"0",VLOOKUP(K74,'Grille tarifaire'!$B$59:$F$72,3,FALSE))+IF(ISNA(VLOOKUP(N74,'Grille tarifaire'!$B$59:$F$72,3,FALSE)=TRUE),"0",VLOOKUP(N74,'Grille tarifaire'!$B$59:$F$72,3,FALSE))+IF(ISNA(VLOOKUP(Q74,'Grille tarifaire'!$B$59:$F$72,3,FALSE)=TRUE),"0",VLOOKUP(Q74,'Grille tarifaire'!$B$59:$F$72,3,FALSE))</f>
        <v>0</v>
      </c>
      <c r="T74" s="102"/>
      <c r="U74" s="103">
        <f t="shared" si="2"/>
        <v>0</v>
      </c>
      <c r="V74" s="104"/>
      <c r="W74" s="104"/>
      <c r="X74" s="105" t="str">
        <f t="shared" si="3"/>
        <v xml:space="preserve"> </v>
      </c>
    </row>
    <row r="75" spans="1:24" s="2" customFormat="1" ht="15" customHeight="1" x14ac:dyDescent="0.2">
      <c r="A75" s="95" t="str">
        <f>IF(OR('Données clients'!L74="Oui",'Données clients'!N74="Oui",'Données clients'!P74="Oui",'Données clients'!Q74="Oui"),'Données clients'!A74," ")</f>
        <v xml:space="preserve"> </v>
      </c>
      <c r="B75" s="96" t="str">
        <f>IF(OR('Données clients'!L74="Oui",'Données clients'!N74="Oui",'Données clients'!P74="Oui",'Données clients'!Q74="Oui"),'Données clients'!B74," ")</f>
        <v xml:space="preserve"> </v>
      </c>
      <c r="C75" s="97" t="str">
        <f>IF(OR('Données clients'!L74="Oui",'Données clients'!N74="Oui",'Données clients'!P74="Oui",'Données clients'!Q74="Oui"),'Données clients'!C74," ")</f>
        <v xml:space="preserve"> </v>
      </c>
      <c r="D75" s="163" t="str">
        <f>IF(OR('Données clients'!L74="Oui",'Données clients'!N74="Oui",'Données clients'!P74="Oui",'Données clients'!Q74="Oui"),'Données clients'!I74," ")</f>
        <v xml:space="preserve"> </v>
      </c>
      <c r="E75" s="163" t="str">
        <f>IF(OR('Données clients'!L74="Oui",'Données clients'!N74="Oui",'Données clients'!P74="Oui",'Données clients'!Q74="Oui"),YEAR(A75)&amp;"-"&amp;MONTH(A75)&amp;"-"&amp;"S"&amp;TEXT(ROW(A74),"000")," ")</f>
        <v xml:space="preserve"> </v>
      </c>
      <c r="F75" s="99" t="str">
        <f>IF('Données clients'!M74="Oui","Epilation",IF('Données clients'!L74="Oui","Epilation",IF('Données clients'!N74="Oui","Détatouage",IF('Données clients'!O74="Oui","Détatouage",IF('Données clients'!P74="Oui","Aquapure",IF('Données clients'!Q74="Oui","PBM"," "))))))</f>
        <v xml:space="preserve"> </v>
      </c>
      <c r="G75" s="98" t="str">
        <f>IF(F75="Epilation",'Données clients'!E74," ")</f>
        <v xml:space="preserve"> </v>
      </c>
      <c r="H75" s="100"/>
      <c r="I75" s="165" t="str">
        <f>IF(J75="Epilation",'Données clients'!E74," ")</f>
        <v xml:space="preserve"> </v>
      </c>
      <c r="J75" s="23" t="str">
        <f>IF('Données clients'!M74="Oui","Epilation",IF('Données clients'!O74="Oui","Détatouage",IF(AND('Données clients'!L74="Oui",'Données clients'!N74="Oui"),"Détatouage",IF(AND(OR('Données clients'!L74="Oui",'Données clients'!N74="Oui"),'Données clients'!P74="Oui"),"Aquapure",IF(AND(OR('Données clients'!L74="Oui",'Données clients'!N74="Oui",'Données clients'!P74="Oui"),'Données clients'!Q74="Oui"),"PBM"," ")))))</f>
        <v xml:space="preserve"> </v>
      </c>
      <c r="K75" s="159"/>
      <c r="L75" s="23" t="str">
        <f>IF(M75="Epilation",'Données clients'!E74," ")</f>
        <v xml:space="preserve"> </v>
      </c>
      <c r="M75" s="113" t="str">
        <f>IF('Données clients'!M74="Oui","Epilation",IF('Données clients'!O74="Oui","Détatouage",IF(AND('Données clients'!L74="Oui",'Données clients'!N74="Oui"),"Détatouage",IF(AND(OR('Données clients'!L74="Oui",'Données clients'!N74="Oui"),'Données clients'!P74="Oui"),"Aquapure",IF(AND(OR('Données clients'!L74="Oui",'Données clients'!N74="Oui",'Données clients'!P74="Oui"),'Données clients'!Q74="Oui"),"PBM"," ")))))</f>
        <v xml:space="preserve"> </v>
      </c>
      <c r="N75" s="159"/>
      <c r="O75" s="162" t="str">
        <f>IF(P75="Epilation",'Données clients'!E74," ")</f>
        <v xml:space="preserve"> </v>
      </c>
      <c r="P75" s="113" t="str">
        <f>IF('Données clients'!M74="Oui","Epilation",IF('Données clients'!O74="Oui","Détatouage",IF(AND('Données clients'!L74="Oui",'Données clients'!N74="Oui"),"Détatouage",IF(AND(OR('Données clients'!L74="Oui",'Données clients'!N74="Oui"),'Données clients'!P74="Oui"),"Aquapure",IF(AND(OR('Données clients'!L74="Oui",'Données clients'!N74="Oui",'Données clients'!P74="Oui"),'Données clients'!Q74="Oui"),"PBM"," ")))))</f>
        <v xml:space="preserve"> </v>
      </c>
      <c r="Q75" s="159"/>
      <c r="R75" s="140"/>
      <c r="S75" s="101">
        <f>IF(ISNA(VLOOKUP(H75,'Grille tarifaire'!$B$3:$F$72,3,FALSE)=TRUE),"0",VLOOKUP(H75,'Grille tarifaire'!$B$3:$F$72,3,FALSE))+IF(ISNA(VLOOKUP(K75,'Grille tarifaire'!$B$59:$F$72,3,FALSE)=TRUE),"0",VLOOKUP(K75,'Grille tarifaire'!$B$59:$F$72,3,FALSE))+IF(ISNA(VLOOKUP(N75,'Grille tarifaire'!$B$59:$F$72,3,FALSE)=TRUE),"0",VLOOKUP(N75,'Grille tarifaire'!$B$59:$F$72,3,FALSE))+IF(ISNA(VLOOKUP(Q75,'Grille tarifaire'!$B$59:$F$72,3,FALSE)=TRUE),"0",VLOOKUP(Q75,'Grille tarifaire'!$B$59:$F$72,3,FALSE))</f>
        <v>0</v>
      </c>
      <c r="T75" s="102"/>
      <c r="U75" s="103">
        <f t="shared" si="2"/>
        <v>0</v>
      </c>
      <c r="V75" s="104"/>
      <c r="W75" s="104"/>
      <c r="X75" s="105" t="str">
        <f t="shared" si="3"/>
        <v xml:space="preserve"> </v>
      </c>
    </row>
    <row r="76" spans="1:24" s="2" customFormat="1" ht="15" customHeight="1" x14ac:dyDescent="0.2">
      <c r="A76" s="95" t="str">
        <f>IF(OR('Données clients'!L75="Oui",'Données clients'!N75="Oui",'Données clients'!P75="Oui",'Données clients'!Q75="Oui"),'Données clients'!A75," ")</f>
        <v xml:space="preserve"> </v>
      </c>
      <c r="B76" s="96" t="str">
        <f>IF(OR('Données clients'!L75="Oui",'Données clients'!N75="Oui",'Données clients'!P75="Oui",'Données clients'!Q75="Oui"),'Données clients'!B75," ")</f>
        <v xml:space="preserve"> </v>
      </c>
      <c r="C76" s="97" t="str">
        <f>IF(OR('Données clients'!L75="Oui",'Données clients'!N75="Oui",'Données clients'!P75="Oui",'Données clients'!Q75="Oui"),'Données clients'!C75," ")</f>
        <v xml:space="preserve"> </v>
      </c>
      <c r="D76" s="163" t="str">
        <f>IF(OR('Données clients'!L75="Oui",'Données clients'!N75="Oui",'Données clients'!P75="Oui",'Données clients'!Q75="Oui"),'Données clients'!I75," ")</f>
        <v xml:space="preserve"> </v>
      </c>
      <c r="E76" s="163" t="str">
        <f>IF(OR('Données clients'!L75="Oui",'Données clients'!N75="Oui",'Données clients'!P75="Oui",'Données clients'!Q75="Oui"),YEAR(A76)&amp;"-"&amp;MONTH(A76)&amp;"-"&amp;"S"&amp;TEXT(ROW(A75),"000")," ")</f>
        <v xml:space="preserve"> </v>
      </c>
      <c r="F76" s="99" t="str">
        <f>IF('Données clients'!M75="Oui","Epilation",IF('Données clients'!L75="Oui","Epilation",IF('Données clients'!N75="Oui","Détatouage",IF('Données clients'!O75="Oui","Détatouage",IF('Données clients'!P75="Oui","Aquapure",IF('Données clients'!Q75="Oui","PBM"," "))))))</f>
        <v xml:space="preserve"> </v>
      </c>
      <c r="G76" s="98" t="str">
        <f>IF(F76="Epilation",'Données clients'!E75," ")</f>
        <v xml:space="preserve"> </v>
      </c>
      <c r="H76" s="100"/>
      <c r="I76" s="165" t="str">
        <f>IF(J76="Epilation",'Données clients'!E75," ")</f>
        <v xml:space="preserve"> </v>
      </c>
      <c r="J76" s="23" t="str">
        <f>IF('Données clients'!M75="Oui","Epilation",IF('Données clients'!O75="Oui","Détatouage",IF(AND('Données clients'!L75="Oui",'Données clients'!N75="Oui"),"Détatouage",IF(AND(OR('Données clients'!L75="Oui",'Données clients'!N75="Oui"),'Données clients'!P75="Oui"),"Aquapure",IF(AND(OR('Données clients'!L75="Oui",'Données clients'!N75="Oui",'Données clients'!P75="Oui"),'Données clients'!Q75="Oui"),"PBM"," ")))))</f>
        <v xml:space="preserve"> </v>
      </c>
      <c r="K76" s="159"/>
      <c r="L76" s="23" t="str">
        <f>IF(M76="Epilation",'Données clients'!E75," ")</f>
        <v xml:space="preserve"> </v>
      </c>
      <c r="M76" s="113" t="str">
        <f>IF('Données clients'!M75="Oui","Epilation",IF('Données clients'!O75="Oui","Détatouage",IF(AND('Données clients'!L75="Oui",'Données clients'!N75="Oui"),"Détatouage",IF(AND(OR('Données clients'!L75="Oui",'Données clients'!N75="Oui"),'Données clients'!P75="Oui"),"Aquapure",IF(AND(OR('Données clients'!L75="Oui",'Données clients'!N75="Oui",'Données clients'!P75="Oui"),'Données clients'!Q75="Oui"),"PBM"," ")))))</f>
        <v xml:space="preserve"> </v>
      </c>
      <c r="N76" s="159"/>
      <c r="O76" s="162" t="str">
        <f>IF(P76="Epilation",'Données clients'!E75," ")</f>
        <v xml:space="preserve"> </v>
      </c>
      <c r="P76" s="113" t="str">
        <f>IF('Données clients'!M75="Oui","Epilation",IF('Données clients'!O75="Oui","Détatouage",IF(AND('Données clients'!L75="Oui",'Données clients'!N75="Oui"),"Détatouage",IF(AND(OR('Données clients'!L75="Oui",'Données clients'!N75="Oui"),'Données clients'!P75="Oui"),"Aquapure",IF(AND(OR('Données clients'!L75="Oui",'Données clients'!N75="Oui",'Données clients'!P75="Oui"),'Données clients'!Q75="Oui"),"PBM"," ")))))</f>
        <v xml:space="preserve"> </v>
      </c>
      <c r="Q76" s="159"/>
      <c r="R76" s="140"/>
      <c r="S76" s="101">
        <f>IF(ISNA(VLOOKUP(H76,'Grille tarifaire'!$B$3:$F$72,3,FALSE)=TRUE),"0",VLOOKUP(H76,'Grille tarifaire'!$B$3:$F$72,3,FALSE))+IF(ISNA(VLOOKUP(K76,'Grille tarifaire'!$B$59:$F$72,3,FALSE)=TRUE),"0",VLOOKUP(K76,'Grille tarifaire'!$B$59:$F$72,3,FALSE))+IF(ISNA(VLOOKUP(N76,'Grille tarifaire'!$B$59:$F$72,3,FALSE)=TRUE),"0",VLOOKUP(N76,'Grille tarifaire'!$B$59:$F$72,3,FALSE))+IF(ISNA(VLOOKUP(Q76,'Grille tarifaire'!$B$59:$F$72,3,FALSE)=TRUE),"0",VLOOKUP(Q76,'Grille tarifaire'!$B$59:$F$72,3,FALSE))</f>
        <v>0</v>
      </c>
      <c r="T76" s="102"/>
      <c r="U76" s="103">
        <f t="shared" si="2"/>
        <v>0</v>
      </c>
      <c r="V76" s="104"/>
      <c r="W76" s="104"/>
      <c r="X76" s="105" t="str">
        <f t="shared" si="3"/>
        <v xml:space="preserve"> </v>
      </c>
    </row>
    <row r="77" spans="1:24" s="2" customFormat="1" ht="15" customHeight="1" x14ac:dyDescent="0.2">
      <c r="A77" s="95" t="str">
        <f>IF(OR('Données clients'!L76="Oui",'Données clients'!N76="Oui",'Données clients'!P76="Oui",'Données clients'!Q76="Oui"),'Données clients'!A76," ")</f>
        <v xml:space="preserve"> </v>
      </c>
      <c r="B77" s="96" t="str">
        <f>IF(OR('Données clients'!L76="Oui",'Données clients'!N76="Oui",'Données clients'!P76="Oui",'Données clients'!Q76="Oui"),'Données clients'!B76," ")</f>
        <v xml:space="preserve"> </v>
      </c>
      <c r="C77" s="97" t="str">
        <f>IF(OR('Données clients'!L76="Oui",'Données clients'!N76="Oui",'Données clients'!P76="Oui",'Données clients'!Q76="Oui"),'Données clients'!C76," ")</f>
        <v xml:space="preserve"> </v>
      </c>
      <c r="D77" s="163" t="str">
        <f>IF(OR('Données clients'!L76="Oui",'Données clients'!N76="Oui",'Données clients'!P76="Oui",'Données clients'!Q76="Oui"),'Données clients'!I76," ")</f>
        <v xml:space="preserve"> </v>
      </c>
      <c r="E77" s="163" t="str">
        <f>IF(OR('Données clients'!L76="Oui",'Données clients'!N76="Oui",'Données clients'!P76="Oui",'Données clients'!Q76="Oui"),YEAR(A77)&amp;"-"&amp;MONTH(A77)&amp;"-"&amp;"S"&amp;TEXT(ROW(A76),"000")," ")</f>
        <v xml:space="preserve"> </v>
      </c>
      <c r="F77" s="99" t="str">
        <f>IF('Données clients'!M76="Oui","Epilation",IF('Données clients'!L76="Oui","Epilation",IF('Données clients'!N76="Oui","Détatouage",IF('Données clients'!O76="Oui","Détatouage",IF('Données clients'!P76="Oui","Aquapure",IF('Données clients'!Q76="Oui","PBM"," "))))))</f>
        <v xml:space="preserve"> </v>
      </c>
      <c r="G77" s="98" t="str">
        <f>IF(F77="Epilation",'Données clients'!E76," ")</f>
        <v xml:space="preserve"> </v>
      </c>
      <c r="H77" s="100"/>
      <c r="I77" s="165" t="str">
        <f>IF(J77="Epilation",'Données clients'!E76," ")</f>
        <v xml:space="preserve"> </v>
      </c>
      <c r="J77" s="23" t="str">
        <f>IF('Données clients'!M76="Oui","Epilation",IF('Données clients'!O76="Oui","Détatouage",IF(AND('Données clients'!L76="Oui",'Données clients'!N76="Oui"),"Détatouage",IF(AND(OR('Données clients'!L76="Oui",'Données clients'!N76="Oui"),'Données clients'!P76="Oui"),"Aquapure",IF(AND(OR('Données clients'!L76="Oui",'Données clients'!N76="Oui",'Données clients'!P76="Oui"),'Données clients'!Q76="Oui"),"PBM"," ")))))</f>
        <v xml:space="preserve"> </v>
      </c>
      <c r="K77" s="159"/>
      <c r="L77" s="23" t="str">
        <f>IF(M77="Epilation",'Données clients'!E76," ")</f>
        <v xml:space="preserve"> </v>
      </c>
      <c r="M77" s="113" t="str">
        <f>IF('Données clients'!M76="Oui","Epilation",IF('Données clients'!O76="Oui","Détatouage",IF(AND('Données clients'!L76="Oui",'Données clients'!N76="Oui"),"Détatouage",IF(AND(OR('Données clients'!L76="Oui",'Données clients'!N76="Oui"),'Données clients'!P76="Oui"),"Aquapure",IF(AND(OR('Données clients'!L76="Oui",'Données clients'!N76="Oui",'Données clients'!P76="Oui"),'Données clients'!Q76="Oui"),"PBM"," ")))))</f>
        <v xml:space="preserve"> </v>
      </c>
      <c r="N77" s="159"/>
      <c r="O77" s="162" t="str">
        <f>IF(P77="Epilation",'Données clients'!E76," ")</f>
        <v xml:space="preserve"> </v>
      </c>
      <c r="P77" s="113" t="str">
        <f>IF('Données clients'!M76="Oui","Epilation",IF('Données clients'!O76="Oui","Détatouage",IF(AND('Données clients'!L76="Oui",'Données clients'!N76="Oui"),"Détatouage",IF(AND(OR('Données clients'!L76="Oui",'Données clients'!N76="Oui"),'Données clients'!P76="Oui"),"Aquapure",IF(AND(OR('Données clients'!L76="Oui",'Données clients'!N76="Oui",'Données clients'!P76="Oui"),'Données clients'!Q76="Oui"),"PBM"," ")))))</f>
        <v xml:space="preserve"> </v>
      </c>
      <c r="Q77" s="159"/>
      <c r="R77" s="140"/>
      <c r="S77" s="101">
        <f>IF(ISNA(VLOOKUP(H77,'Grille tarifaire'!$B$3:$F$72,3,FALSE)=TRUE),"0",VLOOKUP(H77,'Grille tarifaire'!$B$3:$F$72,3,FALSE))+IF(ISNA(VLOOKUP(K77,'Grille tarifaire'!$B$59:$F$72,3,FALSE)=TRUE),"0",VLOOKUP(K77,'Grille tarifaire'!$B$59:$F$72,3,FALSE))+IF(ISNA(VLOOKUP(N77,'Grille tarifaire'!$B$59:$F$72,3,FALSE)=TRUE),"0",VLOOKUP(N77,'Grille tarifaire'!$B$59:$F$72,3,FALSE))+IF(ISNA(VLOOKUP(Q77,'Grille tarifaire'!$B$59:$F$72,3,FALSE)=TRUE),"0",VLOOKUP(Q77,'Grille tarifaire'!$B$59:$F$72,3,FALSE))</f>
        <v>0</v>
      </c>
      <c r="T77" s="102"/>
      <c r="U77" s="103">
        <f t="shared" si="2"/>
        <v>0</v>
      </c>
      <c r="V77" s="104"/>
      <c r="W77" s="104"/>
      <c r="X77" s="105" t="str">
        <f t="shared" si="3"/>
        <v xml:space="preserve"> </v>
      </c>
    </row>
    <row r="78" spans="1:24" s="2" customFormat="1" ht="15" customHeight="1" x14ac:dyDescent="0.2">
      <c r="A78" s="95" t="str">
        <f>IF(OR('Données clients'!L77="Oui",'Données clients'!N77="Oui",'Données clients'!P77="Oui",'Données clients'!Q77="Oui"),'Données clients'!A77," ")</f>
        <v xml:space="preserve"> </v>
      </c>
      <c r="B78" s="96" t="str">
        <f>IF(OR('Données clients'!L77="Oui",'Données clients'!N77="Oui",'Données clients'!P77="Oui",'Données clients'!Q77="Oui"),'Données clients'!B77," ")</f>
        <v xml:space="preserve"> </v>
      </c>
      <c r="C78" s="97" t="str">
        <f>IF(OR('Données clients'!L77="Oui",'Données clients'!N77="Oui",'Données clients'!P77="Oui",'Données clients'!Q77="Oui"),'Données clients'!C77," ")</f>
        <v xml:space="preserve"> </v>
      </c>
      <c r="D78" s="163" t="str">
        <f>IF(OR('Données clients'!L77="Oui",'Données clients'!N77="Oui",'Données clients'!P77="Oui",'Données clients'!Q77="Oui"),'Données clients'!I77," ")</f>
        <v xml:space="preserve"> </v>
      </c>
      <c r="E78" s="163" t="str">
        <f>IF(OR('Données clients'!L77="Oui",'Données clients'!N77="Oui",'Données clients'!P77="Oui",'Données clients'!Q77="Oui"),YEAR(A78)&amp;"-"&amp;MONTH(A78)&amp;"-"&amp;"S"&amp;TEXT(ROW(A77),"000")," ")</f>
        <v xml:space="preserve"> </v>
      </c>
      <c r="F78" s="99" t="str">
        <f>IF('Données clients'!M77="Oui","Epilation",IF('Données clients'!L77="Oui","Epilation",IF('Données clients'!N77="Oui","Détatouage",IF('Données clients'!O77="Oui","Détatouage",IF('Données clients'!P77="Oui","Aquapure",IF('Données clients'!Q77="Oui","PBM"," "))))))</f>
        <v xml:space="preserve"> </v>
      </c>
      <c r="G78" s="98" t="str">
        <f>IF(F78="Epilation",'Données clients'!E77," ")</f>
        <v xml:space="preserve"> </v>
      </c>
      <c r="H78" s="100"/>
      <c r="I78" s="165" t="str">
        <f>IF(J78="Epilation",'Données clients'!E77," ")</f>
        <v xml:space="preserve"> </v>
      </c>
      <c r="J78" s="23" t="str">
        <f>IF('Données clients'!M77="Oui","Epilation",IF('Données clients'!O77="Oui","Détatouage",IF(AND('Données clients'!L77="Oui",'Données clients'!N77="Oui"),"Détatouage",IF(AND(OR('Données clients'!L77="Oui",'Données clients'!N77="Oui"),'Données clients'!P77="Oui"),"Aquapure",IF(AND(OR('Données clients'!L77="Oui",'Données clients'!N77="Oui",'Données clients'!P77="Oui"),'Données clients'!Q77="Oui"),"PBM"," ")))))</f>
        <v xml:space="preserve"> </v>
      </c>
      <c r="K78" s="159"/>
      <c r="L78" s="23" t="str">
        <f>IF(M78="Epilation",'Données clients'!E77," ")</f>
        <v xml:space="preserve"> </v>
      </c>
      <c r="M78" s="113" t="str">
        <f>IF('Données clients'!M77="Oui","Epilation",IF('Données clients'!O77="Oui","Détatouage",IF(AND('Données clients'!L77="Oui",'Données clients'!N77="Oui"),"Détatouage",IF(AND(OR('Données clients'!L77="Oui",'Données clients'!N77="Oui"),'Données clients'!P77="Oui"),"Aquapure",IF(AND(OR('Données clients'!L77="Oui",'Données clients'!N77="Oui",'Données clients'!P77="Oui"),'Données clients'!Q77="Oui"),"PBM"," ")))))</f>
        <v xml:space="preserve"> </v>
      </c>
      <c r="N78" s="159"/>
      <c r="O78" s="162" t="str">
        <f>IF(P78="Epilation",'Données clients'!E77," ")</f>
        <v xml:space="preserve"> </v>
      </c>
      <c r="P78" s="113" t="str">
        <f>IF('Données clients'!M77="Oui","Epilation",IF('Données clients'!O77="Oui","Détatouage",IF(AND('Données clients'!L77="Oui",'Données clients'!N77="Oui"),"Détatouage",IF(AND(OR('Données clients'!L77="Oui",'Données clients'!N77="Oui"),'Données clients'!P77="Oui"),"Aquapure",IF(AND(OR('Données clients'!L77="Oui",'Données clients'!N77="Oui",'Données clients'!P77="Oui"),'Données clients'!Q77="Oui"),"PBM"," ")))))</f>
        <v xml:space="preserve"> </v>
      </c>
      <c r="Q78" s="159"/>
      <c r="R78" s="140"/>
      <c r="S78" s="101">
        <f>IF(ISNA(VLOOKUP(H78,'Grille tarifaire'!$B$3:$F$72,3,FALSE)=TRUE),"0",VLOOKUP(H78,'Grille tarifaire'!$B$3:$F$72,3,FALSE))+IF(ISNA(VLOOKUP(K78,'Grille tarifaire'!$B$59:$F$72,3,FALSE)=TRUE),"0",VLOOKUP(K78,'Grille tarifaire'!$B$59:$F$72,3,FALSE))+IF(ISNA(VLOOKUP(N78,'Grille tarifaire'!$B$59:$F$72,3,FALSE)=TRUE),"0",VLOOKUP(N78,'Grille tarifaire'!$B$59:$F$72,3,FALSE))+IF(ISNA(VLOOKUP(Q78,'Grille tarifaire'!$B$59:$F$72,3,FALSE)=TRUE),"0",VLOOKUP(Q78,'Grille tarifaire'!$B$59:$F$72,3,FALSE))</f>
        <v>0</v>
      </c>
      <c r="T78" s="102"/>
      <c r="U78" s="103">
        <f t="shared" si="2"/>
        <v>0</v>
      </c>
      <c r="V78" s="104"/>
      <c r="W78" s="104"/>
      <c r="X78" s="105" t="str">
        <f t="shared" si="3"/>
        <v xml:space="preserve"> </v>
      </c>
    </row>
    <row r="79" spans="1:24" s="2" customFormat="1" ht="15" customHeight="1" x14ac:dyDescent="0.2">
      <c r="A79" s="95" t="str">
        <f>IF(OR('Données clients'!L78="Oui",'Données clients'!N78="Oui",'Données clients'!P78="Oui",'Données clients'!Q78="Oui"),'Données clients'!A78," ")</f>
        <v xml:space="preserve"> </v>
      </c>
      <c r="B79" s="96" t="str">
        <f>IF(OR('Données clients'!L78="Oui",'Données clients'!N78="Oui",'Données clients'!P78="Oui",'Données clients'!Q78="Oui"),'Données clients'!B78," ")</f>
        <v xml:space="preserve"> </v>
      </c>
      <c r="C79" s="97" t="str">
        <f>IF(OR('Données clients'!L78="Oui",'Données clients'!N78="Oui",'Données clients'!P78="Oui",'Données clients'!Q78="Oui"),'Données clients'!C78," ")</f>
        <v xml:space="preserve"> </v>
      </c>
      <c r="D79" s="163" t="str">
        <f>IF(OR('Données clients'!L78="Oui",'Données clients'!N78="Oui",'Données clients'!P78="Oui",'Données clients'!Q78="Oui"),'Données clients'!I78," ")</f>
        <v xml:space="preserve"> </v>
      </c>
      <c r="E79" s="163" t="str">
        <f>IF(OR('Données clients'!L78="Oui",'Données clients'!N78="Oui",'Données clients'!P78="Oui",'Données clients'!Q78="Oui"),YEAR(A79)&amp;"-"&amp;MONTH(A79)&amp;"-"&amp;"S"&amp;TEXT(ROW(A78),"000")," ")</f>
        <v xml:space="preserve"> </v>
      </c>
      <c r="F79" s="99" t="str">
        <f>IF('Données clients'!M78="Oui","Epilation",IF('Données clients'!L78="Oui","Epilation",IF('Données clients'!N78="Oui","Détatouage",IF('Données clients'!O78="Oui","Détatouage",IF('Données clients'!P78="Oui","Aquapure",IF('Données clients'!Q78="Oui","PBM"," "))))))</f>
        <v xml:space="preserve"> </v>
      </c>
      <c r="G79" s="98" t="str">
        <f>IF(F79="Epilation",'Données clients'!E78," ")</f>
        <v xml:space="preserve"> </v>
      </c>
      <c r="H79" s="100"/>
      <c r="I79" s="165" t="str">
        <f>IF(J79="Epilation",'Données clients'!E78," ")</f>
        <v xml:space="preserve"> </v>
      </c>
      <c r="J79" s="23" t="str">
        <f>IF('Données clients'!M78="Oui","Epilation",IF('Données clients'!O78="Oui","Détatouage",IF(AND('Données clients'!L78="Oui",'Données clients'!N78="Oui"),"Détatouage",IF(AND(OR('Données clients'!L78="Oui",'Données clients'!N78="Oui"),'Données clients'!P78="Oui"),"Aquapure",IF(AND(OR('Données clients'!L78="Oui",'Données clients'!N78="Oui",'Données clients'!P78="Oui"),'Données clients'!Q78="Oui"),"PBM"," ")))))</f>
        <v xml:space="preserve"> </v>
      </c>
      <c r="K79" s="159"/>
      <c r="L79" s="23" t="str">
        <f>IF(M79="Epilation",'Données clients'!E78," ")</f>
        <v xml:space="preserve"> </v>
      </c>
      <c r="M79" s="113" t="str">
        <f>IF('Données clients'!M78="Oui","Epilation",IF('Données clients'!O78="Oui","Détatouage",IF(AND('Données clients'!L78="Oui",'Données clients'!N78="Oui"),"Détatouage",IF(AND(OR('Données clients'!L78="Oui",'Données clients'!N78="Oui"),'Données clients'!P78="Oui"),"Aquapure",IF(AND(OR('Données clients'!L78="Oui",'Données clients'!N78="Oui",'Données clients'!P78="Oui"),'Données clients'!Q78="Oui"),"PBM"," ")))))</f>
        <v xml:space="preserve"> </v>
      </c>
      <c r="N79" s="159"/>
      <c r="O79" s="162" t="str">
        <f>IF(P79="Epilation",'Données clients'!E78," ")</f>
        <v xml:space="preserve"> </v>
      </c>
      <c r="P79" s="113" t="str">
        <f>IF('Données clients'!M78="Oui","Epilation",IF('Données clients'!O78="Oui","Détatouage",IF(AND('Données clients'!L78="Oui",'Données clients'!N78="Oui"),"Détatouage",IF(AND(OR('Données clients'!L78="Oui",'Données clients'!N78="Oui"),'Données clients'!P78="Oui"),"Aquapure",IF(AND(OR('Données clients'!L78="Oui",'Données clients'!N78="Oui",'Données clients'!P78="Oui"),'Données clients'!Q78="Oui"),"PBM"," ")))))</f>
        <v xml:space="preserve"> </v>
      </c>
      <c r="Q79" s="159"/>
      <c r="R79" s="140"/>
      <c r="S79" s="101">
        <f>IF(ISNA(VLOOKUP(H79,'Grille tarifaire'!$B$3:$F$72,3,FALSE)=TRUE),"0",VLOOKUP(H79,'Grille tarifaire'!$B$3:$F$72,3,FALSE))+IF(ISNA(VLOOKUP(K79,'Grille tarifaire'!$B$59:$F$72,3,FALSE)=TRUE),"0",VLOOKUP(K79,'Grille tarifaire'!$B$59:$F$72,3,FALSE))+IF(ISNA(VLOOKUP(N79,'Grille tarifaire'!$B$59:$F$72,3,FALSE)=TRUE),"0",VLOOKUP(N79,'Grille tarifaire'!$B$59:$F$72,3,FALSE))+IF(ISNA(VLOOKUP(Q79,'Grille tarifaire'!$B$59:$F$72,3,FALSE)=TRUE),"0",VLOOKUP(Q79,'Grille tarifaire'!$B$59:$F$72,3,FALSE))</f>
        <v>0</v>
      </c>
      <c r="T79" s="102"/>
      <c r="U79" s="103">
        <f t="shared" si="2"/>
        <v>0</v>
      </c>
      <c r="V79" s="104"/>
      <c r="W79" s="104"/>
      <c r="X79" s="105" t="str">
        <f t="shared" si="3"/>
        <v xml:space="preserve"> </v>
      </c>
    </row>
    <row r="80" spans="1:24" s="2" customFormat="1" ht="15" customHeight="1" x14ac:dyDescent="0.2">
      <c r="A80" s="95" t="str">
        <f>IF(OR('Données clients'!L79="Oui",'Données clients'!N79="Oui",'Données clients'!P79="Oui",'Données clients'!Q79="Oui"),'Données clients'!A79," ")</f>
        <v xml:space="preserve"> </v>
      </c>
      <c r="B80" s="96" t="str">
        <f>IF(OR('Données clients'!L79="Oui",'Données clients'!N79="Oui",'Données clients'!P79="Oui",'Données clients'!Q79="Oui"),'Données clients'!B79," ")</f>
        <v xml:space="preserve"> </v>
      </c>
      <c r="C80" s="97" t="str">
        <f>IF(OR('Données clients'!L79="Oui",'Données clients'!N79="Oui",'Données clients'!P79="Oui",'Données clients'!Q79="Oui"),'Données clients'!C79," ")</f>
        <v xml:space="preserve"> </v>
      </c>
      <c r="D80" s="163" t="str">
        <f>IF(OR('Données clients'!L79="Oui",'Données clients'!N79="Oui",'Données clients'!P79="Oui",'Données clients'!Q79="Oui"),'Données clients'!I79," ")</f>
        <v xml:space="preserve"> </v>
      </c>
      <c r="E80" s="163" t="str">
        <f>IF(OR('Données clients'!L79="Oui",'Données clients'!N79="Oui",'Données clients'!P79="Oui",'Données clients'!Q79="Oui"),YEAR(A80)&amp;"-"&amp;MONTH(A80)&amp;"-"&amp;"S"&amp;TEXT(ROW(A79),"000")," ")</f>
        <v xml:space="preserve"> </v>
      </c>
      <c r="F80" s="99" t="str">
        <f>IF('Données clients'!M79="Oui","Epilation",IF('Données clients'!L79="Oui","Epilation",IF('Données clients'!N79="Oui","Détatouage",IF('Données clients'!O79="Oui","Détatouage",IF('Données clients'!P79="Oui","Aquapure",IF('Données clients'!Q79="Oui","PBM"," "))))))</f>
        <v xml:space="preserve"> </v>
      </c>
      <c r="G80" s="98" t="str">
        <f>IF(F80="Epilation",'Données clients'!E79," ")</f>
        <v xml:space="preserve"> </v>
      </c>
      <c r="H80" s="100"/>
      <c r="I80" s="165" t="str">
        <f>IF(J80="Epilation",'Données clients'!E79," ")</f>
        <v xml:space="preserve"> </v>
      </c>
      <c r="J80" s="23" t="str">
        <f>IF('Données clients'!M79="Oui","Epilation",IF('Données clients'!O79="Oui","Détatouage",IF(AND('Données clients'!L79="Oui",'Données clients'!N79="Oui"),"Détatouage",IF(AND(OR('Données clients'!L79="Oui",'Données clients'!N79="Oui"),'Données clients'!P79="Oui"),"Aquapure",IF(AND(OR('Données clients'!L79="Oui",'Données clients'!N79="Oui",'Données clients'!P79="Oui"),'Données clients'!Q79="Oui"),"PBM"," ")))))</f>
        <v xml:space="preserve"> </v>
      </c>
      <c r="K80" s="159"/>
      <c r="L80" s="23" t="str">
        <f>IF(M80="Epilation",'Données clients'!E79," ")</f>
        <v xml:space="preserve"> </v>
      </c>
      <c r="M80" s="113" t="str">
        <f>IF('Données clients'!M79="Oui","Epilation",IF('Données clients'!O79="Oui","Détatouage",IF(AND('Données clients'!L79="Oui",'Données clients'!N79="Oui"),"Détatouage",IF(AND(OR('Données clients'!L79="Oui",'Données clients'!N79="Oui"),'Données clients'!P79="Oui"),"Aquapure",IF(AND(OR('Données clients'!L79="Oui",'Données clients'!N79="Oui",'Données clients'!P79="Oui"),'Données clients'!Q79="Oui"),"PBM"," ")))))</f>
        <v xml:space="preserve"> </v>
      </c>
      <c r="N80" s="159"/>
      <c r="O80" s="162" t="str">
        <f>IF(P80="Epilation",'Données clients'!E79," ")</f>
        <v xml:space="preserve"> </v>
      </c>
      <c r="P80" s="113" t="str">
        <f>IF('Données clients'!M79="Oui","Epilation",IF('Données clients'!O79="Oui","Détatouage",IF(AND('Données clients'!L79="Oui",'Données clients'!N79="Oui"),"Détatouage",IF(AND(OR('Données clients'!L79="Oui",'Données clients'!N79="Oui"),'Données clients'!P79="Oui"),"Aquapure",IF(AND(OR('Données clients'!L79="Oui",'Données clients'!N79="Oui",'Données clients'!P79="Oui"),'Données clients'!Q79="Oui"),"PBM"," ")))))</f>
        <v xml:space="preserve"> </v>
      </c>
      <c r="Q80" s="159"/>
      <c r="R80" s="140"/>
      <c r="S80" s="101">
        <f>IF(ISNA(VLOOKUP(H80,'Grille tarifaire'!$B$3:$F$72,3,FALSE)=TRUE),"0",VLOOKUP(H80,'Grille tarifaire'!$B$3:$F$72,3,FALSE))+IF(ISNA(VLOOKUP(K80,'Grille tarifaire'!$B$59:$F$72,3,FALSE)=TRUE),"0",VLOOKUP(K80,'Grille tarifaire'!$B$59:$F$72,3,FALSE))+IF(ISNA(VLOOKUP(N80,'Grille tarifaire'!$B$59:$F$72,3,FALSE)=TRUE),"0",VLOOKUP(N80,'Grille tarifaire'!$B$59:$F$72,3,FALSE))+IF(ISNA(VLOOKUP(Q80,'Grille tarifaire'!$B$59:$F$72,3,FALSE)=TRUE),"0",VLOOKUP(Q80,'Grille tarifaire'!$B$59:$F$72,3,FALSE))</f>
        <v>0</v>
      </c>
      <c r="T80" s="102"/>
      <c r="U80" s="103">
        <f t="shared" si="2"/>
        <v>0</v>
      </c>
      <c r="V80" s="104"/>
      <c r="W80" s="104"/>
      <c r="X80" s="105" t="str">
        <f t="shared" si="3"/>
        <v xml:space="preserve"> </v>
      </c>
    </row>
    <row r="81" spans="1:24" s="2" customFormat="1" ht="15" customHeight="1" x14ac:dyDescent="0.2">
      <c r="A81" s="95" t="str">
        <f>IF(OR('Données clients'!L80="Oui",'Données clients'!N80="Oui",'Données clients'!P80="Oui",'Données clients'!Q80="Oui"),'Données clients'!A80," ")</f>
        <v xml:space="preserve"> </v>
      </c>
      <c r="B81" s="96" t="str">
        <f>IF(OR('Données clients'!L80="Oui",'Données clients'!N80="Oui",'Données clients'!P80="Oui",'Données clients'!Q80="Oui"),'Données clients'!B80," ")</f>
        <v xml:space="preserve"> </v>
      </c>
      <c r="C81" s="97" t="str">
        <f>IF(OR('Données clients'!L80="Oui",'Données clients'!N80="Oui",'Données clients'!P80="Oui",'Données clients'!Q80="Oui"),'Données clients'!C80," ")</f>
        <v xml:space="preserve"> </v>
      </c>
      <c r="D81" s="163" t="str">
        <f>IF(OR('Données clients'!L80="Oui",'Données clients'!N80="Oui",'Données clients'!P80="Oui",'Données clients'!Q80="Oui"),'Données clients'!I80," ")</f>
        <v xml:space="preserve"> </v>
      </c>
      <c r="E81" s="163" t="str">
        <f>IF(OR('Données clients'!L80="Oui",'Données clients'!N80="Oui",'Données clients'!P80="Oui",'Données clients'!Q80="Oui"),YEAR(A81)&amp;"-"&amp;MONTH(A81)&amp;"-"&amp;"S"&amp;TEXT(ROW(A80),"000")," ")</f>
        <v xml:space="preserve"> </v>
      </c>
      <c r="F81" s="99" t="str">
        <f>IF('Données clients'!M80="Oui","Epilation",IF('Données clients'!L80="Oui","Epilation",IF('Données clients'!N80="Oui","Détatouage",IF('Données clients'!O80="Oui","Détatouage",IF('Données clients'!P80="Oui","Aquapure",IF('Données clients'!Q80="Oui","PBM"," "))))))</f>
        <v xml:space="preserve"> </v>
      </c>
      <c r="G81" s="98" t="str">
        <f>IF(F81="Epilation",'Données clients'!E80," ")</f>
        <v xml:space="preserve"> </v>
      </c>
      <c r="H81" s="100"/>
      <c r="I81" s="165" t="str">
        <f>IF(J81="Epilation",'Données clients'!E80," ")</f>
        <v xml:space="preserve"> </v>
      </c>
      <c r="J81" s="23" t="str">
        <f>IF('Données clients'!M80="Oui","Epilation",IF('Données clients'!O80="Oui","Détatouage",IF(AND('Données clients'!L80="Oui",'Données clients'!N80="Oui"),"Détatouage",IF(AND(OR('Données clients'!L80="Oui",'Données clients'!N80="Oui"),'Données clients'!P80="Oui"),"Aquapure",IF(AND(OR('Données clients'!L80="Oui",'Données clients'!N80="Oui",'Données clients'!P80="Oui"),'Données clients'!Q80="Oui"),"PBM"," ")))))</f>
        <v xml:space="preserve"> </v>
      </c>
      <c r="K81" s="159"/>
      <c r="L81" s="23" t="str">
        <f>IF(M81="Epilation",'Données clients'!E80," ")</f>
        <v xml:space="preserve"> </v>
      </c>
      <c r="M81" s="113" t="str">
        <f>IF('Données clients'!M80="Oui","Epilation",IF('Données clients'!O80="Oui","Détatouage",IF(AND('Données clients'!L80="Oui",'Données clients'!N80="Oui"),"Détatouage",IF(AND(OR('Données clients'!L80="Oui",'Données clients'!N80="Oui"),'Données clients'!P80="Oui"),"Aquapure",IF(AND(OR('Données clients'!L80="Oui",'Données clients'!N80="Oui",'Données clients'!P80="Oui"),'Données clients'!Q80="Oui"),"PBM"," ")))))</f>
        <v xml:space="preserve"> </v>
      </c>
      <c r="N81" s="159"/>
      <c r="O81" s="162" t="str">
        <f>IF(P81="Epilation",'Données clients'!E80," ")</f>
        <v xml:space="preserve"> </v>
      </c>
      <c r="P81" s="113" t="str">
        <f>IF('Données clients'!M80="Oui","Epilation",IF('Données clients'!O80="Oui","Détatouage",IF(AND('Données clients'!L80="Oui",'Données clients'!N80="Oui"),"Détatouage",IF(AND(OR('Données clients'!L80="Oui",'Données clients'!N80="Oui"),'Données clients'!P80="Oui"),"Aquapure",IF(AND(OR('Données clients'!L80="Oui",'Données clients'!N80="Oui",'Données clients'!P80="Oui"),'Données clients'!Q80="Oui"),"PBM"," ")))))</f>
        <v xml:space="preserve"> </v>
      </c>
      <c r="Q81" s="159"/>
      <c r="R81" s="140"/>
      <c r="S81" s="101">
        <f>IF(ISNA(VLOOKUP(H81,'Grille tarifaire'!$B$3:$F$72,3,FALSE)=TRUE),"0",VLOOKUP(H81,'Grille tarifaire'!$B$3:$F$72,3,FALSE))+IF(ISNA(VLOOKUP(K81,'Grille tarifaire'!$B$59:$F$72,3,FALSE)=TRUE),"0",VLOOKUP(K81,'Grille tarifaire'!$B$59:$F$72,3,FALSE))+IF(ISNA(VLOOKUP(N81,'Grille tarifaire'!$B$59:$F$72,3,FALSE)=TRUE),"0",VLOOKUP(N81,'Grille tarifaire'!$B$59:$F$72,3,FALSE))+IF(ISNA(VLOOKUP(Q81,'Grille tarifaire'!$B$59:$F$72,3,FALSE)=TRUE),"0",VLOOKUP(Q81,'Grille tarifaire'!$B$59:$F$72,3,FALSE))</f>
        <v>0</v>
      </c>
      <c r="T81" s="102"/>
      <c r="U81" s="103">
        <f t="shared" si="2"/>
        <v>0</v>
      </c>
      <c r="V81" s="104"/>
      <c r="W81" s="104"/>
      <c r="X81" s="105" t="str">
        <f t="shared" si="3"/>
        <v xml:space="preserve"> </v>
      </c>
    </row>
    <row r="82" spans="1:24" s="2" customFormat="1" ht="15" customHeight="1" x14ac:dyDescent="0.2">
      <c r="A82" s="95" t="str">
        <f>IF(OR('Données clients'!L81="Oui",'Données clients'!N81="Oui",'Données clients'!P81="Oui",'Données clients'!Q81="Oui"),'Données clients'!A81," ")</f>
        <v xml:space="preserve"> </v>
      </c>
      <c r="B82" s="96" t="str">
        <f>IF(OR('Données clients'!L81="Oui",'Données clients'!N81="Oui",'Données clients'!P81="Oui",'Données clients'!Q81="Oui"),'Données clients'!B81," ")</f>
        <v xml:space="preserve"> </v>
      </c>
      <c r="C82" s="97" t="str">
        <f>IF(OR('Données clients'!L81="Oui",'Données clients'!N81="Oui",'Données clients'!P81="Oui",'Données clients'!Q81="Oui"),'Données clients'!C81," ")</f>
        <v xml:space="preserve"> </v>
      </c>
      <c r="D82" s="163" t="str">
        <f>IF(OR('Données clients'!L81="Oui",'Données clients'!N81="Oui",'Données clients'!P81="Oui",'Données clients'!Q81="Oui"),'Données clients'!I81," ")</f>
        <v xml:space="preserve"> </v>
      </c>
      <c r="E82" s="163" t="str">
        <f>IF(OR('Données clients'!L81="Oui",'Données clients'!N81="Oui",'Données clients'!P81="Oui",'Données clients'!Q81="Oui"),YEAR(A82)&amp;"-"&amp;MONTH(A82)&amp;"-"&amp;"S"&amp;TEXT(ROW(A81),"000")," ")</f>
        <v xml:space="preserve"> </v>
      </c>
      <c r="F82" s="99" t="str">
        <f>IF('Données clients'!M81="Oui","Epilation",IF('Données clients'!L81="Oui","Epilation",IF('Données clients'!N81="Oui","Détatouage",IF('Données clients'!O81="Oui","Détatouage",IF('Données clients'!P81="Oui","Aquapure",IF('Données clients'!Q81="Oui","PBM"," "))))))</f>
        <v xml:space="preserve"> </v>
      </c>
      <c r="G82" s="98" t="str">
        <f>IF(F82="Epilation",'Données clients'!E81," ")</f>
        <v xml:space="preserve"> </v>
      </c>
      <c r="H82" s="100"/>
      <c r="I82" s="165" t="str">
        <f>IF(J82="Epilation",'Données clients'!E81," ")</f>
        <v xml:space="preserve"> </v>
      </c>
      <c r="J82" s="23" t="str">
        <f>IF('Données clients'!M81="Oui","Epilation",IF('Données clients'!O81="Oui","Détatouage",IF(AND('Données clients'!L81="Oui",'Données clients'!N81="Oui"),"Détatouage",IF(AND(OR('Données clients'!L81="Oui",'Données clients'!N81="Oui"),'Données clients'!P81="Oui"),"Aquapure",IF(AND(OR('Données clients'!L81="Oui",'Données clients'!N81="Oui",'Données clients'!P81="Oui"),'Données clients'!Q81="Oui"),"PBM"," ")))))</f>
        <v xml:space="preserve"> </v>
      </c>
      <c r="K82" s="159"/>
      <c r="L82" s="23" t="str">
        <f>IF(M82="Epilation",'Données clients'!E81," ")</f>
        <v xml:space="preserve"> </v>
      </c>
      <c r="M82" s="113" t="str">
        <f>IF('Données clients'!M81="Oui","Epilation",IF('Données clients'!O81="Oui","Détatouage",IF(AND('Données clients'!L81="Oui",'Données clients'!N81="Oui"),"Détatouage",IF(AND(OR('Données clients'!L81="Oui",'Données clients'!N81="Oui"),'Données clients'!P81="Oui"),"Aquapure",IF(AND(OR('Données clients'!L81="Oui",'Données clients'!N81="Oui",'Données clients'!P81="Oui"),'Données clients'!Q81="Oui"),"PBM"," ")))))</f>
        <v xml:space="preserve"> </v>
      </c>
      <c r="N82" s="159"/>
      <c r="O82" s="162" t="str">
        <f>IF(P82="Epilation",'Données clients'!E81," ")</f>
        <v xml:space="preserve"> </v>
      </c>
      <c r="P82" s="113" t="str">
        <f>IF('Données clients'!M81="Oui","Epilation",IF('Données clients'!O81="Oui","Détatouage",IF(AND('Données clients'!L81="Oui",'Données clients'!N81="Oui"),"Détatouage",IF(AND(OR('Données clients'!L81="Oui",'Données clients'!N81="Oui"),'Données clients'!P81="Oui"),"Aquapure",IF(AND(OR('Données clients'!L81="Oui",'Données clients'!N81="Oui",'Données clients'!P81="Oui"),'Données clients'!Q81="Oui"),"PBM"," ")))))</f>
        <v xml:space="preserve"> </v>
      </c>
      <c r="Q82" s="159"/>
      <c r="R82" s="140"/>
      <c r="S82" s="101">
        <f>IF(ISNA(VLOOKUP(H82,'Grille tarifaire'!$B$3:$F$72,3,FALSE)=TRUE),"0",VLOOKUP(H82,'Grille tarifaire'!$B$3:$F$72,3,FALSE))+IF(ISNA(VLOOKUP(K82,'Grille tarifaire'!$B$59:$F$72,3,FALSE)=TRUE),"0",VLOOKUP(K82,'Grille tarifaire'!$B$59:$F$72,3,FALSE))+IF(ISNA(VLOOKUP(N82,'Grille tarifaire'!$B$59:$F$72,3,FALSE)=TRUE),"0",VLOOKUP(N82,'Grille tarifaire'!$B$59:$F$72,3,FALSE))+IF(ISNA(VLOOKUP(Q82,'Grille tarifaire'!$B$59:$F$72,3,FALSE)=TRUE),"0",VLOOKUP(Q82,'Grille tarifaire'!$B$59:$F$72,3,FALSE))</f>
        <v>0</v>
      </c>
      <c r="T82" s="102"/>
      <c r="U82" s="103">
        <f t="shared" si="2"/>
        <v>0</v>
      </c>
      <c r="V82" s="104"/>
      <c r="W82" s="104"/>
      <c r="X82" s="105" t="str">
        <f t="shared" si="3"/>
        <v xml:space="preserve"> </v>
      </c>
    </row>
    <row r="83" spans="1:24" s="2" customFormat="1" ht="15" customHeight="1" x14ac:dyDescent="0.2">
      <c r="A83" s="95" t="str">
        <f>IF(OR('Données clients'!L82="Oui",'Données clients'!N82="Oui",'Données clients'!P82="Oui",'Données clients'!Q82="Oui"),'Données clients'!A82," ")</f>
        <v xml:space="preserve"> </v>
      </c>
      <c r="B83" s="96" t="str">
        <f>IF(OR('Données clients'!L82="Oui",'Données clients'!N82="Oui",'Données clients'!P82="Oui",'Données clients'!Q82="Oui"),'Données clients'!B82," ")</f>
        <v xml:space="preserve"> </v>
      </c>
      <c r="C83" s="97" t="str">
        <f>IF(OR('Données clients'!L82="Oui",'Données clients'!N82="Oui",'Données clients'!P82="Oui",'Données clients'!Q82="Oui"),'Données clients'!C82," ")</f>
        <v xml:space="preserve"> </v>
      </c>
      <c r="D83" s="163" t="str">
        <f>IF(OR('Données clients'!L82="Oui",'Données clients'!N82="Oui",'Données clients'!P82="Oui",'Données clients'!Q82="Oui"),'Données clients'!I82," ")</f>
        <v xml:space="preserve"> </v>
      </c>
      <c r="E83" s="163" t="str">
        <f>IF(OR('Données clients'!L82="Oui",'Données clients'!N82="Oui",'Données clients'!P82="Oui",'Données clients'!Q82="Oui"),YEAR(A83)&amp;"-"&amp;MONTH(A83)&amp;"-"&amp;"S"&amp;TEXT(ROW(A82),"000")," ")</f>
        <v xml:space="preserve"> </v>
      </c>
      <c r="F83" s="99" t="str">
        <f>IF('Données clients'!M82="Oui","Epilation",IF('Données clients'!L82="Oui","Epilation",IF('Données clients'!N82="Oui","Détatouage",IF('Données clients'!O82="Oui","Détatouage",IF('Données clients'!P82="Oui","Aquapure",IF('Données clients'!Q82="Oui","PBM"," "))))))</f>
        <v xml:space="preserve"> </v>
      </c>
      <c r="G83" s="98" t="str">
        <f>IF(F83="Epilation",'Données clients'!E82," ")</f>
        <v xml:space="preserve"> </v>
      </c>
      <c r="H83" s="100"/>
      <c r="I83" s="165" t="str">
        <f>IF(J83="Epilation",'Données clients'!E82," ")</f>
        <v xml:space="preserve"> </v>
      </c>
      <c r="J83" s="23" t="str">
        <f>IF('Données clients'!M82="Oui","Epilation",IF('Données clients'!O82="Oui","Détatouage",IF(AND('Données clients'!L82="Oui",'Données clients'!N82="Oui"),"Détatouage",IF(AND(OR('Données clients'!L82="Oui",'Données clients'!N82="Oui"),'Données clients'!P82="Oui"),"Aquapure",IF(AND(OR('Données clients'!L82="Oui",'Données clients'!N82="Oui",'Données clients'!P82="Oui"),'Données clients'!Q82="Oui"),"PBM"," ")))))</f>
        <v xml:space="preserve"> </v>
      </c>
      <c r="K83" s="159"/>
      <c r="L83" s="23" t="str">
        <f>IF(M83="Epilation",'Données clients'!E82," ")</f>
        <v xml:space="preserve"> </v>
      </c>
      <c r="M83" s="113" t="str">
        <f>IF('Données clients'!M82="Oui","Epilation",IF('Données clients'!O82="Oui","Détatouage",IF(AND('Données clients'!L82="Oui",'Données clients'!N82="Oui"),"Détatouage",IF(AND(OR('Données clients'!L82="Oui",'Données clients'!N82="Oui"),'Données clients'!P82="Oui"),"Aquapure",IF(AND(OR('Données clients'!L82="Oui",'Données clients'!N82="Oui",'Données clients'!P82="Oui"),'Données clients'!Q82="Oui"),"PBM"," ")))))</f>
        <v xml:space="preserve"> </v>
      </c>
      <c r="N83" s="159"/>
      <c r="O83" s="162" t="str">
        <f>IF(P83="Epilation",'Données clients'!E82," ")</f>
        <v xml:space="preserve"> </v>
      </c>
      <c r="P83" s="113" t="str">
        <f>IF('Données clients'!M82="Oui","Epilation",IF('Données clients'!O82="Oui","Détatouage",IF(AND('Données clients'!L82="Oui",'Données clients'!N82="Oui"),"Détatouage",IF(AND(OR('Données clients'!L82="Oui",'Données clients'!N82="Oui"),'Données clients'!P82="Oui"),"Aquapure",IF(AND(OR('Données clients'!L82="Oui",'Données clients'!N82="Oui",'Données clients'!P82="Oui"),'Données clients'!Q82="Oui"),"PBM"," ")))))</f>
        <v xml:space="preserve"> </v>
      </c>
      <c r="Q83" s="159"/>
      <c r="R83" s="140"/>
      <c r="S83" s="101">
        <f>IF(ISNA(VLOOKUP(H83,'Grille tarifaire'!$B$3:$F$72,3,FALSE)=TRUE),"0",VLOOKUP(H83,'Grille tarifaire'!$B$3:$F$72,3,FALSE))+IF(ISNA(VLOOKUP(K83,'Grille tarifaire'!$B$59:$F$72,3,FALSE)=TRUE),"0",VLOOKUP(K83,'Grille tarifaire'!$B$59:$F$72,3,FALSE))+IF(ISNA(VLOOKUP(N83,'Grille tarifaire'!$B$59:$F$72,3,FALSE)=TRUE),"0",VLOOKUP(N83,'Grille tarifaire'!$B$59:$F$72,3,FALSE))+IF(ISNA(VLOOKUP(Q83,'Grille tarifaire'!$B$59:$F$72,3,FALSE)=TRUE),"0",VLOOKUP(Q83,'Grille tarifaire'!$B$59:$F$72,3,FALSE))</f>
        <v>0</v>
      </c>
      <c r="T83" s="102"/>
      <c r="U83" s="103">
        <f t="shared" si="2"/>
        <v>0</v>
      </c>
      <c r="V83" s="104"/>
      <c r="W83" s="104"/>
      <c r="X83" s="105" t="str">
        <f t="shared" si="3"/>
        <v xml:space="preserve"> </v>
      </c>
    </row>
    <row r="84" spans="1:24" s="2" customFormat="1" ht="15" customHeight="1" x14ac:dyDescent="0.2">
      <c r="A84" s="95" t="str">
        <f>IF(OR('Données clients'!L83="Oui",'Données clients'!N83="Oui",'Données clients'!P83="Oui",'Données clients'!Q83="Oui"),'Données clients'!A83," ")</f>
        <v xml:space="preserve"> </v>
      </c>
      <c r="B84" s="96" t="str">
        <f>IF(OR('Données clients'!L83="Oui",'Données clients'!N83="Oui",'Données clients'!P83="Oui",'Données clients'!Q83="Oui"),'Données clients'!B83," ")</f>
        <v xml:space="preserve"> </v>
      </c>
      <c r="C84" s="97" t="str">
        <f>IF(OR('Données clients'!L83="Oui",'Données clients'!N83="Oui",'Données clients'!P83="Oui",'Données clients'!Q83="Oui"),'Données clients'!C83," ")</f>
        <v xml:space="preserve"> </v>
      </c>
      <c r="D84" s="163" t="str">
        <f>IF(OR('Données clients'!L83="Oui",'Données clients'!N83="Oui",'Données clients'!P83="Oui",'Données clients'!Q83="Oui"),'Données clients'!I83," ")</f>
        <v xml:space="preserve"> </v>
      </c>
      <c r="E84" s="163" t="str">
        <f>IF(OR('Données clients'!L83="Oui",'Données clients'!N83="Oui",'Données clients'!P83="Oui",'Données clients'!Q83="Oui"),YEAR(A84)&amp;"-"&amp;MONTH(A84)&amp;"-"&amp;"S"&amp;TEXT(ROW(A83),"000")," ")</f>
        <v xml:space="preserve"> </v>
      </c>
      <c r="F84" s="99" t="str">
        <f>IF('Données clients'!M83="Oui","Epilation",IF('Données clients'!L83="Oui","Epilation",IF('Données clients'!N83="Oui","Détatouage",IF('Données clients'!O83="Oui","Détatouage",IF('Données clients'!P83="Oui","Aquapure",IF('Données clients'!Q83="Oui","PBM"," "))))))</f>
        <v xml:space="preserve"> </v>
      </c>
      <c r="G84" s="98" t="str">
        <f>IF(F84="Epilation",'Données clients'!E83," ")</f>
        <v xml:space="preserve"> </v>
      </c>
      <c r="H84" s="100"/>
      <c r="I84" s="165" t="str">
        <f>IF(J84="Epilation",'Données clients'!E83," ")</f>
        <v xml:space="preserve"> </v>
      </c>
      <c r="J84" s="23" t="str">
        <f>IF('Données clients'!M83="Oui","Epilation",IF('Données clients'!O83="Oui","Détatouage",IF(AND('Données clients'!L83="Oui",'Données clients'!N83="Oui"),"Détatouage",IF(AND(OR('Données clients'!L83="Oui",'Données clients'!N83="Oui"),'Données clients'!P83="Oui"),"Aquapure",IF(AND(OR('Données clients'!L83="Oui",'Données clients'!N83="Oui",'Données clients'!P83="Oui"),'Données clients'!Q83="Oui"),"PBM"," ")))))</f>
        <v xml:space="preserve"> </v>
      </c>
      <c r="K84" s="159"/>
      <c r="L84" s="23" t="str">
        <f>IF(M84="Epilation",'Données clients'!E83," ")</f>
        <v xml:space="preserve"> </v>
      </c>
      <c r="M84" s="113" t="str">
        <f>IF('Données clients'!M83="Oui","Epilation",IF('Données clients'!O83="Oui","Détatouage",IF(AND('Données clients'!L83="Oui",'Données clients'!N83="Oui"),"Détatouage",IF(AND(OR('Données clients'!L83="Oui",'Données clients'!N83="Oui"),'Données clients'!P83="Oui"),"Aquapure",IF(AND(OR('Données clients'!L83="Oui",'Données clients'!N83="Oui",'Données clients'!P83="Oui"),'Données clients'!Q83="Oui"),"PBM"," ")))))</f>
        <v xml:space="preserve"> </v>
      </c>
      <c r="N84" s="159"/>
      <c r="O84" s="162" t="str">
        <f>IF(P84="Epilation",'Données clients'!E83," ")</f>
        <v xml:space="preserve"> </v>
      </c>
      <c r="P84" s="113" t="str">
        <f>IF('Données clients'!M83="Oui","Epilation",IF('Données clients'!O83="Oui","Détatouage",IF(AND('Données clients'!L83="Oui",'Données clients'!N83="Oui"),"Détatouage",IF(AND(OR('Données clients'!L83="Oui",'Données clients'!N83="Oui"),'Données clients'!P83="Oui"),"Aquapure",IF(AND(OR('Données clients'!L83="Oui",'Données clients'!N83="Oui",'Données clients'!P83="Oui"),'Données clients'!Q83="Oui"),"PBM"," ")))))</f>
        <v xml:space="preserve"> </v>
      </c>
      <c r="Q84" s="159"/>
      <c r="R84" s="140"/>
      <c r="S84" s="101">
        <f>IF(ISNA(VLOOKUP(H84,'Grille tarifaire'!$B$3:$F$72,3,FALSE)=TRUE),"0",VLOOKUP(H84,'Grille tarifaire'!$B$3:$F$72,3,FALSE))+IF(ISNA(VLOOKUP(K84,'Grille tarifaire'!$B$59:$F$72,3,FALSE)=TRUE),"0",VLOOKUP(K84,'Grille tarifaire'!$B$59:$F$72,3,FALSE))+IF(ISNA(VLOOKUP(N84,'Grille tarifaire'!$B$59:$F$72,3,FALSE)=TRUE),"0",VLOOKUP(N84,'Grille tarifaire'!$B$59:$F$72,3,FALSE))+IF(ISNA(VLOOKUP(Q84,'Grille tarifaire'!$B$59:$F$72,3,FALSE)=TRUE),"0",VLOOKUP(Q84,'Grille tarifaire'!$B$59:$F$72,3,FALSE))</f>
        <v>0</v>
      </c>
      <c r="T84" s="102"/>
      <c r="U84" s="103">
        <f t="shared" si="2"/>
        <v>0</v>
      </c>
      <c r="V84" s="104"/>
      <c r="W84" s="104"/>
      <c r="X84" s="105" t="str">
        <f t="shared" si="3"/>
        <v xml:space="preserve"> </v>
      </c>
    </row>
    <row r="85" spans="1:24" s="2" customFormat="1" ht="15" customHeight="1" x14ac:dyDescent="0.2">
      <c r="A85" s="95" t="str">
        <f>IF(OR('Données clients'!L84="Oui",'Données clients'!N84="Oui",'Données clients'!P84="Oui",'Données clients'!Q84="Oui"),'Données clients'!A84," ")</f>
        <v xml:space="preserve"> </v>
      </c>
      <c r="B85" s="96" t="str">
        <f>IF(OR('Données clients'!L84="Oui",'Données clients'!N84="Oui",'Données clients'!P84="Oui",'Données clients'!Q84="Oui"),'Données clients'!B84," ")</f>
        <v xml:space="preserve"> </v>
      </c>
      <c r="C85" s="97" t="str">
        <f>IF(OR('Données clients'!L84="Oui",'Données clients'!N84="Oui",'Données clients'!P84="Oui",'Données clients'!Q84="Oui"),'Données clients'!C84," ")</f>
        <v xml:space="preserve"> </v>
      </c>
      <c r="D85" s="163" t="str">
        <f>IF(OR('Données clients'!L84="Oui",'Données clients'!N84="Oui",'Données clients'!P84="Oui",'Données clients'!Q84="Oui"),'Données clients'!I84," ")</f>
        <v xml:space="preserve"> </v>
      </c>
      <c r="E85" s="163" t="str">
        <f>IF(OR('Données clients'!L84="Oui",'Données clients'!N84="Oui",'Données clients'!P84="Oui",'Données clients'!Q84="Oui"),YEAR(A85)&amp;"-"&amp;MONTH(A85)&amp;"-"&amp;"S"&amp;TEXT(ROW(A84),"000")," ")</f>
        <v xml:space="preserve"> </v>
      </c>
      <c r="F85" s="99" t="str">
        <f>IF('Données clients'!M84="Oui","Epilation",IF('Données clients'!L84="Oui","Epilation",IF('Données clients'!N84="Oui","Détatouage",IF('Données clients'!O84="Oui","Détatouage",IF('Données clients'!P84="Oui","Aquapure",IF('Données clients'!Q84="Oui","PBM"," "))))))</f>
        <v xml:space="preserve"> </v>
      </c>
      <c r="G85" s="98" t="str">
        <f>IF(F85="Epilation",'Données clients'!E84," ")</f>
        <v xml:space="preserve"> </v>
      </c>
      <c r="H85" s="100"/>
      <c r="I85" s="165" t="str">
        <f>IF(J85="Epilation",'Données clients'!E84," ")</f>
        <v xml:space="preserve"> </v>
      </c>
      <c r="J85" s="23" t="str">
        <f>IF('Données clients'!M84="Oui","Epilation",IF('Données clients'!O84="Oui","Détatouage",IF(AND('Données clients'!L84="Oui",'Données clients'!N84="Oui"),"Détatouage",IF(AND(OR('Données clients'!L84="Oui",'Données clients'!N84="Oui"),'Données clients'!P84="Oui"),"Aquapure",IF(AND(OR('Données clients'!L84="Oui",'Données clients'!N84="Oui",'Données clients'!P84="Oui"),'Données clients'!Q84="Oui"),"PBM"," ")))))</f>
        <v xml:space="preserve"> </v>
      </c>
      <c r="K85" s="159"/>
      <c r="L85" s="23" t="str">
        <f>IF(M85="Epilation",'Données clients'!E84," ")</f>
        <v xml:space="preserve"> </v>
      </c>
      <c r="M85" s="113" t="str">
        <f>IF('Données clients'!M84="Oui","Epilation",IF('Données clients'!O84="Oui","Détatouage",IF(AND('Données clients'!L84="Oui",'Données clients'!N84="Oui"),"Détatouage",IF(AND(OR('Données clients'!L84="Oui",'Données clients'!N84="Oui"),'Données clients'!P84="Oui"),"Aquapure",IF(AND(OR('Données clients'!L84="Oui",'Données clients'!N84="Oui",'Données clients'!P84="Oui"),'Données clients'!Q84="Oui"),"PBM"," ")))))</f>
        <v xml:space="preserve"> </v>
      </c>
      <c r="N85" s="159"/>
      <c r="O85" s="162" t="str">
        <f>IF(P85="Epilation",'Données clients'!E84," ")</f>
        <v xml:space="preserve"> </v>
      </c>
      <c r="P85" s="113" t="str">
        <f>IF('Données clients'!M84="Oui","Epilation",IF('Données clients'!O84="Oui","Détatouage",IF(AND('Données clients'!L84="Oui",'Données clients'!N84="Oui"),"Détatouage",IF(AND(OR('Données clients'!L84="Oui",'Données clients'!N84="Oui"),'Données clients'!P84="Oui"),"Aquapure",IF(AND(OR('Données clients'!L84="Oui",'Données clients'!N84="Oui",'Données clients'!P84="Oui"),'Données clients'!Q84="Oui"),"PBM"," ")))))</f>
        <v xml:space="preserve"> </v>
      </c>
      <c r="Q85" s="159"/>
      <c r="R85" s="140"/>
      <c r="S85" s="101">
        <f>IF(ISNA(VLOOKUP(H85,'Grille tarifaire'!$B$3:$F$72,3,FALSE)=TRUE),"0",VLOOKUP(H85,'Grille tarifaire'!$B$3:$F$72,3,FALSE))+IF(ISNA(VLOOKUP(K85,'Grille tarifaire'!$B$59:$F$72,3,FALSE)=TRUE),"0",VLOOKUP(K85,'Grille tarifaire'!$B$59:$F$72,3,FALSE))+IF(ISNA(VLOOKUP(N85,'Grille tarifaire'!$B$59:$F$72,3,FALSE)=TRUE),"0",VLOOKUP(N85,'Grille tarifaire'!$B$59:$F$72,3,FALSE))+IF(ISNA(VLOOKUP(Q85,'Grille tarifaire'!$B$59:$F$72,3,FALSE)=TRUE),"0",VLOOKUP(Q85,'Grille tarifaire'!$B$59:$F$72,3,FALSE))</f>
        <v>0</v>
      </c>
      <c r="T85" s="102"/>
      <c r="U85" s="103">
        <f t="shared" si="2"/>
        <v>0</v>
      </c>
      <c r="V85" s="104"/>
      <c r="W85" s="104"/>
      <c r="X85" s="105" t="str">
        <f t="shared" si="3"/>
        <v xml:space="preserve"> </v>
      </c>
    </row>
    <row r="86" spans="1:24" s="2" customFormat="1" ht="15" customHeight="1" x14ac:dyDescent="0.2">
      <c r="A86" s="95" t="str">
        <f>IF(OR('Données clients'!L85="Oui",'Données clients'!N85="Oui",'Données clients'!P85="Oui",'Données clients'!Q85="Oui"),'Données clients'!A85," ")</f>
        <v xml:space="preserve"> </v>
      </c>
      <c r="B86" s="96" t="str">
        <f>IF(OR('Données clients'!L85="Oui",'Données clients'!N85="Oui",'Données clients'!P85="Oui",'Données clients'!Q85="Oui"),'Données clients'!B85," ")</f>
        <v xml:space="preserve"> </v>
      </c>
      <c r="C86" s="97" t="str">
        <f>IF(OR('Données clients'!L85="Oui",'Données clients'!N85="Oui",'Données clients'!P85="Oui",'Données clients'!Q85="Oui"),'Données clients'!C85," ")</f>
        <v xml:space="preserve"> </v>
      </c>
      <c r="D86" s="163" t="str">
        <f>IF(OR('Données clients'!L85="Oui",'Données clients'!N85="Oui",'Données clients'!P85="Oui",'Données clients'!Q85="Oui"),'Données clients'!I85," ")</f>
        <v xml:space="preserve"> </v>
      </c>
      <c r="E86" s="163" t="str">
        <f>IF(OR('Données clients'!L85="Oui",'Données clients'!N85="Oui",'Données clients'!P85="Oui",'Données clients'!Q85="Oui"),YEAR(A86)&amp;"-"&amp;MONTH(A86)&amp;"-"&amp;"S"&amp;TEXT(ROW(A85),"000")," ")</f>
        <v xml:space="preserve"> </v>
      </c>
      <c r="F86" s="99" t="str">
        <f>IF('Données clients'!M85="Oui","Epilation",IF('Données clients'!L85="Oui","Epilation",IF('Données clients'!N85="Oui","Détatouage",IF('Données clients'!O85="Oui","Détatouage",IF('Données clients'!P85="Oui","Aquapure",IF('Données clients'!Q85="Oui","PBM"," "))))))</f>
        <v xml:space="preserve"> </v>
      </c>
      <c r="G86" s="98" t="str">
        <f>IF(F86="Epilation",'Données clients'!E85," ")</f>
        <v xml:space="preserve"> </v>
      </c>
      <c r="H86" s="100"/>
      <c r="I86" s="165" t="str">
        <f>IF(J86="Epilation",'Données clients'!E85," ")</f>
        <v xml:space="preserve"> </v>
      </c>
      <c r="J86" s="23" t="str">
        <f>IF('Données clients'!M85="Oui","Epilation",IF('Données clients'!O85="Oui","Détatouage",IF(AND('Données clients'!L85="Oui",'Données clients'!N85="Oui"),"Détatouage",IF(AND(OR('Données clients'!L85="Oui",'Données clients'!N85="Oui"),'Données clients'!P85="Oui"),"Aquapure",IF(AND(OR('Données clients'!L85="Oui",'Données clients'!N85="Oui",'Données clients'!P85="Oui"),'Données clients'!Q85="Oui"),"PBM"," ")))))</f>
        <v xml:space="preserve"> </v>
      </c>
      <c r="K86" s="159"/>
      <c r="L86" s="23" t="str">
        <f>IF(M86="Epilation",'Données clients'!E85," ")</f>
        <v xml:space="preserve"> </v>
      </c>
      <c r="M86" s="113" t="str">
        <f>IF('Données clients'!M85="Oui","Epilation",IF('Données clients'!O85="Oui","Détatouage",IF(AND('Données clients'!L85="Oui",'Données clients'!N85="Oui"),"Détatouage",IF(AND(OR('Données clients'!L85="Oui",'Données clients'!N85="Oui"),'Données clients'!P85="Oui"),"Aquapure",IF(AND(OR('Données clients'!L85="Oui",'Données clients'!N85="Oui",'Données clients'!P85="Oui"),'Données clients'!Q85="Oui"),"PBM"," ")))))</f>
        <v xml:space="preserve"> </v>
      </c>
      <c r="N86" s="159"/>
      <c r="O86" s="162" t="str">
        <f>IF(P86="Epilation",'Données clients'!E85," ")</f>
        <v xml:space="preserve"> </v>
      </c>
      <c r="P86" s="113" t="str">
        <f>IF('Données clients'!M85="Oui","Epilation",IF('Données clients'!O85="Oui","Détatouage",IF(AND('Données clients'!L85="Oui",'Données clients'!N85="Oui"),"Détatouage",IF(AND(OR('Données clients'!L85="Oui",'Données clients'!N85="Oui"),'Données clients'!P85="Oui"),"Aquapure",IF(AND(OR('Données clients'!L85="Oui",'Données clients'!N85="Oui",'Données clients'!P85="Oui"),'Données clients'!Q85="Oui"),"PBM"," ")))))</f>
        <v xml:space="preserve"> </v>
      </c>
      <c r="Q86" s="159"/>
      <c r="R86" s="140"/>
      <c r="S86" s="101">
        <f>IF(ISNA(VLOOKUP(H86,'Grille tarifaire'!$B$3:$F$72,3,FALSE)=TRUE),"0",VLOOKUP(H86,'Grille tarifaire'!$B$3:$F$72,3,FALSE))+IF(ISNA(VLOOKUP(K86,'Grille tarifaire'!$B$59:$F$72,3,FALSE)=TRUE),"0",VLOOKUP(K86,'Grille tarifaire'!$B$59:$F$72,3,FALSE))+IF(ISNA(VLOOKUP(N86,'Grille tarifaire'!$B$59:$F$72,3,FALSE)=TRUE),"0",VLOOKUP(N86,'Grille tarifaire'!$B$59:$F$72,3,FALSE))+IF(ISNA(VLOOKUP(Q86,'Grille tarifaire'!$B$59:$F$72,3,FALSE)=TRUE),"0",VLOOKUP(Q86,'Grille tarifaire'!$B$59:$F$72,3,FALSE))</f>
        <v>0</v>
      </c>
      <c r="T86" s="102"/>
      <c r="U86" s="103">
        <f t="shared" si="2"/>
        <v>0</v>
      </c>
      <c r="V86" s="104"/>
      <c r="W86" s="104"/>
      <c r="X86" s="105" t="str">
        <f t="shared" si="3"/>
        <v xml:space="preserve"> </v>
      </c>
    </row>
    <row r="87" spans="1:24" s="2" customFormat="1" ht="15" customHeight="1" x14ac:dyDescent="0.2">
      <c r="A87" s="95" t="str">
        <f>IF(OR('Données clients'!L86="Oui",'Données clients'!N86="Oui",'Données clients'!P86="Oui",'Données clients'!Q86="Oui"),'Données clients'!A86," ")</f>
        <v xml:space="preserve"> </v>
      </c>
      <c r="B87" s="96" t="str">
        <f>IF(OR('Données clients'!L86="Oui",'Données clients'!N86="Oui",'Données clients'!P86="Oui",'Données clients'!Q86="Oui"),'Données clients'!B86," ")</f>
        <v xml:space="preserve"> </v>
      </c>
      <c r="C87" s="97" t="str">
        <f>IF(OR('Données clients'!L86="Oui",'Données clients'!N86="Oui",'Données clients'!P86="Oui",'Données clients'!Q86="Oui"),'Données clients'!C86," ")</f>
        <v xml:space="preserve"> </v>
      </c>
      <c r="D87" s="163" t="str">
        <f>IF(OR('Données clients'!L86="Oui",'Données clients'!N86="Oui",'Données clients'!P86="Oui",'Données clients'!Q86="Oui"),'Données clients'!I86," ")</f>
        <v xml:space="preserve"> </v>
      </c>
      <c r="E87" s="163" t="str">
        <f>IF(OR('Données clients'!L86="Oui",'Données clients'!N86="Oui",'Données clients'!P86="Oui",'Données clients'!Q86="Oui"),YEAR(A87)&amp;"-"&amp;MONTH(A87)&amp;"-"&amp;"S"&amp;TEXT(ROW(A86),"000")," ")</f>
        <v xml:space="preserve"> </v>
      </c>
      <c r="F87" s="99" t="str">
        <f>IF('Données clients'!M86="Oui","Epilation",IF('Données clients'!L86="Oui","Epilation",IF('Données clients'!N86="Oui","Détatouage",IF('Données clients'!O86="Oui","Détatouage",IF('Données clients'!P86="Oui","Aquapure",IF('Données clients'!Q86="Oui","PBM"," "))))))</f>
        <v xml:space="preserve"> </v>
      </c>
      <c r="G87" s="98" t="str">
        <f>IF(F87="Epilation",'Données clients'!E86," ")</f>
        <v xml:space="preserve"> </v>
      </c>
      <c r="H87" s="100"/>
      <c r="I87" s="165" t="str">
        <f>IF(J87="Epilation",'Données clients'!E86," ")</f>
        <v xml:space="preserve"> </v>
      </c>
      <c r="J87" s="23" t="str">
        <f>IF('Données clients'!M86="Oui","Epilation",IF('Données clients'!O86="Oui","Détatouage",IF(AND('Données clients'!L86="Oui",'Données clients'!N86="Oui"),"Détatouage",IF(AND(OR('Données clients'!L86="Oui",'Données clients'!N86="Oui"),'Données clients'!P86="Oui"),"Aquapure",IF(AND(OR('Données clients'!L86="Oui",'Données clients'!N86="Oui",'Données clients'!P86="Oui"),'Données clients'!Q86="Oui"),"PBM"," ")))))</f>
        <v xml:space="preserve"> </v>
      </c>
      <c r="K87" s="159"/>
      <c r="L87" s="23" t="str">
        <f>IF(M87="Epilation",'Données clients'!E86," ")</f>
        <v xml:space="preserve"> </v>
      </c>
      <c r="M87" s="113" t="str">
        <f>IF('Données clients'!M86="Oui","Epilation",IF('Données clients'!O86="Oui","Détatouage",IF(AND('Données clients'!L86="Oui",'Données clients'!N86="Oui"),"Détatouage",IF(AND(OR('Données clients'!L86="Oui",'Données clients'!N86="Oui"),'Données clients'!P86="Oui"),"Aquapure",IF(AND(OR('Données clients'!L86="Oui",'Données clients'!N86="Oui",'Données clients'!P86="Oui"),'Données clients'!Q86="Oui"),"PBM"," ")))))</f>
        <v xml:space="preserve"> </v>
      </c>
      <c r="N87" s="159"/>
      <c r="O87" s="162" t="str">
        <f>IF(P87="Epilation",'Données clients'!E86," ")</f>
        <v xml:space="preserve"> </v>
      </c>
      <c r="P87" s="113" t="str">
        <f>IF('Données clients'!M86="Oui","Epilation",IF('Données clients'!O86="Oui","Détatouage",IF(AND('Données clients'!L86="Oui",'Données clients'!N86="Oui"),"Détatouage",IF(AND(OR('Données clients'!L86="Oui",'Données clients'!N86="Oui"),'Données clients'!P86="Oui"),"Aquapure",IF(AND(OR('Données clients'!L86="Oui",'Données clients'!N86="Oui",'Données clients'!P86="Oui"),'Données clients'!Q86="Oui"),"PBM"," ")))))</f>
        <v xml:space="preserve"> </v>
      </c>
      <c r="Q87" s="159"/>
      <c r="R87" s="140"/>
      <c r="S87" s="101">
        <f>IF(ISNA(VLOOKUP(H87,'Grille tarifaire'!$B$3:$F$72,3,FALSE)=TRUE),"0",VLOOKUP(H87,'Grille tarifaire'!$B$3:$F$72,3,FALSE))+IF(ISNA(VLOOKUP(K87,'Grille tarifaire'!$B$59:$F$72,3,FALSE)=TRUE),"0",VLOOKUP(K87,'Grille tarifaire'!$B$59:$F$72,3,FALSE))+IF(ISNA(VLOOKUP(N87,'Grille tarifaire'!$B$59:$F$72,3,FALSE)=TRUE),"0",VLOOKUP(N87,'Grille tarifaire'!$B$59:$F$72,3,FALSE))+IF(ISNA(VLOOKUP(Q87,'Grille tarifaire'!$B$59:$F$72,3,FALSE)=TRUE),"0",VLOOKUP(Q87,'Grille tarifaire'!$B$59:$F$72,3,FALSE))</f>
        <v>0</v>
      </c>
      <c r="T87" s="102"/>
      <c r="U87" s="103">
        <f t="shared" si="2"/>
        <v>0</v>
      </c>
      <c r="V87" s="104"/>
      <c r="W87" s="104"/>
      <c r="X87" s="105" t="str">
        <f t="shared" si="3"/>
        <v xml:space="preserve"> </v>
      </c>
    </row>
    <row r="88" spans="1:24" s="2" customFormat="1" ht="15" customHeight="1" x14ac:dyDescent="0.2">
      <c r="A88" s="95" t="str">
        <f>IF(OR('Données clients'!L87="Oui",'Données clients'!N87="Oui",'Données clients'!P87="Oui",'Données clients'!Q87="Oui"),'Données clients'!A87," ")</f>
        <v xml:space="preserve"> </v>
      </c>
      <c r="B88" s="96" t="str">
        <f>IF(OR('Données clients'!L87="Oui",'Données clients'!N87="Oui",'Données clients'!P87="Oui",'Données clients'!Q87="Oui"),'Données clients'!B87," ")</f>
        <v xml:space="preserve"> </v>
      </c>
      <c r="C88" s="97" t="str">
        <f>IF(OR('Données clients'!L87="Oui",'Données clients'!N87="Oui",'Données clients'!P87="Oui",'Données clients'!Q87="Oui"),'Données clients'!C87," ")</f>
        <v xml:space="preserve"> </v>
      </c>
      <c r="D88" s="163" t="str">
        <f>IF(OR('Données clients'!L87="Oui",'Données clients'!N87="Oui",'Données clients'!P87="Oui",'Données clients'!Q87="Oui"),'Données clients'!I87," ")</f>
        <v xml:space="preserve"> </v>
      </c>
      <c r="E88" s="163" t="str">
        <f>IF(OR('Données clients'!L87="Oui",'Données clients'!N87="Oui",'Données clients'!P87="Oui",'Données clients'!Q87="Oui"),YEAR(A88)&amp;"-"&amp;MONTH(A88)&amp;"-"&amp;"S"&amp;TEXT(ROW(A87),"000")," ")</f>
        <v xml:space="preserve"> </v>
      </c>
      <c r="F88" s="99" t="str">
        <f>IF('Données clients'!M87="Oui","Epilation",IF('Données clients'!L87="Oui","Epilation",IF('Données clients'!N87="Oui","Détatouage",IF('Données clients'!O87="Oui","Détatouage",IF('Données clients'!P87="Oui","Aquapure",IF('Données clients'!Q87="Oui","PBM"," "))))))</f>
        <v xml:space="preserve"> </v>
      </c>
      <c r="G88" s="98" t="str">
        <f>IF(F88="Epilation",'Données clients'!E87," ")</f>
        <v xml:space="preserve"> </v>
      </c>
      <c r="H88" s="100"/>
      <c r="I88" s="165" t="str">
        <f>IF(J88="Epilation",'Données clients'!E87," ")</f>
        <v xml:space="preserve"> </v>
      </c>
      <c r="J88" s="23" t="str">
        <f>IF('Données clients'!M87="Oui","Epilation",IF('Données clients'!O87="Oui","Détatouage",IF(AND('Données clients'!L87="Oui",'Données clients'!N87="Oui"),"Détatouage",IF(AND(OR('Données clients'!L87="Oui",'Données clients'!N87="Oui"),'Données clients'!P87="Oui"),"Aquapure",IF(AND(OR('Données clients'!L87="Oui",'Données clients'!N87="Oui",'Données clients'!P87="Oui"),'Données clients'!Q87="Oui"),"PBM"," ")))))</f>
        <v xml:space="preserve"> </v>
      </c>
      <c r="K88" s="159"/>
      <c r="L88" s="23" t="str">
        <f>IF(M88="Epilation",'Données clients'!E87," ")</f>
        <v xml:space="preserve"> </v>
      </c>
      <c r="M88" s="113" t="str">
        <f>IF('Données clients'!M87="Oui","Epilation",IF('Données clients'!O87="Oui","Détatouage",IF(AND('Données clients'!L87="Oui",'Données clients'!N87="Oui"),"Détatouage",IF(AND(OR('Données clients'!L87="Oui",'Données clients'!N87="Oui"),'Données clients'!P87="Oui"),"Aquapure",IF(AND(OR('Données clients'!L87="Oui",'Données clients'!N87="Oui",'Données clients'!P87="Oui"),'Données clients'!Q87="Oui"),"PBM"," ")))))</f>
        <v xml:space="preserve"> </v>
      </c>
      <c r="N88" s="159"/>
      <c r="O88" s="162" t="str">
        <f>IF(P88="Epilation",'Données clients'!E87," ")</f>
        <v xml:space="preserve"> </v>
      </c>
      <c r="P88" s="113" t="str">
        <f>IF('Données clients'!M87="Oui","Epilation",IF('Données clients'!O87="Oui","Détatouage",IF(AND('Données clients'!L87="Oui",'Données clients'!N87="Oui"),"Détatouage",IF(AND(OR('Données clients'!L87="Oui",'Données clients'!N87="Oui"),'Données clients'!P87="Oui"),"Aquapure",IF(AND(OR('Données clients'!L87="Oui",'Données clients'!N87="Oui",'Données clients'!P87="Oui"),'Données clients'!Q87="Oui"),"PBM"," ")))))</f>
        <v xml:space="preserve"> </v>
      </c>
      <c r="Q88" s="159"/>
      <c r="R88" s="140"/>
      <c r="S88" s="101">
        <f>IF(ISNA(VLOOKUP(H88,'Grille tarifaire'!$B$3:$F$72,3,FALSE)=TRUE),"0",VLOOKUP(H88,'Grille tarifaire'!$B$3:$F$72,3,FALSE))+IF(ISNA(VLOOKUP(K88,'Grille tarifaire'!$B$59:$F$72,3,FALSE)=TRUE),"0",VLOOKUP(K88,'Grille tarifaire'!$B$59:$F$72,3,FALSE))+IF(ISNA(VLOOKUP(N88,'Grille tarifaire'!$B$59:$F$72,3,FALSE)=TRUE),"0",VLOOKUP(N88,'Grille tarifaire'!$B$59:$F$72,3,FALSE))+IF(ISNA(VLOOKUP(Q88,'Grille tarifaire'!$B$59:$F$72,3,FALSE)=TRUE),"0",VLOOKUP(Q88,'Grille tarifaire'!$B$59:$F$72,3,FALSE))</f>
        <v>0</v>
      </c>
      <c r="T88" s="102"/>
      <c r="U88" s="103">
        <f t="shared" si="2"/>
        <v>0</v>
      </c>
      <c r="V88" s="104"/>
      <c r="W88" s="104"/>
      <c r="X88" s="105" t="str">
        <f t="shared" si="3"/>
        <v xml:space="preserve"> </v>
      </c>
    </row>
    <row r="89" spans="1:24" s="2" customFormat="1" ht="15" customHeight="1" x14ac:dyDescent="0.2">
      <c r="A89" s="95" t="str">
        <f>IF(OR('Données clients'!L88="Oui",'Données clients'!N88="Oui",'Données clients'!P88="Oui",'Données clients'!Q88="Oui"),'Données clients'!A88," ")</f>
        <v xml:space="preserve"> </v>
      </c>
      <c r="B89" s="96" t="str">
        <f>IF(OR('Données clients'!L88="Oui",'Données clients'!N88="Oui",'Données clients'!P88="Oui",'Données clients'!Q88="Oui"),'Données clients'!B88," ")</f>
        <v xml:space="preserve"> </v>
      </c>
      <c r="C89" s="97" t="str">
        <f>IF(OR('Données clients'!L88="Oui",'Données clients'!N88="Oui",'Données clients'!P88="Oui",'Données clients'!Q88="Oui"),'Données clients'!C88," ")</f>
        <v xml:space="preserve"> </v>
      </c>
      <c r="D89" s="163" t="str">
        <f>IF(OR('Données clients'!L88="Oui",'Données clients'!N88="Oui",'Données clients'!P88="Oui",'Données clients'!Q88="Oui"),'Données clients'!I88," ")</f>
        <v xml:space="preserve"> </v>
      </c>
      <c r="E89" s="163" t="str">
        <f>IF(OR('Données clients'!L88="Oui",'Données clients'!N88="Oui",'Données clients'!P88="Oui",'Données clients'!Q88="Oui"),YEAR(A89)&amp;"-"&amp;MONTH(A89)&amp;"-"&amp;"S"&amp;TEXT(ROW(A88),"000")," ")</f>
        <v xml:space="preserve"> </v>
      </c>
      <c r="F89" s="99" t="str">
        <f>IF('Données clients'!M88="Oui","Epilation",IF('Données clients'!L88="Oui","Epilation",IF('Données clients'!N88="Oui","Détatouage",IF('Données clients'!O88="Oui","Détatouage",IF('Données clients'!P88="Oui","Aquapure",IF('Données clients'!Q88="Oui","PBM"," "))))))</f>
        <v xml:space="preserve"> </v>
      </c>
      <c r="G89" s="98" t="str">
        <f>IF(F89="Epilation",'Données clients'!E88," ")</f>
        <v xml:space="preserve"> </v>
      </c>
      <c r="H89" s="100"/>
      <c r="I89" s="165" t="str">
        <f>IF(J89="Epilation",'Données clients'!E88," ")</f>
        <v xml:space="preserve"> </v>
      </c>
      <c r="J89" s="23" t="str">
        <f>IF('Données clients'!M88="Oui","Epilation",IF('Données clients'!O88="Oui","Détatouage",IF(AND('Données clients'!L88="Oui",'Données clients'!N88="Oui"),"Détatouage",IF(AND(OR('Données clients'!L88="Oui",'Données clients'!N88="Oui"),'Données clients'!P88="Oui"),"Aquapure",IF(AND(OR('Données clients'!L88="Oui",'Données clients'!N88="Oui",'Données clients'!P88="Oui"),'Données clients'!Q88="Oui"),"PBM"," ")))))</f>
        <v xml:space="preserve"> </v>
      </c>
      <c r="K89" s="159"/>
      <c r="L89" s="23" t="str">
        <f>IF(M89="Epilation",'Données clients'!E88," ")</f>
        <v xml:space="preserve"> </v>
      </c>
      <c r="M89" s="113" t="str">
        <f>IF('Données clients'!M88="Oui","Epilation",IF('Données clients'!O88="Oui","Détatouage",IF(AND('Données clients'!L88="Oui",'Données clients'!N88="Oui"),"Détatouage",IF(AND(OR('Données clients'!L88="Oui",'Données clients'!N88="Oui"),'Données clients'!P88="Oui"),"Aquapure",IF(AND(OR('Données clients'!L88="Oui",'Données clients'!N88="Oui",'Données clients'!P88="Oui"),'Données clients'!Q88="Oui"),"PBM"," ")))))</f>
        <v xml:space="preserve"> </v>
      </c>
      <c r="N89" s="159"/>
      <c r="O89" s="162" t="str">
        <f>IF(P89="Epilation",'Données clients'!E88," ")</f>
        <v xml:space="preserve"> </v>
      </c>
      <c r="P89" s="113" t="str">
        <f>IF('Données clients'!M88="Oui","Epilation",IF('Données clients'!O88="Oui","Détatouage",IF(AND('Données clients'!L88="Oui",'Données clients'!N88="Oui"),"Détatouage",IF(AND(OR('Données clients'!L88="Oui",'Données clients'!N88="Oui"),'Données clients'!P88="Oui"),"Aquapure",IF(AND(OR('Données clients'!L88="Oui",'Données clients'!N88="Oui",'Données clients'!P88="Oui"),'Données clients'!Q88="Oui"),"PBM"," ")))))</f>
        <v xml:space="preserve"> </v>
      </c>
      <c r="Q89" s="159"/>
      <c r="R89" s="140"/>
      <c r="S89" s="101">
        <f>IF(ISNA(VLOOKUP(H89,'Grille tarifaire'!$B$3:$F$72,3,FALSE)=TRUE),"0",VLOOKUP(H89,'Grille tarifaire'!$B$3:$F$72,3,FALSE))+IF(ISNA(VLOOKUP(K89,'Grille tarifaire'!$B$59:$F$72,3,FALSE)=TRUE),"0",VLOOKUP(K89,'Grille tarifaire'!$B$59:$F$72,3,FALSE))+IF(ISNA(VLOOKUP(N89,'Grille tarifaire'!$B$59:$F$72,3,FALSE)=TRUE),"0",VLOOKUP(N89,'Grille tarifaire'!$B$59:$F$72,3,FALSE))+IF(ISNA(VLOOKUP(Q89,'Grille tarifaire'!$B$59:$F$72,3,FALSE)=TRUE),"0",VLOOKUP(Q89,'Grille tarifaire'!$B$59:$F$72,3,FALSE))</f>
        <v>0</v>
      </c>
      <c r="T89" s="102"/>
      <c r="U89" s="103">
        <f t="shared" si="2"/>
        <v>0</v>
      </c>
      <c r="V89" s="104"/>
      <c r="W89" s="104"/>
      <c r="X89" s="105" t="str">
        <f t="shared" si="3"/>
        <v xml:space="preserve"> </v>
      </c>
    </row>
    <row r="90" spans="1:24" s="2" customFormat="1" ht="15" customHeight="1" x14ac:dyDescent="0.2">
      <c r="A90" s="95" t="str">
        <f>IF(OR('Données clients'!L89="Oui",'Données clients'!N89="Oui",'Données clients'!P89="Oui",'Données clients'!Q89="Oui"),'Données clients'!A89," ")</f>
        <v xml:space="preserve"> </v>
      </c>
      <c r="B90" s="96" t="str">
        <f>IF(OR('Données clients'!L89="Oui",'Données clients'!N89="Oui",'Données clients'!P89="Oui",'Données clients'!Q89="Oui"),'Données clients'!B89," ")</f>
        <v xml:space="preserve"> </v>
      </c>
      <c r="C90" s="97" t="str">
        <f>IF(OR('Données clients'!L89="Oui",'Données clients'!N89="Oui",'Données clients'!P89="Oui",'Données clients'!Q89="Oui"),'Données clients'!C89," ")</f>
        <v xml:space="preserve"> </v>
      </c>
      <c r="D90" s="163" t="str">
        <f>IF(OR('Données clients'!L89="Oui",'Données clients'!N89="Oui",'Données clients'!P89="Oui",'Données clients'!Q89="Oui"),'Données clients'!I89," ")</f>
        <v xml:space="preserve"> </v>
      </c>
      <c r="E90" s="163" t="str">
        <f>IF(OR('Données clients'!L89="Oui",'Données clients'!N89="Oui",'Données clients'!P89="Oui",'Données clients'!Q89="Oui"),YEAR(A90)&amp;"-"&amp;MONTH(A90)&amp;"-"&amp;"S"&amp;TEXT(ROW(A89),"000")," ")</f>
        <v xml:space="preserve"> </v>
      </c>
      <c r="F90" s="99" t="str">
        <f>IF('Données clients'!M89="Oui","Epilation",IF('Données clients'!L89="Oui","Epilation",IF('Données clients'!N89="Oui","Détatouage",IF('Données clients'!O89="Oui","Détatouage",IF('Données clients'!P89="Oui","Aquapure",IF('Données clients'!Q89="Oui","PBM"," "))))))</f>
        <v xml:space="preserve"> </v>
      </c>
      <c r="G90" s="98" t="str">
        <f>IF(F90="Epilation",'Données clients'!E89," ")</f>
        <v xml:space="preserve"> </v>
      </c>
      <c r="H90" s="100"/>
      <c r="I90" s="165" t="str">
        <f>IF(J90="Epilation",'Données clients'!E89," ")</f>
        <v xml:space="preserve"> </v>
      </c>
      <c r="J90" s="23" t="str">
        <f>IF('Données clients'!M89="Oui","Epilation",IF('Données clients'!O89="Oui","Détatouage",IF(AND('Données clients'!L89="Oui",'Données clients'!N89="Oui"),"Détatouage",IF(AND(OR('Données clients'!L89="Oui",'Données clients'!N89="Oui"),'Données clients'!P89="Oui"),"Aquapure",IF(AND(OR('Données clients'!L89="Oui",'Données clients'!N89="Oui",'Données clients'!P89="Oui"),'Données clients'!Q89="Oui"),"PBM"," ")))))</f>
        <v xml:space="preserve"> </v>
      </c>
      <c r="K90" s="159"/>
      <c r="L90" s="23" t="str">
        <f>IF(M90="Epilation",'Données clients'!E89," ")</f>
        <v xml:space="preserve"> </v>
      </c>
      <c r="M90" s="113" t="str">
        <f>IF('Données clients'!M89="Oui","Epilation",IF('Données clients'!O89="Oui","Détatouage",IF(AND('Données clients'!L89="Oui",'Données clients'!N89="Oui"),"Détatouage",IF(AND(OR('Données clients'!L89="Oui",'Données clients'!N89="Oui"),'Données clients'!P89="Oui"),"Aquapure",IF(AND(OR('Données clients'!L89="Oui",'Données clients'!N89="Oui",'Données clients'!P89="Oui"),'Données clients'!Q89="Oui"),"PBM"," ")))))</f>
        <v xml:space="preserve"> </v>
      </c>
      <c r="N90" s="159"/>
      <c r="O90" s="162" t="str">
        <f>IF(P90="Epilation",'Données clients'!E89," ")</f>
        <v xml:space="preserve"> </v>
      </c>
      <c r="P90" s="113" t="str">
        <f>IF('Données clients'!M89="Oui","Epilation",IF('Données clients'!O89="Oui","Détatouage",IF(AND('Données clients'!L89="Oui",'Données clients'!N89="Oui"),"Détatouage",IF(AND(OR('Données clients'!L89="Oui",'Données clients'!N89="Oui"),'Données clients'!P89="Oui"),"Aquapure",IF(AND(OR('Données clients'!L89="Oui",'Données clients'!N89="Oui",'Données clients'!P89="Oui"),'Données clients'!Q89="Oui"),"PBM"," ")))))</f>
        <v xml:space="preserve"> </v>
      </c>
      <c r="Q90" s="159"/>
      <c r="R90" s="140"/>
      <c r="S90" s="101">
        <f>IF(ISNA(VLOOKUP(H90,'Grille tarifaire'!$B$3:$F$72,3,FALSE)=TRUE),"0",VLOOKUP(H90,'Grille tarifaire'!$B$3:$F$72,3,FALSE))+IF(ISNA(VLOOKUP(K90,'Grille tarifaire'!$B$59:$F$72,3,FALSE)=TRUE),"0",VLOOKUP(K90,'Grille tarifaire'!$B$59:$F$72,3,FALSE))+IF(ISNA(VLOOKUP(N90,'Grille tarifaire'!$B$59:$F$72,3,FALSE)=TRUE),"0",VLOOKUP(N90,'Grille tarifaire'!$B$59:$F$72,3,FALSE))+IF(ISNA(VLOOKUP(Q90,'Grille tarifaire'!$B$59:$F$72,3,FALSE)=TRUE),"0",VLOOKUP(Q90,'Grille tarifaire'!$B$59:$F$72,3,FALSE))</f>
        <v>0</v>
      </c>
      <c r="T90" s="102"/>
      <c r="U90" s="103">
        <f t="shared" si="2"/>
        <v>0</v>
      </c>
      <c r="V90" s="104"/>
      <c r="W90" s="104"/>
      <c r="X90" s="105" t="str">
        <f t="shared" si="3"/>
        <v xml:space="preserve"> </v>
      </c>
    </row>
    <row r="91" spans="1:24" s="2" customFormat="1" ht="15" customHeight="1" x14ac:dyDescent="0.2">
      <c r="A91" s="95" t="str">
        <f>IF(OR('Données clients'!L90="Oui",'Données clients'!N90="Oui",'Données clients'!P90="Oui",'Données clients'!Q90="Oui"),'Données clients'!A90," ")</f>
        <v xml:space="preserve"> </v>
      </c>
      <c r="B91" s="96" t="str">
        <f>IF(OR('Données clients'!L90="Oui",'Données clients'!N90="Oui",'Données clients'!P90="Oui",'Données clients'!Q90="Oui"),'Données clients'!B90," ")</f>
        <v xml:space="preserve"> </v>
      </c>
      <c r="C91" s="97" t="str">
        <f>IF(OR('Données clients'!L90="Oui",'Données clients'!N90="Oui",'Données clients'!P90="Oui",'Données clients'!Q90="Oui"),'Données clients'!C90," ")</f>
        <v xml:space="preserve"> </v>
      </c>
      <c r="D91" s="163" t="str">
        <f>IF(OR('Données clients'!L90="Oui",'Données clients'!N90="Oui",'Données clients'!P90="Oui",'Données clients'!Q90="Oui"),'Données clients'!I90," ")</f>
        <v xml:space="preserve"> </v>
      </c>
      <c r="E91" s="163" t="str">
        <f>IF(OR('Données clients'!L90="Oui",'Données clients'!N90="Oui",'Données clients'!P90="Oui",'Données clients'!Q90="Oui"),YEAR(A91)&amp;"-"&amp;MONTH(A91)&amp;"-"&amp;"S"&amp;TEXT(ROW(A90),"000")," ")</f>
        <v xml:space="preserve"> </v>
      </c>
      <c r="F91" s="99" t="str">
        <f>IF('Données clients'!M90="Oui","Epilation",IF('Données clients'!L90="Oui","Epilation",IF('Données clients'!N90="Oui","Détatouage",IF('Données clients'!O90="Oui","Détatouage",IF('Données clients'!P90="Oui","Aquapure",IF('Données clients'!Q90="Oui","PBM"," "))))))</f>
        <v xml:space="preserve"> </v>
      </c>
      <c r="G91" s="98" t="str">
        <f>IF(F91="Epilation",'Données clients'!E90," ")</f>
        <v xml:space="preserve"> </v>
      </c>
      <c r="H91" s="100"/>
      <c r="I91" s="165" t="str">
        <f>IF(J91="Epilation",'Données clients'!E90," ")</f>
        <v xml:space="preserve"> </v>
      </c>
      <c r="J91" s="23" t="str">
        <f>IF('Données clients'!M90="Oui","Epilation",IF('Données clients'!O90="Oui","Détatouage",IF(AND('Données clients'!L90="Oui",'Données clients'!N90="Oui"),"Détatouage",IF(AND(OR('Données clients'!L90="Oui",'Données clients'!N90="Oui"),'Données clients'!P90="Oui"),"Aquapure",IF(AND(OR('Données clients'!L90="Oui",'Données clients'!N90="Oui",'Données clients'!P90="Oui"),'Données clients'!Q90="Oui"),"PBM"," ")))))</f>
        <v xml:space="preserve"> </v>
      </c>
      <c r="K91" s="159"/>
      <c r="L91" s="23" t="str">
        <f>IF(M91="Epilation",'Données clients'!E90," ")</f>
        <v xml:space="preserve"> </v>
      </c>
      <c r="M91" s="113" t="str">
        <f>IF('Données clients'!M90="Oui","Epilation",IF('Données clients'!O90="Oui","Détatouage",IF(AND('Données clients'!L90="Oui",'Données clients'!N90="Oui"),"Détatouage",IF(AND(OR('Données clients'!L90="Oui",'Données clients'!N90="Oui"),'Données clients'!P90="Oui"),"Aquapure",IF(AND(OR('Données clients'!L90="Oui",'Données clients'!N90="Oui",'Données clients'!P90="Oui"),'Données clients'!Q90="Oui"),"PBM"," ")))))</f>
        <v xml:space="preserve"> </v>
      </c>
      <c r="N91" s="159"/>
      <c r="O91" s="162" t="str">
        <f>IF(P91="Epilation",'Données clients'!E90," ")</f>
        <v xml:space="preserve"> </v>
      </c>
      <c r="P91" s="113" t="str">
        <f>IF('Données clients'!M90="Oui","Epilation",IF('Données clients'!O90="Oui","Détatouage",IF(AND('Données clients'!L90="Oui",'Données clients'!N90="Oui"),"Détatouage",IF(AND(OR('Données clients'!L90="Oui",'Données clients'!N90="Oui"),'Données clients'!P90="Oui"),"Aquapure",IF(AND(OR('Données clients'!L90="Oui",'Données clients'!N90="Oui",'Données clients'!P90="Oui"),'Données clients'!Q90="Oui"),"PBM"," ")))))</f>
        <v xml:space="preserve"> </v>
      </c>
      <c r="Q91" s="159"/>
      <c r="R91" s="140"/>
      <c r="S91" s="101">
        <f>IF(ISNA(VLOOKUP(H91,'Grille tarifaire'!$B$3:$F$72,3,FALSE)=TRUE),"0",VLOOKUP(H91,'Grille tarifaire'!$B$3:$F$72,3,FALSE))+IF(ISNA(VLOOKUP(K91,'Grille tarifaire'!$B$59:$F$72,3,FALSE)=TRUE),"0",VLOOKUP(K91,'Grille tarifaire'!$B$59:$F$72,3,FALSE))+IF(ISNA(VLOOKUP(N91,'Grille tarifaire'!$B$59:$F$72,3,FALSE)=TRUE),"0",VLOOKUP(N91,'Grille tarifaire'!$B$59:$F$72,3,FALSE))+IF(ISNA(VLOOKUP(Q91,'Grille tarifaire'!$B$59:$F$72,3,FALSE)=TRUE),"0",VLOOKUP(Q91,'Grille tarifaire'!$B$59:$F$72,3,FALSE))</f>
        <v>0</v>
      </c>
      <c r="T91" s="102"/>
      <c r="U91" s="103">
        <f t="shared" si="2"/>
        <v>0</v>
      </c>
      <c r="V91" s="104"/>
      <c r="W91" s="104"/>
      <c r="X91" s="105" t="str">
        <f t="shared" si="3"/>
        <v xml:space="preserve"> </v>
      </c>
    </row>
    <row r="92" spans="1:24" s="2" customFormat="1" ht="15" customHeight="1" x14ac:dyDescent="0.2">
      <c r="A92" s="95" t="str">
        <f>IF(OR('Données clients'!L91="Oui",'Données clients'!N91="Oui",'Données clients'!P91="Oui",'Données clients'!Q91="Oui"),'Données clients'!A91," ")</f>
        <v xml:space="preserve"> </v>
      </c>
      <c r="B92" s="96" t="str">
        <f>IF(OR('Données clients'!L91="Oui",'Données clients'!N91="Oui",'Données clients'!P91="Oui",'Données clients'!Q91="Oui"),'Données clients'!B91," ")</f>
        <v xml:space="preserve"> </v>
      </c>
      <c r="C92" s="97" t="str">
        <f>IF(OR('Données clients'!L91="Oui",'Données clients'!N91="Oui",'Données clients'!P91="Oui",'Données clients'!Q91="Oui"),'Données clients'!C91," ")</f>
        <v xml:space="preserve"> </v>
      </c>
      <c r="D92" s="163" t="str">
        <f>IF(OR('Données clients'!L91="Oui",'Données clients'!N91="Oui",'Données clients'!P91="Oui",'Données clients'!Q91="Oui"),'Données clients'!I91," ")</f>
        <v xml:space="preserve"> </v>
      </c>
      <c r="E92" s="163" t="str">
        <f>IF(OR('Données clients'!L91="Oui",'Données clients'!N91="Oui",'Données clients'!P91="Oui",'Données clients'!Q91="Oui"),YEAR(A92)&amp;"-"&amp;MONTH(A92)&amp;"-"&amp;"S"&amp;TEXT(ROW(A91),"000")," ")</f>
        <v xml:space="preserve"> </v>
      </c>
      <c r="F92" s="99" t="str">
        <f>IF('Données clients'!M91="Oui","Epilation",IF('Données clients'!L91="Oui","Epilation",IF('Données clients'!N91="Oui","Détatouage",IF('Données clients'!O91="Oui","Détatouage",IF('Données clients'!P91="Oui","Aquapure",IF('Données clients'!Q91="Oui","PBM"," "))))))</f>
        <v xml:space="preserve"> </v>
      </c>
      <c r="G92" s="98" t="str">
        <f>IF(F92="Epilation",'Données clients'!E91," ")</f>
        <v xml:space="preserve"> </v>
      </c>
      <c r="H92" s="100"/>
      <c r="I92" s="165" t="str">
        <f>IF(J92="Epilation",'Données clients'!E91," ")</f>
        <v xml:space="preserve"> </v>
      </c>
      <c r="J92" s="23" t="str">
        <f>IF('Données clients'!M91="Oui","Epilation",IF('Données clients'!O91="Oui","Détatouage",IF(AND('Données clients'!L91="Oui",'Données clients'!N91="Oui"),"Détatouage",IF(AND(OR('Données clients'!L91="Oui",'Données clients'!N91="Oui"),'Données clients'!P91="Oui"),"Aquapure",IF(AND(OR('Données clients'!L91="Oui",'Données clients'!N91="Oui",'Données clients'!P91="Oui"),'Données clients'!Q91="Oui"),"PBM"," ")))))</f>
        <v xml:space="preserve"> </v>
      </c>
      <c r="K92" s="159"/>
      <c r="L92" s="23" t="str">
        <f>IF(M92="Epilation",'Données clients'!E91," ")</f>
        <v xml:space="preserve"> </v>
      </c>
      <c r="M92" s="113" t="str">
        <f>IF('Données clients'!M91="Oui","Epilation",IF('Données clients'!O91="Oui","Détatouage",IF(AND('Données clients'!L91="Oui",'Données clients'!N91="Oui"),"Détatouage",IF(AND(OR('Données clients'!L91="Oui",'Données clients'!N91="Oui"),'Données clients'!P91="Oui"),"Aquapure",IF(AND(OR('Données clients'!L91="Oui",'Données clients'!N91="Oui",'Données clients'!P91="Oui"),'Données clients'!Q91="Oui"),"PBM"," ")))))</f>
        <v xml:space="preserve"> </v>
      </c>
      <c r="N92" s="159"/>
      <c r="O92" s="162" t="str">
        <f>IF(P92="Epilation",'Données clients'!E91," ")</f>
        <v xml:space="preserve"> </v>
      </c>
      <c r="P92" s="113" t="str">
        <f>IF('Données clients'!M91="Oui","Epilation",IF('Données clients'!O91="Oui","Détatouage",IF(AND('Données clients'!L91="Oui",'Données clients'!N91="Oui"),"Détatouage",IF(AND(OR('Données clients'!L91="Oui",'Données clients'!N91="Oui"),'Données clients'!P91="Oui"),"Aquapure",IF(AND(OR('Données clients'!L91="Oui",'Données clients'!N91="Oui",'Données clients'!P91="Oui"),'Données clients'!Q91="Oui"),"PBM"," ")))))</f>
        <v xml:space="preserve"> </v>
      </c>
      <c r="Q92" s="159"/>
      <c r="R92" s="140"/>
      <c r="S92" s="101">
        <f>IF(ISNA(VLOOKUP(H92,'Grille tarifaire'!$B$3:$F$72,3,FALSE)=TRUE),"0",VLOOKUP(H92,'Grille tarifaire'!$B$3:$F$72,3,FALSE))+IF(ISNA(VLOOKUP(K92,'Grille tarifaire'!$B$59:$F$72,3,FALSE)=TRUE),"0",VLOOKUP(K92,'Grille tarifaire'!$B$59:$F$72,3,FALSE))+IF(ISNA(VLOOKUP(N92,'Grille tarifaire'!$B$59:$F$72,3,FALSE)=TRUE),"0",VLOOKUP(N92,'Grille tarifaire'!$B$59:$F$72,3,FALSE))+IF(ISNA(VLOOKUP(Q92,'Grille tarifaire'!$B$59:$F$72,3,FALSE)=TRUE),"0",VLOOKUP(Q92,'Grille tarifaire'!$B$59:$F$72,3,FALSE))</f>
        <v>0</v>
      </c>
      <c r="T92" s="102"/>
      <c r="U92" s="103">
        <f t="shared" si="2"/>
        <v>0</v>
      </c>
      <c r="V92" s="104"/>
      <c r="W92" s="104"/>
      <c r="X92" s="105" t="str">
        <f t="shared" si="3"/>
        <v xml:space="preserve"> </v>
      </c>
    </row>
    <row r="93" spans="1:24" s="2" customFormat="1" ht="15" customHeight="1" x14ac:dyDescent="0.2">
      <c r="A93" s="95" t="str">
        <f>IF(OR('Données clients'!L92="Oui",'Données clients'!N92="Oui",'Données clients'!P92="Oui",'Données clients'!Q92="Oui"),'Données clients'!A92," ")</f>
        <v xml:space="preserve"> </v>
      </c>
      <c r="B93" s="96" t="str">
        <f>IF(OR('Données clients'!L92="Oui",'Données clients'!N92="Oui",'Données clients'!P92="Oui",'Données clients'!Q92="Oui"),'Données clients'!B92," ")</f>
        <v xml:space="preserve"> </v>
      </c>
      <c r="C93" s="97" t="str">
        <f>IF(OR('Données clients'!L92="Oui",'Données clients'!N92="Oui",'Données clients'!P92="Oui",'Données clients'!Q92="Oui"),'Données clients'!C92," ")</f>
        <v xml:space="preserve"> </v>
      </c>
      <c r="D93" s="163" t="str">
        <f>IF(OR('Données clients'!L92="Oui",'Données clients'!N92="Oui",'Données clients'!P92="Oui",'Données clients'!Q92="Oui"),'Données clients'!I92," ")</f>
        <v xml:space="preserve"> </v>
      </c>
      <c r="E93" s="163" t="str">
        <f>IF(OR('Données clients'!L92="Oui",'Données clients'!N92="Oui",'Données clients'!P92="Oui",'Données clients'!Q92="Oui"),YEAR(A93)&amp;"-"&amp;MONTH(A93)&amp;"-"&amp;"S"&amp;TEXT(ROW(A92),"000")," ")</f>
        <v xml:space="preserve"> </v>
      </c>
      <c r="F93" s="99" t="str">
        <f>IF('Données clients'!M92="Oui","Epilation",IF('Données clients'!L92="Oui","Epilation",IF('Données clients'!N92="Oui","Détatouage",IF('Données clients'!O92="Oui","Détatouage",IF('Données clients'!P92="Oui","Aquapure",IF('Données clients'!Q92="Oui","PBM"," "))))))</f>
        <v xml:space="preserve"> </v>
      </c>
      <c r="G93" s="98" t="str">
        <f>IF(F93="Epilation",'Données clients'!E92," ")</f>
        <v xml:space="preserve"> </v>
      </c>
      <c r="H93" s="100"/>
      <c r="I93" s="165" t="str">
        <f>IF(J93="Epilation",'Données clients'!E92," ")</f>
        <v xml:space="preserve"> </v>
      </c>
      <c r="J93" s="23" t="str">
        <f>IF('Données clients'!M92="Oui","Epilation",IF('Données clients'!O92="Oui","Détatouage",IF(AND('Données clients'!L92="Oui",'Données clients'!N92="Oui"),"Détatouage",IF(AND(OR('Données clients'!L92="Oui",'Données clients'!N92="Oui"),'Données clients'!P92="Oui"),"Aquapure",IF(AND(OR('Données clients'!L92="Oui",'Données clients'!N92="Oui",'Données clients'!P92="Oui"),'Données clients'!Q92="Oui"),"PBM"," ")))))</f>
        <v xml:space="preserve"> </v>
      </c>
      <c r="K93" s="159"/>
      <c r="L93" s="23" t="str">
        <f>IF(M93="Epilation",'Données clients'!E92," ")</f>
        <v xml:space="preserve"> </v>
      </c>
      <c r="M93" s="113" t="str">
        <f>IF('Données clients'!M92="Oui","Epilation",IF('Données clients'!O92="Oui","Détatouage",IF(AND('Données clients'!L92="Oui",'Données clients'!N92="Oui"),"Détatouage",IF(AND(OR('Données clients'!L92="Oui",'Données clients'!N92="Oui"),'Données clients'!P92="Oui"),"Aquapure",IF(AND(OR('Données clients'!L92="Oui",'Données clients'!N92="Oui",'Données clients'!P92="Oui"),'Données clients'!Q92="Oui"),"PBM"," ")))))</f>
        <v xml:space="preserve"> </v>
      </c>
      <c r="N93" s="159"/>
      <c r="O93" s="162" t="str">
        <f>IF(P93="Epilation",'Données clients'!E92," ")</f>
        <v xml:space="preserve"> </v>
      </c>
      <c r="P93" s="113" t="str">
        <f>IF('Données clients'!M92="Oui","Epilation",IF('Données clients'!O92="Oui","Détatouage",IF(AND('Données clients'!L92="Oui",'Données clients'!N92="Oui"),"Détatouage",IF(AND(OR('Données clients'!L92="Oui",'Données clients'!N92="Oui"),'Données clients'!P92="Oui"),"Aquapure",IF(AND(OR('Données clients'!L92="Oui",'Données clients'!N92="Oui",'Données clients'!P92="Oui"),'Données clients'!Q92="Oui"),"PBM"," ")))))</f>
        <v xml:space="preserve"> </v>
      </c>
      <c r="Q93" s="159"/>
      <c r="R93" s="140"/>
      <c r="S93" s="101">
        <f>IF(ISNA(VLOOKUP(H93,'Grille tarifaire'!$B$3:$F$72,3,FALSE)=TRUE),"0",VLOOKUP(H93,'Grille tarifaire'!$B$3:$F$72,3,FALSE))+IF(ISNA(VLOOKUP(K93,'Grille tarifaire'!$B$59:$F$72,3,FALSE)=TRUE),"0",VLOOKUP(K93,'Grille tarifaire'!$B$59:$F$72,3,FALSE))+IF(ISNA(VLOOKUP(N93,'Grille tarifaire'!$B$59:$F$72,3,FALSE)=TRUE),"0",VLOOKUP(N93,'Grille tarifaire'!$B$59:$F$72,3,FALSE))+IF(ISNA(VLOOKUP(Q93,'Grille tarifaire'!$B$59:$F$72,3,FALSE)=TRUE),"0",VLOOKUP(Q93,'Grille tarifaire'!$B$59:$F$72,3,FALSE))</f>
        <v>0</v>
      </c>
      <c r="T93" s="102"/>
      <c r="U93" s="103">
        <f t="shared" si="2"/>
        <v>0</v>
      </c>
      <c r="V93" s="104"/>
      <c r="W93" s="104"/>
      <c r="X93" s="105" t="str">
        <f t="shared" si="3"/>
        <v xml:space="preserve"> </v>
      </c>
    </row>
    <row r="94" spans="1:24" s="2" customFormat="1" ht="15" customHeight="1" x14ac:dyDescent="0.2">
      <c r="A94" s="95" t="str">
        <f>IF(OR('Données clients'!L93="Oui",'Données clients'!N93="Oui",'Données clients'!P93="Oui",'Données clients'!Q93="Oui"),'Données clients'!A93," ")</f>
        <v xml:space="preserve"> </v>
      </c>
      <c r="B94" s="96" t="str">
        <f>IF(OR('Données clients'!L93="Oui",'Données clients'!N93="Oui",'Données clients'!P93="Oui",'Données clients'!Q93="Oui"),'Données clients'!B93," ")</f>
        <v xml:space="preserve"> </v>
      </c>
      <c r="C94" s="97" t="str">
        <f>IF(OR('Données clients'!L93="Oui",'Données clients'!N93="Oui",'Données clients'!P93="Oui",'Données clients'!Q93="Oui"),'Données clients'!C93," ")</f>
        <v xml:space="preserve"> </v>
      </c>
      <c r="D94" s="163" t="str">
        <f>IF(OR('Données clients'!L93="Oui",'Données clients'!N93="Oui",'Données clients'!P93="Oui",'Données clients'!Q93="Oui"),'Données clients'!I93," ")</f>
        <v xml:space="preserve"> </v>
      </c>
      <c r="E94" s="163" t="str">
        <f>IF(OR('Données clients'!L93="Oui",'Données clients'!N93="Oui",'Données clients'!P93="Oui",'Données clients'!Q93="Oui"),YEAR(A94)&amp;"-"&amp;MONTH(A94)&amp;"-"&amp;"S"&amp;TEXT(ROW(A93),"000")," ")</f>
        <v xml:space="preserve"> </v>
      </c>
      <c r="F94" s="99" t="str">
        <f>IF('Données clients'!M93="Oui","Epilation",IF('Données clients'!L93="Oui","Epilation",IF('Données clients'!N93="Oui","Détatouage",IF('Données clients'!O93="Oui","Détatouage",IF('Données clients'!P93="Oui","Aquapure",IF('Données clients'!Q93="Oui","PBM"," "))))))</f>
        <v xml:space="preserve"> </v>
      </c>
      <c r="G94" s="98" t="str">
        <f>IF(F94="Epilation",'Données clients'!E93," ")</f>
        <v xml:space="preserve"> </v>
      </c>
      <c r="H94" s="100"/>
      <c r="I94" s="165" t="str">
        <f>IF(J94="Epilation",'Données clients'!E93," ")</f>
        <v xml:space="preserve"> </v>
      </c>
      <c r="J94" s="23" t="str">
        <f>IF('Données clients'!M93="Oui","Epilation",IF('Données clients'!O93="Oui","Détatouage",IF(AND('Données clients'!L93="Oui",'Données clients'!N93="Oui"),"Détatouage",IF(AND(OR('Données clients'!L93="Oui",'Données clients'!N93="Oui"),'Données clients'!P93="Oui"),"Aquapure",IF(AND(OR('Données clients'!L93="Oui",'Données clients'!N93="Oui",'Données clients'!P93="Oui"),'Données clients'!Q93="Oui"),"PBM"," ")))))</f>
        <v xml:space="preserve"> </v>
      </c>
      <c r="K94" s="159"/>
      <c r="L94" s="23" t="str">
        <f>IF(M94="Epilation",'Données clients'!E93," ")</f>
        <v xml:space="preserve"> </v>
      </c>
      <c r="M94" s="113" t="str">
        <f>IF('Données clients'!M93="Oui","Epilation",IF('Données clients'!O93="Oui","Détatouage",IF(AND('Données clients'!L93="Oui",'Données clients'!N93="Oui"),"Détatouage",IF(AND(OR('Données clients'!L93="Oui",'Données clients'!N93="Oui"),'Données clients'!P93="Oui"),"Aquapure",IF(AND(OR('Données clients'!L93="Oui",'Données clients'!N93="Oui",'Données clients'!P93="Oui"),'Données clients'!Q93="Oui"),"PBM"," ")))))</f>
        <v xml:space="preserve"> </v>
      </c>
      <c r="N94" s="159"/>
      <c r="O94" s="162" t="str">
        <f>IF(P94="Epilation",'Données clients'!E93," ")</f>
        <v xml:space="preserve"> </v>
      </c>
      <c r="P94" s="113" t="str">
        <f>IF('Données clients'!M93="Oui","Epilation",IF('Données clients'!O93="Oui","Détatouage",IF(AND('Données clients'!L93="Oui",'Données clients'!N93="Oui"),"Détatouage",IF(AND(OR('Données clients'!L93="Oui",'Données clients'!N93="Oui"),'Données clients'!P93="Oui"),"Aquapure",IF(AND(OR('Données clients'!L93="Oui",'Données clients'!N93="Oui",'Données clients'!P93="Oui"),'Données clients'!Q93="Oui"),"PBM"," ")))))</f>
        <v xml:space="preserve"> </v>
      </c>
      <c r="Q94" s="159"/>
      <c r="R94" s="140"/>
      <c r="S94" s="101">
        <f>IF(ISNA(VLOOKUP(H94,'Grille tarifaire'!$B$3:$F$72,3,FALSE)=TRUE),"0",VLOOKUP(H94,'Grille tarifaire'!$B$3:$F$72,3,FALSE))+IF(ISNA(VLOOKUP(K94,'Grille tarifaire'!$B$59:$F$72,3,FALSE)=TRUE),"0",VLOOKUP(K94,'Grille tarifaire'!$B$59:$F$72,3,FALSE))+IF(ISNA(VLOOKUP(N94,'Grille tarifaire'!$B$59:$F$72,3,FALSE)=TRUE),"0",VLOOKUP(N94,'Grille tarifaire'!$B$59:$F$72,3,FALSE))+IF(ISNA(VLOOKUP(Q94,'Grille tarifaire'!$B$59:$F$72,3,FALSE)=TRUE),"0",VLOOKUP(Q94,'Grille tarifaire'!$B$59:$F$72,3,FALSE))</f>
        <v>0</v>
      </c>
      <c r="T94" s="102"/>
      <c r="U94" s="103">
        <f t="shared" si="2"/>
        <v>0</v>
      </c>
      <c r="V94" s="104"/>
      <c r="W94" s="104"/>
      <c r="X94" s="105" t="str">
        <f t="shared" si="3"/>
        <v xml:space="preserve"> </v>
      </c>
    </row>
    <row r="95" spans="1:24" s="2" customFormat="1" ht="15" customHeight="1" x14ac:dyDescent="0.2">
      <c r="A95" s="95" t="str">
        <f>IF(OR('Données clients'!L94="Oui",'Données clients'!N94="Oui",'Données clients'!P94="Oui",'Données clients'!Q94="Oui"),'Données clients'!A94," ")</f>
        <v xml:space="preserve"> </v>
      </c>
      <c r="B95" s="96" t="str">
        <f>IF(OR('Données clients'!L94="Oui",'Données clients'!N94="Oui",'Données clients'!P94="Oui",'Données clients'!Q94="Oui"),'Données clients'!B94," ")</f>
        <v xml:space="preserve"> </v>
      </c>
      <c r="C95" s="97" t="str">
        <f>IF(OR('Données clients'!L94="Oui",'Données clients'!N94="Oui",'Données clients'!P94="Oui",'Données clients'!Q94="Oui"),'Données clients'!C94," ")</f>
        <v xml:space="preserve"> </v>
      </c>
      <c r="D95" s="163" t="str">
        <f>IF(OR('Données clients'!L94="Oui",'Données clients'!N94="Oui",'Données clients'!P94="Oui",'Données clients'!Q94="Oui"),'Données clients'!I94," ")</f>
        <v xml:space="preserve"> </v>
      </c>
      <c r="E95" s="163" t="str">
        <f>IF(OR('Données clients'!L94="Oui",'Données clients'!N94="Oui",'Données clients'!P94="Oui",'Données clients'!Q94="Oui"),YEAR(A95)&amp;"-"&amp;MONTH(A95)&amp;"-"&amp;"S"&amp;TEXT(ROW(A94),"000")," ")</f>
        <v xml:space="preserve"> </v>
      </c>
      <c r="F95" s="99" t="str">
        <f>IF('Données clients'!M94="Oui","Epilation",IF('Données clients'!L94="Oui","Epilation",IF('Données clients'!N94="Oui","Détatouage",IF('Données clients'!O94="Oui","Détatouage",IF('Données clients'!P94="Oui","Aquapure",IF('Données clients'!Q94="Oui","PBM"," "))))))</f>
        <v xml:space="preserve"> </v>
      </c>
      <c r="G95" s="98" t="str">
        <f>IF(F95="Epilation",'Données clients'!E94," ")</f>
        <v xml:space="preserve"> </v>
      </c>
      <c r="H95" s="100"/>
      <c r="I95" s="165" t="str">
        <f>IF(J95="Epilation",'Données clients'!E94," ")</f>
        <v xml:space="preserve"> </v>
      </c>
      <c r="J95" s="23" t="str">
        <f>IF('Données clients'!M94="Oui","Epilation",IF('Données clients'!O94="Oui","Détatouage",IF(AND('Données clients'!L94="Oui",'Données clients'!N94="Oui"),"Détatouage",IF(AND(OR('Données clients'!L94="Oui",'Données clients'!N94="Oui"),'Données clients'!P94="Oui"),"Aquapure",IF(AND(OR('Données clients'!L94="Oui",'Données clients'!N94="Oui",'Données clients'!P94="Oui"),'Données clients'!Q94="Oui"),"PBM"," ")))))</f>
        <v xml:space="preserve"> </v>
      </c>
      <c r="K95" s="159"/>
      <c r="L95" s="23" t="str">
        <f>IF(M95="Epilation",'Données clients'!E94," ")</f>
        <v xml:space="preserve"> </v>
      </c>
      <c r="M95" s="113" t="str">
        <f>IF('Données clients'!M94="Oui","Epilation",IF('Données clients'!O94="Oui","Détatouage",IF(AND('Données clients'!L94="Oui",'Données clients'!N94="Oui"),"Détatouage",IF(AND(OR('Données clients'!L94="Oui",'Données clients'!N94="Oui"),'Données clients'!P94="Oui"),"Aquapure",IF(AND(OR('Données clients'!L94="Oui",'Données clients'!N94="Oui",'Données clients'!P94="Oui"),'Données clients'!Q94="Oui"),"PBM"," ")))))</f>
        <v xml:space="preserve"> </v>
      </c>
      <c r="N95" s="159"/>
      <c r="O95" s="162" t="str">
        <f>IF(P95="Epilation",'Données clients'!E94," ")</f>
        <v xml:space="preserve"> </v>
      </c>
      <c r="P95" s="113" t="str">
        <f>IF('Données clients'!M94="Oui","Epilation",IF('Données clients'!O94="Oui","Détatouage",IF(AND('Données clients'!L94="Oui",'Données clients'!N94="Oui"),"Détatouage",IF(AND(OR('Données clients'!L94="Oui",'Données clients'!N94="Oui"),'Données clients'!P94="Oui"),"Aquapure",IF(AND(OR('Données clients'!L94="Oui",'Données clients'!N94="Oui",'Données clients'!P94="Oui"),'Données clients'!Q94="Oui"),"PBM"," ")))))</f>
        <v xml:space="preserve"> </v>
      </c>
      <c r="Q95" s="159"/>
      <c r="R95" s="140"/>
      <c r="S95" s="101">
        <f>IF(ISNA(VLOOKUP(H95,'Grille tarifaire'!$B$3:$F$72,3,FALSE)=TRUE),"0",VLOOKUP(H95,'Grille tarifaire'!$B$3:$F$72,3,FALSE))+IF(ISNA(VLOOKUP(K95,'Grille tarifaire'!$B$59:$F$72,3,FALSE)=TRUE),"0",VLOOKUP(K95,'Grille tarifaire'!$B$59:$F$72,3,FALSE))+IF(ISNA(VLOOKUP(N95,'Grille tarifaire'!$B$59:$F$72,3,FALSE)=TRUE),"0",VLOOKUP(N95,'Grille tarifaire'!$B$59:$F$72,3,FALSE))+IF(ISNA(VLOOKUP(Q95,'Grille tarifaire'!$B$59:$F$72,3,FALSE)=TRUE),"0",VLOOKUP(Q95,'Grille tarifaire'!$B$59:$F$72,3,FALSE))</f>
        <v>0</v>
      </c>
      <c r="T95" s="102"/>
      <c r="U95" s="103">
        <f t="shared" si="2"/>
        <v>0</v>
      </c>
      <c r="V95" s="104"/>
      <c r="W95" s="104"/>
      <c r="X95" s="105" t="str">
        <f t="shared" si="3"/>
        <v xml:space="preserve"> </v>
      </c>
    </row>
    <row r="96" spans="1:24" s="2" customFormat="1" ht="15" customHeight="1" x14ac:dyDescent="0.2">
      <c r="A96" s="95" t="str">
        <f>IF(OR('Données clients'!L95="Oui",'Données clients'!N95="Oui",'Données clients'!P95="Oui",'Données clients'!Q95="Oui"),'Données clients'!A95," ")</f>
        <v xml:space="preserve"> </v>
      </c>
      <c r="B96" s="96" t="str">
        <f>IF(OR('Données clients'!L95="Oui",'Données clients'!N95="Oui",'Données clients'!P95="Oui",'Données clients'!Q95="Oui"),'Données clients'!B95," ")</f>
        <v xml:space="preserve"> </v>
      </c>
      <c r="C96" s="97" t="str">
        <f>IF(OR('Données clients'!L95="Oui",'Données clients'!N95="Oui",'Données clients'!P95="Oui",'Données clients'!Q95="Oui"),'Données clients'!C95," ")</f>
        <v xml:space="preserve"> </v>
      </c>
      <c r="D96" s="163" t="str">
        <f>IF(OR('Données clients'!L95="Oui",'Données clients'!N95="Oui",'Données clients'!P95="Oui",'Données clients'!Q95="Oui"),'Données clients'!I95," ")</f>
        <v xml:space="preserve"> </v>
      </c>
      <c r="E96" s="163" t="str">
        <f>IF(OR('Données clients'!L95="Oui",'Données clients'!N95="Oui",'Données clients'!P95="Oui",'Données clients'!Q95="Oui"),YEAR(A96)&amp;"-"&amp;MONTH(A96)&amp;"-"&amp;"S"&amp;TEXT(ROW(A95),"000")," ")</f>
        <v xml:space="preserve"> </v>
      </c>
      <c r="F96" s="99" t="str">
        <f>IF('Données clients'!M95="Oui","Epilation",IF('Données clients'!L95="Oui","Epilation",IF('Données clients'!N95="Oui","Détatouage",IF('Données clients'!O95="Oui","Détatouage",IF('Données clients'!P95="Oui","Aquapure",IF('Données clients'!Q95="Oui","PBM"," "))))))</f>
        <v xml:space="preserve"> </v>
      </c>
      <c r="G96" s="98" t="str">
        <f>IF(F96="Epilation",'Données clients'!E95," ")</f>
        <v xml:space="preserve"> </v>
      </c>
      <c r="H96" s="100"/>
      <c r="I96" s="165" t="str">
        <f>IF(J96="Epilation",'Données clients'!E95," ")</f>
        <v xml:space="preserve"> </v>
      </c>
      <c r="J96" s="23" t="str">
        <f>IF('Données clients'!M95="Oui","Epilation",IF('Données clients'!O95="Oui","Détatouage",IF(AND('Données clients'!L95="Oui",'Données clients'!N95="Oui"),"Détatouage",IF(AND(OR('Données clients'!L95="Oui",'Données clients'!N95="Oui"),'Données clients'!P95="Oui"),"Aquapure",IF(AND(OR('Données clients'!L95="Oui",'Données clients'!N95="Oui",'Données clients'!P95="Oui"),'Données clients'!Q95="Oui"),"PBM"," ")))))</f>
        <v xml:space="preserve"> </v>
      </c>
      <c r="K96" s="159"/>
      <c r="L96" s="23" t="str">
        <f>IF(M96="Epilation",'Données clients'!E95," ")</f>
        <v xml:space="preserve"> </v>
      </c>
      <c r="M96" s="113" t="str">
        <f>IF('Données clients'!M95="Oui","Epilation",IF('Données clients'!O95="Oui","Détatouage",IF(AND('Données clients'!L95="Oui",'Données clients'!N95="Oui"),"Détatouage",IF(AND(OR('Données clients'!L95="Oui",'Données clients'!N95="Oui"),'Données clients'!P95="Oui"),"Aquapure",IF(AND(OR('Données clients'!L95="Oui",'Données clients'!N95="Oui",'Données clients'!P95="Oui"),'Données clients'!Q95="Oui"),"PBM"," ")))))</f>
        <v xml:space="preserve"> </v>
      </c>
      <c r="N96" s="159"/>
      <c r="O96" s="162" t="str">
        <f>IF(P96="Epilation",'Données clients'!E95," ")</f>
        <v xml:space="preserve"> </v>
      </c>
      <c r="P96" s="113" t="str">
        <f>IF('Données clients'!M95="Oui","Epilation",IF('Données clients'!O95="Oui","Détatouage",IF(AND('Données clients'!L95="Oui",'Données clients'!N95="Oui"),"Détatouage",IF(AND(OR('Données clients'!L95="Oui",'Données clients'!N95="Oui"),'Données clients'!P95="Oui"),"Aquapure",IF(AND(OR('Données clients'!L95="Oui",'Données clients'!N95="Oui",'Données clients'!P95="Oui"),'Données clients'!Q95="Oui"),"PBM"," ")))))</f>
        <v xml:space="preserve"> </v>
      </c>
      <c r="Q96" s="159"/>
      <c r="R96" s="140"/>
      <c r="S96" s="101">
        <f>IF(ISNA(VLOOKUP(H96,'Grille tarifaire'!$B$3:$F$72,3,FALSE)=TRUE),"0",VLOOKUP(H96,'Grille tarifaire'!$B$3:$F$72,3,FALSE))+IF(ISNA(VLOOKUP(K96,'Grille tarifaire'!$B$59:$F$72,3,FALSE)=TRUE),"0",VLOOKUP(K96,'Grille tarifaire'!$B$59:$F$72,3,FALSE))+IF(ISNA(VLOOKUP(N96,'Grille tarifaire'!$B$59:$F$72,3,FALSE)=TRUE),"0",VLOOKUP(N96,'Grille tarifaire'!$B$59:$F$72,3,FALSE))+IF(ISNA(VLOOKUP(Q96,'Grille tarifaire'!$B$59:$F$72,3,FALSE)=TRUE),"0",VLOOKUP(Q96,'Grille tarifaire'!$B$59:$F$72,3,FALSE))</f>
        <v>0</v>
      </c>
      <c r="T96" s="102"/>
      <c r="U96" s="103">
        <f t="shared" si="2"/>
        <v>0</v>
      </c>
      <c r="V96" s="104"/>
      <c r="W96" s="104"/>
      <c r="X96" s="105" t="str">
        <f t="shared" si="3"/>
        <v xml:space="preserve"> </v>
      </c>
    </row>
    <row r="97" spans="1:24" s="2" customFormat="1" ht="15" customHeight="1" x14ac:dyDescent="0.2">
      <c r="A97" s="95" t="str">
        <f>IF(OR('Données clients'!L96="Oui",'Données clients'!N96="Oui",'Données clients'!P96="Oui",'Données clients'!Q96="Oui"),'Données clients'!A96," ")</f>
        <v xml:space="preserve"> </v>
      </c>
      <c r="B97" s="96" t="str">
        <f>IF(OR('Données clients'!L96="Oui",'Données clients'!N96="Oui",'Données clients'!P96="Oui",'Données clients'!Q96="Oui"),'Données clients'!B96," ")</f>
        <v xml:space="preserve"> </v>
      </c>
      <c r="C97" s="97" t="str">
        <f>IF(OR('Données clients'!L96="Oui",'Données clients'!N96="Oui",'Données clients'!P96="Oui",'Données clients'!Q96="Oui"),'Données clients'!C96," ")</f>
        <v xml:space="preserve"> </v>
      </c>
      <c r="D97" s="163" t="str">
        <f>IF(OR('Données clients'!L96="Oui",'Données clients'!N96="Oui",'Données clients'!P96="Oui",'Données clients'!Q96="Oui"),'Données clients'!I96," ")</f>
        <v xml:space="preserve"> </v>
      </c>
      <c r="E97" s="163" t="str">
        <f>IF(OR('Données clients'!L96="Oui",'Données clients'!N96="Oui",'Données clients'!P96="Oui",'Données clients'!Q96="Oui"),YEAR(A97)&amp;"-"&amp;MONTH(A97)&amp;"-"&amp;"S"&amp;TEXT(ROW(A96),"000")," ")</f>
        <v xml:space="preserve"> </v>
      </c>
      <c r="F97" s="99" t="str">
        <f>IF('Données clients'!M96="Oui","Epilation",IF('Données clients'!L96="Oui","Epilation",IF('Données clients'!N96="Oui","Détatouage",IF('Données clients'!O96="Oui","Détatouage",IF('Données clients'!P96="Oui","Aquapure",IF('Données clients'!Q96="Oui","PBM"," "))))))</f>
        <v xml:space="preserve"> </v>
      </c>
      <c r="G97" s="98" t="str">
        <f>IF(F97="Epilation",'Données clients'!E96," ")</f>
        <v xml:space="preserve"> </v>
      </c>
      <c r="H97" s="100"/>
      <c r="I97" s="165" t="str">
        <f>IF(J97="Epilation",'Données clients'!E96," ")</f>
        <v xml:space="preserve"> </v>
      </c>
      <c r="J97" s="23" t="str">
        <f>IF('Données clients'!M96="Oui","Epilation",IF('Données clients'!O96="Oui","Détatouage",IF(AND('Données clients'!L96="Oui",'Données clients'!N96="Oui"),"Détatouage",IF(AND(OR('Données clients'!L96="Oui",'Données clients'!N96="Oui"),'Données clients'!P96="Oui"),"Aquapure",IF(AND(OR('Données clients'!L96="Oui",'Données clients'!N96="Oui",'Données clients'!P96="Oui"),'Données clients'!Q96="Oui"),"PBM"," ")))))</f>
        <v xml:space="preserve"> </v>
      </c>
      <c r="K97" s="159"/>
      <c r="L97" s="23" t="str">
        <f>IF(M97="Epilation",'Données clients'!E96," ")</f>
        <v xml:space="preserve"> </v>
      </c>
      <c r="M97" s="113" t="str">
        <f>IF('Données clients'!M96="Oui","Epilation",IF('Données clients'!O96="Oui","Détatouage",IF(AND('Données clients'!L96="Oui",'Données clients'!N96="Oui"),"Détatouage",IF(AND(OR('Données clients'!L96="Oui",'Données clients'!N96="Oui"),'Données clients'!P96="Oui"),"Aquapure",IF(AND(OR('Données clients'!L96="Oui",'Données clients'!N96="Oui",'Données clients'!P96="Oui"),'Données clients'!Q96="Oui"),"PBM"," ")))))</f>
        <v xml:space="preserve"> </v>
      </c>
      <c r="N97" s="159"/>
      <c r="O97" s="162" t="str">
        <f>IF(P97="Epilation",'Données clients'!E96," ")</f>
        <v xml:space="preserve"> </v>
      </c>
      <c r="P97" s="113" t="str">
        <f>IF('Données clients'!M96="Oui","Epilation",IF('Données clients'!O96="Oui","Détatouage",IF(AND('Données clients'!L96="Oui",'Données clients'!N96="Oui"),"Détatouage",IF(AND(OR('Données clients'!L96="Oui",'Données clients'!N96="Oui"),'Données clients'!P96="Oui"),"Aquapure",IF(AND(OR('Données clients'!L96="Oui",'Données clients'!N96="Oui",'Données clients'!P96="Oui"),'Données clients'!Q96="Oui"),"PBM"," ")))))</f>
        <v xml:space="preserve"> </v>
      </c>
      <c r="Q97" s="159"/>
      <c r="R97" s="140"/>
      <c r="S97" s="101">
        <f>IF(ISNA(VLOOKUP(H97,'Grille tarifaire'!$B$3:$F$72,3,FALSE)=TRUE),"0",VLOOKUP(H97,'Grille tarifaire'!$B$3:$F$72,3,FALSE))+IF(ISNA(VLOOKUP(K97,'Grille tarifaire'!$B$59:$F$72,3,FALSE)=TRUE),"0",VLOOKUP(K97,'Grille tarifaire'!$B$59:$F$72,3,FALSE))+IF(ISNA(VLOOKUP(N97,'Grille tarifaire'!$B$59:$F$72,3,FALSE)=TRUE),"0",VLOOKUP(N97,'Grille tarifaire'!$B$59:$F$72,3,FALSE))+IF(ISNA(VLOOKUP(Q97,'Grille tarifaire'!$B$59:$F$72,3,FALSE)=TRUE),"0",VLOOKUP(Q97,'Grille tarifaire'!$B$59:$F$72,3,FALSE))</f>
        <v>0</v>
      </c>
      <c r="T97" s="102"/>
      <c r="U97" s="103">
        <f t="shared" si="2"/>
        <v>0</v>
      </c>
      <c r="V97" s="104"/>
      <c r="W97" s="104"/>
      <c r="X97" s="105" t="str">
        <f t="shared" si="3"/>
        <v xml:space="preserve"> </v>
      </c>
    </row>
    <row r="98" spans="1:24" s="2" customFormat="1" ht="15" customHeight="1" x14ac:dyDescent="0.2">
      <c r="A98" s="95" t="str">
        <f>IF(OR('Données clients'!L97="Oui",'Données clients'!N97="Oui",'Données clients'!P97="Oui",'Données clients'!Q97="Oui"),'Données clients'!A97," ")</f>
        <v xml:space="preserve"> </v>
      </c>
      <c r="B98" s="96" t="str">
        <f>IF(OR('Données clients'!L97="Oui",'Données clients'!N97="Oui",'Données clients'!P97="Oui",'Données clients'!Q97="Oui"),'Données clients'!B97," ")</f>
        <v xml:space="preserve"> </v>
      </c>
      <c r="C98" s="97" t="str">
        <f>IF(OR('Données clients'!L97="Oui",'Données clients'!N97="Oui",'Données clients'!P97="Oui",'Données clients'!Q97="Oui"),'Données clients'!C97," ")</f>
        <v xml:space="preserve"> </v>
      </c>
      <c r="D98" s="163" t="str">
        <f>IF(OR('Données clients'!L97="Oui",'Données clients'!N97="Oui",'Données clients'!P97="Oui",'Données clients'!Q97="Oui"),'Données clients'!I97," ")</f>
        <v xml:space="preserve"> </v>
      </c>
      <c r="E98" s="163" t="str">
        <f>IF(OR('Données clients'!L97="Oui",'Données clients'!N97="Oui",'Données clients'!P97="Oui",'Données clients'!Q97="Oui"),YEAR(A98)&amp;"-"&amp;MONTH(A98)&amp;"-"&amp;"S"&amp;TEXT(ROW(A97),"000")," ")</f>
        <v xml:space="preserve"> </v>
      </c>
      <c r="F98" s="99" t="str">
        <f>IF('Données clients'!M97="Oui","Epilation",IF('Données clients'!L97="Oui","Epilation",IF('Données clients'!N97="Oui","Détatouage",IF('Données clients'!O97="Oui","Détatouage",IF('Données clients'!P97="Oui","Aquapure",IF('Données clients'!Q97="Oui","PBM"," "))))))</f>
        <v xml:space="preserve"> </v>
      </c>
      <c r="G98" s="98" t="str">
        <f>IF(F98="Epilation",'Données clients'!E97," ")</f>
        <v xml:space="preserve"> </v>
      </c>
      <c r="H98" s="100"/>
      <c r="I98" s="165" t="str">
        <f>IF(J98="Epilation",'Données clients'!E97," ")</f>
        <v xml:space="preserve"> </v>
      </c>
      <c r="J98" s="23" t="str">
        <f>IF('Données clients'!M97="Oui","Epilation",IF('Données clients'!O97="Oui","Détatouage",IF(AND('Données clients'!L97="Oui",'Données clients'!N97="Oui"),"Détatouage",IF(AND(OR('Données clients'!L97="Oui",'Données clients'!N97="Oui"),'Données clients'!P97="Oui"),"Aquapure",IF(AND(OR('Données clients'!L97="Oui",'Données clients'!N97="Oui",'Données clients'!P97="Oui"),'Données clients'!Q97="Oui"),"PBM"," ")))))</f>
        <v xml:space="preserve"> </v>
      </c>
      <c r="K98" s="159"/>
      <c r="L98" s="23" t="str">
        <f>IF(M98="Epilation",'Données clients'!E97," ")</f>
        <v xml:space="preserve"> </v>
      </c>
      <c r="M98" s="113" t="str">
        <f>IF('Données clients'!M97="Oui","Epilation",IF('Données clients'!O97="Oui","Détatouage",IF(AND('Données clients'!L97="Oui",'Données clients'!N97="Oui"),"Détatouage",IF(AND(OR('Données clients'!L97="Oui",'Données clients'!N97="Oui"),'Données clients'!P97="Oui"),"Aquapure",IF(AND(OR('Données clients'!L97="Oui",'Données clients'!N97="Oui",'Données clients'!P97="Oui"),'Données clients'!Q97="Oui"),"PBM"," ")))))</f>
        <v xml:space="preserve"> </v>
      </c>
      <c r="N98" s="159"/>
      <c r="O98" s="162" t="str">
        <f>IF(P98="Epilation",'Données clients'!E97," ")</f>
        <v xml:space="preserve"> </v>
      </c>
      <c r="P98" s="113" t="str">
        <f>IF('Données clients'!M97="Oui","Epilation",IF('Données clients'!O97="Oui","Détatouage",IF(AND('Données clients'!L97="Oui",'Données clients'!N97="Oui"),"Détatouage",IF(AND(OR('Données clients'!L97="Oui",'Données clients'!N97="Oui"),'Données clients'!P97="Oui"),"Aquapure",IF(AND(OR('Données clients'!L97="Oui",'Données clients'!N97="Oui",'Données clients'!P97="Oui"),'Données clients'!Q97="Oui"),"PBM"," ")))))</f>
        <v xml:space="preserve"> </v>
      </c>
      <c r="Q98" s="159"/>
      <c r="R98" s="140"/>
      <c r="S98" s="101">
        <f>IF(ISNA(VLOOKUP(H98,'Grille tarifaire'!$B$3:$F$72,3,FALSE)=TRUE),"0",VLOOKUP(H98,'Grille tarifaire'!$B$3:$F$72,3,FALSE))+IF(ISNA(VLOOKUP(K98,'Grille tarifaire'!$B$59:$F$72,3,FALSE)=TRUE),"0",VLOOKUP(K98,'Grille tarifaire'!$B$59:$F$72,3,FALSE))+IF(ISNA(VLOOKUP(N98,'Grille tarifaire'!$B$59:$F$72,3,FALSE)=TRUE),"0",VLOOKUP(N98,'Grille tarifaire'!$B$59:$F$72,3,FALSE))+IF(ISNA(VLOOKUP(Q98,'Grille tarifaire'!$B$59:$F$72,3,FALSE)=TRUE),"0",VLOOKUP(Q98,'Grille tarifaire'!$B$59:$F$72,3,FALSE))</f>
        <v>0</v>
      </c>
      <c r="T98" s="102"/>
      <c r="U98" s="103">
        <f t="shared" si="2"/>
        <v>0</v>
      </c>
      <c r="V98" s="104"/>
      <c r="W98" s="104"/>
      <c r="X98" s="105" t="str">
        <f t="shared" si="3"/>
        <v xml:space="preserve"> </v>
      </c>
    </row>
    <row r="99" spans="1:24" s="2" customFormat="1" ht="15" customHeight="1" x14ac:dyDescent="0.2">
      <c r="A99" s="95" t="str">
        <f>IF(OR('Données clients'!L98="Oui",'Données clients'!N98="Oui",'Données clients'!P98="Oui",'Données clients'!Q98="Oui"),'Données clients'!A98," ")</f>
        <v xml:space="preserve"> </v>
      </c>
      <c r="B99" s="96" t="str">
        <f>IF(OR('Données clients'!L98="Oui",'Données clients'!N98="Oui",'Données clients'!P98="Oui",'Données clients'!Q98="Oui"),'Données clients'!B98," ")</f>
        <v xml:space="preserve"> </v>
      </c>
      <c r="C99" s="97" t="str">
        <f>IF(OR('Données clients'!L98="Oui",'Données clients'!N98="Oui",'Données clients'!P98="Oui",'Données clients'!Q98="Oui"),'Données clients'!C98," ")</f>
        <v xml:space="preserve"> </v>
      </c>
      <c r="D99" s="163" t="str">
        <f>IF(OR('Données clients'!L98="Oui",'Données clients'!N98="Oui",'Données clients'!P98="Oui",'Données clients'!Q98="Oui"),'Données clients'!I98," ")</f>
        <v xml:space="preserve"> </v>
      </c>
      <c r="E99" s="163" t="str">
        <f>IF(OR('Données clients'!L98="Oui",'Données clients'!N98="Oui",'Données clients'!P98="Oui",'Données clients'!Q98="Oui"),YEAR(A99)&amp;"-"&amp;MONTH(A99)&amp;"-"&amp;"S"&amp;TEXT(ROW(A98),"000")," ")</f>
        <v xml:space="preserve"> </v>
      </c>
      <c r="F99" s="99" t="str">
        <f>IF('Données clients'!M98="Oui","Epilation",IF('Données clients'!L98="Oui","Epilation",IF('Données clients'!N98="Oui","Détatouage",IF('Données clients'!O98="Oui","Détatouage",IF('Données clients'!P98="Oui","Aquapure",IF('Données clients'!Q98="Oui","PBM"," "))))))</f>
        <v xml:space="preserve"> </v>
      </c>
      <c r="G99" s="98" t="str">
        <f>IF(F99="Epilation",'Données clients'!E98," ")</f>
        <v xml:space="preserve"> </v>
      </c>
      <c r="H99" s="100"/>
      <c r="I99" s="165" t="str">
        <f>IF(J99="Epilation",'Données clients'!E98," ")</f>
        <v xml:space="preserve"> </v>
      </c>
      <c r="J99" s="23" t="str">
        <f>IF('Données clients'!M98="Oui","Epilation",IF('Données clients'!O98="Oui","Détatouage",IF(AND('Données clients'!L98="Oui",'Données clients'!N98="Oui"),"Détatouage",IF(AND(OR('Données clients'!L98="Oui",'Données clients'!N98="Oui"),'Données clients'!P98="Oui"),"Aquapure",IF(AND(OR('Données clients'!L98="Oui",'Données clients'!N98="Oui",'Données clients'!P98="Oui"),'Données clients'!Q98="Oui"),"PBM"," ")))))</f>
        <v xml:space="preserve"> </v>
      </c>
      <c r="K99" s="159"/>
      <c r="L99" s="23" t="str">
        <f>IF(M99="Epilation",'Données clients'!E98," ")</f>
        <v xml:space="preserve"> </v>
      </c>
      <c r="M99" s="113" t="str">
        <f>IF('Données clients'!M98="Oui","Epilation",IF('Données clients'!O98="Oui","Détatouage",IF(AND('Données clients'!L98="Oui",'Données clients'!N98="Oui"),"Détatouage",IF(AND(OR('Données clients'!L98="Oui",'Données clients'!N98="Oui"),'Données clients'!P98="Oui"),"Aquapure",IF(AND(OR('Données clients'!L98="Oui",'Données clients'!N98="Oui",'Données clients'!P98="Oui"),'Données clients'!Q98="Oui"),"PBM"," ")))))</f>
        <v xml:space="preserve"> </v>
      </c>
      <c r="N99" s="159"/>
      <c r="O99" s="162" t="str">
        <f>IF(P99="Epilation",'Données clients'!E98," ")</f>
        <v xml:space="preserve"> </v>
      </c>
      <c r="P99" s="113" t="str">
        <f>IF('Données clients'!M98="Oui","Epilation",IF('Données clients'!O98="Oui","Détatouage",IF(AND('Données clients'!L98="Oui",'Données clients'!N98="Oui"),"Détatouage",IF(AND(OR('Données clients'!L98="Oui",'Données clients'!N98="Oui"),'Données clients'!P98="Oui"),"Aquapure",IF(AND(OR('Données clients'!L98="Oui",'Données clients'!N98="Oui",'Données clients'!P98="Oui"),'Données clients'!Q98="Oui"),"PBM"," ")))))</f>
        <v xml:space="preserve"> </v>
      </c>
      <c r="Q99" s="159"/>
      <c r="R99" s="140"/>
      <c r="S99" s="101">
        <f>IF(ISNA(VLOOKUP(H99,'Grille tarifaire'!$B$3:$F$72,3,FALSE)=TRUE),"0",VLOOKUP(H99,'Grille tarifaire'!$B$3:$F$72,3,FALSE))+IF(ISNA(VLOOKUP(K99,'Grille tarifaire'!$B$59:$F$72,3,FALSE)=TRUE),"0",VLOOKUP(K99,'Grille tarifaire'!$B$59:$F$72,3,FALSE))+IF(ISNA(VLOOKUP(N99,'Grille tarifaire'!$B$59:$F$72,3,FALSE)=TRUE),"0",VLOOKUP(N99,'Grille tarifaire'!$B$59:$F$72,3,FALSE))+IF(ISNA(VLOOKUP(Q99,'Grille tarifaire'!$B$59:$F$72,3,FALSE)=TRUE),"0",VLOOKUP(Q99,'Grille tarifaire'!$B$59:$F$72,3,FALSE))</f>
        <v>0</v>
      </c>
      <c r="T99" s="102"/>
      <c r="U99" s="103">
        <f t="shared" si="2"/>
        <v>0</v>
      </c>
      <c r="V99" s="104"/>
      <c r="W99" s="104"/>
      <c r="X99" s="105" t="str">
        <f t="shared" si="3"/>
        <v xml:space="preserve"> </v>
      </c>
    </row>
    <row r="100" spans="1:24" s="2" customFormat="1" ht="15" customHeight="1" x14ac:dyDescent="0.2">
      <c r="A100" s="95" t="str">
        <f>IF(OR('Données clients'!L99="Oui",'Données clients'!N99="Oui",'Données clients'!P99="Oui",'Données clients'!Q99="Oui"),'Données clients'!A99," ")</f>
        <v xml:space="preserve"> </v>
      </c>
      <c r="B100" s="96" t="str">
        <f>IF(OR('Données clients'!L99="Oui",'Données clients'!N99="Oui",'Données clients'!P99="Oui",'Données clients'!Q99="Oui"),'Données clients'!B99," ")</f>
        <v xml:space="preserve"> </v>
      </c>
      <c r="C100" s="97" t="str">
        <f>IF(OR('Données clients'!L99="Oui",'Données clients'!N99="Oui",'Données clients'!P99="Oui",'Données clients'!Q99="Oui"),'Données clients'!C99," ")</f>
        <v xml:space="preserve"> </v>
      </c>
      <c r="D100" s="163" t="str">
        <f>IF(OR('Données clients'!L99="Oui",'Données clients'!N99="Oui",'Données clients'!P99="Oui",'Données clients'!Q99="Oui"),'Données clients'!I99," ")</f>
        <v xml:space="preserve"> </v>
      </c>
      <c r="E100" s="163" t="str">
        <f>IF(OR('Données clients'!L99="Oui",'Données clients'!N99="Oui",'Données clients'!P99="Oui",'Données clients'!Q99="Oui"),YEAR(A100)&amp;"-"&amp;MONTH(A100)&amp;"-"&amp;"S"&amp;TEXT(ROW(A99),"000")," ")</f>
        <v xml:space="preserve"> </v>
      </c>
      <c r="F100" s="99" t="str">
        <f>IF('Données clients'!M99="Oui","Epilation",IF('Données clients'!L99="Oui","Epilation",IF('Données clients'!N99="Oui","Détatouage",IF('Données clients'!O99="Oui","Détatouage",IF('Données clients'!P99="Oui","Aquapure",IF('Données clients'!Q99="Oui","PBM"," "))))))</f>
        <v xml:space="preserve"> </v>
      </c>
      <c r="G100" s="98" t="str">
        <f>IF(F100="Epilation",'Données clients'!E99," ")</f>
        <v xml:space="preserve"> </v>
      </c>
      <c r="H100" s="100"/>
      <c r="I100" s="165" t="str">
        <f>IF(J100="Epilation",'Données clients'!E99," ")</f>
        <v xml:space="preserve"> </v>
      </c>
      <c r="J100" s="23" t="str">
        <f>IF('Données clients'!M99="Oui","Epilation",IF('Données clients'!O99="Oui","Détatouage",IF(AND('Données clients'!L99="Oui",'Données clients'!N99="Oui"),"Détatouage",IF(AND(OR('Données clients'!L99="Oui",'Données clients'!N99="Oui"),'Données clients'!P99="Oui"),"Aquapure",IF(AND(OR('Données clients'!L99="Oui",'Données clients'!N99="Oui",'Données clients'!P99="Oui"),'Données clients'!Q99="Oui"),"PBM"," ")))))</f>
        <v xml:space="preserve"> </v>
      </c>
      <c r="K100" s="159"/>
      <c r="L100" s="23" t="str">
        <f>IF(M100="Epilation",'Données clients'!E99," ")</f>
        <v xml:space="preserve"> </v>
      </c>
      <c r="M100" s="113" t="str">
        <f>IF('Données clients'!M99="Oui","Epilation",IF('Données clients'!O99="Oui","Détatouage",IF(AND('Données clients'!L99="Oui",'Données clients'!N99="Oui"),"Détatouage",IF(AND(OR('Données clients'!L99="Oui",'Données clients'!N99="Oui"),'Données clients'!P99="Oui"),"Aquapure",IF(AND(OR('Données clients'!L99="Oui",'Données clients'!N99="Oui",'Données clients'!P99="Oui"),'Données clients'!Q99="Oui"),"PBM"," ")))))</f>
        <v xml:space="preserve"> </v>
      </c>
      <c r="N100" s="159"/>
      <c r="O100" s="162" t="str">
        <f>IF(P100="Epilation",'Données clients'!E99," ")</f>
        <v xml:space="preserve"> </v>
      </c>
      <c r="P100" s="113" t="str">
        <f>IF('Données clients'!M99="Oui","Epilation",IF('Données clients'!O99="Oui","Détatouage",IF(AND('Données clients'!L99="Oui",'Données clients'!N99="Oui"),"Détatouage",IF(AND(OR('Données clients'!L99="Oui",'Données clients'!N99="Oui"),'Données clients'!P99="Oui"),"Aquapure",IF(AND(OR('Données clients'!L99="Oui",'Données clients'!N99="Oui",'Données clients'!P99="Oui"),'Données clients'!Q99="Oui"),"PBM"," ")))))</f>
        <v xml:space="preserve"> </v>
      </c>
      <c r="Q100" s="159"/>
      <c r="R100" s="140"/>
      <c r="S100" s="101">
        <f>IF(ISNA(VLOOKUP(H100,'Grille tarifaire'!$B$3:$F$72,3,FALSE)=TRUE),"0",VLOOKUP(H100,'Grille tarifaire'!$B$3:$F$72,3,FALSE))+IF(ISNA(VLOOKUP(K100,'Grille tarifaire'!$B$59:$F$72,3,FALSE)=TRUE),"0",VLOOKUP(K100,'Grille tarifaire'!$B$59:$F$72,3,FALSE))+IF(ISNA(VLOOKUP(N100,'Grille tarifaire'!$B$59:$F$72,3,FALSE)=TRUE),"0",VLOOKUP(N100,'Grille tarifaire'!$B$59:$F$72,3,FALSE))+IF(ISNA(VLOOKUP(Q100,'Grille tarifaire'!$B$59:$F$72,3,FALSE)=TRUE),"0",VLOOKUP(Q100,'Grille tarifaire'!$B$59:$F$72,3,FALSE))</f>
        <v>0</v>
      </c>
      <c r="T100" s="102"/>
      <c r="U100" s="103">
        <f t="shared" si="2"/>
        <v>0</v>
      </c>
      <c r="V100" s="104"/>
      <c r="W100" s="104"/>
      <c r="X100" s="105" t="str">
        <f t="shared" si="3"/>
        <v xml:space="preserve"> </v>
      </c>
    </row>
    <row r="101" spans="1:24" s="2" customFormat="1" ht="15" customHeight="1" x14ac:dyDescent="0.2">
      <c r="A101" s="7"/>
      <c r="R101" s="141" t="str">
        <f>IF(ISNA(VLOOKUP(H2,'Grille tarifaire'!$B$3:$F$72,3,FALSE)=TRUE),"Y","X")</f>
        <v>Y</v>
      </c>
      <c r="S101" s="7"/>
      <c r="T101" s="7"/>
      <c r="U101" s="7"/>
    </row>
    <row r="102" spans="1:24" s="2" customFormat="1" ht="15" customHeight="1" x14ac:dyDescent="0.2">
      <c r="A102" s="7"/>
      <c r="R102" s="141"/>
      <c r="S102" s="7"/>
      <c r="T102" s="7"/>
      <c r="U102" s="7"/>
    </row>
    <row r="103" spans="1:24" s="2" customFormat="1" ht="15" customHeight="1" x14ac:dyDescent="0.2">
      <c r="A103" s="7"/>
      <c r="R103" s="141"/>
      <c r="S103" s="7"/>
      <c r="T103" s="7"/>
      <c r="U103" s="7"/>
    </row>
    <row r="104" spans="1:24" s="2" customFormat="1" ht="15" customHeight="1" x14ac:dyDescent="0.2">
      <c r="A104" s="7"/>
      <c r="R104" s="141"/>
      <c r="S104" s="7"/>
      <c r="T104" s="7"/>
      <c r="U104" s="7"/>
    </row>
    <row r="105" spans="1:24" s="2" customFormat="1" ht="15" customHeight="1" x14ac:dyDescent="0.2">
      <c r="A105" s="7"/>
      <c r="R105" s="141"/>
      <c r="S105" s="7"/>
      <c r="T105" s="7"/>
      <c r="U105" s="7"/>
    </row>
    <row r="106" spans="1:24" s="2" customFormat="1" ht="15" customHeight="1" x14ac:dyDescent="0.2">
      <c r="A106" s="7"/>
      <c r="R106" s="141"/>
      <c r="S106" s="7"/>
      <c r="T106" s="7"/>
      <c r="U106" s="7"/>
    </row>
    <row r="107" spans="1:24" s="2" customFormat="1" ht="15" customHeight="1" x14ac:dyDescent="0.2">
      <c r="A107" s="7"/>
      <c r="R107" s="141"/>
      <c r="S107" s="7"/>
      <c r="T107" s="7"/>
      <c r="U107" s="7"/>
    </row>
    <row r="108" spans="1:24" s="2" customFormat="1" ht="15" customHeight="1" x14ac:dyDescent="0.2">
      <c r="A108" s="7"/>
      <c r="R108" s="141"/>
      <c r="S108" s="7"/>
      <c r="T108" s="7"/>
      <c r="U108" s="7"/>
    </row>
    <row r="109" spans="1:24" s="2" customFormat="1" ht="15" customHeight="1" x14ac:dyDescent="0.2">
      <c r="A109" s="7"/>
      <c r="R109" s="141"/>
      <c r="S109" s="7"/>
      <c r="T109" s="7"/>
      <c r="U109" s="7"/>
    </row>
    <row r="110" spans="1:24" s="2" customFormat="1" ht="15" customHeight="1" x14ac:dyDescent="0.2">
      <c r="A110" s="7"/>
      <c r="R110" s="141"/>
      <c r="S110" s="7"/>
      <c r="T110" s="7"/>
      <c r="U110" s="7"/>
    </row>
    <row r="111" spans="1:24" s="2" customFormat="1" ht="15" customHeight="1" x14ac:dyDescent="0.2">
      <c r="A111" s="7"/>
      <c r="R111" s="141"/>
      <c r="S111" s="7"/>
      <c r="T111" s="7"/>
      <c r="U111" s="7"/>
    </row>
    <row r="112" spans="1:24" s="2" customFormat="1" ht="15" customHeight="1" x14ac:dyDescent="0.2">
      <c r="A112" s="7"/>
      <c r="R112" s="141"/>
      <c r="S112" s="7"/>
      <c r="T112" s="7"/>
      <c r="U112" s="7"/>
    </row>
    <row r="113" spans="1:21" s="2" customFormat="1" ht="15" customHeight="1" x14ac:dyDescent="0.2">
      <c r="A113" s="7"/>
      <c r="R113" s="141"/>
      <c r="S113" s="7"/>
      <c r="T113" s="7"/>
      <c r="U113" s="7"/>
    </row>
    <row r="114" spans="1:21" s="2" customFormat="1" ht="15" customHeight="1" x14ac:dyDescent="0.2">
      <c r="A114" s="7"/>
      <c r="R114" s="141"/>
      <c r="S114" s="7"/>
      <c r="T114" s="7"/>
      <c r="U114" s="7"/>
    </row>
    <row r="115" spans="1:21" s="2" customFormat="1" ht="15" customHeight="1" x14ac:dyDescent="0.2">
      <c r="A115" s="7"/>
      <c r="R115" s="141"/>
      <c r="S115" s="7"/>
      <c r="T115" s="7"/>
      <c r="U115" s="7"/>
    </row>
    <row r="116" spans="1:21" s="2" customFormat="1" ht="15" customHeight="1" x14ac:dyDescent="0.2">
      <c r="A116" s="7"/>
      <c r="R116" s="141"/>
      <c r="S116" s="7"/>
      <c r="T116" s="7"/>
      <c r="U116" s="7"/>
    </row>
    <row r="117" spans="1:21" s="2" customFormat="1" ht="15" customHeight="1" x14ac:dyDescent="0.2">
      <c r="A117" s="7"/>
      <c r="R117" s="141"/>
      <c r="S117" s="7"/>
      <c r="T117" s="7"/>
      <c r="U117" s="7"/>
    </row>
    <row r="118" spans="1:21" s="2" customFormat="1" ht="15" customHeight="1" x14ac:dyDescent="0.2">
      <c r="A118" s="7"/>
      <c r="R118" s="141"/>
      <c r="S118" s="7"/>
      <c r="T118" s="7"/>
      <c r="U118" s="7"/>
    </row>
    <row r="119" spans="1:21" s="2" customFormat="1" ht="15" customHeight="1" x14ac:dyDescent="0.2">
      <c r="A119" s="7"/>
      <c r="R119" s="141"/>
      <c r="S119" s="7"/>
      <c r="T119" s="7"/>
      <c r="U119" s="7"/>
    </row>
    <row r="120" spans="1:21" s="2" customFormat="1" ht="15" customHeight="1" x14ac:dyDescent="0.2">
      <c r="A120" s="7"/>
      <c r="R120" s="141"/>
      <c r="S120" s="7"/>
      <c r="T120" s="7"/>
      <c r="U120" s="7"/>
    </row>
    <row r="121" spans="1:21" s="2" customFormat="1" ht="15" customHeight="1" x14ac:dyDescent="0.2">
      <c r="A121" s="7"/>
      <c r="R121" s="141"/>
      <c r="S121" s="7"/>
      <c r="T121" s="7"/>
      <c r="U121" s="7"/>
    </row>
    <row r="122" spans="1:21" s="2" customFormat="1" ht="15" customHeight="1" x14ac:dyDescent="0.2">
      <c r="A122" s="7"/>
      <c r="R122" s="141"/>
      <c r="S122" s="7"/>
      <c r="T122" s="7"/>
      <c r="U122" s="7"/>
    </row>
    <row r="123" spans="1:21" s="2" customFormat="1" ht="15" customHeight="1" x14ac:dyDescent="0.2">
      <c r="A123" s="7"/>
      <c r="R123" s="141"/>
      <c r="S123" s="7"/>
      <c r="T123" s="7"/>
      <c r="U123" s="7"/>
    </row>
    <row r="124" spans="1:21" s="2" customFormat="1" ht="15" customHeight="1" x14ac:dyDescent="0.2">
      <c r="A124" s="7"/>
      <c r="R124" s="141"/>
      <c r="S124" s="7"/>
      <c r="T124" s="7"/>
      <c r="U124" s="7"/>
    </row>
    <row r="125" spans="1:21" s="2" customFormat="1" ht="15" customHeight="1" x14ac:dyDescent="0.2">
      <c r="A125" s="7"/>
      <c r="R125" s="141"/>
      <c r="S125" s="7"/>
      <c r="T125" s="7"/>
      <c r="U125" s="7"/>
    </row>
    <row r="126" spans="1:21" s="2" customFormat="1" ht="15" customHeight="1" x14ac:dyDescent="0.2">
      <c r="A126" s="7"/>
      <c r="R126" s="141"/>
      <c r="S126" s="7"/>
      <c r="T126" s="7"/>
      <c r="U126" s="7"/>
    </row>
    <row r="127" spans="1:21" s="2" customFormat="1" ht="15" customHeight="1" x14ac:dyDescent="0.2">
      <c r="A127" s="7"/>
      <c r="R127" s="141"/>
      <c r="S127" s="7"/>
      <c r="T127" s="7"/>
      <c r="U127" s="7"/>
    </row>
    <row r="128" spans="1:21" s="2" customFormat="1" ht="15" customHeight="1" x14ac:dyDescent="0.2">
      <c r="A128" s="7"/>
      <c r="R128" s="141"/>
      <c r="S128" s="7"/>
      <c r="T128" s="7"/>
      <c r="U128" s="7"/>
    </row>
    <row r="129" spans="1:21" s="2" customFormat="1" ht="15" customHeight="1" x14ac:dyDescent="0.2">
      <c r="A129" s="7"/>
      <c r="R129" s="141"/>
      <c r="S129" s="7"/>
      <c r="T129" s="7"/>
      <c r="U129" s="7"/>
    </row>
    <row r="130" spans="1:21" s="2" customFormat="1" ht="15" customHeight="1" x14ac:dyDescent="0.2">
      <c r="A130" s="7"/>
      <c r="R130" s="141"/>
      <c r="S130" s="7"/>
      <c r="T130" s="7"/>
      <c r="U130" s="7"/>
    </row>
    <row r="131" spans="1:21" s="2" customFormat="1" ht="15" customHeight="1" x14ac:dyDescent="0.2">
      <c r="A131" s="7"/>
      <c r="R131" s="141"/>
      <c r="S131" s="7"/>
      <c r="T131" s="7"/>
      <c r="U131" s="7"/>
    </row>
    <row r="132" spans="1:21" s="2" customFormat="1" ht="15" customHeight="1" x14ac:dyDescent="0.2">
      <c r="A132" s="7"/>
      <c r="R132" s="141"/>
      <c r="S132" s="7"/>
      <c r="T132" s="7"/>
      <c r="U132" s="7"/>
    </row>
    <row r="133" spans="1:21" s="2" customFormat="1" ht="15" customHeight="1" x14ac:dyDescent="0.2">
      <c r="A133" s="7"/>
      <c r="R133" s="141"/>
      <c r="S133" s="7"/>
      <c r="T133" s="7"/>
      <c r="U133" s="7"/>
    </row>
    <row r="134" spans="1:21" s="2" customFormat="1" ht="15" customHeight="1" x14ac:dyDescent="0.2">
      <c r="A134" s="7"/>
      <c r="R134" s="141"/>
      <c r="S134" s="7"/>
      <c r="T134" s="7"/>
      <c r="U134" s="7"/>
    </row>
    <row r="135" spans="1:21" s="2" customFormat="1" ht="15" customHeight="1" x14ac:dyDescent="0.2">
      <c r="A135" s="7"/>
      <c r="R135" s="141"/>
      <c r="S135" s="7"/>
      <c r="T135" s="7"/>
      <c r="U135" s="7"/>
    </row>
    <row r="136" spans="1:21" s="2" customFormat="1" ht="15" customHeight="1" x14ac:dyDescent="0.2">
      <c r="A136" s="7"/>
      <c r="R136" s="141"/>
      <c r="S136" s="7"/>
      <c r="T136" s="7"/>
      <c r="U136" s="7"/>
    </row>
    <row r="137" spans="1:21" s="2" customFormat="1" ht="15" customHeight="1" x14ac:dyDescent="0.2">
      <c r="A137" s="7"/>
      <c r="R137" s="141"/>
      <c r="S137" s="7"/>
      <c r="T137" s="7"/>
      <c r="U137" s="7"/>
    </row>
    <row r="138" spans="1:21" s="2" customFormat="1" ht="15" customHeight="1" x14ac:dyDescent="0.2">
      <c r="A138" s="7"/>
      <c r="R138" s="141"/>
      <c r="S138" s="7"/>
      <c r="T138" s="7"/>
      <c r="U138" s="7"/>
    </row>
    <row r="139" spans="1:21" s="2" customFormat="1" ht="15" customHeight="1" x14ac:dyDescent="0.2">
      <c r="A139" s="7"/>
      <c r="R139" s="141"/>
      <c r="S139" s="7"/>
      <c r="T139" s="7"/>
      <c r="U139" s="7"/>
    </row>
    <row r="140" spans="1:21" s="2" customFormat="1" ht="15" customHeight="1" x14ac:dyDescent="0.2">
      <c r="A140" s="7"/>
      <c r="R140" s="141"/>
      <c r="S140" s="7"/>
      <c r="T140" s="7"/>
      <c r="U140" s="7"/>
    </row>
    <row r="141" spans="1:21" s="2" customFormat="1" ht="15" customHeight="1" x14ac:dyDescent="0.2">
      <c r="A141" s="7"/>
      <c r="R141" s="141"/>
      <c r="S141" s="7"/>
      <c r="T141" s="7"/>
      <c r="U141" s="7"/>
    </row>
    <row r="142" spans="1:21" s="2" customFormat="1" ht="15" customHeight="1" x14ac:dyDescent="0.2">
      <c r="A142" s="7"/>
      <c r="R142" s="141"/>
      <c r="S142" s="7"/>
      <c r="T142" s="7"/>
      <c r="U142" s="7"/>
    </row>
    <row r="143" spans="1:21" s="2" customFormat="1" ht="15" customHeight="1" x14ac:dyDescent="0.2">
      <c r="A143" s="7"/>
      <c r="R143" s="141"/>
      <c r="S143" s="7"/>
      <c r="T143" s="7"/>
      <c r="U143" s="7"/>
    </row>
    <row r="144" spans="1:21" s="2" customFormat="1" ht="15" customHeight="1" x14ac:dyDescent="0.2">
      <c r="A144" s="7"/>
      <c r="R144" s="141"/>
      <c r="S144" s="7"/>
      <c r="T144" s="7"/>
      <c r="U144" s="7"/>
    </row>
    <row r="145" spans="1:21" s="2" customFormat="1" ht="15" customHeight="1" x14ac:dyDescent="0.2">
      <c r="A145" s="7"/>
      <c r="R145" s="141"/>
      <c r="S145" s="7"/>
      <c r="T145" s="7"/>
      <c r="U145" s="7"/>
    </row>
    <row r="146" spans="1:21" s="2" customFormat="1" ht="15" customHeight="1" x14ac:dyDescent="0.2">
      <c r="A146" s="7"/>
      <c r="R146" s="141"/>
      <c r="S146" s="7"/>
      <c r="T146" s="7"/>
      <c r="U146" s="7"/>
    </row>
    <row r="147" spans="1:21" s="2" customFormat="1" ht="15" customHeight="1" x14ac:dyDescent="0.2">
      <c r="A147" s="7"/>
      <c r="R147" s="141"/>
      <c r="S147" s="7"/>
      <c r="T147" s="7"/>
      <c r="U147" s="7"/>
    </row>
    <row r="148" spans="1:21" s="2" customFormat="1" ht="15" customHeight="1" x14ac:dyDescent="0.2">
      <c r="A148" s="7"/>
      <c r="R148" s="141"/>
      <c r="S148" s="7"/>
      <c r="T148" s="7"/>
      <c r="U148" s="7"/>
    </row>
    <row r="149" spans="1:21" s="2" customFormat="1" ht="15" customHeight="1" x14ac:dyDescent="0.2">
      <c r="A149" s="7"/>
      <c r="R149" s="141"/>
      <c r="S149" s="7"/>
      <c r="T149" s="7"/>
      <c r="U149" s="7"/>
    </row>
    <row r="150" spans="1:21" s="2" customFormat="1" ht="15" customHeight="1" x14ac:dyDescent="0.2">
      <c r="A150" s="7"/>
      <c r="R150" s="141"/>
      <c r="S150" s="7"/>
      <c r="T150" s="7"/>
      <c r="U150" s="7"/>
    </row>
    <row r="151" spans="1:21" s="2" customFormat="1" ht="15" customHeight="1" x14ac:dyDescent="0.2">
      <c r="A151" s="7"/>
      <c r="R151" s="141"/>
      <c r="S151" s="7"/>
      <c r="T151" s="7"/>
      <c r="U151" s="7"/>
    </row>
    <row r="152" spans="1:21" s="2" customFormat="1" ht="15" customHeight="1" x14ac:dyDescent="0.2">
      <c r="A152" s="7"/>
      <c r="R152" s="141"/>
      <c r="S152" s="7"/>
      <c r="T152" s="7"/>
      <c r="U152" s="7"/>
    </row>
    <row r="153" spans="1:21" s="2" customFormat="1" ht="15" customHeight="1" x14ac:dyDescent="0.2">
      <c r="A153" s="7"/>
      <c r="R153" s="141"/>
      <c r="S153" s="7"/>
      <c r="T153" s="7"/>
      <c r="U153" s="7"/>
    </row>
    <row r="154" spans="1:21" s="2" customFormat="1" ht="15" customHeight="1" x14ac:dyDescent="0.2">
      <c r="A154" s="7"/>
      <c r="R154" s="141"/>
      <c r="S154" s="7"/>
      <c r="T154" s="7"/>
      <c r="U154" s="7"/>
    </row>
    <row r="155" spans="1:21" s="2" customFormat="1" ht="15" customHeight="1" x14ac:dyDescent="0.2">
      <c r="A155" s="7"/>
      <c r="R155" s="141"/>
      <c r="S155" s="7"/>
      <c r="T155" s="7"/>
      <c r="U155" s="7"/>
    </row>
    <row r="156" spans="1:21" s="2" customFormat="1" ht="15" customHeight="1" x14ac:dyDescent="0.2">
      <c r="A156" s="7"/>
      <c r="R156" s="141"/>
      <c r="S156" s="7"/>
      <c r="T156" s="7"/>
      <c r="U156" s="7"/>
    </row>
    <row r="157" spans="1:21" s="2" customFormat="1" ht="15" customHeight="1" x14ac:dyDescent="0.2">
      <c r="A157" s="7"/>
      <c r="R157" s="141"/>
      <c r="S157" s="7"/>
      <c r="T157" s="7"/>
      <c r="U157" s="7"/>
    </row>
    <row r="158" spans="1:21" s="2" customFormat="1" ht="15" customHeight="1" x14ac:dyDescent="0.2">
      <c r="A158" s="7"/>
      <c r="R158" s="141"/>
      <c r="S158" s="7"/>
      <c r="T158" s="7"/>
      <c r="U158" s="7"/>
    </row>
    <row r="159" spans="1:21" s="2" customFormat="1" ht="15" customHeight="1" x14ac:dyDescent="0.2">
      <c r="A159" s="7"/>
      <c r="R159" s="141"/>
      <c r="S159" s="7"/>
      <c r="T159" s="7"/>
      <c r="U159" s="7"/>
    </row>
    <row r="160" spans="1:21" s="2" customFormat="1" ht="15" customHeight="1" x14ac:dyDescent="0.2">
      <c r="A160" s="7"/>
      <c r="R160" s="141"/>
      <c r="S160" s="7"/>
      <c r="T160" s="7"/>
      <c r="U160" s="7"/>
    </row>
    <row r="161" spans="1:21" s="2" customFormat="1" ht="15" customHeight="1" x14ac:dyDescent="0.2">
      <c r="A161" s="7"/>
      <c r="R161" s="141"/>
      <c r="S161" s="7"/>
      <c r="T161" s="7"/>
      <c r="U161" s="7"/>
    </row>
    <row r="162" spans="1:21" s="2" customFormat="1" ht="15" customHeight="1" x14ac:dyDescent="0.2">
      <c r="A162" s="7"/>
      <c r="R162" s="141"/>
      <c r="S162" s="7"/>
      <c r="T162" s="7"/>
      <c r="U162" s="7"/>
    </row>
    <row r="163" spans="1:21" s="2" customFormat="1" ht="15" customHeight="1" x14ac:dyDescent="0.2">
      <c r="A163" s="7"/>
      <c r="R163" s="141"/>
      <c r="S163" s="7"/>
      <c r="T163" s="7"/>
      <c r="U163" s="7"/>
    </row>
    <row r="164" spans="1:21" s="2" customFormat="1" ht="15" customHeight="1" x14ac:dyDescent="0.2">
      <c r="A164" s="7"/>
      <c r="R164" s="141"/>
      <c r="S164" s="7"/>
      <c r="T164" s="7"/>
      <c r="U164" s="7"/>
    </row>
    <row r="165" spans="1:21" s="2" customFormat="1" ht="15" customHeight="1" x14ac:dyDescent="0.2">
      <c r="A165" s="7"/>
      <c r="R165" s="141"/>
      <c r="S165" s="7"/>
      <c r="T165" s="7"/>
      <c r="U165" s="7"/>
    </row>
    <row r="166" spans="1:21" s="2" customFormat="1" ht="15" customHeight="1" x14ac:dyDescent="0.2">
      <c r="A166" s="7"/>
      <c r="R166" s="141"/>
      <c r="S166" s="7"/>
      <c r="T166" s="7"/>
      <c r="U166" s="7"/>
    </row>
    <row r="167" spans="1:21" s="2" customFormat="1" ht="15" customHeight="1" x14ac:dyDescent="0.2">
      <c r="A167" s="7"/>
      <c r="R167" s="141"/>
      <c r="S167" s="7"/>
      <c r="T167" s="7"/>
      <c r="U167" s="7"/>
    </row>
    <row r="168" spans="1:21" s="2" customFormat="1" ht="15" customHeight="1" x14ac:dyDescent="0.2">
      <c r="A168" s="7"/>
      <c r="R168" s="141"/>
      <c r="S168" s="7"/>
      <c r="T168" s="7"/>
      <c r="U168" s="7"/>
    </row>
    <row r="169" spans="1:21" s="2" customFormat="1" ht="15" customHeight="1" x14ac:dyDescent="0.2">
      <c r="A169" s="7"/>
      <c r="R169" s="141"/>
      <c r="S169" s="7"/>
      <c r="T169" s="7"/>
      <c r="U169" s="7"/>
    </row>
    <row r="170" spans="1:21" s="2" customFormat="1" ht="15" customHeight="1" x14ac:dyDescent="0.2">
      <c r="A170" s="7"/>
      <c r="R170" s="141"/>
      <c r="S170" s="7"/>
      <c r="T170" s="7"/>
      <c r="U170" s="7"/>
    </row>
    <row r="171" spans="1:21" s="2" customFormat="1" ht="15" customHeight="1" x14ac:dyDescent="0.2">
      <c r="A171" s="7"/>
      <c r="R171" s="141"/>
      <c r="S171" s="7"/>
      <c r="T171" s="7"/>
      <c r="U171" s="7"/>
    </row>
    <row r="172" spans="1:21" s="2" customFormat="1" ht="15" customHeight="1" x14ac:dyDescent="0.2">
      <c r="A172" s="7"/>
      <c r="R172" s="141"/>
      <c r="S172" s="7"/>
      <c r="T172" s="7"/>
      <c r="U172" s="7"/>
    </row>
    <row r="173" spans="1:21" s="2" customFormat="1" ht="15" customHeight="1" x14ac:dyDescent="0.2">
      <c r="A173" s="7"/>
      <c r="R173" s="141"/>
      <c r="S173" s="7"/>
      <c r="T173" s="7"/>
      <c r="U173" s="7"/>
    </row>
    <row r="174" spans="1:21" s="2" customFormat="1" ht="15" customHeight="1" x14ac:dyDescent="0.2">
      <c r="A174" s="7"/>
      <c r="R174" s="141"/>
      <c r="S174" s="7"/>
      <c r="T174" s="7"/>
      <c r="U174" s="7"/>
    </row>
    <row r="175" spans="1:21" s="2" customFormat="1" ht="15" customHeight="1" x14ac:dyDescent="0.2">
      <c r="A175" s="7"/>
      <c r="R175" s="141"/>
      <c r="S175" s="7"/>
      <c r="T175" s="7"/>
      <c r="U175" s="7"/>
    </row>
    <row r="176" spans="1:21" s="2" customFormat="1" ht="15" customHeight="1" x14ac:dyDescent="0.2">
      <c r="A176" s="7"/>
      <c r="R176" s="141"/>
      <c r="S176" s="7"/>
      <c r="T176" s="7"/>
      <c r="U176" s="7"/>
    </row>
    <row r="177" spans="1:21" s="2" customFormat="1" ht="15" customHeight="1" x14ac:dyDescent="0.2">
      <c r="A177" s="7"/>
      <c r="R177" s="141"/>
      <c r="S177" s="7"/>
      <c r="T177" s="7"/>
      <c r="U177" s="7"/>
    </row>
    <row r="178" spans="1:21" s="2" customFormat="1" ht="15" customHeight="1" x14ac:dyDescent="0.2">
      <c r="A178" s="7"/>
      <c r="R178" s="141"/>
      <c r="S178" s="7"/>
      <c r="T178" s="7"/>
      <c r="U178" s="7"/>
    </row>
    <row r="179" spans="1:21" s="2" customFormat="1" ht="15" customHeight="1" x14ac:dyDescent="0.2">
      <c r="A179" s="7"/>
      <c r="R179" s="141"/>
      <c r="S179" s="7"/>
      <c r="T179" s="7"/>
      <c r="U179" s="7"/>
    </row>
    <row r="180" spans="1:21" s="2" customFormat="1" ht="15" customHeight="1" x14ac:dyDescent="0.2">
      <c r="A180" s="7"/>
      <c r="R180" s="141"/>
      <c r="S180" s="7"/>
      <c r="T180" s="7"/>
      <c r="U180" s="7"/>
    </row>
    <row r="181" spans="1:21" s="2" customFormat="1" ht="15" customHeight="1" x14ac:dyDescent="0.2">
      <c r="A181" s="7"/>
      <c r="R181" s="141"/>
      <c r="S181" s="7"/>
      <c r="T181" s="7"/>
      <c r="U181" s="7"/>
    </row>
    <row r="182" spans="1:21" s="2" customFormat="1" ht="15" customHeight="1" x14ac:dyDescent="0.2">
      <c r="A182" s="7"/>
      <c r="R182" s="141"/>
      <c r="S182" s="7"/>
      <c r="T182" s="7"/>
      <c r="U182" s="7"/>
    </row>
    <row r="183" spans="1:21" s="2" customFormat="1" ht="15" customHeight="1" x14ac:dyDescent="0.2">
      <c r="A183" s="7"/>
      <c r="R183" s="141"/>
      <c r="S183" s="7"/>
      <c r="T183" s="7"/>
      <c r="U183" s="7"/>
    </row>
    <row r="184" spans="1:21" s="2" customFormat="1" ht="15" customHeight="1" x14ac:dyDescent="0.2">
      <c r="A184" s="7"/>
      <c r="R184" s="141"/>
      <c r="S184" s="7"/>
      <c r="T184" s="7"/>
      <c r="U184" s="7"/>
    </row>
    <row r="185" spans="1:21" s="2" customFormat="1" ht="15" customHeight="1" x14ac:dyDescent="0.2">
      <c r="A185" s="7"/>
      <c r="R185" s="141"/>
      <c r="S185" s="7"/>
      <c r="T185" s="7"/>
      <c r="U185" s="7"/>
    </row>
    <row r="186" spans="1:21" s="2" customFormat="1" ht="15" customHeight="1" x14ac:dyDescent="0.2">
      <c r="A186" s="7"/>
      <c r="R186" s="141"/>
      <c r="S186" s="7"/>
      <c r="T186" s="7"/>
      <c r="U186" s="7"/>
    </row>
    <row r="187" spans="1:21" s="2" customFormat="1" ht="15" customHeight="1" x14ac:dyDescent="0.2">
      <c r="A187" s="7"/>
      <c r="R187" s="141"/>
      <c r="S187" s="7"/>
      <c r="T187" s="7"/>
      <c r="U187" s="7"/>
    </row>
    <row r="188" spans="1:21" s="2" customFormat="1" ht="15" customHeight="1" x14ac:dyDescent="0.2">
      <c r="A188" s="7"/>
      <c r="R188" s="141"/>
      <c r="S188" s="7"/>
      <c r="T188" s="7"/>
      <c r="U188" s="7"/>
    </row>
    <row r="189" spans="1:21" s="2" customFormat="1" ht="15" customHeight="1" x14ac:dyDescent="0.2">
      <c r="A189" s="7"/>
      <c r="R189" s="141"/>
      <c r="S189" s="7"/>
      <c r="T189" s="7"/>
      <c r="U189" s="7"/>
    </row>
    <row r="190" spans="1:21" s="2" customFormat="1" ht="15" customHeight="1" x14ac:dyDescent="0.2">
      <c r="A190" s="7"/>
      <c r="R190" s="141"/>
      <c r="S190" s="7"/>
      <c r="T190" s="7"/>
      <c r="U190" s="7"/>
    </row>
    <row r="191" spans="1:21" s="2" customFormat="1" ht="15" customHeight="1" x14ac:dyDescent="0.2">
      <c r="A191" s="7"/>
      <c r="R191" s="141"/>
      <c r="S191" s="7"/>
      <c r="T191" s="7"/>
      <c r="U191" s="7"/>
    </row>
    <row r="192" spans="1:21" s="2" customFormat="1" ht="15" customHeight="1" x14ac:dyDescent="0.2">
      <c r="A192" s="7"/>
      <c r="R192" s="141"/>
      <c r="S192" s="7"/>
      <c r="T192" s="7"/>
      <c r="U192" s="7"/>
    </row>
    <row r="193" spans="1:21" s="2" customFormat="1" ht="15" customHeight="1" x14ac:dyDescent="0.2">
      <c r="A193" s="7"/>
      <c r="R193" s="141"/>
      <c r="S193" s="7"/>
      <c r="T193" s="7"/>
      <c r="U193" s="7"/>
    </row>
    <row r="194" spans="1:21" s="2" customFormat="1" ht="15" customHeight="1" x14ac:dyDescent="0.2">
      <c r="A194" s="7"/>
      <c r="R194" s="141"/>
      <c r="S194" s="7"/>
      <c r="T194" s="7"/>
      <c r="U194" s="7"/>
    </row>
    <row r="195" spans="1:21" s="2" customFormat="1" ht="15" customHeight="1" x14ac:dyDescent="0.2">
      <c r="A195" s="7"/>
      <c r="R195" s="141"/>
      <c r="S195" s="7"/>
      <c r="T195" s="7"/>
      <c r="U195" s="7"/>
    </row>
    <row r="196" spans="1:21" s="2" customFormat="1" ht="15" customHeight="1" x14ac:dyDescent="0.2">
      <c r="A196" s="7"/>
      <c r="R196" s="141"/>
      <c r="S196" s="7"/>
      <c r="T196" s="7"/>
      <c r="U196" s="7"/>
    </row>
    <row r="197" spans="1:21" s="2" customFormat="1" ht="15" customHeight="1" x14ac:dyDescent="0.2">
      <c r="A197" s="7"/>
      <c r="R197" s="141"/>
      <c r="S197" s="7"/>
      <c r="T197" s="7"/>
      <c r="U197" s="7"/>
    </row>
    <row r="198" spans="1:21" s="2" customFormat="1" ht="15" customHeight="1" x14ac:dyDescent="0.2">
      <c r="A198" s="7"/>
      <c r="R198" s="141"/>
      <c r="S198" s="7"/>
      <c r="T198" s="7"/>
      <c r="U198" s="7"/>
    </row>
    <row r="199" spans="1:21" s="2" customFormat="1" ht="12.75" x14ac:dyDescent="0.2">
      <c r="A199" s="7"/>
      <c r="R199" s="141"/>
      <c r="S199" s="7"/>
      <c r="T199" s="7"/>
      <c r="U199" s="7"/>
    </row>
    <row r="200" spans="1:21" s="2" customFormat="1" ht="12.75" x14ac:dyDescent="0.2">
      <c r="A200" s="7"/>
      <c r="R200" s="141"/>
      <c r="S200" s="7"/>
      <c r="T200" s="7"/>
      <c r="U200" s="7"/>
    </row>
    <row r="201" spans="1:21" s="2" customFormat="1" ht="12.75" x14ac:dyDescent="0.2">
      <c r="A201" s="7"/>
      <c r="R201" s="141"/>
      <c r="S201" s="7"/>
      <c r="T201" s="7"/>
      <c r="U201" s="7"/>
    </row>
    <row r="202" spans="1:21" s="2" customFormat="1" ht="12.75" x14ac:dyDescent="0.2">
      <c r="A202" s="7"/>
      <c r="R202" s="141"/>
      <c r="S202" s="7"/>
      <c r="T202" s="7"/>
      <c r="U202" s="7"/>
    </row>
    <row r="203" spans="1:21" s="2" customFormat="1" ht="12.75" x14ac:dyDescent="0.2">
      <c r="A203" s="7"/>
      <c r="R203" s="141"/>
      <c r="S203" s="7"/>
      <c r="T203" s="7"/>
      <c r="U203" s="7"/>
    </row>
    <row r="204" spans="1:21" s="2" customFormat="1" ht="12.75" x14ac:dyDescent="0.2">
      <c r="A204" s="7"/>
      <c r="R204" s="141"/>
      <c r="S204" s="7"/>
      <c r="T204" s="7"/>
      <c r="U204" s="7"/>
    </row>
    <row r="205" spans="1:21" s="2" customFormat="1" ht="12.75" x14ac:dyDescent="0.2">
      <c r="A205" s="7"/>
      <c r="R205" s="141"/>
      <c r="S205" s="7"/>
      <c r="T205" s="7"/>
      <c r="U205" s="7"/>
    </row>
    <row r="206" spans="1:21" s="2" customFormat="1" ht="12.75" x14ac:dyDescent="0.2">
      <c r="A206" s="7"/>
      <c r="R206" s="141"/>
      <c r="S206" s="7"/>
      <c r="T206" s="7"/>
      <c r="U206" s="7"/>
    </row>
    <row r="207" spans="1:21" s="2" customFormat="1" ht="12.75" x14ac:dyDescent="0.2">
      <c r="A207" s="7"/>
      <c r="R207" s="141"/>
      <c r="S207" s="7"/>
      <c r="T207" s="7"/>
      <c r="U207" s="7"/>
    </row>
    <row r="208" spans="1:21" s="2" customFormat="1" ht="12.75" x14ac:dyDescent="0.2">
      <c r="A208" s="7"/>
      <c r="R208" s="141"/>
      <c r="S208" s="7"/>
      <c r="T208" s="7"/>
      <c r="U208" s="7"/>
    </row>
    <row r="209" spans="1:21" s="2" customFormat="1" ht="12.75" x14ac:dyDescent="0.2">
      <c r="A209" s="7"/>
      <c r="R209" s="141"/>
      <c r="S209" s="7"/>
      <c r="T209" s="7"/>
      <c r="U209" s="7"/>
    </row>
    <row r="210" spans="1:21" s="2" customFormat="1" ht="12.75" x14ac:dyDescent="0.2">
      <c r="A210" s="7"/>
      <c r="R210" s="141"/>
      <c r="S210" s="7"/>
      <c r="T210" s="7"/>
      <c r="U210" s="7"/>
    </row>
    <row r="211" spans="1:21" s="2" customFormat="1" ht="12.75" x14ac:dyDescent="0.2">
      <c r="A211" s="7"/>
      <c r="R211" s="141"/>
      <c r="S211" s="7"/>
      <c r="T211" s="7"/>
      <c r="U211" s="7"/>
    </row>
    <row r="212" spans="1:21" s="2" customFormat="1" ht="12.75" x14ac:dyDescent="0.2">
      <c r="A212" s="7"/>
      <c r="R212" s="141"/>
      <c r="S212" s="7"/>
      <c r="T212" s="7"/>
      <c r="U212" s="7"/>
    </row>
    <row r="213" spans="1:21" s="2" customFormat="1" ht="12.75" x14ac:dyDescent="0.2">
      <c r="A213" s="7"/>
      <c r="R213" s="141"/>
      <c r="S213" s="7"/>
      <c r="T213" s="7"/>
      <c r="U213" s="7"/>
    </row>
    <row r="214" spans="1:21" s="2" customFormat="1" ht="12.75" x14ac:dyDescent="0.2">
      <c r="A214" s="7"/>
      <c r="R214" s="141"/>
      <c r="S214" s="7"/>
      <c r="T214" s="7"/>
      <c r="U214" s="7"/>
    </row>
    <row r="215" spans="1:21" s="2" customFormat="1" ht="12.75" x14ac:dyDescent="0.2">
      <c r="A215" s="7"/>
      <c r="R215" s="141"/>
      <c r="S215" s="7"/>
      <c r="T215" s="7"/>
      <c r="U215" s="7"/>
    </row>
    <row r="216" spans="1:21" s="2" customFormat="1" ht="12.75" x14ac:dyDescent="0.2">
      <c r="A216" s="7"/>
      <c r="R216" s="141"/>
      <c r="S216" s="7"/>
      <c r="T216" s="7"/>
      <c r="U216" s="7"/>
    </row>
    <row r="217" spans="1:21" s="2" customFormat="1" ht="12.75" x14ac:dyDescent="0.2">
      <c r="A217" s="7"/>
      <c r="R217" s="141"/>
      <c r="S217" s="7"/>
      <c r="T217" s="7"/>
      <c r="U217" s="7"/>
    </row>
    <row r="218" spans="1:21" s="2" customFormat="1" ht="12.75" x14ac:dyDescent="0.2">
      <c r="A218" s="7"/>
      <c r="R218" s="141"/>
      <c r="S218" s="7"/>
      <c r="T218" s="7"/>
      <c r="U218" s="7"/>
    </row>
    <row r="219" spans="1:21" s="2" customFormat="1" ht="12.75" x14ac:dyDescent="0.2">
      <c r="A219" s="7"/>
      <c r="R219" s="141"/>
      <c r="S219" s="7"/>
      <c r="T219" s="7"/>
      <c r="U219" s="7"/>
    </row>
    <row r="220" spans="1:21" s="2" customFormat="1" ht="12.75" x14ac:dyDescent="0.2">
      <c r="A220" s="7"/>
      <c r="R220" s="141"/>
      <c r="S220" s="7"/>
      <c r="T220" s="7"/>
      <c r="U220" s="7"/>
    </row>
    <row r="221" spans="1:21" s="2" customFormat="1" ht="12.75" x14ac:dyDescent="0.2">
      <c r="A221" s="7"/>
      <c r="R221" s="141"/>
      <c r="S221" s="7"/>
      <c r="T221" s="7"/>
      <c r="U221" s="7"/>
    </row>
    <row r="222" spans="1:21" s="2" customFormat="1" ht="12.75" x14ac:dyDescent="0.2">
      <c r="A222" s="7"/>
      <c r="R222" s="141"/>
      <c r="S222" s="7"/>
      <c r="T222" s="7"/>
      <c r="U222" s="7"/>
    </row>
    <row r="223" spans="1:21" s="2" customFormat="1" ht="12.75" x14ac:dyDescent="0.2">
      <c r="A223" s="7"/>
      <c r="R223" s="141"/>
      <c r="S223" s="7"/>
      <c r="T223" s="7"/>
      <c r="U223" s="7"/>
    </row>
    <row r="224" spans="1:21" s="2" customFormat="1" ht="12.75" x14ac:dyDescent="0.2">
      <c r="A224" s="7"/>
      <c r="R224" s="141"/>
      <c r="S224" s="7"/>
      <c r="T224" s="7"/>
      <c r="U224" s="7"/>
    </row>
    <row r="225" spans="1:23" ht="12.75" x14ac:dyDescent="0.2">
      <c r="A225" s="7"/>
      <c r="B225" s="2"/>
      <c r="C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41"/>
      <c r="S225" s="7"/>
      <c r="T225" s="7"/>
      <c r="U225" s="7"/>
      <c r="V225" s="2"/>
      <c r="W225" s="2"/>
    </row>
    <row r="226" spans="1:23" ht="12.75" x14ac:dyDescent="0.2">
      <c r="A226" s="7"/>
      <c r="B226" s="2"/>
      <c r="C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41"/>
      <c r="S226" s="7"/>
      <c r="T226" s="7"/>
      <c r="U226" s="7"/>
      <c r="V226" s="2"/>
      <c r="W226" s="2"/>
    </row>
    <row r="227" spans="1:23" ht="12.75" x14ac:dyDescent="0.2">
      <c r="A227" s="7"/>
      <c r="B227" s="2"/>
      <c r="C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141"/>
      <c r="S227" s="7"/>
      <c r="T227" s="7"/>
      <c r="U227" s="7"/>
      <c r="V227" s="2"/>
      <c r="W227" s="2"/>
    </row>
    <row r="228" spans="1:23" ht="12.75" x14ac:dyDescent="0.2">
      <c r="A228" s="7"/>
      <c r="B228" s="2"/>
      <c r="C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141"/>
      <c r="S228" s="7"/>
      <c r="T228" s="7"/>
      <c r="U228" s="7"/>
      <c r="V228" s="2"/>
      <c r="W228" s="2"/>
    </row>
    <row r="229" spans="1:23" ht="12.75" x14ac:dyDescent="0.2">
      <c r="A229" s="7"/>
      <c r="B229" s="2"/>
      <c r="C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41"/>
      <c r="S229" s="7"/>
      <c r="T229" s="7"/>
      <c r="U229" s="7"/>
      <c r="V229" s="2"/>
      <c r="W229" s="2"/>
    </row>
    <row r="230" spans="1:23" ht="12.75" x14ac:dyDescent="0.2">
      <c r="A230" s="7"/>
      <c r="B230" s="2"/>
      <c r="C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41"/>
      <c r="S230" s="7"/>
      <c r="T230" s="7"/>
      <c r="U230" s="7"/>
      <c r="V230" s="2"/>
      <c r="W230" s="2"/>
    </row>
    <row r="231" spans="1:23" ht="12.75" x14ac:dyDescent="0.2">
      <c r="A231" s="7"/>
      <c r="B231" s="2"/>
      <c r="C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41"/>
      <c r="S231" s="7"/>
      <c r="T231" s="7"/>
      <c r="U231" s="7"/>
      <c r="V231" s="2"/>
      <c r="W231" s="2"/>
    </row>
    <row r="232" spans="1:23" ht="12.75" x14ac:dyDescent="0.2">
      <c r="A232" s="7"/>
      <c r="B232" s="2"/>
      <c r="C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41"/>
      <c r="S232" s="7"/>
      <c r="T232" s="7"/>
      <c r="U232" s="7"/>
      <c r="V232" s="2"/>
      <c r="W232" s="2"/>
    </row>
    <row r="233" spans="1:23" ht="12.75" x14ac:dyDescent="0.2">
      <c r="A233" s="7"/>
      <c r="B233" s="2"/>
      <c r="C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41"/>
      <c r="S233" s="7"/>
      <c r="T233" s="7"/>
      <c r="U233" s="7"/>
      <c r="V233" s="2"/>
      <c r="W233" s="2"/>
    </row>
    <row r="234" spans="1:23" ht="12.75" x14ac:dyDescent="0.2">
      <c r="A234" s="7"/>
      <c r="B234" s="2"/>
      <c r="C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41"/>
      <c r="S234" s="7"/>
      <c r="T234" s="7"/>
      <c r="U234" s="7"/>
      <c r="V234" s="2"/>
      <c r="W234" s="2"/>
    </row>
    <row r="235" spans="1:23" ht="12.75" x14ac:dyDescent="0.2">
      <c r="A235" s="7"/>
      <c r="B235" s="2"/>
      <c r="C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141"/>
      <c r="S235" s="7"/>
      <c r="T235" s="7"/>
      <c r="U235" s="7"/>
      <c r="V235" s="2"/>
      <c r="W235" s="2"/>
    </row>
    <row r="236" spans="1:23" ht="12.75" x14ac:dyDescent="0.2">
      <c r="A236" s="7"/>
      <c r="B236" s="2"/>
      <c r="C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141"/>
      <c r="S236" s="7"/>
      <c r="T236" s="7"/>
      <c r="U236" s="7"/>
      <c r="V236" s="2"/>
      <c r="W236" s="2"/>
    </row>
    <row r="237" spans="1:23" ht="12.75" x14ac:dyDescent="0.2">
      <c r="A237" s="7"/>
      <c r="B237" s="2"/>
      <c r="C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41"/>
      <c r="S237" s="7"/>
      <c r="T237" s="7"/>
      <c r="U237" s="7"/>
      <c r="V237" s="2"/>
      <c r="W237" s="2"/>
    </row>
    <row r="238" spans="1:23" ht="12.75" x14ac:dyDescent="0.2">
      <c r="A238" s="7"/>
      <c r="B238" s="2"/>
      <c r="C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141"/>
      <c r="S238" s="7"/>
      <c r="T238" s="7"/>
      <c r="U238" s="7"/>
      <c r="V238" s="2"/>
      <c r="W238" s="2"/>
    </row>
    <row r="239" spans="1:23" ht="12.75" x14ac:dyDescent="0.2">
      <c r="A239" s="7"/>
      <c r="B239" s="2"/>
      <c r="C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141"/>
      <c r="S239" s="7"/>
      <c r="T239" s="7"/>
      <c r="U239" s="7"/>
      <c r="V239" s="2"/>
      <c r="W239" s="2"/>
    </row>
    <row r="240" spans="1:23" ht="12.75" x14ac:dyDescent="0.2">
      <c r="A240" s="7"/>
      <c r="B240" s="2"/>
      <c r="C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141"/>
      <c r="S240" s="7"/>
      <c r="T240" s="7"/>
      <c r="U240" s="7"/>
      <c r="V240" s="2"/>
      <c r="W240" s="2"/>
    </row>
    <row r="241" spans="1:23" ht="12.75" x14ac:dyDescent="0.2">
      <c r="A241" s="7"/>
      <c r="B241" s="2"/>
      <c r="C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141"/>
      <c r="S241" s="7"/>
      <c r="T241" s="7"/>
      <c r="U241" s="7"/>
      <c r="V241" s="2"/>
      <c r="W241" s="2"/>
    </row>
    <row r="242" spans="1:23" ht="12.75" x14ac:dyDescent="0.2">
      <c r="A242" s="7"/>
      <c r="B242" s="2"/>
      <c r="C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141"/>
      <c r="S242" s="7"/>
      <c r="T242" s="7"/>
      <c r="U242" s="7"/>
      <c r="V242" s="2"/>
      <c r="W242" s="2"/>
    </row>
    <row r="243" spans="1:23" ht="38.25" customHeight="1" x14ac:dyDescent="0.2">
      <c r="A243" s="7"/>
      <c r="B243" s="2"/>
      <c r="C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41"/>
      <c r="S243" s="7"/>
      <c r="T243" s="7"/>
      <c r="U243" s="7"/>
      <c r="V243" s="2"/>
      <c r="W243" s="2"/>
    </row>
    <row r="244" spans="1:23" ht="38.25" customHeight="1" x14ac:dyDescent="0.2">
      <c r="A244" s="7"/>
      <c r="B244" s="2"/>
      <c r="C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141"/>
      <c r="S244" s="7"/>
      <c r="T244" s="7"/>
      <c r="U244" s="7"/>
      <c r="V244" s="2"/>
      <c r="W244" s="2"/>
    </row>
    <row r="245" spans="1:23" ht="38.25" customHeight="1" x14ac:dyDescent="0.2">
      <c r="A245" s="7"/>
      <c r="B245" s="2"/>
      <c r="C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141"/>
      <c r="S245" s="7"/>
      <c r="T245" s="7"/>
      <c r="U245" s="7"/>
      <c r="V245" s="2"/>
      <c r="W245" s="2"/>
    </row>
    <row r="246" spans="1:23" ht="38.25" customHeight="1" x14ac:dyDescent="0.2">
      <c r="A246" s="7"/>
      <c r="B246" s="2"/>
      <c r="C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141"/>
      <c r="S246" s="7"/>
      <c r="T246" s="7"/>
      <c r="U246" s="7"/>
      <c r="V246" s="2"/>
      <c r="W246" s="2"/>
    </row>
    <row r="247" spans="1:23" ht="38.25" customHeight="1" x14ac:dyDescent="0.2">
      <c r="A247" s="7"/>
      <c r="B247" s="2"/>
      <c r="C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141"/>
      <c r="S247" s="7"/>
      <c r="T247" s="7"/>
      <c r="U247" s="7"/>
      <c r="V247" s="2"/>
      <c r="W247" s="2"/>
    </row>
    <row r="248" spans="1:23" ht="38.25" customHeight="1" x14ac:dyDescent="0.2">
      <c r="A248" s="7"/>
      <c r="B248" s="2"/>
      <c r="C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141"/>
      <c r="S248" s="7"/>
      <c r="T248" s="7"/>
      <c r="U248" s="7"/>
      <c r="V248" s="2"/>
      <c r="W248" s="2"/>
    </row>
    <row r="249" spans="1:23" ht="38.25" customHeight="1" x14ac:dyDescent="0.2">
      <c r="A249" s="7"/>
      <c r="B249" s="2"/>
      <c r="C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141"/>
      <c r="S249" s="7"/>
      <c r="T249" s="7"/>
      <c r="U249" s="7"/>
      <c r="V249" s="2"/>
      <c r="W249" s="2"/>
    </row>
    <row r="250" spans="1:23" ht="38.25" customHeight="1" x14ac:dyDescent="0.2">
      <c r="A250" s="7"/>
      <c r="B250" s="2"/>
      <c r="C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141"/>
      <c r="S250" s="7"/>
      <c r="T250" s="7"/>
      <c r="U250" s="7"/>
      <c r="V250" s="2"/>
      <c r="W250" s="2"/>
    </row>
    <row r="251" spans="1:23" ht="38.25" customHeight="1" x14ac:dyDescent="0.2">
      <c r="A251" s="7"/>
      <c r="B251" s="2"/>
      <c r="C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141"/>
      <c r="S251" s="7"/>
      <c r="T251" s="7"/>
      <c r="U251" s="7"/>
      <c r="V251" s="2"/>
      <c r="W251" s="2"/>
    </row>
    <row r="252" spans="1:23" ht="38.25" customHeight="1" x14ac:dyDescent="0.2">
      <c r="A252" s="7"/>
      <c r="B252" s="2"/>
      <c r="C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141"/>
      <c r="S252" s="7"/>
      <c r="T252" s="7"/>
      <c r="U252" s="7"/>
      <c r="V252" s="2"/>
      <c r="W252" s="2"/>
    </row>
    <row r="253" spans="1:23" ht="38.25" customHeight="1" x14ac:dyDescent="0.2">
      <c r="A253" s="7"/>
      <c r="B253" s="2"/>
      <c r="C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141"/>
      <c r="S253" s="7"/>
      <c r="T253" s="7"/>
      <c r="U253" s="7"/>
      <c r="V253" s="2"/>
      <c r="W253" s="2"/>
    </row>
    <row r="254" spans="1:23" ht="38.25" customHeight="1" x14ac:dyDescent="0.2">
      <c r="A254" s="7"/>
      <c r="B254" s="2"/>
      <c r="C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141"/>
      <c r="S254" s="7"/>
      <c r="T254" s="7"/>
      <c r="U254" s="7"/>
      <c r="V254" s="2"/>
      <c r="W254" s="2"/>
    </row>
    <row r="255" spans="1:23" ht="38.25" customHeight="1" x14ac:dyDescent="0.2">
      <c r="A255" s="7"/>
      <c r="B255" s="2"/>
      <c r="C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141"/>
      <c r="S255" s="7"/>
      <c r="T255" s="7"/>
      <c r="U255" s="7"/>
      <c r="V255" s="2"/>
      <c r="W255" s="2"/>
    </row>
    <row r="256" spans="1:23" ht="38.25" customHeight="1" x14ac:dyDescent="0.2">
      <c r="A256" s="7"/>
      <c r="B256" s="2"/>
      <c r="C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141"/>
      <c r="S256" s="7"/>
      <c r="T256" s="7"/>
      <c r="U256" s="7"/>
      <c r="V256" s="2"/>
      <c r="W256" s="2"/>
    </row>
    <row r="257" spans="1:23" ht="38.25" customHeight="1" x14ac:dyDescent="0.2">
      <c r="A257" s="7"/>
      <c r="B257" s="2"/>
      <c r="C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141"/>
      <c r="S257" s="7"/>
      <c r="T257" s="7"/>
      <c r="U257" s="7"/>
      <c r="V257" s="2"/>
      <c r="W257" s="2"/>
    </row>
    <row r="258" spans="1:23" ht="38.25" customHeight="1" x14ac:dyDescent="0.2">
      <c r="A258" s="7"/>
      <c r="B258" s="2"/>
      <c r="C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141"/>
      <c r="S258" s="7"/>
      <c r="T258" s="7"/>
      <c r="U258" s="7"/>
      <c r="V258" s="2"/>
      <c r="W258" s="2"/>
    </row>
    <row r="259" spans="1:23" ht="38.25" customHeight="1" x14ac:dyDescent="0.2">
      <c r="A259" s="7"/>
      <c r="B259" s="2"/>
      <c r="C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141"/>
      <c r="S259" s="7"/>
      <c r="T259" s="7"/>
      <c r="U259" s="7"/>
      <c r="V259" s="2"/>
      <c r="W259" s="2"/>
    </row>
    <row r="260" spans="1:23" ht="38.25" customHeight="1" x14ac:dyDescent="0.2">
      <c r="A260" s="7"/>
      <c r="B260" s="2"/>
      <c r="C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141"/>
      <c r="S260" s="7"/>
      <c r="T260" s="7"/>
      <c r="U260" s="7"/>
      <c r="V260" s="2"/>
      <c r="W260" s="2"/>
    </row>
    <row r="261" spans="1:23" ht="38.25" customHeight="1" x14ac:dyDescent="0.2">
      <c r="A261" s="7"/>
      <c r="B261" s="2"/>
      <c r="C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141"/>
      <c r="S261" s="7"/>
      <c r="T261" s="7"/>
      <c r="U261" s="7"/>
      <c r="V261" s="2"/>
      <c r="W261" s="2"/>
    </row>
    <row r="262" spans="1:23" ht="38.25" customHeight="1" x14ac:dyDescent="0.2">
      <c r="A262" s="7"/>
      <c r="B262" s="2"/>
      <c r="C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141"/>
      <c r="S262" s="7"/>
      <c r="T262" s="7"/>
      <c r="U262" s="7"/>
      <c r="V262" s="2"/>
      <c r="W262" s="2"/>
    </row>
    <row r="263" spans="1:23" ht="38.25" customHeight="1" x14ac:dyDescent="0.2">
      <c r="A263" s="7"/>
      <c r="B263" s="2"/>
      <c r="C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141"/>
      <c r="S263" s="7"/>
      <c r="T263" s="7"/>
      <c r="U263" s="7"/>
      <c r="V263" s="2"/>
      <c r="W263" s="2"/>
    </row>
    <row r="264" spans="1:23" ht="38.25" customHeight="1" x14ac:dyDescent="0.2">
      <c r="A264" s="7"/>
      <c r="B264" s="2"/>
      <c r="C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141"/>
      <c r="S264" s="7"/>
      <c r="T264" s="7"/>
      <c r="U264" s="7"/>
      <c r="V264" s="2"/>
      <c r="W264" s="2"/>
    </row>
    <row r="265" spans="1:23" ht="38.25" customHeight="1" x14ac:dyDescent="0.2">
      <c r="A265" s="7"/>
      <c r="B265" s="2"/>
      <c r="C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141"/>
      <c r="S265" s="7"/>
      <c r="T265" s="7"/>
      <c r="U265" s="7"/>
      <c r="V265" s="2"/>
      <c r="W265" s="2"/>
    </row>
    <row r="266" spans="1:23" ht="38.25" customHeight="1" x14ac:dyDescent="0.2">
      <c r="A266" s="7"/>
      <c r="B266" s="2"/>
      <c r="C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141"/>
      <c r="S266" s="7"/>
      <c r="T266" s="7"/>
      <c r="U266" s="7"/>
      <c r="V266" s="2"/>
      <c r="W266" s="2"/>
    </row>
    <row r="267" spans="1:23" ht="38.25" customHeight="1" x14ac:dyDescent="0.2">
      <c r="A267" s="7"/>
      <c r="B267" s="2"/>
      <c r="C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141"/>
      <c r="S267" s="7"/>
      <c r="T267" s="7"/>
      <c r="U267" s="7"/>
      <c r="V267" s="2"/>
      <c r="W267" s="2"/>
    </row>
    <row r="268" spans="1:23" ht="38.25" customHeight="1" x14ac:dyDescent="0.2">
      <c r="A268" s="7"/>
      <c r="B268" s="2"/>
      <c r="C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141"/>
      <c r="S268" s="7"/>
      <c r="T268" s="7"/>
      <c r="U268" s="7"/>
      <c r="V268" s="2"/>
      <c r="W268" s="2"/>
    </row>
    <row r="269" spans="1:23" ht="38.25" customHeight="1" x14ac:dyDescent="0.2">
      <c r="A269" s="7"/>
      <c r="B269" s="2"/>
      <c r="C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141"/>
      <c r="S269" s="7"/>
      <c r="T269" s="7"/>
      <c r="U269" s="7"/>
      <c r="V269" s="2"/>
      <c r="W269" s="2"/>
    </row>
    <row r="270" spans="1:23" ht="38.25" customHeight="1" x14ac:dyDescent="0.2">
      <c r="A270" s="7"/>
      <c r="B270" s="2"/>
      <c r="C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141"/>
      <c r="S270" s="7"/>
      <c r="T270" s="7"/>
      <c r="U270" s="7"/>
      <c r="V270" s="2"/>
      <c r="W270" s="2"/>
    </row>
    <row r="271" spans="1:23" ht="38.25" customHeight="1" x14ac:dyDescent="0.2">
      <c r="A271" s="7"/>
      <c r="B271" s="2"/>
      <c r="C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141"/>
      <c r="S271" s="7"/>
      <c r="T271" s="7"/>
      <c r="U271" s="7"/>
      <c r="V271" s="2"/>
      <c r="W271" s="2"/>
    </row>
    <row r="272" spans="1:23" ht="38.25" customHeight="1" x14ac:dyDescent="0.2">
      <c r="A272" s="7"/>
      <c r="B272" s="2"/>
      <c r="C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141"/>
      <c r="S272" s="7"/>
      <c r="T272" s="7"/>
      <c r="U272" s="7"/>
      <c r="V272" s="2"/>
      <c r="W272" s="2"/>
    </row>
    <row r="273" spans="1:23" ht="38.25" customHeight="1" x14ac:dyDescent="0.2">
      <c r="A273" s="7"/>
      <c r="B273" s="2"/>
      <c r="C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141"/>
      <c r="S273" s="7"/>
      <c r="T273" s="7"/>
      <c r="U273" s="7"/>
      <c r="V273" s="2"/>
      <c r="W273" s="2"/>
    </row>
    <row r="274" spans="1:23" ht="38.25" customHeight="1" x14ac:dyDescent="0.2">
      <c r="A274" s="7"/>
      <c r="B274" s="2"/>
      <c r="C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141"/>
      <c r="S274" s="7"/>
      <c r="T274" s="7"/>
      <c r="U274" s="7"/>
      <c r="V274" s="2"/>
      <c r="W274" s="2"/>
    </row>
    <row r="275" spans="1:23" ht="38.25" customHeight="1" x14ac:dyDescent="0.2">
      <c r="A275" s="7"/>
      <c r="B275" s="2"/>
      <c r="C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141"/>
      <c r="S275" s="7"/>
      <c r="T275" s="7"/>
      <c r="U275" s="7"/>
      <c r="V275" s="2"/>
      <c r="W275" s="2"/>
    </row>
    <row r="276" spans="1:23" ht="38.25" customHeight="1" x14ac:dyDescent="0.2">
      <c r="A276" s="7"/>
      <c r="B276" s="2"/>
      <c r="C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141"/>
      <c r="S276" s="7"/>
      <c r="T276" s="7"/>
      <c r="U276" s="7"/>
      <c r="V276" s="2"/>
      <c r="W276" s="2"/>
    </row>
    <row r="277" spans="1:23" ht="38.25" customHeight="1" x14ac:dyDescent="0.2">
      <c r="A277" s="7"/>
      <c r="B277" s="2"/>
      <c r="C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141"/>
      <c r="S277" s="7"/>
      <c r="T277" s="7"/>
      <c r="U277" s="7"/>
      <c r="V277" s="2"/>
      <c r="W277" s="2"/>
    </row>
    <row r="278" spans="1:23" ht="38.25" customHeight="1" x14ac:dyDescent="0.2">
      <c r="A278" s="7"/>
      <c r="B278" s="2"/>
      <c r="C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141"/>
      <c r="S278" s="7"/>
      <c r="T278" s="7"/>
      <c r="U278" s="7"/>
      <c r="V278" s="2"/>
      <c r="W278" s="2"/>
    </row>
    <row r="279" spans="1:23" ht="38.25" customHeight="1" x14ac:dyDescent="0.2">
      <c r="A279" s="7"/>
      <c r="B279" s="2"/>
      <c r="C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141"/>
      <c r="S279" s="7"/>
      <c r="T279" s="7"/>
      <c r="U279" s="7"/>
      <c r="V279" s="2"/>
      <c r="W279" s="2"/>
    </row>
    <row r="280" spans="1:23" ht="38.25" customHeight="1" x14ac:dyDescent="0.2">
      <c r="A280" s="7"/>
      <c r="B280" s="2"/>
      <c r="C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141"/>
      <c r="S280" s="7"/>
      <c r="T280" s="7"/>
      <c r="U280" s="7"/>
      <c r="V280" s="2"/>
      <c r="W280" s="2"/>
    </row>
    <row r="281" spans="1:23" ht="38.25" customHeight="1" x14ac:dyDescent="0.2">
      <c r="A281" s="7"/>
      <c r="B281" s="2"/>
      <c r="C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141"/>
      <c r="S281" s="7"/>
      <c r="T281" s="7"/>
      <c r="U281" s="7"/>
      <c r="V281" s="2"/>
      <c r="W281" s="2"/>
    </row>
    <row r="282" spans="1:23" ht="38.25" customHeight="1" x14ac:dyDescent="0.2">
      <c r="A282" s="7"/>
      <c r="B282" s="2"/>
      <c r="C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141"/>
      <c r="S282" s="7"/>
      <c r="T282" s="7"/>
      <c r="U282" s="7"/>
      <c r="V282" s="2"/>
      <c r="W282" s="2"/>
    </row>
    <row r="283" spans="1:23" ht="38.25" customHeight="1" x14ac:dyDescent="0.2">
      <c r="A283" s="7"/>
      <c r="B283" s="2"/>
      <c r="C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141"/>
      <c r="S283" s="7"/>
      <c r="T283" s="7"/>
      <c r="U283" s="7"/>
      <c r="V283" s="2"/>
      <c r="W283" s="2"/>
    </row>
    <row r="284" spans="1:23" ht="38.25" customHeight="1" x14ac:dyDescent="0.2">
      <c r="A284" s="7"/>
      <c r="B284" s="2"/>
      <c r="C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141"/>
      <c r="S284" s="7"/>
      <c r="T284" s="7"/>
      <c r="U284" s="7"/>
      <c r="V284" s="2"/>
      <c r="W284" s="2"/>
    </row>
    <row r="285" spans="1:23" ht="38.25" customHeight="1" x14ac:dyDescent="0.2">
      <c r="A285" s="7"/>
      <c r="B285" s="2"/>
      <c r="C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141"/>
      <c r="S285" s="7"/>
      <c r="T285" s="7"/>
      <c r="U285" s="7"/>
      <c r="V285" s="2"/>
      <c r="W285" s="2"/>
    </row>
    <row r="286" spans="1:23" ht="38.25" customHeight="1" x14ac:dyDescent="0.2">
      <c r="A286" s="7"/>
      <c r="B286" s="2"/>
      <c r="C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141"/>
      <c r="S286" s="7"/>
      <c r="T286" s="7"/>
      <c r="U286" s="7"/>
      <c r="V286" s="2"/>
      <c r="W286" s="2"/>
    </row>
    <row r="287" spans="1:23" ht="38.25" customHeight="1" x14ac:dyDescent="0.2">
      <c r="A287" s="7"/>
      <c r="B287" s="2"/>
      <c r="C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141"/>
      <c r="S287" s="7"/>
      <c r="T287" s="7"/>
      <c r="U287" s="7"/>
      <c r="V287" s="2"/>
      <c r="W287" s="2"/>
    </row>
    <row r="288" spans="1:23" ht="38.25" customHeight="1" x14ac:dyDescent="0.2">
      <c r="A288" s="7"/>
      <c r="B288" s="2"/>
      <c r="C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141"/>
      <c r="S288" s="7"/>
      <c r="T288" s="7"/>
      <c r="U288" s="7"/>
      <c r="V288" s="2"/>
      <c r="W288" s="2"/>
    </row>
    <row r="289" spans="1:23" ht="38.25" customHeight="1" x14ac:dyDescent="0.2">
      <c r="A289" s="7"/>
      <c r="B289" s="2"/>
      <c r="C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141"/>
      <c r="S289" s="7"/>
      <c r="T289" s="7"/>
      <c r="U289" s="7"/>
      <c r="V289" s="2"/>
      <c r="W289" s="2"/>
    </row>
    <row r="290" spans="1:23" ht="38.25" customHeight="1" x14ac:dyDescent="0.2">
      <c r="A290" s="7"/>
      <c r="B290" s="2"/>
      <c r="C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141"/>
      <c r="S290" s="7"/>
      <c r="T290" s="7"/>
      <c r="U290" s="7"/>
      <c r="V290" s="2"/>
      <c r="W290" s="2"/>
    </row>
    <row r="291" spans="1:23" ht="38.25" customHeight="1" x14ac:dyDescent="0.2">
      <c r="A291" s="7"/>
      <c r="B291" s="2"/>
      <c r="C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141"/>
      <c r="S291" s="7"/>
      <c r="T291" s="7"/>
      <c r="U291" s="7"/>
      <c r="V291" s="2"/>
      <c r="W291" s="2"/>
    </row>
    <row r="292" spans="1:23" ht="38.25" customHeight="1" x14ac:dyDescent="0.2">
      <c r="A292" s="7"/>
      <c r="B292" s="2"/>
      <c r="C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141"/>
      <c r="S292" s="7"/>
      <c r="T292" s="7"/>
      <c r="U292" s="7"/>
      <c r="V292" s="2"/>
      <c r="W292" s="2"/>
    </row>
    <row r="293" spans="1:23" ht="38.25" customHeight="1" x14ac:dyDescent="0.2">
      <c r="A293" s="7"/>
      <c r="B293" s="2"/>
      <c r="C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141"/>
      <c r="S293" s="7"/>
      <c r="T293" s="7"/>
      <c r="U293" s="7"/>
      <c r="V293" s="2"/>
      <c r="W293" s="2"/>
    </row>
    <row r="294" spans="1:23" ht="38.25" customHeight="1" x14ac:dyDescent="0.2">
      <c r="A294" s="7"/>
      <c r="B294" s="2"/>
      <c r="C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141"/>
      <c r="S294" s="7"/>
      <c r="T294" s="7"/>
      <c r="U294" s="7"/>
      <c r="V294" s="2"/>
      <c r="W294" s="2"/>
    </row>
    <row r="295" spans="1:23" ht="38.25" customHeight="1" x14ac:dyDescent="0.2">
      <c r="A295" s="7"/>
      <c r="B295" s="2"/>
      <c r="C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141"/>
      <c r="S295" s="7"/>
      <c r="T295" s="7"/>
      <c r="U295" s="7"/>
      <c r="V295" s="2"/>
      <c r="W295" s="2"/>
    </row>
    <row r="296" spans="1:23" ht="38.25" customHeight="1" x14ac:dyDescent="0.2">
      <c r="A296" s="7"/>
      <c r="B296" s="2"/>
      <c r="C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141"/>
      <c r="S296" s="7"/>
      <c r="T296" s="7"/>
      <c r="U296" s="7"/>
      <c r="V296" s="2"/>
      <c r="W296" s="2"/>
    </row>
    <row r="297" spans="1:23" ht="38.25" customHeight="1" x14ac:dyDescent="0.2">
      <c r="A297" s="7"/>
      <c r="B297" s="2"/>
      <c r="C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141"/>
      <c r="S297" s="7"/>
      <c r="T297" s="7"/>
      <c r="U297" s="7"/>
      <c r="V297" s="2"/>
      <c r="W297" s="2"/>
    </row>
    <row r="298" spans="1:23" ht="38.25" customHeight="1" x14ac:dyDescent="0.2">
      <c r="A298" s="7"/>
      <c r="B298" s="2"/>
      <c r="C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141"/>
      <c r="S298" s="7"/>
      <c r="T298" s="7"/>
      <c r="U298" s="7"/>
      <c r="V298" s="2"/>
      <c r="W298" s="2"/>
    </row>
    <row r="299" spans="1:23" ht="38.25" customHeight="1" x14ac:dyDescent="0.2">
      <c r="A299" s="7"/>
      <c r="B299" s="2"/>
      <c r="C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141"/>
      <c r="S299" s="7"/>
      <c r="T299" s="7"/>
      <c r="U299" s="7"/>
      <c r="V299" s="2"/>
      <c r="W299" s="2"/>
    </row>
    <row r="300" spans="1:23" ht="38.25" customHeight="1" x14ac:dyDescent="0.2">
      <c r="A300" s="7"/>
      <c r="B300" s="2"/>
      <c r="C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141"/>
      <c r="S300" s="7"/>
      <c r="T300" s="7"/>
      <c r="U300" s="7"/>
      <c r="V300" s="2"/>
      <c r="W300" s="2"/>
    </row>
    <row r="301" spans="1:23" ht="38.25" customHeight="1" x14ac:dyDescent="0.2">
      <c r="A301" s="7"/>
      <c r="B301" s="2"/>
      <c r="C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141"/>
      <c r="S301" s="7"/>
      <c r="T301" s="7"/>
      <c r="U301" s="7"/>
      <c r="V301" s="2"/>
      <c r="W301" s="2"/>
    </row>
    <row r="302" spans="1:23" ht="38.25" customHeight="1" x14ac:dyDescent="0.2">
      <c r="A302" s="7"/>
      <c r="B302" s="2"/>
      <c r="C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141"/>
      <c r="S302" s="7"/>
      <c r="T302" s="7"/>
      <c r="U302" s="7"/>
      <c r="V302" s="2"/>
      <c r="W302" s="2"/>
    </row>
    <row r="303" spans="1:23" ht="38.25" customHeight="1" x14ac:dyDescent="0.2">
      <c r="A303" s="7"/>
      <c r="B303" s="2"/>
      <c r="C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141"/>
      <c r="S303" s="7"/>
      <c r="T303" s="7"/>
      <c r="U303" s="7"/>
      <c r="V303" s="2"/>
      <c r="W303" s="2"/>
    </row>
    <row r="304" spans="1:23" ht="38.25" customHeight="1" x14ac:dyDescent="0.2">
      <c r="A304" s="7"/>
      <c r="B304" s="2"/>
      <c r="C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141"/>
      <c r="S304" s="7"/>
      <c r="T304" s="7"/>
      <c r="U304" s="7"/>
      <c r="V304" s="2"/>
      <c r="W304" s="2"/>
    </row>
    <row r="305" spans="1:23" ht="38.25" customHeight="1" x14ac:dyDescent="0.2">
      <c r="A305" s="7"/>
      <c r="B305" s="2"/>
      <c r="C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141"/>
      <c r="S305" s="7"/>
      <c r="T305" s="7"/>
      <c r="U305" s="7"/>
      <c r="V305" s="2"/>
      <c r="W305" s="2"/>
    </row>
    <row r="306" spans="1:23" ht="38.25" customHeight="1" x14ac:dyDescent="0.2">
      <c r="A306" s="7"/>
      <c r="B306" s="2"/>
      <c r="C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141"/>
      <c r="S306" s="7"/>
      <c r="T306" s="7"/>
      <c r="U306" s="7"/>
      <c r="V306" s="2"/>
      <c r="W306" s="2"/>
    </row>
    <row r="307" spans="1:23" ht="38.25" customHeight="1" x14ac:dyDescent="0.2">
      <c r="A307" s="7"/>
      <c r="B307" s="2"/>
      <c r="C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141"/>
      <c r="S307" s="7"/>
      <c r="T307" s="7"/>
      <c r="U307" s="7"/>
      <c r="V307" s="2"/>
      <c r="W307" s="2"/>
    </row>
    <row r="308" spans="1:23" ht="38.25" customHeight="1" x14ac:dyDescent="0.2">
      <c r="A308" s="7"/>
      <c r="B308" s="2"/>
      <c r="C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141"/>
      <c r="S308" s="7"/>
      <c r="T308" s="7"/>
      <c r="U308" s="7"/>
      <c r="V308" s="2"/>
      <c r="W308" s="2"/>
    </row>
    <row r="309" spans="1:23" ht="38.25" customHeight="1" x14ac:dyDescent="0.2">
      <c r="A309" s="7"/>
      <c r="B309" s="2"/>
      <c r="C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141"/>
      <c r="S309" s="7"/>
      <c r="T309" s="7"/>
      <c r="U309" s="7"/>
      <c r="V309" s="2"/>
      <c r="W309" s="2"/>
    </row>
    <row r="310" spans="1:23" ht="38.25" customHeight="1" x14ac:dyDescent="0.2">
      <c r="A310" s="7"/>
      <c r="B310" s="2"/>
      <c r="C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141"/>
      <c r="S310" s="7"/>
      <c r="T310" s="7"/>
      <c r="U310" s="7"/>
      <c r="V310" s="2"/>
      <c r="W310" s="2"/>
    </row>
    <row r="311" spans="1:23" ht="38.25" customHeight="1" x14ac:dyDescent="0.2">
      <c r="A311" s="7"/>
      <c r="B311" s="2"/>
      <c r="C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141"/>
      <c r="S311" s="7"/>
      <c r="T311" s="7"/>
      <c r="U311" s="7"/>
      <c r="V311" s="2"/>
      <c r="W311" s="2"/>
    </row>
    <row r="312" spans="1:23" ht="38.25" customHeight="1" x14ac:dyDescent="0.2">
      <c r="A312" s="7"/>
      <c r="B312" s="2"/>
      <c r="C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141"/>
      <c r="S312" s="7"/>
      <c r="T312" s="7"/>
      <c r="U312" s="7"/>
      <c r="V312" s="2"/>
      <c r="W312" s="2"/>
    </row>
    <row r="313" spans="1:23" ht="38.25" customHeight="1" x14ac:dyDescent="0.2">
      <c r="A313" s="7"/>
      <c r="B313" s="2"/>
      <c r="C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141"/>
      <c r="S313" s="7"/>
      <c r="T313" s="7"/>
      <c r="U313" s="7"/>
      <c r="V313" s="2"/>
      <c r="W313" s="2"/>
    </row>
    <row r="314" spans="1:23" ht="38.25" customHeight="1" x14ac:dyDescent="0.2">
      <c r="A314" s="7"/>
      <c r="B314" s="2"/>
      <c r="C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141"/>
      <c r="S314" s="7"/>
      <c r="T314" s="7"/>
      <c r="U314" s="7"/>
      <c r="V314" s="2"/>
      <c r="W314" s="2"/>
    </row>
    <row r="315" spans="1:23" ht="38.25" customHeight="1" x14ac:dyDescent="0.2">
      <c r="A315" s="7"/>
      <c r="B315" s="2"/>
      <c r="C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141"/>
      <c r="S315" s="7"/>
      <c r="T315" s="7"/>
      <c r="U315" s="7"/>
      <c r="V315" s="2"/>
      <c r="W315" s="2"/>
    </row>
    <row r="316" spans="1:23" ht="38.25" customHeight="1" x14ac:dyDescent="0.2">
      <c r="A316" s="7"/>
      <c r="B316" s="2"/>
      <c r="C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141"/>
      <c r="S316" s="7"/>
      <c r="T316" s="7"/>
      <c r="U316" s="7"/>
      <c r="V316" s="2"/>
      <c r="W316" s="2"/>
    </row>
    <row r="317" spans="1:23" ht="38.25" customHeight="1" x14ac:dyDescent="0.2">
      <c r="A317" s="7"/>
      <c r="B317" s="2"/>
      <c r="C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141"/>
      <c r="S317" s="7"/>
      <c r="T317" s="7"/>
      <c r="U317" s="7"/>
      <c r="V317" s="2"/>
      <c r="W317" s="2"/>
    </row>
    <row r="318" spans="1:23" ht="38.25" customHeight="1" x14ac:dyDescent="0.2">
      <c r="A318" s="7"/>
      <c r="B318" s="2"/>
      <c r="C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141"/>
      <c r="S318" s="7"/>
      <c r="T318" s="7"/>
      <c r="U318" s="7"/>
      <c r="V318" s="2"/>
      <c r="W318" s="2"/>
    </row>
    <row r="319" spans="1:23" ht="38.25" customHeight="1" x14ac:dyDescent="0.2">
      <c r="A319" s="7"/>
      <c r="B319" s="2"/>
      <c r="C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141"/>
      <c r="S319" s="7"/>
      <c r="T319" s="7"/>
      <c r="U319" s="7"/>
      <c r="V319" s="2"/>
      <c r="W319" s="2"/>
    </row>
    <row r="320" spans="1:23" ht="38.25" customHeight="1" x14ac:dyDescent="0.2">
      <c r="A320" s="7"/>
      <c r="B320" s="2"/>
      <c r="C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141"/>
      <c r="S320" s="7"/>
      <c r="T320" s="7"/>
      <c r="U320" s="7"/>
      <c r="V320" s="2"/>
      <c r="W320" s="2"/>
    </row>
    <row r="321" spans="1:21" ht="38.25" customHeight="1" x14ac:dyDescent="0.2">
      <c r="A321" s="7"/>
      <c r="S321" s="7"/>
      <c r="T321" s="7"/>
      <c r="U321" s="7"/>
    </row>
    <row r="322" spans="1:21" ht="38.25" customHeight="1" x14ac:dyDescent="0.2">
      <c r="A322" s="7"/>
      <c r="S322" s="7"/>
      <c r="T322" s="7"/>
      <c r="U322" s="7"/>
    </row>
    <row r="323" spans="1:21" ht="38.25" customHeight="1" x14ac:dyDescent="0.2">
      <c r="A323" s="7"/>
      <c r="S323" s="7"/>
      <c r="T323" s="7"/>
      <c r="U323" s="7"/>
    </row>
    <row r="324" spans="1:21" ht="38.25" customHeight="1" x14ac:dyDescent="0.2">
      <c r="A324" s="7"/>
      <c r="S324" s="7"/>
      <c r="T324" s="7"/>
      <c r="U324" s="7"/>
    </row>
    <row r="325" spans="1:21" ht="38.25" customHeight="1" x14ac:dyDescent="0.2">
      <c r="A325" s="7"/>
      <c r="S325" s="7"/>
      <c r="T325" s="7"/>
      <c r="U325" s="7"/>
    </row>
    <row r="326" spans="1:21" ht="38.25" customHeight="1" x14ac:dyDescent="0.2">
      <c r="A326" s="7"/>
      <c r="S326" s="7"/>
      <c r="T326" s="7"/>
      <c r="U326" s="7"/>
    </row>
    <row r="327" spans="1:21" ht="38.25" customHeight="1" x14ac:dyDescent="0.2">
      <c r="A327" s="7"/>
      <c r="S327" s="7"/>
      <c r="T327" s="7"/>
      <c r="U327" s="7"/>
    </row>
    <row r="328" spans="1:21" ht="38.25" customHeight="1" x14ac:dyDescent="0.2">
      <c r="A328" s="7"/>
      <c r="S328" s="7"/>
      <c r="T328" s="7"/>
      <c r="U328" s="7"/>
    </row>
    <row r="329" spans="1:21" ht="38.25" customHeight="1" x14ac:dyDescent="0.2">
      <c r="A329" s="7"/>
      <c r="S329" s="7"/>
      <c r="T329" s="7"/>
      <c r="U329" s="7"/>
    </row>
    <row r="330" spans="1:21" ht="38.25" customHeight="1" x14ac:dyDescent="0.2">
      <c r="A330" s="7"/>
      <c r="S330" s="7"/>
      <c r="T330" s="7"/>
      <c r="U330" s="7"/>
    </row>
    <row r="331" spans="1:21" ht="38.25" customHeight="1" x14ac:dyDescent="0.2">
      <c r="A331" s="7"/>
      <c r="S331" s="7"/>
      <c r="T331" s="7"/>
      <c r="U331" s="7"/>
    </row>
    <row r="332" spans="1:21" ht="38.25" customHeight="1" x14ac:dyDescent="0.2">
      <c r="A332" s="7"/>
      <c r="S332" s="7"/>
      <c r="T332" s="7"/>
      <c r="U332" s="7"/>
    </row>
    <row r="333" spans="1:21" ht="38.25" customHeight="1" x14ac:dyDescent="0.2">
      <c r="A333" s="7"/>
      <c r="S333" s="7"/>
      <c r="T333" s="7"/>
      <c r="U333" s="7"/>
    </row>
    <row r="334" spans="1:21" ht="38.25" customHeight="1" x14ac:dyDescent="0.2">
      <c r="A334" s="7"/>
      <c r="S334" s="7"/>
      <c r="T334" s="7"/>
      <c r="U334" s="7"/>
    </row>
    <row r="335" spans="1:21" ht="38.25" customHeight="1" x14ac:dyDescent="0.2">
      <c r="A335" s="7"/>
      <c r="S335" s="7"/>
      <c r="T335" s="7"/>
      <c r="U335" s="7"/>
    </row>
    <row r="336" spans="1:21" ht="38.25" customHeight="1" x14ac:dyDescent="0.2">
      <c r="A336" s="7"/>
      <c r="S336" s="7"/>
      <c r="T336" s="7"/>
      <c r="U336" s="7"/>
    </row>
    <row r="337" spans="1:21" ht="38.25" customHeight="1" x14ac:dyDescent="0.2">
      <c r="A337" s="7"/>
      <c r="S337" s="7"/>
      <c r="T337" s="7"/>
      <c r="U337" s="7"/>
    </row>
    <row r="338" spans="1:21" ht="38.25" customHeight="1" x14ac:dyDescent="0.2">
      <c r="A338" s="7"/>
      <c r="S338" s="7"/>
      <c r="T338" s="7"/>
      <c r="U338" s="7"/>
    </row>
    <row r="339" spans="1:21" ht="38.25" customHeight="1" x14ac:dyDescent="0.2">
      <c r="A339" s="7"/>
      <c r="S339" s="7"/>
      <c r="T339" s="7"/>
      <c r="U339" s="7"/>
    </row>
    <row r="340" spans="1:21" ht="38.25" customHeight="1" x14ac:dyDescent="0.2">
      <c r="A340" s="7"/>
      <c r="S340" s="7"/>
      <c r="T340" s="7"/>
      <c r="U340" s="7"/>
    </row>
    <row r="341" spans="1:21" ht="38.25" customHeight="1" x14ac:dyDescent="0.2">
      <c r="A341" s="7"/>
      <c r="S341" s="7"/>
      <c r="T341" s="7"/>
      <c r="U341" s="7"/>
    </row>
    <row r="342" spans="1:21" ht="38.25" customHeight="1" x14ac:dyDescent="0.2">
      <c r="A342" s="7"/>
      <c r="S342" s="7"/>
      <c r="T342" s="7"/>
      <c r="U342" s="7"/>
    </row>
    <row r="343" spans="1:21" ht="38.25" customHeight="1" x14ac:dyDescent="0.2">
      <c r="A343" s="7"/>
      <c r="S343" s="7"/>
      <c r="T343" s="7"/>
      <c r="U343" s="7"/>
    </row>
    <row r="344" spans="1:21" ht="38.25" customHeight="1" x14ac:dyDescent="0.2">
      <c r="A344" s="7"/>
      <c r="S344" s="7"/>
      <c r="T344" s="7"/>
      <c r="U344" s="7"/>
    </row>
    <row r="345" spans="1:21" ht="38.25" customHeight="1" x14ac:dyDescent="0.2">
      <c r="A345" s="7"/>
      <c r="S345" s="7"/>
      <c r="T345" s="7"/>
      <c r="U345" s="7"/>
    </row>
    <row r="346" spans="1:21" ht="38.25" customHeight="1" x14ac:dyDescent="0.2">
      <c r="A346" s="7"/>
      <c r="S346" s="7"/>
      <c r="T346" s="7"/>
      <c r="U346" s="7"/>
    </row>
    <row r="347" spans="1:21" ht="38.25" customHeight="1" x14ac:dyDescent="0.2">
      <c r="A347" s="7"/>
      <c r="S347" s="7"/>
      <c r="T347" s="7"/>
      <c r="U347" s="7"/>
    </row>
    <row r="348" spans="1:21" ht="38.25" customHeight="1" x14ac:dyDescent="0.2">
      <c r="A348" s="7"/>
      <c r="S348" s="7"/>
      <c r="T348" s="7"/>
      <c r="U348" s="7"/>
    </row>
    <row r="349" spans="1:21" ht="38.25" customHeight="1" x14ac:dyDescent="0.2">
      <c r="A349" s="7"/>
      <c r="S349" s="7"/>
      <c r="T349" s="7"/>
      <c r="U349" s="7"/>
    </row>
    <row r="350" spans="1:21" ht="38.25" customHeight="1" x14ac:dyDescent="0.2">
      <c r="A350" s="7"/>
      <c r="S350" s="7"/>
      <c r="T350" s="7"/>
      <c r="U350" s="7"/>
    </row>
    <row r="351" spans="1:21" ht="38.25" customHeight="1" x14ac:dyDescent="0.2">
      <c r="A351" s="7"/>
      <c r="S351" s="7"/>
      <c r="T351" s="7"/>
      <c r="U351" s="7"/>
    </row>
    <row r="352" spans="1:21" ht="38.25" customHeight="1" x14ac:dyDescent="0.2">
      <c r="A352" s="7"/>
      <c r="S352" s="7"/>
      <c r="T352" s="7"/>
      <c r="U352" s="7"/>
    </row>
    <row r="353" spans="1:21" ht="38.25" customHeight="1" x14ac:dyDescent="0.2">
      <c r="A353" s="7"/>
      <c r="S353" s="7"/>
      <c r="T353" s="7"/>
      <c r="U353" s="7"/>
    </row>
    <row r="354" spans="1:21" ht="38.25" customHeight="1" x14ac:dyDescent="0.2">
      <c r="A354" s="7"/>
      <c r="S354" s="7"/>
      <c r="T354" s="7"/>
      <c r="U354" s="7"/>
    </row>
    <row r="355" spans="1:21" ht="38.25" customHeight="1" x14ac:dyDescent="0.2">
      <c r="A355" s="7"/>
      <c r="S355" s="7"/>
      <c r="T355" s="7"/>
      <c r="U355" s="7"/>
    </row>
    <row r="356" spans="1:21" ht="38.25" customHeight="1" x14ac:dyDescent="0.2">
      <c r="A356" s="7"/>
      <c r="S356" s="7"/>
      <c r="T356" s="7"/>
      <c r="U356" s="7"/>
    </row>
    <row r="357" spans="1:21" ht="38.25" customHeight="1" x14ac:dyDescent="0.2">
      <c r="A357" s="7"/>
      <c r="S357" s="7"/>
      <c r="T357" s="7"/>
      <c r="U357" s="7"/>
    </row>
    <row r="358" spans="1:21" ht="38.25" customHeight="1" x14ac:dyDescent="0.2">
      <c r="A358" s="7"/>
      <c r="S358" s="7"/>
      <c r="T358" s="7"/>
      <c r="U358" s="7"/>
    </row>
    <row r="359" spans="1:21" ht="38.25" customHeight="1" x14ac:dyDescent="0.2">
      <c r="A359" s="7"/>
      <c r="S359" s="7"/>
      <c r="T359" s="7"/>
      <c r="U359" s="7"/>
    </row>
    <row r="360" spans="1:21" ht="38.25" customHeight="1" x14ac:dyDescent="0.2">
      <c r="A360" s="7"/>
      <c r="S360" s="7"/>
      <c r="T360" s="7"/>
      <c r="U360" s="7"/>
    </row>
    <row r="361" spans="1:21" ht="38.25" customHeight="1" x14ac:dyDescent="0.2">
      <c r="A361" s="7"/>
      <c r="S361" s="7"/>
      <c r="T361" s="7"/>
      <c r="U361" s="7"/>
    </row>
    <row r="362" spans="1:21" ht="38.25" customHeight="1" x14ac:dyDescent="0.2">
      <c r="A362" s="7"/>
      <c r="S362" s="7"/>
      <c r="T362" s="7"/>
      <c r="U362" s="7"/>
    </row>
    <row r="363" spans="1:21" ht="38.25" customHeight="1" x14ac:dyDescent="0.2">
      <c r="A363" s="7"/>
      <c r="S363" s="7"/>
      <c r="T363" s="7"/>
      <c r="U363" s="7"/>
    </row>
    <row r="364" spans="1:21" ht="38.25" customHeight="1" x14ac:dyDescent="0.2">
      <c r="A364" s="7"/>
      <c r="S364" s="7"/>
      <c r="T364" s="7"/>
      <c r="U364" s="7"/>
    </row>
    <row r="365" spans="1:21" ht="38.25" customHeight="1" x14ac:dyDescent="0.2">
      <c r="A365" s="7"/>
      <c r="S365" s="7"/>
      <c r="T365" s="7"/>
      <c r="U365" s="7"/>
    </row>
    <row r="366" spans="1:21" ht="38.25" customHeight="1" x14ac:dyDescent="0.2">
      <c r="A366" s="7"/>
      <c r="S366" s="7"/>
      <c r="T366" s="7"/>
      <c r="U366" s="7"/>
    </row>
    <row r="367" spans="1:21" ht="38.25" customHeight="1" x14ac:dyDescent="0.2">
      <c r="A367" s="7"/>
      <c r="S367" s="7"/>
      <c r="T367" s="7"/>
      <c r="U367" s="7"/>
    </row>
    <row r="368" spans="1:21" ht="38.25" customHeight="1" x14ac:dyDescent="0.2">
      <c r="A368" s="7"/>
      <c r="S368" s="7"/>
      <c r="T368" s="7"/>
      <c r="U368" s="7"/>
    </row>
    <row r="369" spans="1:21" ht="38.25" customHeight="1" x14ac:dyDescent="0.2">
      <c r="A369" s="7"/>
      <c r="S369" s="7"/>
      <c r="T369" s="7"/>
      <c r="U369" s="7"/>
    </row>
    <row r="370" spans="1:21" ht="38.25" customHeight="1" x14ac:dyDescent="0.2">
      <c r="A370" s="7"/>
      <c r="S370" s="7"/>
      <c r="T370" s="7"/>
      <c r="U370" s="7"/>
    </row>
    <row r="371" spans="1:21" ht="38.25" customHeight="1" x14ac:dyDescent="0.2">
      <c r="A371" s="7"/>
      <c r="S371" s="7"/>
      <c r="T371" s="7"/>
      <c r="U371" s="7"/>
    </row>
    <row r="372" spans="1:21" ht="38.25" customHeight="1" x14ac:dyDescent="0.2">
      <c r="A372" s="7"/>
      <c r="S372" s="7"/>
      <c r="T372" s="7"/>
      <c r="U372" s="7"/>
    </row>
    <row r="373" spans="1:21" ht="38.25" customHeight="1" x14ac:dyDescent="0.2">
      <c r="A373" s="7"/>
      <c r="S373" s="7"/>
      <c r="T373" s="7"/>
      <c r="U373" s="7"/>
    </row>
    <row r="374" spans="1:21" ht="38.25" customHeight="1" x14ac:dyDescent="0.2">
      <c r="A374" s="7"/>
      <c r="S374" s="7"/>
      <c r="T374" s="7"/>
      <c r="U374" s="7"/>
    </row>
    <row r="375" spans="1:21" ht="38.25" customHeight="1" x14ac:dyDescent="0.2">
      <c r="A375" s="7"/>
      <c r="S375" s="7"/>
      <c r="T375" s="7"/>
      <c r="U375" s="7"/>
    </row>
    <row r="376" spans="1:21" ht="38.25" customHeight="1" x14ac:dyDescent="0.2">
      <c r="A376" s="7"/>
      <c r="S376" s="7"/>
      <c r="T376" s="7"/>
      <c r="U376" s="7"/>
    </row>
    <row r="377" spans="1:21" ht="38.25" customHeight="1" x14ac:dyDescent="0.2">
      <c r="A377" s="7"/>
      <c r="S377" s="7"/>
      <c r="T377" s="7"/>
      <c r="U377" s="7"/>
    </row>
    <row r="378" spans="1:21" ht="38.25" customHeight="1" x14ac:dyDescent="0.2">
      <c r="A378" s="7"/>
      <c r="S378" s="7"/>
      <c r="T378" s="7"/>
      <c r="U378" s="7"/>
    </row>
    <row r="379" spans="1:21" ht="38.25" customHeight="1" x14ac:dyDescent="0.2">
      <c r="A379" s="7"/>
      <c r="S379" s="7"/>
      <c r="T379" s="7"/>
      <c r="U379" s="7"/>
    </row>
    <row r="380" spans="1:21" ht="38.25" customHeight="1" x14ac:dyDescent="0.2">
      <c r="A380" s="7"/>
      <c r="S380" s="7"/>
      <c r="T380" s="7"/>
      <c r="U380" s="7"/>
    </row>
    <row r="381" spans="1:21" ht="38.25" customHeight="1" x14ac:dyDescent="0.2">
      <c r="A381" s="7"/>
      <c r="S381" s="7"/>
      <c r="T381" s="7"/>
      <c r="U381" s="7"/>
    </row>
    <row r="382" spans="1:21" ht="38.25" customHeight="1" x14ac:dyDescent="0.2">
      <c r="A382" s="7"/>
      <c r="S382" s="7"/>
      <c r="T382" s="7"/>
      <c r="U382" s="7"/>
    </row>
    <row r="383" spans="1:21" ht="38.25" customHeight="1" x14ac:dyDescent="0.2">
      <c r="A383" s="7"/>
      <c r="S383" s="7"/>
      <c r="T383" s="7"/>
      <c r="U383" s="7"/>
    </row>
    <row r="384" spans="1:21" ht="38.25" customHeight="1" x14ac:dyDescent="0.2">
      <c r="A384" s="7"/>
      <c r="S384" s="7"/>
      <c r="T384" s="7"/>
      <c r="U384" s="7"/>
    </row>
    <row r="385" spans="1:21" ht="38.25" customHeight="1" x14ac:dyDescent="0.2">
      <c r="A385" s="7"/>
      <c r="S385" s="7"/>
      <c r="T385" s="7"/>
      <c r="U385" s="7"/>
    </row>
    <row r="386" spans="1:21" ht="38.25" customHeight="1" x14ac:dyDescent="0.2">
      <c r="A386" s="7"/>
      <c r="S386" s="7"/>
      <c r="T386" s="7"/>
      <c r="U386" s="7"/>
    </row>
    <row r="387" spans="1:21" ht="38.25" customHeight="1" x14ac:dyDescent="0.2">
      <c r="A387" s="7"/>
      <c r="S387" s="7"/>
      <c r="T387" s="7"/>
      <c r="U387" s="7"/>
    </row>
    <row r="388" spans="1:21" ht="38.25" customHeight="1" x14ac:dyDescent="0.2">
      <c r="A388" s="7"/>
      <c r="S388" s="7"/>
      <c r="T388" s="7"/>
      <c r="U388" s="7"/>
    </row>
    <row r="389" spans="1:21" ht="38.25" customHeight="1" x14ac:dyDescent="0.2">
      <c r="A389" s="7"/>
      <c r="S389" s="7"/>
      <c r="T389" s="7"/>
      <c r="U389" s="7"/>
    </row>
    <row r="390" spans="1:21" ht="38.25" customHeight="1" x14ac:dyDescent="0.2">
      <c r="A390" s="7"/>
      <c r="S390" s="7"/>
      <c r="T390" s="7"/>
      <c r="U390" s="7"/>
    </row>
    <row r="391" spans="1:21" ht="38.25" customHeight="1" x14ac:dyDescent="0.2">
      <c r="A391" s="7"/>
      <c r="S391" s="7"/>
      <c r="T391" s="7"/>
      <c r="U391" s="7"/>
    </row>
    <row r="392" spans="1:21" ht="38.25" customHeight="1" x14ac:dyDescent="0.2">
      <c r="A392" s="7"/>
      <c r="S392" s="7"/>
      <c r="T392" s="7"/>
      <c r="U392" s="7"/>
    </row>
    <row r="393" spans="1:21" ht="38.25" customHeight="1" x14ac:dyDescent="0.2">
      <c r="A393" s="7"/>
      <c r="S393" s="7"/>
      <c r="T393" s="7"/>
      <c r="U393" s="7"/>
    </row>
    <row r="394" spans="1:21" ht="38.25" customHeight="1" x14ac:dyDescent="0.2">
      <c r="A394" s="7"/>
      <c r="S394" s="7"/>
      <c r="T394" s="7"/>
      <c r="U394" s="7"/>
    </row>
    <row r="395" spans="1:21" ht="38.25" customHeight="1" x14ac:dyDescent="0.2">
      <c r="A395" s="7"/>
      <c r="S395" s="7"/>
      <c r="T395" s="7"/>
      <c r="U395" s="7"/>
    </row>
    <row r="396" spans="1:21" ht="38.25" customHeight="1" x14ac:dyDescent="0.2">
      <c r="A396" s="7"/>
      <c r="S396" s="7"/>
      <c r="T396" s="7"/>
      <c r="U396" s="7"/>
    </row>
  </sheetData>
  <sheetProtection insertRows="0" deleteRows="0" selectLockedCells="1" sort="0" autoFilter="0"/>
  <phoneticPr fontId="13" type="noConversion"/>
  <dataValidations count="1">
    <dataValidation type="list" allowBlank="1" showInputMessage="1" showErrorMessage="1" sqref="V2:V100" xr:uid="{98CCB289-82E8-449C-B972-C1B3FA79E6FF}">
      <formula1>"Anaïs,Christian,Matthieu"</formula1>
    </dataValidation>
  </dataValidations>
  <printOptions horizontalCentered="1" gridLines="1"/>
  <pageMargins left="0.19685039370078741" right="0.15748031496062992" top="0.39370078740157483" bottom="0.39370078740157483" header="0.19685039370078741" footer="0.31496062992125984"/>
  <pageSetup paperSize="9" scale="67" orientation="landscape" r:id="rId1"/>
  <headerFooter alignWithMargins="0">
    <oddHeader>&amp;R&amp;P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4168EFDA-8B78-4AE5-9D57-CE19F67B916D}">
          <x14:formula1>
            <xm:f>'Ne pas toucher'!$B$1:$B$5</xm:f>
          </x14:formula1>
          <xm:sqref>T2:T100</xm:sqref>
        </x14:dataValidation>
        <x14:dataValidation type="list" allowBlank="1" showInputMessage="1" showErrorMessage="1" xr:uid="{3B083101-E1FE-4A1F-A395-57E3B76AE268}">
          <x14:formula1>
            <xm:f>IF(H2="Epilation",'Grille tarifaire'!$B$3:$B$56,IF(H2="Détatouage",'Grille tarifaire'!$B$59:$B$64,IF(H2="Aquapure",'Grille tarifaire'!$B$67:$B$69,IF(H2="Luminothérapie",'Grille tarifaire'!$B$72,'Grille tarifaire'!$B$73))))</xm:f>
          </x14:formula1>
          <xm:sqref>R2:R100</xm:sqref>
        </x14:dataValidation>
        <x14:dataValidation type="list" allowBlank="1" showInputMessage="1" showErrorMessage="1" xr:uid="{197AADE1-CB47-44D4-A5AC-2BCDBCDEA3CD}">
          <x14:formula1>
            <xm:f>'Ne pas toucher'!$H$1:$H$5</xm:f>
          </x14:formula1>
          <xm:sqref>W2:W100</xm:sqref>
        </x14:dataValidation>
        <x14:dataValidation type="list" allowBlank="1" showInputMessage="1" showErrorMessage="1" xr:uid="{A033C541-F3F6-41B6-95D6-B21EE70D269C}">
          <x14:formula1>
            <xm:f>IF($L2="F",'Grille tarifaire'!$B$3:$B$29,IF($L2="H",'Grille tarifaire'!$B$32:$B$56,IF($M2="Détatouage",'Grille tarifaire'!$B$59:$B64,IF($M2="Aquapure",'Grille tarifaire'!$B$67:$B$69,IF($M2="PBM",'Grille tarifaire'!$B$72," ")))))</xm:f>
          </x14:formula1>
          <xm:sqref>N2:N100</xm:sqref>
        </x14:dataValidation>
        <x14:dataValidation type="list" allowBlank="1" showInputMessage="1" showErrorMessage="1" xr:uid="{7839B8A0-340E-43D3-979E-3EA965BF77C0}">
          <x14:formula1>
            <xm:f>IF(K2="Détatouage",'Grille tarifaire'!F$59:F64,IF(J2="Aquapure",'Grille tarifaire'!F$64:F$69,IF(J2="PBM",'Grille tarifaire'!F$72," ")))</xm:f>
          </x14:formula1>
          <xm:sqref>M2:M100</xm:sqref>
        </x14:dataValidation>
        <x14:dataValidation type="list" allowBlank="1" showInputMessage="1" showErrorMessage="1" xr:uid="{F04F0220-3780-48FB-ACC2-CF42E36EFFE2}">
          <x14:formula1>
            <xm:f>IF($G2="F",'Grille tarifaire'!$B$3:$B$29,IF(H2="H",'Grille tarifaire'!$B$32:$B$56,IF(G2="Détatouage",'Grille tarifaire'!$B$59:$B64,IF(G2="Aquapure",'Grille tarifaire'!$B$67:$B$69,IF(G2="PBM",'Grille tarifaire'!$B$72," ")))))</xm:f>
          </x14:formula1>
          <xm:sqref>L2:L100</xm:sqref>
        </x14:dataValidation>
        <x14:dataValidation type="list" allowBlank="1" showInputMessage="1" showErrorMessage="1" xr:uid="{DFFBD503-E529-4ECC-901E-98099DD5A649}">
          <x14:formula1>
            <xm:f>IF($G2="F",'Grille tarifaire'!$B$3:$B$29,IF(G2="H",'Grille tarifaire'!$B$32:$B$56,IF(F2="Détatouage",'Grille tarifaire'!$B$59:$B64,IF(F2="Aquapure",'Grille tarifaire'!$B$67:$B$69,IF(F2="PBM",'Grille tarifaire'!$B$72," ")))))</xm:f>
          </x14:formula1>
          <xm:sqref>H2:I100</xm:sqref>
        </x14:dataValidation>
        <x14:dataValidation type="list" allowBlank="1" showInputMessage="1" showErrorMessage="1" xr:uid="{D1B34668-4886-4881-8DF4-70D4FFA86E8F}">
          <x14:formula1>
            <xm:f>IF($I2="F",'Grille tarifaire'!$B$3:$B$29,IF($I2="H",'Grille tarifaire'!$B$32:$B$56,IF($J2="Détatouage",'Grille tarifaire'!$B$59:$B64,IF($J2="Aquapure",'Grille tarifaire'!$B$67:$B$69,IF($J2="PBM",'Grille tarifaire'!$B$72," ")))))</xm:f>
          </x14:formula1>
          <xm:sqref>K2:K100</xm:sqref>
        </x14:dataValidation>
        <x14:dataValidation type="list" allowBlank="1" showInputMessage="1" showErrorMessage="1" xr:uid="{8BEEC97F-A529-4782-AA15-DB55233F3614}">
          <x14:formula1>
            <xm:f>IF($O2="F",'Grille tarifaire'!$B$3:$B$29,IF($O2="H",'Grille tarifaire'!$B$32:$B$56,IF($M2="Détatouage",'Grille tarifaire'!$B$59:$B64,IF($M2="Aquapure",'Grille tarifaire'!$B$67:$B$69,IF($M2="PBM",'Grille tarifaire'!$B$72," ")))))</xm:f>
          </x14:formula1>
          <xm:sqref>Q2:Q100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26CE0-B83D-43F0-BEBC-D51330DF07A9}">
  <sheetPr codeName="Feuil4">
    <tabColor theme="3"/>
  </sheetPr>
  <dimension ref="A1:F72"/>
  <sheetViews>
    <sheetView topLeftCell="A2" workbookViewId="0">
      <selection activeCell="B69" sqref="B69"/>
    </sheetView>
  </sheetViews>
  <sheetFormatPr baseColWidth="10" defaultRowHeight="12.75" x14ac:dyDescent="0.2"/>
  <cols>
    <col min="1" max="1" width="35.42578125" customWidth="1"/>
    <col min="2" max="2" width="21.140625" customWidth="1"/>
    <col min="3" max="3" width="14.28515625" style="13" customWidth="1"/>
    <col min="4" max="4" width="15" style="13" customWidth="1"/>
    <col min="5" max="5" width="22.28515625" style="13" customWidth="1"/>
    <col min="6" max="6" width="22.85546875" style="13" customWidth="1"/>
  </cols>
  <sheetData>
    <row r="1" spans="1:6" x14ac:dyDescent="0.2">
      <c r="A1" s="16" t="s">
        <v>11</v>
      </c>
      <c r="B1" s="16" t="s">
        <v>140</v>
      </c>
      <c r="C1" s="17" t="s">
        <v>7</v>
      </c>
      <c r="D1" s="17" t="s">
        <v>8</v>
      </c>
      <c r="E1" s="17" t="s">
        <v>9</v>
      </c>
      <c r="F1" s="17" t="s">
        <v>10</v>
      </c>
    </row>
    <row r="2" spans="1:6" s="62" customFormat="1" x14ac:dyDescent="0.2">
      <c r="A2" s="62" t="s">
        <v>13</v>
      </c>
      <c r="B2" s="63" t="s">
        <v>71</v>
      </c>
      <c r="C2" s="64">
        <v>25</v>
      </c>
      <c r="D2" s="64">
        <v>30</v>
      </c>
      <c r="E2" s="66">
        <v>25</v>
      </c>
      <c r="F2" s="64">
        <v>30</v>
      </c>
    </row>
    <row r="3" spans="1:6" x14ac:dyDescent="0.2">
      <c r="A3" s="20" t="s">
        <v>36</v>
      </c>
      <c r="B3" s="21" t="s">
        <v>87</v>
      </c>
      <c r="C3" s="19">
        <v>25</v>
      </c>
      <c r="D3" s="19">
        <v>30</v>
      </c>
      <c r="E3" s="19">
        <v>100</v>
      </c>
      <c r="F3" s="19">
        <v>120</v>
      </c>
    </row>
    <row r="4" spans="1:6" s="62" customFormat="1" x14ac:dyDescent="0.2">
      <c r="A4" s="62" t="s">
        <v>37</v>
      </c>
      <c r="B4" s="67" t="s">
        <v>88</v>
      </c>
      <c r="C4" s="64">
        <v>25</v>
      </c>
      <c r="D4" s="64">
        <v>30</v>
      </c>
      <c r="E4" s="64">
        <v>100</v>
      </c>
      <c r="F4" s="64">
        <v>120</v>
      </c>
    </row>
    <row r="5" spans="1:6" x14ac:dyDescent="0.2">
      <c r="A5" s="18" t="s">
        <v>38</v>
      </c>
      <c r="B5" s="21" t="s">
        <v>89</v>
      </c>
      <c r="C5" s="19">
        <v>25</v>
      </c>
      <c r="D5" s="19">
        <v>30</v>
      </c>
      <c r="E5" s="19">
        <v>100</v>
      </c>
      <c r="F5" s="19">
        <v>120</v>
      </c>
    </row>
    <row r="6" spans="1:6" s="62" customFormat="1" x14ac:dyDescent="0.2">
      <c r="A6" s="62" t="s">
        <v>39</v>
      </c>
      <c r="B6" s="67" t="s">
        <v>90</v>
      </c>
      <c r="C6" s="64">
        <v>33.33</v>
      </c>
      <c r="D6" s="64">
        <v>40</v>
      </c>
      <c r="E6" s="64">
        <v>133.33000000000001</v>
      </c>
      <c r="F6" s="64">
        <v>160</v>
      </c>
    </row>
    <row r="7" spans="1:6" x14ac:dyDescent="0.2">
      <c r="A7" s="18" t="s">
        <v>40</v>
      </c>
      <c r="B7" s="21" t="s">
        <v>91</v>
      </c>
      <c r="C7" s="19">
        <v>33.33</v>
      </c>
      <c r="D7" s="19">
        <v>40</v>
      </c>
      <c r="E7" s="19">
        <v>133.33000000000001</v>
      </c>
      <c r="F7" s="19">
        <v>160</v>
      </c>
    </row>
    <row r="8" spans="1:6" s="62" customFormat="1" x14ac:dyDescent="0.2">
      <c r="A8" s="62" t="s">
        <v>41</v>
      </c>
      <c r="B8" s="63" t="s">
        <v>92</v>
      </c>
      <c r="C8" s="64">
        <v>33.33</v>
      </c>
      <c r="D8" s="64">
        <v>40</v>
      </c>
      <c r="E8" s="64">
        <v>133.33000000000001</v>
      </c>
      <c r="F8" s="64">
        <v>160</v>
      </c>
    </row>
    <row r="9" spans="1:6" x14ac:dyDescent="0.2">
      <c r="A9" s="18" t="s">
        <v>42</v>
      </c>
      <c r="B9" s="22" t="s">
        <v>93</v>
      </c>
      <c r="C9" s="19">
        <v>58.33</v>
      </c>
      <c r="D9" s="19">
        <v>70</v>
      </c>
      <c r="E9" s="19">
        <v>233.33</v>
      </c>
      <c r="F9" s="19">
        <v>280</v>
      </c>
    </row>
    <row r="10" spans="1:6" s="62" customFormat="1" x14ac:dyDescent="0.2">
      <c r="A10" s="62" t="s">
        <v>43</v>
      </c>
      <c r="B10" s="63" t="s">
        <v>94</v>
      </c>
      <c r="C10" s="64">
        <v>50</v>
      </c>
      <c r="D10" s="64">
        <v>60</v>
      </c>
      <c r="E10" s="64">
        <v>200</v>
      </c>
      <c r="F10" s="64">
        <v>240</v>
      </c>
    </row>
    <row r="11" spans="1:6" x14ac:dyDescent="0.2">
      <c r="A11" s="18" t="s">
        <v>44</v>
      </c>
      <c r="B11" s="22" t="s">
        <v>95</v>
      </c>
      <c r="C11" s="19">
        <v>41.67</v>
      </c>
      <c r="D11" s="19">
        <v>50</v>
      </c>
      <c r="E11" s="19">
        <v>166.67</v>
      </c>
      <c r="F11" s="19">
        <v>200</v>
      </c>
    </row>
    <row r="12" spans="1:6" s="62" customFormat="1" x14ac:dyDescent="0.2">
      <c r="A12" s="62" t="s">
        <v>45</v>
      </c>
      <c r="B12" s="63" t="s">
        <v>96</v>
      </c>
      <c r="C12" s="64">
        <v>16.670000000000002</v>
      </c>
      <c r="D12" s="64">
        <v>20</v>
      </c>
      <c r="E12" s="64">
        <v>66.67</v>
      </c>
      <c r="F12" s="64">
        <v>80</v>
      </c>
    </row>
    <row r="13" spans="1:6" x14ac:dyDescent="0.2">
      <c r="A13" s="18" t="s">
        <v>23</v>
      </c>
      <c r="B13" s="22" t="s">
        <v>97</v>
      </c>
      <c r="C13" s="19">
        <v>25</v>
      </c>
      <c r="D13" s="19">
        <v>30</v>
      </c>
      <c r="E13" s="19">
        <v>100</v>
      </c>
      <c r="F13" s="19">
        <v>120</v>
      </c>
    </row>
    <row r="14" spans="1:6" s="62" customFormat="1" x14ac:dyDescent="0.2">
      <c r="A14" s="62" t="s">
        <v>24</v>
      </c>
      <c r="B14" s="63" t="s">
        <v>98</v>
      </c>
      <c r="C14" s="64">
        <v>50</v>
      </c>
      <c r="D14" s="64">
        <v>60</v>
      </c>
      <c r="E14" s="64">
        <v>200</v>
      </c>
      <c r="F14" s="64">
        <v>240</v>
      </c>
    </row>
    <row r="15" spans="1:6" x14ac:dyDescent="0.2">
      <c r="A15" s="18" t="s">
        <v>25</v>
      </c>
      <c r="B15" s="22" t="s">
        <v>99</v>
      </c>
      <c r="C15" s="19">
        <v>25</v>
      </c>
      <c r="D15" s="19">
        <v>30</v>
      </c>
      <c r="E15" s="19">
        <v>100</v>
      </c>
      <c r="F15" s="19">
        <v>120</v>
      </c>
    </row>
    <row r="16" spans="1:6" s="62" customFormat="1" x14ac:dyDescent="0.2">
      <c r="A16" s="62" t="s">
        <v>26</v>
      </c>
      <c r="B16" s="63" t="s">
        <v>100</v>
      </c>
      <c r="C16" s="64">
        <v>16.670000000000002</v>
      </c>
      <c r="D16" s="64">
        <v>20</v>
      </c>
      <c r="E16" s="64">
        <v>66.67</v>
      </c>
      <c r="F16" s="64">
        <v>80</v>
      </c>
    </row>
    <row r="17" spans="1:6" x14ac:dyDescent="0.2">
      <c r="A17" s="18" t="s">
        <v>27</v>
      </c>
      <c r="B17" s="22" t="s">
        <v>101</v>
      </c>
      <c r="C17" s="19">
        <v>58.33</v>
      </c>
      <c r="D17" s="19">
        <v>70</v>
      </c>
      <c r="E17" s="19">
        <v>233.33</v>
      </c>
      <c r="F17" s="19">
        <v>280</v>
      </c>
    </row>
    <row r="18" spans="1:6" s="62" customFormat="1" x14ac:dyDescent="0.2">
      <c r="A18" s="62" t="s">
        <v>28</v>
      </c>
      <c r="B18" s="63" t="s">
        <v>102</v>
      </c>
      <c r="C18" s="64">
        <v>58.33</v>
      </c>
      <c r="D18" s="64">
        <v>70</v>
      </c>
      <c r="E18" s="64">
        <v>233.33</v>
      </c>
      <c r="F18" s="64">
        <v>280</v>
      </c>
    </row>
    <row r="19" spans="1:6" x14ac:dyDescent="0.2">
      <c r="A19" s="18" t="s">
        <v>29</v>
      </c>
      <c r="B19" s="22" t="s">
        <v>103</v>
      </c>
      <c r="C19" s="19">
        <v>100</v>
      </c>
      <c r="D19" s="19">
        <v>120</v>
      </c>
      <c r="E19" s="19">
        <v>400</v>
      </c>
      <c r="F19" s="19">
        <v>480</v>
      </c>
    </row>
    <row r="20" spans="1:6" s="62" customFormat="1" x14ac:dyDescent="0.2">
      <c r="A20" s="62" t="s">
        <v>30</v>
      </c>
      <c r="B20" s="63" t="s">
        <v>104</v>
      </c>
      <c r="C20" s="64">
        <v>25</v>
      </c>
      <c r="D20" s="64">
        <v>30</v>
      </c>
      <c r="E20" s="64">
        <v>100</v>
      </c>
      <c r="F20" s="64">
        <v>120</v>
      </c>
    </row>
    <row r="21" spans="1:6" x14ac:dyDescent="0.2">
      <c r="A21" s="18" t="s">
        <v>31</v>
      </c>
      <c r="B21" s="22" t="s">
        <v>105</v>
      </c>
      <c r="C21" s="19">
        <v>33.33</v>
      </c>
      <c r="D21" s="19">
        <v>40</v>
      </c>
      <c r="E21" s="19">
        <v>133.33000000000001</v>
      </c>
      <c r="F21" s="19">
        <v>160</v>
      </c>
    </row>
    <row r="22" spans="1:6" s="62" customFormat="1" x14ac:dyDescent="0.2">
      <c r="A22" s="62" t="s">
        <v>32</v>
      </c>
      <c r="B22" s="63" t="s">
        <v>106</v>
      </c>
      <c r="C22" s="64">
        <v>41.67</v>
      </c>
      <c r="D22" s="64">
        <v>50</v>
      </c>
      <c r="E22" s="64">
        <v>166.67</v>
      </c>
      <c r="F22" s="64">
        <v>200</v>
      </c>
    </row>
    <row r="23" spans="1:6" x14ac:dyDescent="0.2">
      <c r="A23" s="18" t="s">
        <v>33</v>
      </c>
      <c r="B23" s="22" t="s">
        <v>107</v>
      </c>
      <c r="C23" s="19">
        <v>50</v>
      </c>
      <c r="D23" s="19">
        <v>60</v>
      </c>
      <c r="E23" s="19">
        <v>200</v>
      </c>
      <c r="F23" s="19">
        <v>240</v>
      </c>
    </row>
    <row r="24" spans="1:6" s="62" customFormat="1" x14ac:dyDescent="0.2">
      <c r="A24" s="62" t="s">
        <v>34</v>
      </c>
      <c r="B24" s="63" t="s">
        <v>108</v>
      </c>
      <c r="C24" s="64">
        <v>58.33</v>
      </c>
      <c r="D24" s="64">
        <v>70</v>
      </c>
      <c r="E24" s="64">
        <v>233.33</v>
      </c>
      <c r="F24" s="64">
        <v>280</v>
      </c>
    </row>
    <row r="25" spans="1:6" x14ac:dyDescent="0.2">
      <c r="A25" s="18" t="s">
        <v>35</v>
      </c>
      <c r="B25" s="22" t="s">
        <v>109</v>
      </c>
      <c r="C25" s="19">
        <v>50</v>
      </c>
      <c r="D25" s="19">
        <v>60</v>
      </c>
      <c r="E25" s="19">
        <v>200</v>
      </c>
      <c r="F25" s="19">
        <v>240</v>
      </c>
    </row>
    <row r="26" spans="1:6" s="62" customFormat="1" x14ac:dyDescent="0.2">
      <c r="A26" s="62" t="s">
        <v>46</v>
      </c>
      <c r="B26" s="63" t="s">
        <v>110</v>
      </c>
      <c r="C26" s="64">
        <v>25</v>
      </c>
      <c r="D26" s="64">
        <v>30</v>
      </c>
      <c r="E26" s="64">
        <v>100</v>
      </c>
      <c r="F26" s="64">
        <v>120</v>
      </c>
    </row>
    <row r="27" spans="1:6" x14ac:dyDescent="0.2">
      <c r="A27" s="18" t="s">
        <v>81</v>
      </c>
      <c r="B27" s="22" t="s">
        <v>136</v>
      </c>
      <c r="C27" s="19">
        <v>83.33</v>
      </c>
      <c r="D27" s="19">
        <v>100</v>
      </c>
      <c r="E27" s="19">
        <v>333.33</v>
      </c>
      <c r="F27" s="19">
        <v>400</v>
      </c>
    </row>
    <row r="28" spans="1:6" s="62" customFormat="1" x14ac:dyDescent="0.2">
      <c r="A28" s="62" t="s">
        <v>82</v>
      </c>
      <c r="B28" s="63" t="s">
        <v>111</v>
      </c>
      <c r="C28" s="64">
        <v>166.67</v>
      </c>
      <c r="D28" s="64">
        <v>200</v>
      </c>
      <c r="E28" s="64">
        <v>666.67</v>
      </c>
      <c r="F28" s="64">
        <v>800</v>
      </c>
    </row>
    <row r="29" spans="1:6" x14ac:dyDescent="0.2">
      <c r="A29" s="18" t="s">
        <v>47</v>
      </c>
      <c r="B29" s="22" t="s">
        <v>112</v>
      </c>
      <c r="C29" s="19">
        <v>100</v>
      </c>
      <c r="D29" s="19">
        <v>120</v>
      </c>
      <c r="E29" s="19">
        <v>400</v>
      </c>
      <c r="F29" s="19">
        <v>480</v>
      </c>
    </row>
    <row r="30" spans="1:6" s="62" customFormat="1" x14ac:dyDescent="0.2">
      <c r="B30" s="63"/>
      <c r="C30" s="64"/>
      <c r="D30" s="64"/>
      <c r="E30" s="64"/>
      <c r="F30" s="64"/>
    </row>
    <row r="31" spans="1:6" x14ac:dyDescent="0.2">
      <c r="A31" s="16" t="s">
        <v>11</v>
      </c>
      <c r="B31" s="94" t="s">
        <v>184</v>
      </c>
      <c r="C31" s="17" t="s">
        <v>7</v>
      </c>
      <c r="D31" s="17" t="s">
        <v>8</v>
      </c>
      <c r="E31" s="17" t="s">
        <v>9</v>
      </c>
      <c r="F31" s="17" t="s">
        <v>10</v>
      </c>
    </row>
    <row r="32" spans="1:6" s="62" customFormat="1" x14ac:dyDescent="0.2">
      <c r="A32" s="18" t="s">
        <v>48</v>
      </c>
      <c r="B32" s="22" t="s">
        <v>113</v>
      </c>
      <c r="C32" s="19">
        <v>25</v>
      </c>
      <c r="D32" s="19">
        <v>30</v>
      </c>
      <c r="E32" s="19">
        <v>100</v>
      </c>
      <c r="F32" s="19">
        <v>120</v>
      </c>
    </row>
    <row r="33" spans="1:6" x14ac:dyDescent="0.2">
      <c r="A33" s="62" t="s">
        <v>49</v>
      </c>
      <c r="B33" s="67" t="s">
        <v>114</v>
      </c>
      <c r="C33" s="64">
        <v>25</v>
      </c>
      <c r="D33" s="64">
        <v>30</v>
      </c>
      <c r="E33" s="64">
        <v>100</v>
      </c>
      <c r="F33" s="64">
        <v>120</v>
      </c>
    </row>
    <row r="34" spans="1:6" s="62" customFormat="1" x14ac:dyDescent="0.2">
      <c r="A34" s="18" t="s">
        <v>50</v>
      </c>
      <c r="B34" s="21" t="s">
        <v>115</v>
      </c>
      <c r="C34" s="19">
        <v>41.67</v>
      </c>
      <c r="D34" s="19">
        <v>50</v>
      </c>
      <c r="E34" s="19">
        <v>166.67</v>
      </c>
      <c r="F34" s="19">
        <v>200</v>
      </c>
    </row>
    <row r="35" spans="1:6" x14ac:dyDescent="0.2">
      <c r="A35" s="62" t="s">
        <v>51</v>
      </c>
      <c r="B35" s="67" t="s">
        <v>116</v>
      </c>
      <c r="C35" s="64">
        <v>66.67</v>
      </c>
      <c r="D35" s="64">
        <v>80</v>
      </c>
      <c r="E35" s="64">
        <v>266.67</v>
      </c>
      <c r="F35" s="64">
        <v>320</v>
      </c>
    </row>
    <row r="36" spans="1:6" s="62" customFormat="1" x14ac:dyDescent="0.2">
      <c r="A36" s="18" t="s">
        <v>52</v>
      </c>
      <c r="B36" s="21" t="s">
        <v>117</v>
      </c>
      <c r="C36" s="19">
        <v>41.67</v>
      </c>
      <c r="D36" s="19">
        <v>50</v>
      </c>
      <c r="E36" s="19">
        <v>166.67</v>
      </c>
      <c r="F36" s="19">
        <v>200</v>
      </c>
    </row>
    <row r="37" spans="1:6" x14ac:dyDescent="0.2">
      <c r="A37" s="62" t="s">
        <v>53</v>
      </c>
      <c r="B37" s="63" t="s">
        <v>118</v>
      </c>
      <c r="C37" s="64">
        <v>41.67</v>
      </c>
      <c r="D37" s="64">
        <v>50</v>
      </c>
      <c r="E37" s="64">
        <v>166.67</v>
      </c>
      <c r="F37" s="64">
        <v>200</v>
      </c>
    </row>
    <row r="38" spans="1:6" s="62" customFormat="1" x14ac:dyDescent="0.2">
      <c r="A38" s="18" t="s">
        <v>54</v>
      </c>
      <c r="B38" s="22" t="s">
        <v>119</v>
      </c>
      <c r="C38" s="19">
        <v>83.33</v>
      </c>
      <c r="D38" s="19">
        <v>100</v>
      </c>
      <c r="E38" s="19">
        <v>333.33</v>
      </c>
      <c r="F38" s="19">
        <v>400</v>
      </c>
    </row>
    <row r="39" spans="1:6" x14ac:dyDescent="0.2">
      <c r="A39" s="62" t="s">
        <v>55</v>
      </c>
      <c r="B39" s="63" t="s">
        <v>120</v>
      </c>
      <c r="C39" s="64">
        <v>66.67</v>
      </c>
      <c r="D39" s="64">
        <v>80</v>
      </c>
      <c r="E39" s="64">
        <v>266.67</v>
      </c>
      <c r="F39" s="64">
        <v>320</v>
      </c>
    </row>
    <row r="40" spans="1:6" s="62" customFormat="1" x14ac:dyDescent="0.2">
      <c r="A40" s="18" t="s">
        <v>56</v>
      </c>
      <c r="B40" s="22" t="s">
        <v>121</v>
      </c>
      <c r="C40" s="19">
        <v>50</v>
      </c>
      <c r="D40" s="19">
        <v>60</v>
      </c>
      <c r="E40" s="19">
        <v>200</v>
      </c>
      <c r="F40" s="19">
        <v>240</v>
      </c>
    </row>
    <row r="41" spans="1:6" x14ac:dyDescent="0.2">
      <c r="A41" s="62" t="s">
        <v>57</v>
      </c>
      <c r="B41" s="63" t="s">
        <v>122</v>
      </c>
      <c r="C41" s="64">
        <v>33.33</v>
      </c>
      <c r="D41" s="64">
        <v>40</v>
      </c>
      <c r="E41" s="64">
        <v>133.33000000000001</v>
      </c>
      <c r="F41" s="64">
        <v>160</v>
      </c>
    </row>
    <row r="42" spans="1:6" s="62" customFormat="1" x14ac:dyDescent="0.2">
      <c r="A42" s="18" t="s">
        <v>58</v>
      </c>
      <c r="B42" s="22" t="s">
        <v>123</v>
      </c>
      <c r="C42" s="19">
        <v>100</v>
      </c>
      <c r="D42" s="19">
        <v>120</v>
      </c>
      <c r="E42" s="19">
        <v>400</v>
      </c>
      <c r="F42" s="19">
        <v>480</v>
      </c>
    </row>
    <row r="43" spans="1:6" x14ac:dyDescent="0.2">
      <c r="A43" s="62" t="s">
        <v>59</v>
      </c>
      <c r="B43" s="63" t="s">
        <v>124</v>
      </c>
      <c r="C43" s="64">
        <v>100</v>
      </c>
      <c r="D43" s="64">
        <v>120</v>
      </c>
      <c r="E43" s="64">
        <v>400</v>
      </c>
      <c r="F43" s="64">
        <v>480</v>
      </c>
    </row>
    <row r="44" spans="1:6" s="62" customFormat="1" x14ac:dyDescent="0.2">
      <c r="A44" s="18" t="s">
        <v>60</v>
      </c>
      <c r="B44" s="22" t="s">
        <v>125</v>
      </c>
      <c r="C44" s="19">
        <v>75</v>
      </c>
      <c r="D44" s="19">
        <v>90</v>
      </c>
      <c r="E44" s="19">
        <v>300</v>
      </c>
      <c r="F44" s="19">
        <v>360</v>
      </c>
    </row>
    <row r="45" spans="1:6" x14ac:dyDescent="0.2">
      <c r="A45" s="62" t="s">
        <v>61</v>
      </c>
      <c r="B45" s="63" t="s">
        <v>126</v>
      </c>
      <c r="C45" s="64">
        <v>91.67</v>
      </c>
      <c r="D45" s="64">
        <v>110</v>
      </c>
      <c r="E45" s="64">
        <v>366.67</v>
      </c>
      <c r="F45" s="64">
        <v>440</v>
      </c>
    </row>
    <row r="46" spans="1:6" s="62" customFormat="1" x14ac:dyDescent="0.2">
      <c r="A46" s="18" t="s">
        <v>62</v>
      </c>
      <c r="B46" s="22" t="s">
        <v>127</v>
      </c>
      <c r="C46" s="19">
        <v>150</v>
      </c>
      <c r="D46" s="19">
        <v>180</v>
      </c>
      <c r="E46" s="19">
        <v>600</v>
      </c>
      <c r="F46" s="19">
        <v>720</v>
      </c>
    </row>
    <row r="47" spans="1:6" x14ac:dyDescent="0.2">
      <c r="A47" s="62" t="s">
        <v>63</v>
      </c>
      <c r="B47" s="63" t="s">
        <v>128</v>
      </c>
      <c r="C47" s="64">
        <v>33.33</v>
      </c>
      <c r="D47" s="64">
        <v>40</v>
      </c>
      <c r="E47" s="64">
        <v>133.33000000000001</v>
      </c>
      <c r="F47" s="64">
        <v>160</v>
      </c>
    </row>
    <row r="48" spans="1:6" s="62" customFormat="1" x14ac:dyDescent="0.2">
      <c r="A48" s="18" t="s">
        <v>64</v>
      </c>
      <c r="B48" s="22" t="s">
        <v>129</v>
      </c>
      <c r="C48" s="19">
        <v>50</v>
      </c>
      <c r="D48" s="19">
        <v>60</v>
      </c>
      <c r="E48" s="19">
        <v>200</v>
      </c>
      <c r="F48" s="19">
        <v>240</v>
      </c>
    </row>
    <row r="49" spans="1:6" x14ac:dyDescent="0.2">
      <c r="A49" s="62" t="s">
        <v>65</v>
      </c>
      <c r="B49" s="63" t="s">
        <v>130</v>
      </c>
      <c r="C49" s="64">
        <v>66.67</v>
      </c>
      <c r="D49" s="64">
        <v>80</v>
      </c>
      <c r="E49" s="64">
        <v>266.67</v>
      </c>
      <c r="F49" s="64">
        <v>320</v>
      </c>
    </row>
    <row r="50" spans="1:6" s="62" customFormat="1" x14ac:dyDescent="0.2">
      <c r="A50" s="18" t="s">
        <v>66</v>
      </c>
      <c r="B50" s="22" t="s">
        <v>131</v>
      </c>
      <c r="C50" s="19">
        <v>83.33</v>
      </c>
      <c r="D50" s="19">
        <v>100</v>
      </c>
      <c r="E50" s="19">
        <v>333.33</v>
      </c>
      <c r="F50" s="19">
        <v>400</v>
      </c>
    </row>
    <row r="51" spans="1:6" x14ac:dyDescent="0.2">
      <c r="A51" s="62" t="s">
        <v>67</v>
      </c>
      <c r="B51" s="63" t="s">
        <v>132</v>
      </c>
      <c r="C51" s="64">
        <v>100</v>
      </c>
      <c r="D51" s="64">
        <v>120</v>
      </c>
      <c r="E51" s="64">
        <v>400</v>
      </c>
      <c r="F51" s="64">
        <v>480</v>
      </c>
    </row>
    <row r="52" spans="1:6" s="62" customFormat="1" x14ac:dyDescent="0.2">
      <c r="A52" s="18" t="s">
        <v>68</v>
      </c>
      <c r="B52" s="22" t="s">
        <v>133</v>
      </c>
      <c r="C52" s="19">
        <v>83.33</v>
      </c>
      <c r="D52" s="19">
        <v>100</v>
      </c>
      <c r="E52" s="19">
        <v>333.33</v>
      </c>
      <c r="F52" s="19">
        <v>400</v>
      </c>
    </row>
    <row r="53" spans="1:6" x14ac:dyDescent="0.2">
      <c r="A53" s="62" t="s">
        <v>69</v>
      </c>
      <c r="B53" s="63" t="s">
        <v>134</v>
      </c>
      <c r="C53" s="64">
        <v>33.33</v>
      </c>
      <c r="D53" s="64">
        <v>40</v>
      </c>
      <c r="E53" s="64">
        <v>133.33000000000001</v>
      </c>
      <c r="F53" s="64">
        <v>160</v>
      </c>
    </row>
    <row r="54" spans="1:6" s="62" customFormat="1" x14ac:dyDescent="0.2">
      <c r="A54" s="18" t="s">
        <v>83</v>
      </c>
      <c r="B54" s="22" t="s">
        <v>135</v>
      </c>
      <c r="C54" s="19">
        <v>125</v>
      </c>
      <c r="D54" s="19">
        <v>150</v>
      </c>
      <c r="E54" s="19">
        <v>500</v>
      </c>
      <c r="F54" s="19">
        <v>600</v>
      </c>
    </row>
    <row r="55" spans="1:6" x14ac:dyDescent="0.2">
      <c r="A55" s="62" t="s">
        <v>84</v>
      </c>
      <c r="B55" s="63" t="s">
        <v>137</v>
      </c>
      <c r="C55" s="64">
        <v>258.33</v>
      </c>
      <c r="D55" s="64">
        <v>310</v>
      </c>
      <c r="E55" s="64">
        <v>1033.33</v>
      </c>
      <c r="F55" s="64">
        <v>1240</v>
      </c>
    </row>
    <row r="56" spans="1:6" s="62" customFormat="1" x14ac:dyDescent="0.2">
      <c r="A56" s="18" t="s">
        <v>70</v>
      </c>
      <c r="B56" s="22" t="s">
        <v>138</v>
      </c>
      <c r="C56" s="19">
        <v>150</v>
      </c>
      <c r="D56" s="19">
        <v>180</v>
      </c>
      <c r="E56" s="19">
        <v>600</v>
      </c>
      <c r="F56" s="19">
        <v>720</v>
      </c>
    </row>
    <row r="57" spans="1:6" x14ac:dyDescent="0.2">
      <c r="B57" s="2"/>
      <c r="C57" s="15"/>
      <c r="D57" s="15"/>
      <c r="E57" s="15"/>
      <c r="F57" s="15"/>
    </row>
    <row r="58" spans="1:6" x14ac:dyDescent="0.2">
      <c r="A58" s="16" t="s">
        <v>11</v>
      </c>
      <c r="B58" s="16" t="s">
        <v>140</v>
      </c>
      <c r="C58" s="17" t="s">
        <v>7</v>
      </c>
      <c r="D58" s="17" t="s">
        <v>8</v>
      </c>
      <c r="E58" s="17" t="s">
        <v>9</v>
      </c>
      <c r="F58" s="17" t="s">
        <v>10</v>
      </c>
    </row>
    <row r="59" spans="1:6" x14ac:dyDescent="0.2">
      <c r="A59" s="62" t="s">
        <v>72</v>
      </c>
      <c r="B59" s="63" t="s">
        <v>243</v>
      </c>
      <c r="C59" s="64">
        <v>75</v>
      </c>
      <c r="D59" s="64">
        <v>90</v>
      </c>
      <c r="E59" s="64">
        <v>0</v>
      </c>
      <c r="F59" s="64">
        <v>0</v>
      </c>
    </row>
    <row r="60" spans="1:6" x14ac:dyDescent="0.2">
      <c r="A60" s="18" t="s">
        <v>73</v>
      </c>
      <c r="B60" s="22" t="s">
        <v>244</v>
      </c>
      <c r="C60" s="19">
        <v>116.67</v>
      </c>
      <c r="D60" s="19">
        <v>140</v>
      </c>
      <c r="E60" s="19">
        <v>0</v>
      </c>
      <c r="F60" s="19">
        <v>0</v>
      </c>
    </row>
    <row r="61" spans="1:6" x14ac:dyDescent="0.2">
      <c r="A61" s="62" t="s">
        <v>74</v>
      </c>
      <c r="B61" s="63" t="s">
        <v>245</v>
      </c>
      <c r="C61" s="64">
        <v>158.33000000000001</v>
      </c>
      <c r="D61" s="64">
        <v>190</v>
      </c>
      <c r="E61" s="64">
        <v>0</v>
      </c>
      <c r="F61" s="64">
        <v>0</v>
      </c>
    </row>
    <row r="62" spans="1:6" x14ac:dyDescent="0.2">
      <c r="A62" s="18" t="s">
        <v>75</v>
      </c>
      <c r="B62" s="22" t="s">
        <v>246</v>
      </c>
      <c r="C62" s="19">
        <v>200</v>
      </c>
      <c r="D62" s="19">
        <v>240</v>
      </c>
      <c r="E62" s="19">
        <v>0</v>
      </c>
      <c r="F62" s="19">
        <v>0</v>
      </c>
    </row>
    <row r="63" spans="1:6" x14ac:dyDescent="0.2">
      <c r="A63" s="62" t="s">
        <v>76</v>
      </c>
      <c r="B63" s="63" t="s">
        <v>247</v>
      </c>
      <c r="C63" s="64">
        <v>233.33</v>
      </c>
      <c r="D63" s="64">
        <v>280</v>
      </c>
      <c r="E63" s="64">
        <v>0</v>
      </c>
      <c r="F63" s="64">
        <v>0</v>
      </c>
    </row>
    <row r="64" spans="1:6" x14ac:dyDescent="0.2">
      <c r="A64" s="18" t="s">
        <v>77</v>
      </c>
      <c r="B64" s="22" t="s">
        <v>248</v>
      </c>
      <c r="C64" s="19">
        <v>325</v>
      </c>
      <c r="D64" s="19">
        <v>390</v>
      </c>
      <c r="E64" s="19">
        <v>0</v>
      </c>
      <c r="F64" s="19">
        <v>0</v>
      </c>
    </row>
    <row r="65" spans="1:6" x14ac:dyDescent="0.2">
      <c r="B65" s="2"/>
      <c r="C65" s="15"/>
      <c r="D65" s="15"/>
      <c r="E65" s="15"/>
      <c r="F65" s="15"/>
    </row>
    <row r="66" spans="1:6" x14ac:dyDescent="0.2">
      <c r="A66" s="16" t="s">
        <v>11</v>
      </c>
      <c r="B66" s="16" t="s">
        <v>140</v>
      </c>
      <c r="C66" s="17" t="s">
        <v>7</v>
      </c>
      <c r="D66" s="17" t="s">
        <v>8</v>
      </c>
      <c r="E66" s="17" t="s">
        <v>9</v>
      </c>
      <c r="F66" s="17" t="s">
        <v>10</v>
      </c>
    </row>
    <row r="67" spans="1:6" x14ac:dyDescent="0.2">
      <c r="A67" s="18" t="s">
        <v>78</v>
      </c>
      <c r="B67" s="22" t="s">
        <v>249</v>
      </c>
      <c r="C67" s="19">
        <v>66.67</v>
      </c>
      <c r="D67" s="19">
        <v>80</v>
      </c>
      <c r="E67" s="19">
        <v>0</v>
      </c>
      <c r="F67" s="19">
        <v>0</v>
      </c>
    </row>
    <row r="68" spans="1:6" x14ac:dyDescent="0.2">
      <c r="A68" t="s">
        <v>79</v>
      </c>
      <c r="B68" s="2" t="s">
        <v>250</v>
      </c>
      <c r="C68" s="15">
        <v>83.33</v>
      </c>
      <c r="D68" s="15">
        <v>100</v>
      </c>
      <c r="E68" s="15">
        <v>0</v>
      </c>
      <c r="F68" s="15">
        <v>0</v>
      </c>
    </row>
    <row r="69" spans="1:6" x14ac:dyDescent="0.2">
      <c r="A69" s="18" t="s">
        <v>80</v>
      </c>
      <c r="B69" s="22" t="s">
        <v>139</v>
      </c>
      <c r="C69" s="19">
        <v>100</v>
      </c>
      <c r="D69" s="19">
        <v>120</v>
      </c>
      <c r="E69" s="19">
        <v>0</v>
      </c>
      <c r="F69" s="19">
        <v>0</v>
      </c>
    </row>
    <row r="70" spans="1:6" s="62" customFormat="1" x14ac:dyDescent="0.2">
      <c r="B70" s="63"/>
      <c r="C70" s="64"/>
      <c r="D70" s="64"/>
      <c r="E70" s="64"/>
      <c r="F70" s="64"/>
    </row>
    <row r="71" spans="1:6" x14ac:dyDescent="0.2">
      <c r="A71" s="16" t="s">
        <v>11</v>
      </c>
      <c r="B71" s="16" t="s">
        <v>140</v>
      </c>
      <c r="C71" s="17" t="s">
        <v>7</v>
      </c>
      <c r="D71" s="17" t="s">
        <v>8</v>
      </c>
      <c r="E71" s="17" t="s">
        <v>9</v>
      </c>
      <c r="F71" s="17" t="s">
        <v>10</v>
      </c>
    </row>
    <row r="72" spans="1:6" x14ac:dyDescent="0.2">
      <c r="A72" t="s">
        <v>12</v>
      </c>
      <c r="B72" s="2" t="s">
        <v>85</v>
      </c>
      <c r="C72" s="15">
        <v>50</v>
      </c>
      <c r="D72" s="15">
        <v>60</v>
      </c>
      <c r="E72" s="15">
        <v>0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2A73F-3CB0-4FA3-B360-53491B166F86}">
  <sheetPr codeName="Feuil7"/>
  <dimension ref="B1:F20"/>
  <sheetViews>
    <sheetView workbookViewId="0">
      <selection activeCell="G15" sqref="G15"/>
    </sheetView>
  </sheetViews>
  <sheetFormatPr baseColWidth="10" defaultRowHeight="12.75" x14ac:dyDescent="0.2"/>
  <cols>
    <col min="5" max="5" width="26.5703125" customWidth="1"/>
    <col min="6" max="6" width="14.28515625" customWidth="1"/>
  </cols>
  <sheetData>
    <row r="1" spans="2:6" ht="90.75" customHeight="1" x14ac:dyDescent="0.2"/>
    <row r="2" spans="2:6" ht="18" customHeight="1" x14ac:dyDescent="0.2">
      <c r="B2" s="187" t="s">
        <v>179</v>
      </c>
      <c r="C2" s="187"/>
      <c r="D2" s="78" t="s">
        <v>149</v>
      </c>
      <c r="E2" s="79" t="str">
        <f>IF(D2="Anaïs","DUBOIS",IF(D2="Christian","FARRAJ",IF(D2="Matthieu","PRAT","")))</f>
        <v>DUBOIS</v>
      </c>
      <c r="F2" s="79"/>
    </row>
    <row r="3" spans="2:6" ht="44.25" customHeight="1" x14ac:dyDescent="0.2"/>
    <row r="4" spans="2:6" ht="24.95" customHeight="1" x14ac:dyDescent="0.2">
      <c r="B4" s="185" t="s">
        <v>180</v>
      </c>
      <c r="C4" s="185"/>
      <c r="D4" s="185"/>
      <c r="E4" s="80" t="s">
        <v>239</v>
      </c>
    </row>
    <row r="5" spans="2:6" ht="24.95" customHeight="1" x14ac:dyDescent="0.2">
      <c r="B5" s="185" t="s">
        <v>165</v>
      </c>
      <c r="C5" s="185"/>
      <c r="D5" s="185"/>
      <c r="E5" s="81" t="s">
        <v>240</v>
      </c>
    </row>
    <row r="6" spans="2:6" ht="24.95" customHeight="1" x14ac:dyDescent="0.2">
      <c r="B6" s="185" t="s">
        <v>22</v>
      </c>
      <c r="C6" s="185"/>
      <c r="D6" s="185"/>
      <c r="E6" s="81" t="s">
        <v>241</v>
      </c>
    </row>
    <row r="7" spans="2:6" ht="24.95" customHeight="1" x14ac:dyDescent="0.2">
      <c r="B7" s="185" t="s">
        <v>181</v>
      </c>
      <c r="C7" s="185"/>
      <c r="D7" s="185"/>
      <c r="E7" s="82">
        <v>480</v>
      </c>
    </row>
    <row r="8" spans="2:6" ht="24.95" customHeight="1" x14ac:dyDescent="0.2">
      <c r="B8" s="185" t="s">
        <v>182</v>
      </c>
      <c r="C8" s="186"/>
      <c r="D8" s="186"/>
      <c r="E8" s="80">
        <v>5</v>
      </c>
    </row>
    <row r="9" spans="2:6" ht="24.95" customHeight="1" x14ac:dyDescent="0.2">
      <c r="B9" s="185" t="s">
        <v>183</v>
      </c>
      <c r="C9" s="186"/>
      <c r="D9" s="186"/>
      <c r="E9" s="80">
        <f>SUM(E10:E12)/(E7/E8)</f>
        <v>3</v>
      </c>
    </row>
    <row r="10" spans="2:6" ht="24.95" customHeight="1" x14ac:dyDescent="0.2">
      <c r="B10" s="185" t="str">
        <f>IF(D2="Anaïs"," ","Somme rétrocédée à DUBOIS Anais")</f>
        <v xml:space="preserve"> </v>
      </c>
      <c r="C10" s="185"/>
      <c r="D10" s="185"/>
      <c r="E10" s="82" t="s">
        <v>242</v>
      </c>
    </row>
    <row r="11" spans="2:6" ht="24.95" customHeight="1" x14ac:dyDescent="0.2">
      <c r="B11" s="185" t="str">
        <f>IF(D2="Christian"," ","Somme rétrocédée à FARRAJ Christian")</f>
        <v>Somme rétrocédée à FARRAJ Christian</v>
      </c>
      <c r="C11" s="185"/>
      <c r="D11" s="185"/>
      <c r="E11" s="82">
        <v>192</v>
      </c>
    </row>
    <row r="12" spans="2:6" ht="24.95" customHeight="1" thickBot="1" x14ac:dyDescent="0.25">
      <c r="B12" s="185" t="str">
        <f>IF(D2="Matthieu"," ","Somme rétrocédée à PRAT Matthieu")</f>
        <v>Somme rétrocédée à PRAT Matthieu</v>
      </c>
      <c r="C12" s="185"/>
      <c r="D12" s="185"/>
      <c r="E12" s="82">
        <v>96</v>
      </c>
    </row>
    <row r="13" spans="2:6" x14ac:dyDescent="0.2">
      <c r="E13" s="83"/>
    </row>
    <row r="14" spans="2:6" x14ac:dyDescent="0.2">
      <c r="C14" s="188" t="s">
        <v>185</v>
      </c>
      <c r="D14" s="189"/>
      <c r="E14" s="84" t="str">
        <f>SUM(E10:E12)&amp;"€"&amp;"  TTC"</f>
        <v>288€  TTC</v>
      </c>
    </row>
    <row r="16" spans="2:6" x14ac:dyDescent="0.2">
      <c r="B16" s="189"/>
      <c r="C16" s="189"/>
      <c r="D16" s="189"/>
      <c r="E16" s="189"/>
      <c r="F16" s="189"/>
    </row>
    <row r="19" spans="2:4" x14ac:dyDescent="0.2">
      <c r="B19" s="88" t="s">
        <v>190</v>
      </c>
      <c r="C19" s="90" t="str">
        <f>D2</f>
        <v>Anaïs</v>
      </c>
      <c r="D19" s="89" t="str">
        <f>" "&amp;E2</f>
        <v xml:space="preserve"> DUBOIS</v>
      </c>
    </row>
    <row r="20" spans="2:4" s="2" customFormat="1" ht="75" customHeight="1" x14ac:dyDescent="0.2">
      <c r="B20" s="184" t="e" cm="1" vm="1">
        <f t="array" aca="1" ref="B20" ca="1">RECHERCHE_SIGNATURE</f>
        <v>#VALUE!</v>
      </c>
      <c r="C20" s="184"/>
      <c r="D20" s="184"/>
    </row>
  </sheetData>
  <mergeCells count="13">
    <mergeCell ref="B20:D20"/>
    <mergeCell ref="B9:D9"/>
    <mergeCell ref="B2:C2"/>
    <mergeCell ref="B4:D4"/>
    <mergeCell ref="B5:D5"/>
    <mergeCell ref="B7:D7"/>
    <mergeCell ref="B8:D8"/>
    <mergeCell ref="B10:D10"/>
    <mergeCell ref="B11:D11"/>
    <mergeCell ref="B12:D12"/>
    <mergeCell ref="C14:D14"/>
    <mergeCell ref="B16:F16"/>
    <mergeCell ref="B6:D6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647E4-4DAD-44D9-AB8C-C82CF60EF1F2}">
  <sheetPr codeName="Feuil10">
    <tabColor rgb="FFFFFF00"/>
  </sheetPr>
  <dimension ref="A1:H38"/>
  <sheetViews>
    <sheetView workbookViewId="0">
      <selection activeCell="D27" sqref="D27"/>
    </sheetView>
  </sheetViews>
  <sheetFormatPr baseColWidth="10" defaultRowHeight="12.75" x14ac:dyDescent="0.2"/>
  <cols>
    <col min="1" max="1" width="17.28515625" customWidth="1"/>
    <col min="2" max="2" width="16.42578125" customWidth="1"/>
    <col min="3" max="3" width="13" customWidth="1"/>
    <col min="6" max="6" width="12.140625" customWidth="1"/>
    <col min="7" max="7" width="12.42578125" customWidth="1"/>
    <col min="12" max="12" width="22.85546875" customWidth="1"/>
  </cols>
  <sheetData>
    <row r="1" spans="1:8" s="1" customFormat="1" x14ac:dyDescent="0.2">
      <c r="A1" s="179" t="s">
        <v>257</v>
      </c>
      <c r="B1" s="184" t="str">
        <f>IF(B35="Anaïs","884175209",IF(B35="Christian","402793293",IF(B35="Matthieu","791315443"," ")))</f>
        <v xml:space="preserve"> </v>
      </c>
      <c r="C1" s="184"/>
    </row>
    <row r="2" spans="1:8" s="1" customFormat="1" x14ac:dyDescent="0.2">
      <c r="A2" s="179" t="s">
        <v>258</v>
      </c>
      <c r="B2" s="194" t="str">
        <f>IF(B35="Anaïs","86.90D",IF(B35="Christian","96.02B",IF(B35="Matthieu","86.90D"," ")))</f>
        <v xml:space="preserve"> </v>
      </c>
      <c r="C2" s="184"/>
      <c r="D2" s="179"/>
    </row>
    <row r="3" spans="1:8" s="1" customFormat="1" x14ac:dyDescent="0.2">
      <c r="A3" s="179" t="s">
        <v>259</v>
      </c>
      <c r="B3" s="194" t="str">
        <f>IF(B35="Anaïs","FR14884175209",IF(B35="Christian","FR63402793293",IF(B35="Matthieu","FR60791315443"," ")))</f>
        <v xml:space="preserve"> </v>
      </c>
      <c r="C3" s="184"/>
      <c r="D3" s="179"/>
      <c r="F3" s="179"/>
      <c r="G3" s="180"/>
      <c r="H3" s="181"/>
    </row>
    <row r="4" spans="1:8" s="1" customFormat="1" x14ac:dyDescent="0.2">
      <c r="A4" s="179" t="s">
        <v>254</v>
      </c>
      <c r="B4" s="194" t="s">
        <v>255</v>
      </c>
      <c r="C4" s="184"/>
    </row>
    <row r="5" spans="1:8" s="1" customFormat="1" x14ac:dyDescent="0.2">
      <c r="B5" s="194" t="s">
        <v>256</v>
      </c>
      <c r="C5" s="184"/>
    </row>
    <row r="6" spans="1:8" s="1" customFormat="1" x14ac:dyDescent="0.2">
      <c r="B6" s="194" t="s">
        <v>260</v>
      </c>
      <c r="C6" s="184"/>
    </row>
    <row r="7" spans="1:8" s="1" customFormat="1" ht="15.75" x14ac:dyDescent="0.2">
      <c r="B7" s="182" t="s">
        <v>261</v>
      </c>
      <c r="E7" s="183"/>
      <c r="F7" s="183"/>
      <c r="G7" s="172"/>
      <c r="H7" s="172"/>
    </row>
    <row r="8" spans="1:8" s="1" customFormat="1" x14ac:dyDescent="0.2"/>
    <row r="9" spans="1:8" s="1" customFormat="1" ht="18" x14ac:dyDescent="0.2">
      <c r="C9" s="198" t="s">
        <v>196</v>
      </c>
      <c r="D9" s="198"/>
      <c r="E9" s="183"/>
      <c r="F9" s="183"/>
    </row>
    <row r="10" spans="1:8" s="1" customFormat="1" x14ac:dyDescent="0.2">
      <c r="D10" s="171"/>
      <c r="E10" s="195"/>
      <c r="F10" s="195"/>
    </row>
    <row r="11" spans="1:8" s="1" customFormat="1" ht="15.75" x14ac:dyDescent="0.2">
      <c r="D11" s="183"/>
      <c r="E11" s="183"/>
      <c r="F11" s="183"/>
    </row>
    <row r="12" spans="1:8" s="1" customFormat="1" x14ac:dyDescent="0.2"/>
    <row r="13" spans="1:8" s="1" customFormat="1" x14ac:dyDescent="0.2"/>
    <row r="14" spans="1:8" s="4" customFormat="1" ht="15.75" x14ac:dyDescent="0.2">
      <c r="A14" s="197" t="s">
        <v>199</v>
      </c>
      <c r="B14" s="197"/>
      <c r="C14" s="191" t="s">
        <v>262</v>
      </c>
      <c r="D14" s="191"/>
      <c r="E14" s="192" t="s">
        <v>17</v>
      </c>
      <c r="F14" s="192"/>
      <c r="G14" s="172"/>
    </row>
    <row r="15" spans="1:8" s="4" customFormat="1" ht="15" x14ac:dyDescent="0.2"/>
    <row r="16" spans="1:8" s="4" customFormat="1" ht="15" x14ac:dyDescent="0.2">
      <c r="A16" s="197" t="s">
        <v>197</v>
      </c>
      <c r="B16" s="197"/>
      <c r="C16" s="193" t="s">
        <v>240</v>
      </c>
      <c r="D16" s="193"/>
      <c r="E16" s="193"/>
    </row>
    <row r="17" spans="1:6" s="4" customFormat="1" ht="15" x14ac:dyDescent="0.2"/>
    <row r="18" spans="1:6" s="4" customFormat="1" ht="15" x14ac:dyDescent="0.2">
      <c r="A18" s="197" t="s">
        <v>198</v>
      </c>
      <c r="B18" s="197"/>
      <c r="C18" s="193" t="s">
        <v>263</v>
      </c>
      <c r="D18" s="193"/>
      <c r="E18" s="193"/>
    </row>
    <row r="19" spans="1:6" s="4" customFormat="1" ht="15" x14ac:dyDescent="0.2"/>
    <row r="20" spans="1:6" s="4" customFormat="1" ht="15" x14ac:dyDescent="0.2">
      <c r="A20" s="197" t="s">
        <v>201</v>
      </c>
      <c r="B20" s="197"/>
      <c r="D20" s="173"/>
      <c r="E20" s="178"/>
    </row>
    <row r="21" spans="1:6" s="4" customFormat="1" ht="15" x14ac:dyDescent="0.2"/>
    <row r="22" spans="1:6" s="4" customFormat="1" ht="15" x14ac:dyDescent="0.2">
      <c r="A22" s="197" t="s">
        <v>200</v>
      </c>
      <c r="B22" s="197"/>
      <c r="C22" s="193" t="s">
        <v>242</v>
      </c>
      <c r="D22" s="193"/>
      <c r="E22" s="193"/>
    </row>
    <row r="23" spans="1:6" s="4" customFormat="1" ht="15" x14ac:dyDescent="0.2">
      <c r="D23" s="193" t="s">
        <v>242</v>
      </c>
      <c r="E23" s="193"/>
      <c r="F23" s="193"/>
    </row>
    <row r="24" spans="1:6" s="4" customFormat="1" ht="15" x14ac:dyDescent="0.2">
      <c r="D24" s="193" t="s">
        <v>242</v>
      </c>
      <c r="E24" s="193"/>
      <c r="F24" s="193"/>
    </row>
    <row r="25" spans="1:6" s="4" customFormat="1" ht="15" x14ac:dyDescent="0.2">
      <c r="D25" s="193" t="s">
        <v>242</v>
      </c>
      <c r="E25" s="193"/>
      <c r="F25" s="193"/>
    </row>
    <row r="26" spans="1:6" s="4" customFormat="1" ht="15" x14ac:dyDescent="0.2"/>
    <row r="27" spans="1:6" s="4" customFormat="1" ht="15" x14ac:dyDescent="0.2">
      <c r="A27" s="197" t="s">
        <v>203</v>
      </c>
      <c r="B27" s="197"/>
      <c r="D27" s="174"/>
      <c r="E27" s="174"/>
    </row>
    <row r="28" spans="1:6" s="4" customFormat="1" ht="15" x14ac:dyDescent="0.2"/>
    <row r="29" spans="1:6" s="4" customFormat="1" ht="15" x14ac:dyDescent="0.2">
      <c r="A29" s="197" t="s">
        <v>202</v>
      </c>
      <c r="B29" s="197"/>
      <c r="D29" s="173"/>
      <c r="E29" s="4" t="s">
        <v>242</v>
      </c>
    </row>
    <row r="30" spans="1:6" s="4" customFormat="1" ht="15" x14ac:dyDescent="0.2"/>
    <row r="31" spans="1:6" s="4" customFormat="1" ht="15" x14ac:dyDescent="0.2">
      <c r="B31" s="196"/>
      <c r="C31" s="196"/>
    </row>
    <row r="32" spans="1:6" s="4" customFormat="1" ht="30" customHeight="1" x14ac:dyDescent="0.2"/>
    <row r="33" spans="1:6" s="4" customFormat="1" ht="15.75" x14ac:dyDescent="0.2">
      <c r="A33" s="172" t="s">
        <v>264</v>
      </c>
      <c r="B33" s="172"/>
      <c r="C33" s="175">
        <f ca="1">TODAY()</f>
        <v>45590</v>
      </c>
      <c r="D33" s="176" t="s">
        <v>265</v>
      </c>
      <c r="E33" s="190"/>
      <c r="F33" s="190"/>
    </row>
    <row r="34" spans="1:6" s="1" customFormat="1" ht="48.75" customHeight="1" x14ac:dyDescent="0.2"/>
    <row r="35" spans="1:6" s="4" customFormat="1" ht="15" x14ac:dyDescent="0.2">
      <c r="B35" s="177">
        <f>G3</f>
        <v>0</v>
      </c>
      <c r="C35" s="196" t="str">
        <f>IF(B35="Anaïs","DUBOIS",IF(B35="Christian","FARRAJ",IF(B35="Matthieu","PRAT","")))</f>
        <v/>
      </c>
      <c r="D35" s="196"/>
    </row>
    <row r="36" spans="1:6" s="1" customFormat="1" ht="75" customHeight="1" x14ac:dyDescent="0.2">
      <c r="B36" s="184" t="e" cm="1">
        <f t="array" aca="1" ref="B36" ca="1">RECHERCHE_SIGN</f>
        <v>#REF!</v>
      </c>
      <c r="C36" s="184"/>
      <c r="D36" s="184"/>
    </row>
    <row r="37" spans="1:6" s="1" customFormat="1" x14ac:dyDescent="0.2"/>
    <row r="38" spans="1:6" s="1" customFormat="1" x14ac:dyDescent="0.2"/>
  </sheetData>
  <mergeCells count="27">
    <mergeCell ref="B6:C6"/>
    <mergeCell ref="B36:D36"/>
    <mergeCell ref="E10:F10"/>
    <mergeCell ref="C35:D35"/>
    <mergeCell ref="D25:F25"/>
    <mergeCell ref="B31:C31"/>
    <mergeCell ref="D23:F23"/>
    <mergeCell ref="D24:F24"/>
    <mergeCell ref="A22:B22"/>
    <mergeCell ref="A27:B27"/>
    <mergeCell ref="A29:B29"/>
    <mergeCell ref="C9:D9"/>
    <mergeCell ref="A14:B14"/>
    <mergeCell ref="A16:B16"/>
    <mergeCell ref="A18:B18"/>
    <mergeCell ref="A20:B20"/>
    <mergeCell ref="B1:C1"/>
    <mergeCell ref="B2:C2"/>
    <mergeCell ref="B3:C3"/>
    <mergeCell ref="B4:C4"/>
    <mergeCell ref="B5:C5"/>
    <mergeCell ref="E33:F33"/>
    <mergeCell ref="C14:D14"/>
    <mergeCell ref="E14:F14"/>
    <mergeCell ref="C16:E16"/>
    <mergeCell ref="C18:E18"/>
    <mergeCell ref="C22:E22"/>
  </mergeCells>
  <hyperlinks>
    <hyperlink ref="B7" r:id="rId1" xr:uid="{1DCE27CB-C990-4015-9A1C-4530B8B3E7CA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2050" r:id="rId5" name="CommandButton1">
          <controlPr defaultSize="0" print="0" autoLine="0" r:id="rId6">
            <anchor moveWithCells="1">
              <from>
                <xdr:col>10</xdr:col>
                <xdr:colOff>333375</xdr:colOff>
                <xdr:row>2</xdr:row>
                <xdr:rowOff>9525</xdr:rowOff>
              </from>
              <to>
                <xdr:col>12</xdr:col>
                <xdr:colOff>133350</xdr:colOff>
                <xdr:row>5</xdr:row>
                <xdr:rowOff>114300</xdr:rowOff>
              </to>
            </anchor>
          </controlPr>
        </control>
      </mc:Choice>
      <mc:Fallback>
        <control shapeId="2050" r:id="rId5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98012-0610-47B9-A2AC-F810F80905A2}">
  <sheetPr codeName="Feuil5">
    <tabColor theme="0" tint="-0.34998626667073579"/>
  </sheetPr>
  <dimension ref="A1:H11"/>
  <sheetViews>
    <sheetView workbookViewId="0">
      <selection activeCell="F11" sqref="F11"/>
    </sheetView>
  </sheetViews>
  <sheetFormatPr baseColWidth="10" defaultRowHeight="12.75" x14ac:dyDescent="0.2"/>
  <cols>
    <col min="1" max="3" width="11.42578125" style="13"/>
    <col min="4" max="4" width="14.28515625" customWidth="1"/>
    <col min="6" max="6" width="11.42578125" customWidth="1"/>
  </cols>
  <sheetData>
    <row r="1" spans="1:8" x14ac:dyDescent="0.2">
      <c r="B1" s="65">
        <v>0</v>
      </c>
      <c r="D1" s="87"/>
    </row>
    <row r="2" spans="1:8" x14ac:dyDescent="0.2">
      <c r="A2" s="14" t="s">
        <v>149</v>
      </c>
      <c r="B2" s="61">
        <v>0.05</v>
      </c>
      <c r="C2" s="14" t="s">
        <v>168</v>
      </c>
      <c r="D2" s="87" t="s">
        <v>188</v>
      </c>
      <c r="E2" s="87" t="s">
        <v>147</v>
      </c>
      <c r="F2" s="2" t="e" vm="2">
        <v>#VALUE!</v>
      </c>
      <c r="G2" s="87" t="s">
        <v>21</v>
      </c>
      <c r="H2" s="87" t="s">
        <v>214</v>
      </c>
    </row>
    <row r="3" spans="1:8" x14ac:dyDescent="0.2">
      <c r="A3" s="14" t="s">
        <v>147</v>
      </c>
      <c r="B3" s="61">
        <v>0.1</v>
      </c>
      <c r="C3" s="14" t="s">
        <v>167</v>
      </c>
      <c r="D3" s="87" t="s">
        <v>189</v>
      </c>
      <c r="E3" s="87" t="s">
        <v>149</v>
      </c>
      <c r="F3" s="2" t="e" vm="3">
        <v>#VALUE!</v>
      </c>
      <c r="G3" s="87" t="s">
        <v>19</v>
      </c>
      <c r="H3" s="87" t="s">
        <v>215</v>
      </c>
    </row>
    <row r="4" spans="1:8" x14ac:dyDescent="0.2">
      <c r="A4" s="14" t="s">
        <v>150</v>
      </c>
      <c r="B4" s="61">
        <v>0.15</v>
      </c>
      <c r="D4" s="87" t="s">
        <v>191</v>
      </c>
      <c r="E4" s="87" t="s">
        <v>150</v>
      </c>
      <c r="F4" s="2" t="e" vm="4">
        <v>#VALUE!</v>
      </c>
      <c r="H4" s="87" t="s">
        <v>216</v>
      </c>
    </row>
    <row r="5" spans="1:8" x14ac:dyDescent="0.2">
      <c r="B5" s="61">
        <v>0.2</v>
      </c>
      <c r="D5" s="87" t="s">
        <v>85</v>
      </c>
      <c r="H5" s="87" t="s">
        <v>217</v>
      </c>
    </row>
    <row r="7" spans="1:8" x14ac:dyDescent="0.2">
      <c r="D7" s="87" t="s">
        <v>192</v>
      </c>
    </row>
    <row r="8" spans="1:8" x14ac:dyDescent="0.2">
      <c r="D8" s="87" t="s">
        <v>193</v>
      </c>
    </row>
    <row r="9" spans="1:8" x14ac:dyDescent="0.2">
      <c r="D9" s="87" t="s">
        <v>194</v>
      </c>
      <c r="E9" s="87" t="s">
        <v>251</v>
      </c>
      <c r="F9" s="2" t="e" vm="2">
        <v>#VALUE!</v>
      </c>
    </row>
    <row r="10" spans="1:8" x14ac:dyDescent="0.2">
      <c r="E10" s="87" t="s">
        <v>252</v>
      </c>
      <c r="F10" s="2" t="e" vm="3">
        <v>#VALUE!</v>
      </c>
    </row>
    <row r="11" spans="1:8" x14ac:dyDescent="0.2">
      <c r="E11" s="87" t="s">
        <v>253</v>
      </c>
      <c r="F11" s="2" t="e" vm="4"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18</vt:i4>
      </vt:variant>
    </vt:vector>
  </HeadingPairs>
  <TitlesOfParts>
    <vt:vector size="28" baseType="lpstr">
      <vt:lpstr>Données clients</vt:lpstr>
      <vt:lpstr>Consultation</vt:lpstr>
      <vt:lpstr>Achat Forfait Epilation</vt:lpstr>
      <vt:lpstr>Suivi Forfait Epilation</vt:lpstr>
      <vt:lpstr>Paramètres MEDIOSTAR</vt:lpstr>
      <vt:lpstr>Achat Séance </vt:lpstr>
      <vt:lpstr>Grille tarifaire</vt:lpstr>
      <vt:lpstr>Retrocessions</vt:lpstr>
      <vt:lpstr>Facture</vt:lpstr>
      <vt:lpstr>Ne pas toucher</vt:lpstr>
      <vt:lpstr>Anaïs</vt:lpstr>
      <vt:lpstr>Christian</vt:lpstr>
      <vt:lpstr>DUBOIS</vt:lpstr>
      <vt:lpstr>FARRAJ</vt:lpstr>
      <vt:lpstr>'Achat Forfait Epilation'!Impression_des_titres</vt:lpstr>
      <vt:lpstr>'Achat Séance '!Impression_des_titres</vt:lpstr>
      <vt:lpstr>Consultation!Impression_des_titres</vt:lpstr>
      <vt:lpstr>'Données clients'!Impression_des_titres</vt:lpstr>
      <vt:lpstr>'Paramètres MEDIOSTAR'!Impression_des_titres</vt:lpstr>
      <vt:lpstr>'Suivi Forfait Epilation'!Impression_des_titres</vt:lpstr>
      <vt:lpstr>Matthieu</vt:lpstr>
      <vt:lpstr>PRAT</vt:lpstr>
      <vt:lpstr>'Achat Forfait Epilation'!Zone_d_impression</vt:lpstr>
      <vt:lpstr>'Achat Séance '!Zone_d_impression</vt:lpstr>
      <vt:lpstr>Consultation!Zone_d_impression</vt:lpstr>
      <vt:lpstr>'Données clients'!Zone_d_impression</vt:lpstr>
      <vt:lpstr>'Paramètres MEDIOSTAR'!Zone_d_impression</vt:lpstr>
      <vt:lpstr>'Suivi Forfait Epilation'!Zone_d_impression</vt:lpstr>
    </vt:vector>
  </TitlesOfParts>
  <Company>CHU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DELBOS</dc:creator>
  <cp:lastModifiedBy>Matthieu PRAT</cp:lastModifiedBy>
  <cp:lastPrinted>2024-10-25T06:53:56Z</cp:lastPrinted>
  <dcterms:created xsi:type="dcterms:W3CDTF">2004-11-30T15:05:17Z</dcterms:created>
  <dcterms:modified xsi:type="dcterms:W3CDTF">2024-10-25T08:23:48Z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-35273600</vt:i4>
  </property>
  <property fmtid="{D5CDD505-2E9C-101B-9397-08002B2CF9AE}" pid="3" name="_EmailSubject">
    <vt:lpwstr/>
  </property>
  <property fmtid="{D5CDD505-2E9C-101B-9397-08002B2CF9AE}" pid="4" name="_AuthorEmail">
    <vt:lpwstr>cluzel.i@chu-toulouse.fr</vt:lpwstr>
  </property>
  <property fmtid="{D5CDD505-2E9C-101B-9397-08002B2CF9AE}" pid="5" name="_AuthorEmailDisplayName">
    <vt:lpwstr>CLUZEL Isabelle</vt:lpwstr>
  </property>
  <property fmtid="{D5CDD505-2E9C-101B-9397-08002B2CF9AE}" pid="6" name="_ReviewingToolsShownOnce">
    <vt:lpwstr/>
  </property>
</Properties>
</file>