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C8A7FE0-713C-4A06-A10A-C36F7557C2D8}" xr6:coauthVersionLast="47" xr6:coauthVersionMax="47" xr10:uidLastSave="{00000000-0000-0000-0000-000000000000}"/>
  <bookViews>
    <workbookView xWindow="-120" yWindow="-120" windowWidth="20730" windowHeight="11160" tabRatio="763" xr2:uid="{00000000-000D-0000-FFFF-FFFF00000000}"/>
  </bookViews>
  <sheets>
    <sheet name="FACTURE" sheetId="1" r:id="rId1"/>
    <sheet name="SUPPRIMER" sheetId="12" r:id="rId2"/>
    <sheet name="NC" sheetId="11" r:id="rId3"/>
    <sheet name="ANNULER" sheetId="13" r:id="rId4"/>
    <sheet name="Liste" sheetId="8" r:id="rId5"/>
    <sheet name="NC par mois_old" sheetId="3" r:id="rId6"/>
  </sheets>
  <definedNames>
    <definedName name="_xlnm._FilterDatabase" localSheetId="0" hidden="1">FACTURE!$B$3:$P$6</definedName>
    <definedName name="DonnéesExternes_1" localSheetId="3" hidden="1">ANNULER!$A$3:$P$4</definedName>
    <definedName name="DonnéesExternes_1" localSheetId="2" hidden="1">NC!$A$3:$P$4</definedName>
    <definedName name="DonnéesExternes_1" localSheetId="1" hidden="1">SUPPRIMER!$A$3:$P$4</definedName>
    <definedName name="Garantie">Tab_Garantie[Garantie]</definedName>
    <definedName name="Shift">Tab_Shift[Shift]</definedName>
  </definedNames>
  <calcPr calcId="181029"/>
  <pivotCaches>
    <pivotCache cacheId="4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3" l="1"/>
  <c r="I5" i="13"/>
  <c r="M5" i="13"/>
  <c r="N5" i="13"/>
  <c r="O5" i="13"/>
  <c r="P5" i="13"/>
  <c r="H5" i="12"/>
  <c r="I5" i="12"/>
  <c r="M2" i="12" s="1"/>
  <c r="M5" i="12"/>
  <c r="N5" i="12"/>
  <c r="O5" i="12"/>
  <c r="P5" i="12"/>
  <c r="H5" i="11"/>
  <c r="I5" i="11"/>
  <c r="M2" i="11" s="1"/>
  <c r="M5" i="11"/>
  <c r="N5" i="11"/>
  <c r="P2" i="11" s="1"/>
  <c r="O5" i="11"/>
  <c r="P5" i="11"/>
  <c r="G1" i="13"/>
  <c r="P2" i="13"/>
  <c r="M2" i="13"/>
  <c r="P2" i="12"/>
  <c r="G1" i="12"/>
  <c r="G1" i="11"/>
  <c r="O6" i="1"/>
  <c r="P6" i="1"/>
  <c r="O5" i="1"/>
  <c r="P5" i="1"/>
  <c r="N7" i="1"/>
  <c r="M7" i="1"/>
  <c r="P2" i="1" s="1"/>
  <c r="I7" i="1"/>
  <c r="H7" i="1"/>
  <c r="M2" i="1" s="1"/>
  <c r="M21" i="3"/>
  <c r="L21" i="3"/>
  <c r="M20" i="3"/>
  <c r="L20" i="3"/>
  <c r="M19" i="3"/>
  <c r="L19" i="3"/>
  <c r="M18" i="3"/>
  <c r="L18" i="3"/>
  <c r="M17" i="3"/>
  <c r="L17" i="3"/>
  <c r="M16" i="3"/>
  <c r="L16" i="3"/>
  <c r="M15" i="3"/>
  <c r="L15" i="3"/>
  <c r="M14" i="3"/>
  <c r="L14" i="3"/>
  <c r="M13" i="3"/>
  <c r="L13" i="3"/>
  <c r="M12" i="3"/>
  <c r="L12" i="3"/>
  <c r="M11" i="3"/>
  <c r="L11" i="3"/>
  <c r="M10" i="3"/>
  <c r="L10" i="3"/>
  <c r="M9" i="3"/>
  <c r="L9" i="3"/>
  <c r="M8" i="3"/>
  <c r="L8" i="3"/>
  <c r="M7" i="3"/>
  <c r="L7" i="3"/>
  <c r="M6" i="3"/>
  <c r="L6" i="3"/>
  <c r="M5" i="3"/>
  <c r="L5" i="3"/>
  <c r="M4" i="3"/>
  <c r="L4" i="3"/>
  <c r="P4" i="1"/>
  <c r="P7" i="1" l="1"/>
  <c r="O4" i="1" l="1"/>
  <c r="O7" i="1" l="1"/>
  <c r="V3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F40FF2-CC3C-4823-8F74-DFCC2D2887C7}" keepAlive="1" name="Requête - Tab_Annuler" description="Connexion à la requête « Tab_Annuler » dans le classeur." type="5" refreshedVersion="8" background="1" saveData="1">
    <dbPr connection="Provider=Microsoft.Mashup.OleDb.1;Data Source=$Workbook$;Location=Tab_Annuler;Extended Properties=&quot;&quot;" command="SELECT * FROM [Tab_Annuler]"/>
  </connection>
  <connection id="2" xr16:uid="{594B25B3-6F5C-497D-AB39-CD91B6936BF5}" keepAlive="1" name="Requête - Tab_NC" description="Connexion à la requête « Tab_NC » dans le classeur." type="5" refreshedVersion="8" background="1" saveData="1">
    <dbPr connection="Provider=Microsoft.Mashup.OleDb.1;Data Source=$Workbook$;Location=Tab_NC;Extended Properties=&quot;&quot;" command="SELECT * FROM [Tab_NC]"/>
  </connection>
  <connection id="3" xr16:uid="{DF11C155-F5F9-4CE6-9B45-353C509B2B69}" keepAlive="1" name="Requête - Tab_Supprimer" description="Connexion à la requête « Tab_Supprimer » dans le classeur." type="5" refreshedVersion="8" background="1" saveData="1">
    <dbPr connection="Provider=Microsoft.Mashup.OleDb.1;Data Source=$Workbook$;Location=Tab_Supprimer;Extended Properties=&quot;&quot;" command="SELECT * FROM [Tab_Supprimer]"/>
  </connection>
</connections>
</file>

<file path=xl/sharedStrings.xml><?xml version="1.0" encoding="utf-8"?>
<sst xmlns="http://schemas.openxmlformats.org/spreadsheetml/2006/main" count="117" uniqueCount="51">
  <si>
    <t>Encours claims</t>
  </si>
  <si>
    <t>Date          facture garantie</t>
  </si>
  <si>
    <t>N° Claim</t>
  </si>
  <si>
    <t>N° Facture    garantie</t>
  </si>
  <si>
    <t>Pièces introduites</t>
  </si>
  <si>
    <t>M.O.   introduite</t>
  </si>
  <si>
    <t>Divers</t>
  </si>
  <si>
    <t>Date de      l'envoie de pièces</t>
  </si>
  <si>
    <t>SHIFT</t>
  </si>
  <si>
    <t>M.O.      créditées</t>
  </si>
  <si>
    <t>Pièces      créditées</t>
  </si>
  <si>
    <t>Différence       M.O.</t>
  </si>
  <si>
    <t>Différence      Pièces</t>
  </si>
  <si>
    <t>Total pièces &amp; MO demandés</t>
  </si>
  <si>
    <t>Total pièces &amp; MO payés</t>
  </si>
  <si>
    <t>DIFF.TOTAL M.O &amp; PIECES</t>
  </si>
  <si>
    <t>Dernier pointage</t>
  </si>
  <si>
    <t>Type garantie</t>
  </si>
  <si>
    <t>autres</t>
  </si>
  <si>
    <t>En-cours claims 2024</t>
  </si>
  <si>
    <t>Ordre</t>
  </si>
  <si>
    <t>N° Note de crédit</t>
  </si>
  <si>
    <t>Date de Note de crédit</t>
  </si>
  <si>
    <t>Étiquettes de lignes</t>
  </si>
  <si>
    <t>(vide)</t>
  </si>
  <si>
    <t>Total général</t>
  </si>
  <si>
    <t>Somme de Différence       M.O.</t>
  </si>
  <si>
    <t>Somme de Différence      Pièces</t>
  </si>
  <si>
    <t>Nombre de M.O.      créditées</t>
  </si>
  <si>
    <t>Nombre de Pièces      créditées</t>
  </si>
  <si>
    <t>Shift</t>
  </si>
  <si>
    <t>Garantie</t>
  </si>
  <si>
    <t>M.O. créditées</t>
  </si>
  <si>
    <t>Pièces créditées</t>
  </si>
  <si>
    <t>Différence M.O.</t>
  </si>
  <si>
    <t>Différence Pièces</t>
  </si>
  <si>
    <t>M.O. introduite</t>
  </si>
  <si>
    <t>N° Facture garantie</t>
  </si>
  <si>
    <t>TOTAL</t>
  </si>
  <si>
    <t>Total</t>
  </si>
  <si>
    <t>Date facture garantie</t>
  </si>
  <si>
    <t>Date envoi</t>
  </si>
  <si>
    <t>Date dossier</t>
  </si>
  <si>
    <t>Demande envoi pièces</t>
  </si>
  <si>
    <t>7 - 90</t>
  </si>
  <si>
    <t>2 - 10</t>
  </si>
  <si>
    <t>1 - 10</t>
  </si>
  <si>
    <t>2 - SK</t>
  </si>
  <si>
    <t>I - AG</t>
  </si>
  <si>
    <t>7 - 10</t>
  </si>
  <si>
    <t>30-09-2024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</si>
</sst>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Encours claims&quot;\ \ \ [$-40C]mmmm\-yyyy;@"/>
    <numFmt numFmtId="165" formatCode="dd/mm/yy"/>
    <numFmt numFmtId="166" formatCode="dd/mm/yy;@"/>
    <numFmt numFmtId="167" formatCode="#,##0.00_ ;[Red]\-#,##0.00\ "/>
    <numFmt numFmtId="168" formatCode="0.00_ ;[Red]\-0.00\ "/>
  </numFmts>
  <fonts count="17" x14ac:knownFonts="1">
    <font>
      <sz val="11"/>
      <color theme="1"/>
      <name val="Calibri"/>
      <family val="2"/>
      <scheme val="minor"/>
    </font>
    <font>
      <b/>
      <i/>
      <u val="double"/>
      <sz val="16"/>
      <color indexed="13"/>
      <name val="Comic Sans MS"/>
      <family val="4"/>
    </font>
    <font>
      <u val="double"/>
      <sz val="10"/>
      <name val="Comic Sans MS"/>
      <family val="4"/>
    </font>
    <font>
      <sz val="14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8"/>
      <name val="Comic Sans MS"/>
      <family val="4"/>
    </font>
    <font>
      <b/>
      <u/>
      <sz val="9"/>
      <name val="Comic Sans MS"/>
      <family val="4"/>
    </font>
    <font>
      <u/>
      <sz val="10"/>
      <name val="Comic Sans MS"/>
      <family val="4"/>
    </font>
    <font>
      <b/>
      <i/>
      <sz val="9"/>
      <name val="Comic Sans MS"/>
      <family val="4"/>
    </font>
    <font>
      <b/>
      <i/>
      <sz val="10"/>
      <name val="Comic Sans MS"/>
      <family val="4"/>
    </font>
    <font>
      <b/>
      <sz val="11"/>
      <name val="Comic Sans MS"/>
      <family val="4"/>
    </font>
    <font>
      <b/>
      <sz val="9"/>
      <name val="Comic Sans MS"/>
    </font>
    <font>
      <b/>
      <sz val="8"/>
      <name val="Comic Sans MS"/>
      <family val="4"/>
    </font>
    <font>
      <sz val="9"/>
      <name val="Comic Sans MS"/>
    </font>
    <font>
      <sz val="8"/>
      <name val="Comic Sans MS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4" fontId="0" fillId="0" borderId="0" xfId="0" applyNumberFormat="1"/>
    <xf numFmtId="4" fontId="4" fillId="0" borderId="0" xfId="0" applyNumberFormat="1" applyFont="1"/>
    <xf numFmtId="0" fontId="4" fillId="0" borderId="0" xfId="0" applyFont="1"/>
    <xf numFmtId="3" fontId="4" fillId="0" borderId="0" xfId="0" applyNumberFormat="1" applyFont="1" applyProtection="1">
      <protection locked="0"/>
    </xf>
    <xf numFmtId="4" fontId="4" fillId="0" borderId="0" xfId="0" applyNumberFormat="1" applyFont="1" applyProtection="1">
      <protection locked="0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/>
    <xf numFmtId="3" fontId="4" fillId="0" borderId="0" xfId="0" applyNumberFormat="1" applyFont="1"/>
    <xf numFmtId="165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 applyProtection="1">
      <alignment horizontal="center" vertical="center" wrapText="1"/>
      <protection locked="0"/>
    </xf>
    <xf numFmtId="4" fontId="5" fillId="0" borderId="0" xfId="0" applyNumberFormat="1" applyFont="1" applyAlignment="1" applyProtection="1">
      <alignment horizontal="center" vertical="center" wrapText="1"/>
      <protection locked="0"/>
    </xf>
    <xf numFmtId="4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168" fontId="4" fillId="0" borderId="2" xfId="0" applyNumberFormat="1" applyFont="1" applyBorder="1"/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3" fontId="4" fillId="4" borderId="1" xfId="0" applyNumberFormat="1" applyFont="1" applyFill="1" applyBorder="1" applyAlignment="1" applyProtection="1">
      <alignment horizontal="center" vertical="center"/>
      <protection locked="0"/>
    </xf>
    <xf numFmtId="3" fontId="7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/>
    </xf>
    <xf numFmtId="4" fontId="4" fillId="6" borderId="3" xfId="0" applyNumberFormat="1" applyFont="1" applyFill="1" applyBorder="1" applyProtection="1">
      <protection locked="0"/>
    </xf>
    <xf numFmtId="4" fontId="0" fillId="6" borderId="4" xfId="0" applyNumberFormat="1" applyFill="1" applyBorder="1" applyAlignment="1">
      <alignment horizontal="center" vertical="center"/>
    </xf>
    <xf numFmtId="4" fontId="0" fillId="6" borderId="5" xfId="0" applyNumberFormat="1" applyFill="1" applyBorder="1" applyAlignment="1">
      <alignment wrapText="1"/>
    </xf>
    <xf numFmtId="168" fontId="4" fillId="0" borderId="0" xfId="0" applyNumberFormat="1" applyFont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12" fillId="0" borderId="0" xfId="0" applyNumberFormat="1" applyFont="1" applyAlignment="1">
      <alignment horizontal="center" vertical="center" wrapText="1"/>
    </xf>
    <xf numFmtId="166" fontId="4" fillId="3" borderId="2" xfId="0" applyNumberFormat="1" applyFont="1" applyFill="1" applyBorder="1" applyProtection="1">
      <protection locked="0"/>
    </xf>
    <xf numFmtId="3" fontId="4" fillId="3" borderId="2" xfId="0" applyNumberFormat="1" applyFont="1" applyFill="1" applyBorder="1" applyAlignment="1" applyProtection="1">
      <alignment horizontal="center" vertical="center"/>
      <protection locked="0"/>
    </xf>
    <xf numFmtId="3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3" borderId="2" xfId="0" applyNumberFormat="1" applyFont="1" applyFill="1" applyBorder="1" applyProtection="1">
      <protection locked="0"/>
    </xf>
    <xf numFmtId="4" fontId="4" fillId="3" borderId="2" xfId="0" applyNumberFormat="1" applyFont="1" applyFill="1" applyBorder="1" applyProtection="1">
      <protection locked="0"/>
    </xf>
    <xf numFmtId="165" fontId="4" fillId="5" borderId="2" xfId="0" applyNumberFormat="1" applyFont="1" applyFill="1" applyBorder="1" applyAlignment="1">
      <alignment horizontal="center"/>
    </xf>
    <xf numFmtId="3" fontId="6" fillId="5" borderId="2" xfId="0" applyNumberFormat="1" applyFont="1" applyFill="1" applyBorder="1" applyAlignment="1">
      <alignment horizontal="left" vertical="center"/>
    </xf>
    <xf numFmtId="4" fontId="4" fillId="5" borderId="2" xfId="0" applyNumberFormat="1" applyFont="1" applyFill="1" applyBorder="1"/>
    <xf numFmtId="167" fontId="4" fillId="5" borderId="2" xfId="0" applyNumberFormat="1" applyFont="1" applyFill="1" applyBorder="1"/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wrapText="1"/>
    </xf>
    <xf numFmtId="4" fontId="4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3" fontId="6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4" fillId="3" borderId="1" xfId="0" applyNumberFormat="1" applyFont="1" applyFill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 applyProtection="1">
      <alignment vertical="center"/>
      <protection locked="0"/>
    </xf>
    <xf numFmtId="165" fontId="4" fillId="5" borderId="1" xfId="0" applyNumberFormat="1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vertical="center"/>
    </xf>
    <xf numFmtId="167" fontId="4" fillId="5" borderId="1" xfId="0" applyNumberFormat="1" applyFont="1" applyFill="1" applyBorder="1" applyAlignment="1">
      <alignment vertical="center"/>
    </xf>
    <xf numFmtId="166" fontId="4" fillId="3" borderId="1" xfId="0" applyNumberFormat="1" applyFont="1" applyFill="1" applyBorder="1" applyAlignment="1" applyProtection="1">
      <alignment horizontal="center" vertical="center"/>
      <protection locked="0"/>
    </xf>
    <xf numFmtId="168" fontId="4" fillId="0" borderId="1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/>
    <xf numFmtId="166" fontId="14" fillId="3" borderId="1" xfId="0" applyNumberFormat="1" applyFont="1" applyFill="1" applyBorder="1" applyAlignment="1" applyProtection="1">
      <alignment horizontal="center" vertical="center"/>
      <protection locked="0"/>
    </xf>
    <xf numFmtId="3" fontId="14" fillId="3" borderId="1" xfId="0" applyNumberFormat="1" applyFont="1" applyFill="1" applyBorder="1" applyAlignment="1" applyProtection="1">
      <alignment horizontal="center" vertical="center"/>
      <protection locked="0"/>
    </xf>
    <xf numFmtId="3" fontId="14" fillId="3" borderId="1" xfId="0" applyNumberFormat="1" applyFont="1" applyFill="1" applyBorder="1" applyAlignment="1" applyProtection="1">
      <alignment vertical="center"/>
      <protection locked="0"/>
    </xf>
    <xf numFmtId="4" fontId="14" fillId="3" borderId="1" xfId="0" applyNumberFormat="1" applyFont="1" applyFill="1" applyBorder="1" applyAlignment="1" applyProtection="1">
      <alignment vertical="center"/>
      <protection locked="0"/>
    </xf>
    <xf numFmtId="165" fontId="14" fillId="5" borderId="1" xfId="0" applyNumberFormat="1" applyFont="1" applyFill="1" applyBorder="1" applyAlignment="1">
      <alignment horizontal="center" vertical="center"/>
    </xf>
    <xf numFmtId="3" fontId="15" fillId="5" borderId="1" xfId="0" applyNumberFormat="1" applyFont="1" applyFill="1" applyBorder="1" applyAlignment="1">
      <alignment horizontal="center" vertical="center"/>
    </xf>
    <xf numFmtId="4" fontId="14" fillId="5" borderId="1" xfId="0" applyNumberFormat="1" applyFont="1" applyFill="1" applyBorder="1" applyAlignment="1">
      <alignment vertical="center"/>
    </xf>
    <xf numFmtId="167" fontId="14" fillId="5" borderId="1" xfId="0" applyNumberFormat="1" applyFont="1" applyFill="1" applyBorder="1" applyAlignment="1">
      <alignment vertical="center"/>
    </xf>
    <xf numFmtId="168" fontId="14" fillId="0" borderId="2" xfId="0" applyNumberFormat="1" applyFont="1" applyBorder="1" applyAlignment="1">
      <alignment vertical="center"/>
    </xf>
    <xf numFmtId="168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4" fontId="3" fillId="0" borderId="0" xfId="0" applyNumberFormat="1" applyFont="1" applyAlignment="1">
      <alignment horizontal="centerContinuous" vertical="center"/>
    </xf>
    <xf numFmtId="14" fontId="0" fillId="0" borderId="0" xfId="0" applyNumberFormat="1" applyAlignment="1">
      <alignment vertical="center"/>
    </xf>
    <xf numFmtId="168" fontId="0" fillId="0" borderId="0" xfId="0" applyNumberFormat="1"/>
    <xf numFmtId="168" fontId="0" fillId="0" borderId="0" xfId="0" applyNumberFormat="1" applyAlignment="1">
      <alignment vertical="center"/>
    </xf>
    <xf numFmtId="14" fontId="4" fillId="4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4" xfId="0" applyNumberFormat="1" applyFont="1" applyBorder="1" applyAlignment="1">
      <alignment horizontal="right" vertical="center"/>
    </xf>
    <xf numFmtId="4" fontId="5" fillId="0" borderId="2" xfId="0" applyNumberFormat="1" applyFont="1" applyBorder="1" applyAlignment="1">
      <alignment vertical="center"/>
    </xf>
    <xf numFmtId="4" fontId="5" fillId="0" borderId="2" xfId="0" applyNumberFormat="1" applyFont="1" applyBorder="1"/>
    <xf numFmtId="4" fontId="5" fillId="0" borderId="4" xfId="0" applyNumberFormat="1" applyFont="1" applyBorder="1" applyAlignment="1">
      <alignment vertical="center"/>
    </xf>
    <xf numFmtId="4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 applyProtection="1">
      <alignment horizontal="center" vertical="center" wrapText="1"/>
      <protection locked="0"/>
    </xf>
    <xf numFmtId="4" fontId="5" fillId="0" borderId="2" xfId="0" applyNumberFormat="1" applyFont="1" applyBorder="1" applyAlignment="1" applyProtection="1">
      <alignment horizontal="center" vertical="center" wrapText="1"/>
      <protection locked="0"/>
    </xf>
    <xf numFmtId="3" fontId="5" fillId="0" borderId="2" xfId="0" applyNumberFormat="1" applyFont="1" applyBorder="1" applyAlignment="1">
      <alignment horizontal="center" vertical="center" wrapText="1"/>
    </xf>
    <xf numFmtId="0" fontId="0" fillId="0" borderId="3" xfId="0" applyBorder="1"/>
    <xf numFmtId="165" fontId="5" fillId="0" borderId="4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168" fontId="14" fillId="0" borderId="1" xfId="0" applyNumberFormat="1" applyFont="1" applyBorder="1" applyAlignment="1">
      <alignment vertical="center"/>
    </xf>
    <xf numFmtId="166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vertical="center"/>
      <protection locked="0"/>
    </xf>
    <xf numFmtId="4" fontId="5" fillId="3" borderId="6" xfId="0" applyNumberFormat="1" applyFont="1" applyFill="1" applyBorder="1" applyAlignment="1" applyProtection="1">
      <alignment vertical="center"/>
      <protection locked="0"/>
    </xf>
    <xf numFmtId="0" fontId="5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4" fontId="5" fillId="5" borderId="6" xfId="0" applyNumberFormat="1" applyFont="1" applyFill="1" applyBorder="1" applyAlignment="1">
      <alignment vertical="center"/>
    </xf>
    <xf numFmtId="167" fontId="5" fillId="5" borderId="6" xfId="0" applyNumberFormat="1" applyFont="1" applyFill="1" applyBorder="1" applyAlignment="1">
      <alignment vertical="center"/>
    </xf>
    <xf numFmtId="168" fontId="5" fillId="0" borderId="6" xfId="0" applyNumberFormat="1" applyFont="1" applyBorder="1" applyAlignment="1">
      <alignment vertical="center"/>
    </xf>
    <xf numFmtId="3" fontId="1" fillId="2" borderId="0" xfId="0" applyNumberFormat="1" applyFont="1" applyFill="1" applyAlignment="1" applyProtection="1">
      <alignment horizontal="center" vertical="center"/>
      <protection locked="0"/>
    </xf>
    <xf numFmtId="2" fontId="11" fillId="6" borderId="3" xfId="0" applyNumberFormat="1" applyFont="1" applyFill="1" applyBorder="1" applyAlignment="1">
      <alignment horizontal="center" vertical="center" readingOrder="1"/>
    </xf>
    <xf numFmtId="0" fontId="0" fillId="6" borderId="5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40"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168" formatCode="0.00_ ;[Red]\-0.00\ 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numFmt numFmtId="168" formatCode="0.00_ ;[Red]\-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68" formatCode="0.00_ ;[Red]\-0.00\ 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68" formatCode="0.00_ ;[Red]\-0.00\ 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family val="4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43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3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3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43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66" formatCode="dd/mm/yy;@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</dxf>
    <dxf>
      <alignment wrapText="1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66" formatCode="dd/mm/yy;@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border>
        <top style="double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76200</xdr:rowOff>
    </xdr:from>
    <xdr:to>
      <xdr:col>7</xdr:col>
      <xdr:colOff>504825</xdr:colOff>
      <xdr:row>0</xdr:row>
      <xdr:rowOff>552450</xdr:rowOff>
    </xdr:to>
    <xdr:pic>
      <xdr:nvPicPr>
        <xdr:cNvPr id="3" name="Picture 16" descr="LOGOVWSERVICEHAUTDEF">
          <a:extLst>
            <a:ext uri="{FF2B5EF4-FFF2-40B4-BE49-F238E27FC236}">
              <a16:creationId xmlns:a16="http://schemas.microsoft.com/office/drawing/2014/main" id="{7E889A21-DEE2-4A58-9877-1C94F53EC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0850" y="76200"/>
          <a:ext cx="3619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152400</xdr:colOff>
      <xdr:row>0</xdr:row>
      <xdr:rowOff>38100</xdr:rowOff>
    </xdr:from>
    <xdr:to>
      <xdr:col>8</xdr:col>
      <xdr:colOff>590495</xdr:colOff>
      <xdr:row>0</xdr:row>
      <xdr:rowOff>514290</xdr:rowOff>
    </xdr:to>
    <xdr:pic macro="[0]!reset">
      <xdr:nvPicPr>
        <xdr:cNvPr id="4" name="Image 3">
          <a:extLst>
            <a:ext uri="{FF2B5EF4-FFF2-40B4-BE49-F238E27FC236}">
              <a16:creationId xmlns:a16="http://schemas.microsoft.com/office/drawing/2014/main" id="{A33A94AC-DBD2-4CD8-AF30-BBDFB4291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48400" y="38100"/>
          <a:ext cx="438095" cy="4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47625</xdr:rowOff>
    </xdr:from>
    <xdr:to>
      <xdr:col>4</xdr:col>
      <xdr:colOff>504825</xdr:colOff>
      <xdr:row>0</xdr:row>
      <xdr:rowOff>504825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6525E5AB-02C6-4B87-B767-DD801BDA4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47625"/>
          <a:ext cx="3619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371475</xdr:colOff>
      <xdr:row>0</xdr:row>
      <xdr:rowOff>19050</xdr:rowOff>
    </xdr:from>
    <xdr:to>
      <xdr:col>5</xdr:col>
      <xdr:colOff>809570</xdr:colOff>
      <xdr:row>0</xdr:row>
      <xdr:rowOff>495240</xdr:rowOff>
    </xdr:to>
    <xdr:pic macro="[0]!actualiser">
      <xdr:nvPicPr>
        <xdr:cNvPr id="3" name="Image 2">
          <a:extLst>
            <a:ext uri="{FF2B5EF4-FFF2-40B4-BE49-F238E27FC236}">
              <a16:creationId xmlns:a16="http://schemas.microsoft.com/office/drawing/2014/main" id="{174A7817-ABC2-B59C-0516-A47925CFF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3025" y="19050"/>
          <a:ext cx="438095" cy="4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47625</xdr:rowOff>
    </xdr:from>
    <xdr:to>
      <xdr:col>4</xdr:col>
      <xdr:colOff>504825</xdr:colOff>
      <xdr:row>0</xdr:row>
      <xdr:rowOff>504825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81AE4F7E-7DF7-438E-A1EB-CB9C5422E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0" y="47625"/>
          <a:ext cx="3619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371475</xdr:colOff>
      <xdr:row>0</xdr:row>
      <xdr:rowOff>9525</xdr:rowOff>
    </xdr:from>
    <xdr:to>
      <xdr:col>5</xdr:col>
      <xdr:colOff>809570</xdr:colOff>
      <xdr:row>0</xdr:row>
      <xdr:rowOff>485715</xdr:rowOff>
    </xdr:to>
    <xdr:pic macro="[0]!actualiser">
      <xdr:nvPicPr>
        <xdr:cNvPr id="3" name="Image 2">
          <a:extLst>
            <a:ext uri="{FF2B5EF4-FFF2-40B4-BE49-F238E27FC236}">
              <a16:creationId xmlns:a16="http://schemas.microsoft.com/office/drawing/2014/main" id="{AF628843-7A59-2601-040B-4A3984ACB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3025" y="9525"/>
          <a:ext cx="438095" cy="4761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47625</xdr:rowOff>
    </xdr:from>
    <xdr:to>
      <xdr:col>4</xdr:col>
      <xdr:colOff>504825</xdr:colOff>
      <xdr:row>0</xdr:row>
      <xdr:rowOff>504825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C450E28C-D621-42F0-A485-69B1DA1AE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47625"/>
          <a:ext cx="3619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409575</xdr:colOff>
      <xdr:row>0</xdr:row>
      <xdr:rowOff>38100</xdr:rowOff>
    </xdr:from>
    <xdr:to>
      <xdr:col>5</xdr:col>
      <xdr:colOff>847670</xdr:colOff>
      <xdr:row>0</xdr:row>
      <xdr:rowOff>514290</xdr:rowOff>
    </xdr:to>
    <xdr:pic macro="[0]!actualiser">
      <xdr:nvPicPr>
        <xdr:cNvPr id="3" name="Image 2">
          <a:extLst>
            <a:ext uri="{FF2B5EF4-FFF2-40B4-BE49-F238E27FC236}">
              <a16:creationId xmlns:a16="http://schemas.microsoft.com/office/drawing/2014/main" id="{9A05EA8F-F1F1-5027-5322-1960DFF90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"/>
          <a:ext cx="438095" cy="47619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76200</xdr:rowOff>
    </xdr:from>
    <xdr:to>
      <xdr:col>4</xdr:col>
      <xdr:colOff>504825</xdr:colOff>
      <xdr:row>0</xdr:row>
      <xdr:rowOff>552450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E28B3174-117F-494B-8A4D-2751129F4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3270" y="76200"/>
          <a:ext cx="36576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565.768982638889" createdVersion="8" refreshedVersion="8" minRefreshableVersion="3" recordCount="18" xr:uid="{55D1260F-1DDC-445C-A016-A02F2227F805}">
  <cacheSource type="worksheet">
    <worksheetSource name="Liste124"/>
  </cacheSource>
  <cacheFields count="15">
    <cacheField name="Date          facture garantie" numFmtId="166">
      <sharedItems containsNonDate="0" containsString="0" containsBlank="1"/>
    </cacheField>
    <cacheField name="N° Claim" numFmtId="3">
      <sharedItems containsNonDate="0" containsString="0" containsBlank="1"/>
    </cacheField>
    <cacheField name="Ordre" numFmtId="3">
      <sharedItems containsNonDate="0" containsString="0" containsBlank="1"/>
    </cacheField>
    <cacheField name="N° Facture    garantie" numFmtId="3">
      <sharedItems containsNonDate="0" containsString="0" containsBlank="1"/>
    </cacheField>
    <cacheField name="Pièces introduites" numFmtId="4">
      <sharedItems containsNonDate="0" containsString="0" containsBlank="1"/>
    </cacheField>
    <cacheField name="M.O.   introduite" numFmtId="4">
      <sharedItems containsNonDate="0" containsString="0" containsBlank="1"/>
    </cacheField>
    <cacheField name="Divers" numFmtId="4">
      <sharedItems containsNonDate="0" containsString="0" containsBlank="1"/>
    </cacheField>
    <cacheField name="Date de      l'envoie de pièces" numFmtId="165">
      <sharedItems containsNonDate="0" containsString="0" containsBlank="1"/>
    </cacheField>
    <cacheField name="SHIFT" numFmtId="3">
      <sharedItems containsNonDate="0" containsString="0" containsBlank="1"/>
    </cacheField>
    <cacheField name="M.O.      créditées" numFmtId="4">
      <sharedItems containsNonDate="0" containsString="0" containsBlank="1"/>
    </cacheField>
    <cacheField name="Pièces      créditées" numFmtId="167">
      <sharedItems containsNonDate="0" containsString="0" containsBlank="1"/>
    </cacheField>
    <cacheField name="Différence       M.O." numFmtId="168">
      <sharedItems containsSemiMixedTypes="0" containsString="0" containsNumber="1" containsInteger="1" minValue="0" maxValue="0"/>
    </cacheField>
    <cacheField name="Différence      Pièces" numFmtId="168">
      <sharedItems containsSemiMixedTypes="0" containsString="0" containsNumber="1" containsInteger="1" minValue="0" maxValue="0"/>
    </cacheField>
    <cacheField name="N° Note de crédit" numFmtId="4">
      <sharedItems containsNonDate="0" containsString="0" containsBlank="1"/>
    </cacheField>
    <cacheField name="Date de Note de crédit" numFmtId="4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3B4545-74EA-4624-9C8B-EC61BB44A4DD}" name="Tableau croisé dynamique6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3:E25" firstHeaderRow="0" firstDataRow="1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numFmtId="168" showAll="0"/>
    <pivotField dataField="1" numFmtId="168" showAll="0"/>
    <pivotField showAll="0"/>
    <pivotField axis="axisRow" showAll="0">
      <items count="2">
        <item x="0"/>
        <item t="default"/>
      </items>
    </pivotField>
  </pivotFields>
  <rowFields count="1">
    <field x="14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ifférence       M.O." fld="11" baseField="0" baseItem="0"/>
    <dataField name="Somme de Différence      Pièces" fld="12" baseField="0" baseItem="0"/>
    <dataField name="Nombre de M.O.      créditées" fld="9" subtotal="count" baseField="0" baseItem="0"/>
    <dataField name="Nombre de Pièces      créditées" fld="10" subtotal="count" baseField="0" baseItem="0"/>
  </dataFields>
  <formats count="1">
    <format dxfId="10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E0C8E3E-C89C-47A2-B323-BFC850F0FCFE}" autoFormatId="16" applyNumberFormats="0" applyBorderFormats="0" applyFontFormats="0" applyPatternFormats="0" applyAlignmentFormats="0" applyWidthHeightFormats="0">
  <queryTableRefresh nextId="17">
    <queryTableFields count="16">
      <queryTableField id="1" name="Date envoi" tableColumnId="17"/>
      <queryTableField id="2" name="Date dossier" tableColumnId="2"/>
      <queryTableField id="3" name="N° Claim" tableColumnId="3"/>
      <queryTableField id="4" name="Dernier pointage" tableColumnId="4"/>
      <queryTableField id="5" name="Type garantie" tableColumnId="5"/>
      <queryTableField id="6" name="Date facture garantie" tableColumnId="6"/>
      <queryTableField id="7" name="N° Facture garantie" tableColumnId="7"/>
      <queryTableField id="8" name="Pièces introduites" tableColumnId="8"/>
      <queryTableField id="9" name="M.O. introduite" tableColumnId="9"/>
      <queryTableField id="10" name="Divers" tableColumnId="10"/>
      <queryTableField id="11" name="Demande envoi pièces" tableColumnId="11"/>
      <queryTableField id="12" name="SHIFT" tableColumnId="12"/>
      <queryTableField id="13" name="M.O. créditées" tableColumnId="13"/>
      <queryTableField id="14" name="Pièces créditées" tableColumnId="14"/>
      <queryTableField id="15" name="Différence M.O." tableColumnId="15"/>
      <queryTableField id="16" name="Différence Pièces" tableColumnId="1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908982B-735D-444D-AABD-3CB1B7DA3A34}" autoFormatId="16" applyNumberFormats="0" applyBorderFormats="0" applyFontFormats="0" applyPatternFormats="0" applyAlignmentFormats="0" applyWidthHeightFormats="0">
  <queryTableRefresh nextId="17">
    <queryTableFields count="16">
      <queryTableField id="1" name="Date envoi" tableColumnId="17"/>
      <queryTableField id="2" name="Date dossier" tableColumnId="2"/>
      <queryTableField id="3" name="N° Claim" tableColumnId="3"/>
      <queryTableField id="4" name="Dernier pointage" tableColumnId="4"/>
      <queryTableField id="5" name="Type garantie" tableColumnId="5"/>
      <queryTableField id="6" name="Date facture garantie" tableColumnId="6"/>
      <queryTableField id="7" name="N° Facture garantie" tableColumnId="7"/>
      <queryTableField id="8" name="Pièces introduites" tableColumnId="8"/>
      <queryTableField id="9" name="M.O. introduite" tableColumnId="9"/>
      <queryTableField id="10" name="Divers" tableColumnId="10"/>
      <queryTableField id="11" name="Demande envoi pièces" tableColumnId="11"/>
      <queryTableField id="12" name="SHIFT" tableColumnId="12"/>
      <queryTableField id="13" name="M.O. créditées" tableColumnId="13"/>
      <queryTableField id="14" name="Pièces créditées" tableColumnId="14"/>
      <queryTableField id="15" name="Différence M.O." tableColumnId="15"/>
      <queryTableField id="16" name="Différence Pièces" tableColumnId="1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AC1D8B-7C50-46DA-82C2-F995E2ABA07E}" autoFormatId="16" applyNumberFormats="0" applyBorderFormats="0" applyFontFormats="0" applyPatternFormats="0" applyAlignmentFormats="0" applyWidthHeightFormats="0">
  <queryTableRefresh nextId="17">
    <queryTableFields count="16">
      <queryTableField id="1" name="Date envoi" tableColumnId="17"/>
      <queryTableField id="2" name="Date dossier" tableColumnId="2"/>
      <queryTableField id="3" name="N° Claim" tableColumnId="3"/>
      <queryTableField id="4" name="Dernier pointage" tableColumnId="4"/>
      <queryTableField id="5" name="Type garantie" tableColumnId="5"/>
      <queryTableField id="6" name="Date facture garantie" tableColumnId="6"/>
      <queryTableField id="7" name="N° Facture garantie" tableColumnId="7"/>
      <queryTableField id="8" name="Pièces introduites" tableColumnId="8"/>
      <queryTableField id="9" name="M.O. introduite" tableColumnId="9"/>
      <queryTableField id="10" name="Divers" tableColumnId="10"/>
      <queryTableField id="11" name="Demande envoi pièces" tableColumnId="11"/>
      <queryTableField id="12" name="SHIFT" tableColumnId="12"/>
      <queryTableField id="13" name="M.O. créditées" tableColumnId="13"/>
      <queryTableField id="14" name="Pièces créditées" tableColumnId="14"/>
      <queryTableField id="15" name="Différence M.O." tableColumnId="15"/>
      <queryTableField id="16" name="Différence Pièces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_facture" displayName="Tab_facture" ref="A3:P7" insertRowShift="1" totalsRowCount="1" headerRowDxfId="136" totalsRowDxfId="134" headerRowBorderDxfId="135" totalsRowBorderDxfId="133">
  <sortState xmlns:xlrd2="http://schemas.microsoft.com/office/spreadsheetml/2017/richdata2" ref="B4:P28">
    <sortCondition ref="C3:C28"/>
  </sortState>
  <tableColumns count="16">
    <tableColumn id="6" xr3:uid="{CA9543AF-F638-480F-A0BE-4DAA03179EFD}" name="Date envoi" totalsRowLabel="TOTAL" dataDxfId="132" totalsRowDxfId="91"/>
    <tableColumn id="1" xr3:uid="{00000000-0010-0000-0000-000001000000}" name="Date dossier" dataDxfId="131" totalsRowDxfId="90"/>
    <tableColumn id="2" xr3:uid="{00000000-0010-0000-0000-000002000000}" name="N° Claim" dataDxfId="130" totalsRowDxfId="89"/>
    <tableColumn id="16" xr3:uid="{00000000-0010-0000-0000-000010000000}" name="Dernier pointage" dataDxfId="129" totalsRowDxfId="88"/>
    <tableColumn id="17" xr3:uid="{8ED3E57D-1792-4EF3-8E6B-B58BECD270F4}" name="Type garantie" dataDxfId="128" totalsRowDxfId="87"/>
    <tableColumn id="15" xr3:uid="{2518BA2B-E51A-480F-816F-7246FDBD8750}" name="Date facture garantie" dataDxfId="127" totalsRowDxfId="86"/>
    <tableColumn id="3" xr3:uid="{00000000-0010-0000-0000-000003000000}" name="N° Facture garantie" dataDxfId="126" totalsRowDxfId="85"/>
    <tableColumn id="4" xr3:uid="{00000000-0010-0000-0000-000004000000}" name="Pièces introduites" totalsRowFunction="sum" dataDxfId="125" totalsRowDxfId="84"/>
    <tableColumn id="5" xr3:uid="{00000000-0010-0000-0000-000005000000}" name="M.O. introduite" totalsRowFunction="sum" dataDxfId="124" totalsRowDxfId="83"/>
    <tableColumn id="7" xr3:uid="{00000000-0010-0000-0000-000007000000}" name="Divers" dataDxfId="123" totalsRowDxfId="82"/>
    <tableColumn id="9" xr3:uid="{00000000-0010-0000-0000-000009000000}" name="Demande envoi pièces" dataDxfId="122" totalsRowDxfId="81"/>
    <tableColumn id="10" xr3:uid="{00000000-0010-0000-0000-00000A000000}" name="SHIFT" dataDxfId="121" totalsRowDxfId="80"/>
    <tableColumn id="11" xr3:uid="{00000000-0010-0000-0000-00000B000000}" name="M.O. créditées" totalsRowFunction="sum" dataDxfId="120" totalsRowDxfId="79"/>
    <tableColumn id="12" xr3:uid="{00000000-0010-0000-0000-00000C000000}" name="Pièces créditées" totalsRowFunction="sum" dataDxfId="119" totalsRowDxfId="78"/>
    <tableColumn id="13" xr3:uid="{00000000-0010-0000-0000-00000D000000}" name="Différence M.O." totalsRowFunction="sum" dataDxfId="118" totalsRowDxfId="77">
      <calculatedColumnFormula>M4-(I4+J4)</calculatedColumnFormula>
    </tableColumn>
    <tableColumn id="14" xr3:uid="{00000000-0010-0000-0000-00000E000000}" name="Différence Pièces" totalsRowFunction="sum" dataDxfId="117" totalsRowDxfId="76">
      <calculatedColumnFormula>N4-(H4+N4)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A2EE229-93C4-48D2-B67C-E3378F56F651}" name="Tab_Supprimer" displayName="Tab_Supprimer" ref="A3:P5" tableType="queryTable" totalsRowCount="1" dataDxfId="115">
  <autoFilter ref="A3:P4" xr:uid="{7A2EE229-93C4-48D2-B67C-E3378F56F651}"/>
  <tableColumns count="16">
    <tableColumn id="17" xr3:uid="{C83AE393-0B3E-44A0-8D66-C5330A553956}" uniqueName="17" name="Date envoi" totalsRowLabel="Total" queryTableFieldId="1" dataDxfId="47"/>
    <tableColumn id="2" xr3:uid="{D86E2FB3-AA3D-4434-9C23-B8275AECB3A6}" uniqueName="2" name="Date dossier" queryTableFieldId="2" dataDxfId="46"/>
    <tableColumn id="3" xr3:uid="{9E6504BE-7749-4A7A-88F8-4FB3E8990A27}" uniqueName="3" name="N° Claim" queryTableFieldId="3" dataDxfId="45"/>
    <tableColumn id="4" xr3:uid="{CEB0306D-941F-43C5-9D5B-6F4974E87250}" uniqueName="4" name="Dernier pointage" queryTableFieldId="4" dataDxfId="44"/>
    <tableColumn id="5" xr3:uid="{2FBBB854-711F-4487-8BC4-1B90BF62BEFB}" uniqueName="5" name="Type garantie" queryTableFieldId="5" dataDxfId="43"/>
    <tableColumn id="6" xr3:uid="{E2ED80A0-56C7-464A-AAFF-C7D49050E960}" uniqueName="6" name="Date facture garantie" queryTableFieldId="6" dataDxfId="42"/>
    <tableColumn id="7" xr3:uid="{1B2BA694-5C2A-4F44-AA35-F7420F7E09F1}" uniqueName="7" name="N° Facture garantie" queryTableFieldId="7" dataDxfId="41"/>
    <tableColumn id="8" xr3:uid="{4AA76632-B0CD-4CC1-AD8A-BD2215EE98B9}" uniqueName="8" name="Pièces introduites" totalsRowFunction="sum" queryTableFieldId="8" dataDxfId="40" totalsRowDxfId="48"/>
    <tableColumn id="9" xr3:uid="{8F00A633-56A4-4B06-893D-5E72D41E6C45}" uniqueName="9" name="M.O. introduite" totalsRowFunction="sum" queryTableFieldId="9" dataDxfId="39" totalsRowDxfId="49"/>
    <tableColumn id="10" xr3:uid="{4D611C76-7EA1-49F6-98FB-908E796733B5}" uniqueName="10" name="Divers" queryTableFieldId="10" dataDxfId="38"/>
    <tableColumn id="11" xr3:uid="{E45943E9-16F0-4591-A2D7-0C19746D23F0}" uniqueName="11" name="Demande envoi pièces" queryTableFieldId="11" dataDxfId="37"/>
    <tableColumn id="12" xr3:uid="{80743C2A-D7B4-4A4A-A394-B1C949A7CD4A}" uniqueName="12" name="SHIFT" queryTableFieldId="12" dataDxfId="36"/>
    <tableColumn id="13" xr3:uid="{9A5D2EB9-1E5F-42B1-91AA-A6A639970CB7}" uniqueName="13" name="M.O. créditées" totalsRowFunction="sum" queryTableFieldId="13" dataDxfId="35" totalsRowDxfId="50"/>
    <tableColumn id="14" xr3:uid="{21CF4E4C-922B-4EB4-8DF5-25AFE5C31B01}" uniqueName="14" name="Pièces créditées" totalsRowFunction="sum" queryTableFieldId="14" dataDxfId="34" totalsRowDxfId="51"/>
    <tableColumn id="15" xr3:uid="{12372CA5-7D1D-4D9C-8A1E-130278EAA0DB}" uniqueName="15" name="Différence M.O." totalsRowFunction="sum" queryTableFieldId="15" dataDxfId="33" totalsRowDxfId="52"/>
    <tableColumn id="16" xr3:uid="{DCD81A70-F89B-4D7C-B26B-9BB3A33751F4}" uniqueName="16" name="Différence Pièces" totalsRowFunction="sum" queryTableFieldId="16" dataDxfId="32" totalsRowDxfId="5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DD2F07B-61AB-4435-B868-4E24B8C6F4DE}" name="Tab_NC" displayName="Tab_NC" ref="A3:P5" tableType="queryTable" totalsRowCount="1" dataDxfId="116">
  <autoFilter ref="A3:P4" xr:uid="{BDD2F07B-61AB-4435-B868-4E24B8C6F4DE}"/>
  <tableColumns count="16">
    <tableColumn id="17" xr3:uid="{D3C88164-2A25-4241-99A6-3C220B2EC726}" uniqueName="17" name="Date envoi" totalsRowLabel="Total" queryTableFieldId="1" dataDxfId="69"/>
    <tableColumn id="2" xr3:uid="{E589963A-9B56-4249-8F46-A3AEADB71424}" uniqueName="2" name="Date dossier" queryTableFieldId="2" dataDxfId="68"/>
    <tableColumn id="3" xr3:uid="{1149727B-B947-4F70-850E-B8784427F4AC}" uniqueName="3" name="N° Claim" queryTableFieldId="3" dataDxfId="67"/>
    <tableColumn id="4" xr3:uid="{9AF88943-6284-411B-B918-7E9538147714}" uniqueName="4" name="Dernier pointage" queryTableFieldId="4" dataDxfId="66"/>
    <tableColumn id="5" xr3:uid="{2C7FC62D-0A9E-4BEA-8E4D-487F7B1C040D}" uniqueName="5" name="Type garantie" queryTableFieldId="5" dataDxfId="65"/>
    <tableColumn id="6" xr3:uid="{DB09A24B-A814-49A1-87D4-A359FC88D9B0}" uniqueName="6" name="Date facture garantie" queryTableFieldId="6" dataDxfId="64"/>
    <tableColumn id="7" xr3:uid="{3BBAB382-CD0F-427D-86C6-B41E454F353F}" uniqueName="7" name="N° Facture garantie" queryTableFieldId="7" dataDxfId="63"/>
    <tableColumn id="8" xr3:uid="{F664D15C-B74C-488C-8BAC-8E2D976A33BB}" uniqueName="8" name="Pièces introduites" totalsRowFunction="sum" queryTableFieldId="8" dataDxfId="62" totalsRowDxfId="70"/>
    <tableColumn id="9" xr3:uid="{B2F313DF-F523-404F-8B2A-558BF46E28FA}" uniqueName="9" name="M.O. introduite" totalsRowFunction="sum" queryTableFieldId="9" dataDxfId="61" totalsRowDxfId="71"/>
    <tableColumn id="10" xr3:uid="{7D668C7E-CD80-410C-B934-F8134C51519B}" uniqueName="10" name="Divers" queryTableFieldId="10" dataDxfId="60"/>
    <tableColumn id="11" xr3:uid="{FCFDD2EE-06D0-4C77-BB24-F37BA38E722A}" uniqueName="11" name="Demande envoi pièces" queryTableFieldId="11" dataDxfId="59"/>
    <tableColumn id="12" xr3:uid="{2D93CD20-E8C6-43E2-A2D2-228872B714E5}" uniqueName="12" name="SHIFT" queryTableFieldId="12" dataDxfId="58"/>
    <tableColumn id="13" xr3:uid="{B26D3202-1DCA-421D-8780-36A1261B8F52}" uniqueName="13" name="M.O. créditées" totalsRowFunction="sum" queryTableFieldId="13" dataDxfId="57" totalsRowDxfId="72"/>
    <tableColumn id="14" xr3:uid="{38E8D360-613D-4304-AFA2-560CD54ED2CB}" uniqueName="14" name="Pièces créditées" totalsRowFunction="sum" queryTableFieldId="14" dataDxfId="56" totalsRowDxfId="73"/>
    <tableColumn id="15" xr3:uid="{AF7A8E73-BDFE-4B4B-B37F-2607F9DD6738}" uniqueName="15" name="Différence M.O." totalsRowFunction="sum" queryTableFieldId="15" dataDxfId="55" totalsRowDxfId="74"/>
    <tableColumn id="16" xr3:uid="{E777C6DF-C046-4E20-80E3-5C6EC36883C0}" uniqueName="16" name="Différence Pièces" totalsRowFunction="sum" queryTableFieldId="16" dataDxfId="54" totalsRowDxfId="7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37A69E1-E25B-41B1-90D8-8432956E2160}" name="Tab_Annuler" displayName="Tab_Annuler" ref="A3:P5" tableType="queryTable" totalsRowCount="1">
  <autoFilter ref="A3:P4" xr:uid="{137A69E1-E25B-41B1-90D8-8432956E2160}"/>
  <tableColumns count="16">
    <tableColumn id="17" xr3:uid="{339065EA-B453-4C93-A616-F2FB774FB339}" uniqueName="17" name="Date envoi" totalsRowLabel="Total" queryTableFieldId="1" dataDxfId="15" totalsRowDxfId="16"/>
    <tableColumn id="2" xr3:uid="{EB5CFE38-19B6-4481-B26E-BAFCA4F0CE00}" uniqueName="2" name="Date dossier" queryTableFieldId="2" dataDxfId="14" totalsRowDxfId="17"/>
    <tableColumn id="3" xr3:uid="{B93A8155-FE70-4242-8445-2C6EF703C2CD}" uniqueName="3" name="N° Claim" queryTableFieldId="3" dataDxfId="13" totalsRowDxfId="18"/>
    <tableColumn id="4" xr3:uid="{640B9743-69DE-4170-9197-82EF317B6DC8}" uniqueName="4" name="Dernier pointage" queryTableFieldId="4" dataDxfId="12" totalsRowDxfId="19"/>
    <tableColumn id="5" xr3:uid="{47C06978-B809-4E2B-B528-9183F69C255F}" uniqueName="5" name="Type garantie" queryTableFieldId="5" dataDxfId="11" totalsRowDxfId="20"/>
    <tableColumn id="6" xr3:uid="{BAAB009D-EB2B-428E-968B-B798D043813E}" uniqueName="6" name="Date facture garantie" queryTableFieldId="6" dataDxfId="10" totalsRowDxfId="21"/>
    <tableColumn id="7" xr3:uid="{AD5CF2D9-ADA8-4A16-8321-5C36202EB253}" uniqueName="7" name="N° Facture garantie" queryTableFieldId="7" dataDxfId="9" totalsRowDxfId="22"/>
    <tableColumn id="8" xr3:uid="{D7737B35-124B-4ED7-B953-44CDF453C94C}" uniqueName="8" name="Pièces introduites" totalsRowFunction="sum" queryTableFieldId="8" dataDxfId="8" totalsRowDxfId="23"/>
    <tableColumn id="9" xr3:uid="{7EBDCD4F-C7A5-4B8D-9860-10A8177E350E}" uniqueName="9" name="M.O. introduite" totalsRowFunction="sum" queryTableFieldId="9" dataDxfId="7" totalsRowDxfId="24"/>
    <tableColumn id="10" xr3:uid="{5CD03ED8-93B6-41FB-93BC-F69854A825F3}" uniqueName="10" name="Divers" queryTableFieldId="10" dataDxfId="6" totalsRowDxfId="25"/>
    <tableColumn id="11" xr3:uid="{193E258C-5A64-4D91-B717-32EC3806EBB9}" uniqueName="11" name="Demande envoi pièces" queryTableFieldId="11" dataDxfId="5" totalsRowDxfId="26"/>
    <tableColumn id="12" xr3:uid="{B20BEEBB-7868-4185-932D-7486CE3FDD32}" uniqueName="12" name="SHIFT" queryTableFieldId="12" dataDxfId="4" totalsRowDxfId="27"/>
    <tableColumn id="13" xr3:uid="{586C7679-8F61-44F7-8E04-015D9AC68EB6}" uniqueName="13" name="M.O. créditées" totalsRowFunction="sum" queryTableFieldId="13" dataDxfId="3" totalsRowDxfId="28"/>
    <tableColumn id="14" xr3:uid="{B07D7B5F-6D97-4CE5-B003-50538A43FE24}" uniqueName="14" name="Pièces créditées" totalsRowFunction="sum" queryTableFieldId="14" dataDxfId="2" totalsRowDxfId="29"/>
    <tableColumn id="15" xr3:uid="{ACB29DC3-558B-4A62-B23D-A67EC2B79A40}" uniqueName="15" name="Différence M.O." totalsRowFunction="sum" queryTableFieldId="15" dataDxfId="1" totalsRowDxfId="30"/>
    <tableColumn id="16" xr3:uid="{0D7BA0DE-D57C-43D6-8289-40B7A4FF014D}" uniqueName="16" name="Différence Pièces" totalsRowFunction="sum" queryTableFieldId="16" dataDxfId="0" totalsRowDxfId="3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C99611-859F-4076-930E-4F1A2B63B624}" name="Tab_Shift" displayName="Tab_Shift" ref="A1:A7" totalsRowShown="0" headerRowDxfId="114" dataDxfId="113">
  <autoFilter ref="A1:A7" xr:uid="{4AC99611-859F-4076-930E-4F1A2B63B624}"/>
  <tableColumns count="1">
    <tableColumn id="1" xr3:uid="{149F6B1F-005D-4780-B5A7-370C42C256EB}" name="Shift" dataDxfId="1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A3BD745-3B8F-4406-94AC-3ADA4F110D9E}" name="Tab_Garantie" displayName="Tab_Garantie" ref="C1:C8" totalsRowShown="0" headerRowDxfId="111" dataDxfId="110">
  <autoFilter ref="C1:C8" xr:uid="{1A3BD745-3B8F-4406-94AC-3ADA4F110D9E}"/>
  <tableColumns count="1">
    <tableColumn id="1" xr3:uid="{A150582C-C04C-46A5-A822-449AA39BFC56}" name="Garantie" dataDxfId="10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6A465E-54FD-4284-AEFB-E2770299C7D7}" name="Liste124" displayName="Liste124" ref="A3:O21" insertRowShift="1" totalsRowShown="0" headerRowDxfId="107">
  <autoFilter ref="A3:O21" xr:uid="{00000000-0009-0000-0100-000001000000}"/>
  <sortState xmlns:xlrd2="http://schemas.microsoft.com/office/spreadsheetml/2017/richdata2" ref="A4:M45">
    <sortCondition ref="B3:B45"/>
  </sortState>
  <tableColumns count="15">
    <tableColumn id="1" xr3:uid="{AC385AE4-5110-42BF-9218-5DC76310A762}" name="Date          facture garantie" dataDxfId="106"/>
    <tableColumn id="2" xr3:uid="{4C0AA85C-66AF-4F93-834B-341D9BAE3A7E}" name="N° Claim" dataDxfId="105"/>
    <tableColumn id="16" xr3:uid="{69136FFF-39E6-4839-AEE5-2C91825AC8FF}" name="Ordre" dataDxfId="104"/>
    <tableColumn id="3" xr3:uid="{ACA1585A-2A54-4328-9A76-A5336502CE9E}" name="N° Facture    garantie" dataDxfId="103"/>
    <tableColumn id="4" xr3:uid="{F2915423-C0A9-4FE5-8048-276CD4103C78}" name="Pièces introduites" dataDxfId="102"/>
    <tableColumn id="5" xr3:uid="{F2BBF4E7-76EF-407C-9546-808054BF5A6A}" name="M.O.   introduite" dataDxfId="101"/>
    <tableColumn id="7" xr3:uid="{6197B07C-AA21-41E1-8F16-A1572B091E45}" name="Divers" dataDxfId="100"/>
    <tableColumn id="9" xr3:uid="{06023BBD-A3EE-4281-9C6F-722404705117}" name="Date de      l'envoie de pièces" dataDxfId="99"/>
    <tableColumn id="10" xr3:uid="{E2761B75-512C-4761-A5FC-FAE2F52EE9B7}" name="SHIFT" dataDxfId="98"/>
    <tableColumn id="11" xr3:uid="{D16363C9-4AE4-4F89-81AC-742D133B908B}" name="M.O.      créditées" dataDxfId="97"/>
    <tableColumn id="12" xr3:uid="{CE0C6A6A-A778-4CD6-B31D-CC6C5148E2C6}" name="Pièces      créditées" dataDxfId="96"/>
    <tableColumn id="13" xr3:uid="{66BBD13E-1B96-4A2A-94B0-ED21DF7ABC29}" name="Différence       M.O." dataDxfId="95">
      <calculatedColumnFormula>J4-(F4+G4)</calculatedColumnFormula>
    </tableColumn>
    <tableColumn id="14" xr3:uid="{35A1516C-920C-4DED-83AF-EB898A1D667E}" name="Différence      Pièces" dataDxfId="94">
      <calculatedColumnFormula>K4-(E4+G4)</calculatedColumnFormula>
    </tableColumn>
    <tableColumn id="6" xr3:uid="{91A0967A-12A6-40F7-9118-0AE49E821386}" name="N° Note de crédit" dataDxfId="93"/>
    <tableColumn id="8" xr3:uid="{37E37ADC-B504-4D97-96A6-5BD1B514FFDF}" name="Date de Note de crédit" dataDxfId="9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38"/>
  <sheetViews>
    <sheetView tabSelected="1" workbookViewId="0">
      <selection activeCell="H8" sqref="H8"/>
    </sheetView>
  </sheetViews>
  <sheetFormatPr baseColWidth="10" defaultRowHeight="15" x14ac:dyDescent="0.25"/>
  <cols>
    <col min="10" max="10" width="11.85546875" customWidth="1"/>
    <col min="12" max="12" width="11.5703125" style="45"/>
    <col min="17" max="17" width="4.140625" customWidth="1"/>
    <col min="21" max="21" width="11.42578125" style="25" customWidth="1"/>
    <col min="22" max="22" width="11.42578125" style="24" customWidth="1"/>
  </cols>
  <sheetData>
    <row r="1" spans="1:38" ht="49.5" customHeight="1" x14ac:dyDescent="0.3">
      <c r="A1" s="95" t="s">
        <v>0</v>
      </c>
      <c r="B1" s="95"/>
      <c r="C1" s="95"/>
      <c r="D1" s="95"/>
      <c r="E1" s="95"/>
      <c r="F1" s="95"/>
      <c r="G1" s="95"/>
      <c r="H1" s="95"/>
      <c r="I1" s="1"/>
      <c r="J1" s="53"/>
      <c r="K1" s="53"/>
      <c r="L1" s="54"/>
      <c r="M1" s="2"/>
      <c r="N1" s="38"/>
      <c r="O1" s="2"/>
      <c r="P1" s="3"/>
      <c r="Q1" s="3"/>
    </row>
    <row r="2" spans="1:38" ht="18" customHeight="1" x14ac:dyDescent="0.3">
      <c r="B2" s="4"/>
      <c r="C2" s="4"/>
      <c r="D2" s="4"/>
      <c r="E2" s="4"/>
      <c r="F2" s="4"/>
      <c r="G2" s="5"/>
      <c r="H2" s="5"/>
      <c r="I2" s="1"/>
      <c r="J2" s="80"/>
      <c r="K2" s="81"/>
      <c r="L2" s="71" t="s">
        <v>13</v>
      </c>
      <c r="M2" s="72">
        <f>SUM(Tab_facture[[#Totals],[Pièces introduites]:[M.O. introduite]])</f>
        <v>3</v>
      </c>
      <c r="N2" s="74"/>
      <c r="O2" s="82" t="s">
        <v>14</v>
      </c>
      <c r="P2" s="73">
        <f>SUM(Tab_facture[[#Totals],[M.O. créditées]:[Pièces créditées]])</f>
        <v>17</v>
      </c>
      <c r="Q2" s="3"/>
    </row>
    <row r="3" spans="1:38" ht="40.5" x14ac:dyDescent="0.25">
      <c r="A3" s="75" t="s">
        <v>41</v>
      </c>
      <c r="B3" s="76" t="s">
        <v>42</v>
      </c>
      <c r="C3" s="77" t="s">
        <v>2</v>
      </c>
      <c r="D3" s="75" t="s">
        <v>16</v>
      </c>
      <c r="E3" s="75" t="s">
        <v>17</v>
      </c>
      <c r="F3" s="76" t="s">
        <v>40</v>
      </c>
      <c r="G3" s="77" t="s">
        <v>37</v>
      </c>
      <c r="H3" s="78" t="s">
        <v>4</v>
      </c>
      <c r="I3" s="78" t="s">
        <v>36</v>
      </c>
      <c r="J3" s="75" t="s">
        <v>6</v>
      </c>
      <c r="K3" s="76" t="s">
        <v>43</v>
      </c>
      <c r="L3" s="79" t="s">
        <v>8</v>
      </c>
      <c r="M3" s="75" t="s">
        <v>32</v>
      </c>
      <c r="N3" s="75" t="s">
        <v>33</v>
      </c>
      <c r="O3" s="75" t="s">
        <v>34</v>
      </c>
      <c r="P3" s="75" t="s">
        <v>35</v>
      </c>
      <c r="Q3" s="12"/>
    </row>
    <row r="4" spans="1:38" ht="15.75" x14ac:dyDescent="0.3">
      <c r="A4" s="51" t="s">
        <v>50</v>
      </c>
      <c r="B4" s="51"/>
      <c r="C4" s="15">
        <v>1</v>
      </c>
      <c r="D4" s="70">
        <v>45580</v>
      </c>
      <c r="E4" s="16"/>
      <c r="F4" s="16"/>
      <c r="G4" s="46"/>
      <c r="H4" s="47">
        <v>2</v>
      </c>
      <c r="I4" s="47">
        <v>1</v>
      </c>
      <c r="J4" s="47"/>
      <c r="K4" s="48"/>
      <c r="L4" s="44">
        <v>4</v>
      </c>
      <c r="M4" s="49">
        <v>3</v>
      </c>
      <c r="N4" s="50"/>
      <c r="O4" s="52">
        <f t="shared" ref="O4" si="0">M4-(I4+J4)</f>
        <v>2</v>
      </c>
      <c r="P4" s="52">
        <f>N4-(H4+N4)</f>
        <v>-2</v>
      </c>
      <c r="Q4" s="23"/>
      <c r="X4" s="9"/>
      <c r="Y4" s="10"/>
      <c r="Z4" s="12"/>
      <c r="AA4" s="12"/>
      <c r="AB4" s="9"/>
      <c r="AC4" s="10"/>
      <c r="AD4" s="11"/>
      <c r="AE4" s="11"/>
      <c r="AF4" s="12"/>
      <c r="AG4" s="9"/>
      <c r="AH4" s="13"/>
      <c r="AI4" s="12"/>
      <c r="AJ4" s="12"/>
      <c r="AK4" s="12"/>
      <c r="AL4" s="12"/>
    </row>
    <row r="5" spans="1:38" ht="15.75" x14ac:dyDescent="0.3">
      <c r="A5" s="51" t="s">
        <v>50</v>
      </c>
      <c r="B5" s="55"/>
      <c r="C5" s="56">
        <v>2</v>
      </c>
      <c r="D5" s="70">
        <v>45567</v>
      </c>
      <c r="E5" s="16"/>
      <c r="F5" s="16"/>
      <c r="G5" s="57"/>
      <c r="H5" s="58"/>
      <c r="I5" s="58"/>
      <c r="J5" s="58"/>
      <c r="K5" s="59"/>
      <c r="L5" s="60">
        <v>6</v>
      </c>
      <c r="M5" s="61">
        <v>4</v>
      </c>
      <c r="N5" s="62">
        <v>5</v>
      </c>
      <c r="O5" s="63">
        <f>M5-(I5+J5)</f>
        <v>4</v>
      </c>
      <c r="P5" s="63">
        <f>N5-(H5+N5)</f>
        <v>0</v>
      </c>
      <c r="Q5" s="23"/>
    </row>
    <row r="6" spans="1:38" ht="16.5" thickBot="1" x14ac:dyDescent="0.35">
      <c r="A6" s="51" t="s">
        <v>50</v>
      </c>
      <c r="B6" s="55"/>
      <c r="C6" s="56">
        <v>3</v>
      </c>
      <c r="D6" s="70">
        <v>45570</v>
      </c>
      <c r="E6" s="16"/>
      <c r="F6" s="16"/>
      <c r="G6" s="57"/>
      <c r="H6" s="58"/>
      <c r="I6" s="58"/>
      <c r="J6" s="58"/>
      <c r="K6" s="59"/>
      <c r="L6" s="60">
        <v>5</v>
      </c>
      <c r="M6" s="61">
        <v>5</v>
      </c>
      <c r="N6" s="62"/>
      <c r="O6" s="84">
        <f>M6-(I6+J6)</f>
        <v>5</v>
      </c>
      <c r="P6" s="84">
        <f>N6-(H6+N6)</f>
        <v>0</v>
      </c>
      <c r="Q6" s="23"/>
    </row>
    <row r="7" spans="1:38" ht="16.5" thickTop="1" x14ac:dyDescent="0.3">
      <c r="A7" s="85" t="s">
        <v>38</v>
      </c>
      <c r="B7" s="86"/>
      <c r="C7" s="86"/>
      <c r="D7" s="87"/>
      <c r="E7" s="87"/>
      <c r="F7" s="87"/>
      <c r="G7" s="88"/>
      <c r="H7" s="89">
        <f>SUBTOTAL(109,Tab_facture[Pièces introduites])</f>
        <v>2</v>
      </c>
      <c r="I7" s="89">
        <f>SUBTOTAL(109,Tab_facture[M.O. introduite])</f>
        <v>1</v>
      </c>
      <c r="J7" s="88"/>
      <c r="K7" s="90"/>
      <c r="L7" s="91"/>
      <c r="M7" s="92">
        <f>SUBTOTAL(109,Tab_facture[M.O. créditées])</f>
        <v>12</v>
      </c>
      <c r="N7" s="93">
        <f>SUBTOTAL(109,Tab_facture[Pièces créditées])</f>
        <v>5</v>
      </c>
      <c r="O7" s="94">
        <f>SUBTOTAL(109,Tab_facture[Différence M.O.])</f>
        <v>11</v>
      </c>
      <c r="P7" s="94">
        <f>SUBTOTAL(109,Tab_facture[Différence Pièces])</f>
        <v>-2</v>
      </c>
      <c r="Q7" s="23"/>
    </row>
    <row r="8" spans="1:38" ht="15.75" x14ac:dyDescent="0.3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23"/>
    </row>
    <row r="9" spans="1:38" ht="15.75" x14ac:dyDescent="0.3">
      <c r="B9" s="4"/>
      <c r="C9" s="4"/>
      <c r="D9" s="4"/>
      <c r="E9" s="4"/>
      <c r="F9" s="4"/>
      <c r="G9" s="5"/>
      <c r="H9" s="5"/>
      <c r="I9" s="1"/>
      <c r="J9" s="6"/>
      <c r="K9" s="8"/>
      <c r="L9" s="38"/>
      <c r="M9" s="2"/>
      <c r="N9" s="2"/>
      <c r="O9" s="2"/>
      <c r="Q9" s="23"/>
    </row>
    <row r="10" spans="1:38" ht="15.75" x14ac:dyDescent="0.3">
      <c r="Q10" s="23"/>
    </row>
    <row r="11" spans="1:38" ht="15.75" x14ac:dyDescent="0.3">
      <c r="Q11" s="23"/>
    </row>
    <row r="12" spans="1:38" ht="15.75" x14ac:dyDescent="0.3">
      <c r="Q12" s="23"/>
    </row>
    <row r="13" spans="1:38" ht="15.75" x14ac:dyDescent="0.3">
      <c r="Q13" s="23"/>
    </row>
    <row r="14" spans="1:38" ht="15.75" x14ac:dyDescent="0.3">
      <c r="Q14" s="23"/>
    </row>
    <row r="15" spans="1:38" ht="15.75" x14ac:dyDescent="0.3">
      <c r="Q15" s="23"/>
    </row>
    <row r="16" spans="1:38" ht="15.75" x14ac:dyDescent="0.3">
      <c r="Q16" s="23"/>
    </row>
    <row r="17" spans="17:17" ht="15.75" x14ac:dyDescent="0.3">
      <c r="Q17" s="23"/>
    </row>
    <row r="18" spans="17:17" ht="15.75" x14ac:dyDescent="0.3">
      <c r="Q18" s="23"/>
    </row>
    <row r="19" spans="17:17" ht="15.75" x14ac:dyDescent="0.3">
      <c r="Q19" s="23"/>
    </row>
    <row r="20" spans="17:17" ht="15.75" x14ac:dyDescent="0.3">
      <c r="Q20" s="23"/>
    </row>
    <row r="21" spans="17:17" ht="15.75" x14ac:dyDescent="0.3">
      <c r="Q21" s="23"/>
    </row>
    <row r="22" spans="17:17" ht="15.75" x14ac:dyDescent="0.3">
      <c r="Q22" s="23"/>
    </row>
    <row r="23" spans="17:17" ht="15.75" x14ac:dyDescent="0.3">
      <c r="Q23" s="23"/>
    </row>
    <row r="24" spans="17:17" ht="15.75" x14ac:dyDescent="0.3">
      <c r="Q24" s="23"/>
    </row>
    <row r="25" spans="17:17" ht="15.75" x14ac:dyDescent="0.3">
      <c r="Q25" s="23"/>
    </row>
    <row r="26" spans="17:17" ht="15.75" x14ac:dyDescent="0.3">
      <c r="Q26" s="23"/>
    </row>
    <row r="27" spans="17:17" ht="15.75" x14ac:dyDescent="0.3">
      <c r="Q27" s="23"/>
    </row>
    <row r="28" spans="17:17" ht="15.75" x14ac:dyDescent="0.3">
      <c r="Q28" s="23"/>
    </row>
    <row r="29" spans="17:17" ht="15.75" x14ac:dyDescent="0.3">
      <c r="Q29" s="23"/>
    </row>
    <row r="30" spans="17:17" ht="15.75" x14ac:dyDescent="0.3">
      <c r="Q30" s="23"/>
    </row>
    <row r="31" spans="17:17" ht="15.75" x14ac:dyDescent="0.3">
      <c r="Q31" s="23"/>
    </row>
    <row r="32" spans="17:17" ht="15.75" x14ac:dyDescent="0.3">
      <c r="Q32" s="23"/>
    </row>
    <row r="33" spans="17:23" ht="15.75" x14ac:dyDescent="0.3">
      <c r="Q33" s="23"/>
    </row>
    <row r="34" spans="17:23" ht="15.75" x14ac:dyDescent="0.3">
      <c r="Q34" s="23"/>
    </row>
    <row r="35" spans="17:23" ht="15.75" x14ac:dyDescent="0.3">
      <c r="Q35" s="23"/>
    </row>
    <row r="36" spans="17:23" ht="15.75" x14ac:dyDescent="0.3">
      <c r="Q36" s="23"/>
    </row>
    <row r="38" spans="17:23" ht="18" x14ac:dyDescent="0.3">
      <c r="R38" s="20"/>
      <c r="S38" s="21" t="s">
        <v>15</v>
      </c>
      <c r="T38" s="22"/>
      <c r="U38" s="6"/>
      <c r="V38" s="96" t="e">
        <f>SUM(#REF!,#REF!)</f>
        <v>#REF!</v>
      </c>
      <c r="W38" s="97"/>
    </row>
  </sheetData>
  <mergeCells count="2">
    <mergeCell ref="A1:H1"/>
    <mergeCell ref="V38:W38"/>
  </mergeCells>
  <phoneticPr fontId="16" type="noConversion"/>
  <conditionalFormatting sqref="D4:D6">
    <cfRule type="expression" dxfId="139" priority="4">
      <formula>AND($E4="7 - 10",$D4&gt;TODAY()+3)</formula>
    </cfRule>
  </conditionalFormatting>
  <conditionalFormatting sqref="D4:D6">
    <cfRule type="expression" dxfId="138" priority="3">
      <formula>AND($E4="7 - 90",$D4&gt;TODAY()+3)</formula>
    </cfRule>
  </conditionalFormatting>
  <conditionalFormatting sqref="D4:D6">
    <cfRule type="expression" dxfId="137" priority="1">
      <formula>AND(AND($E4&lt;&gt;"",OR($E4&lt;&gt;"7 - 10",$E4&lt;&gt;"7 - 90")),$D4&gt;TODAY()+10)</formula>
    </cfRule>
  </conditionalFormatting>
  <dataValidations count="1">
    <dataValidation type="list" allowBlank="1" showInputMessage="1" showErrorMessage="1" sqref="E4:E6" xr:uid="{4CF7C0F1-F7B1-42A1-AF15-357441B28DD4}">
      <formula1>Garantie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33D8C3-4BC5-43B6-AAA2-50F115E2B0AE}">
          <x14:formula1>
            <xm:f>Liste!$A$2:$A$7</xm:f>
          </x14:formula1>
          <xm:sqref>L4:L6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C739-20C0-4B7A-B2BD-4CF77CD2DAF5}">
  <sheetPr codeName="Feuil7"/>
  <dimension ref="A1:P5"/>
  <sheetViews>
    <sheetView topLeftCell="D1" workbookViewId="0">
      <selection activeCell="J2" sqref="J2:P2"/>
    </sheetView>
  </sheetViews>
  <sheetFormatPr baseColWidth="10" defaultRowHeight="15" x14ac:dyDescent="0.25"/>
  <cols>
    <col min="1" max="1" width="12.85546875" bestFit="1" customWidth="1"/>
    <col min="2" max="2" width="14.28515625" bestFit="1" customWidth="1"/>
    <col min="3" max="3" width="10.85546875" bestFit="1" customWidth="1"/>
    <col min="4" max="4" width="18.42578125" bestFit="1" customWidth="1"/>
    <col min="5" max="5" width="15.28515625" bestFit="1" customWidth="1"/>
    <col min="6" max="6" width="22" bestFit="1" customWidth="1"/>
    <col min="7" max="7" width="20.28515625" bestFit="1" customWidth="1"/>
    <col min="8" max="8" width="19.42578125" bestFit="1" customWidth="1"/>
    <col min="9" max="9" width="17.140625" bestFit="1" customWidth="1"/>
    <col min="10" max="10" width="8.85546875" bestFit="1" customWidth="1"/>
    <col min="11" max="11" width="23.7109375" bestFit="1" customWidth="1"/>
    <col min="12" max="12" width="8.140625" bestFit="1" customWidth="1"/>
    <col min="13" max="13" width="16.42578125" bestFit="1" customWidth="1"/>
    <col min="14" max="14" width="17.7109375" bestFit="1" customWidth="1"/>
    <col min="15" max="15" width="17.5703125" bestFit="1" customWidth="1"/>
    <col min="16" max="16" width="19" bestFit="1" customWidth="1"/>
  </cols>
  <sheetData>
    <row r="1" spans="1:16" ht="42" customHeight="1" x14ac:dyDescent="0.3">
      <c r="A1" s="95" t="s">
        <v>0</v>
      </c>
      <c r="B1" s="98"/>
      <c r="C1" s="98"/>
      <c r="D1" s="98"/>
      <c r="E1" s="98"/>
      <c r="F1" s="1"/>
      <c r="G1" s="66" t="str">
        <f ca="1">"En-cours claims " &amp; YEAR(TODAY())</f>
        <v>En-cours claims 2024</v>
      </c>
      <c r="H1" s="66"/>
      <c r="I1" s="66"/>
      <c r="J1" s="66"/>
      <c r="K1" s="66"/>
      <c r="L1" s="2"/>
      <c r="M1" s="2"/>
      <c r="N1" s="2"/>
      <c r="O1" s="3"/>
      <c r="P1" s="3"/>
    </row>
    <row r="2" spans="1:16" x14ac:dyDescent="0.25">
      <c r="J2" s="83"/>
      <c r="K2" s="81"/>
      <c r="L2" s="71" t="s">
        <v>13</v>
      </c>
      <c r="M2" s="72">
        <f>SUM(Tab_Supprimer[[#Totals],[Pièces introduites]:[M.O. introduite]])</f>
        <v>0</v>
      </c>
      <c r="N2" s="74"/>
      <c r="O2" s="82" t="s">
        <v>14</v>
      </c>
      <c r="P2" s="72">
        <f>SUM(Tab_Supprimer[[#Totals],[M.O. créditées]:[Pièces créditées]])</f>
        <v>9</v>
      </c>
    </row>
    <row r="3" spans="1:16" x14ac:dyDescent="0.25">
      <c r="A3" t="s">
        <v>41</v>
      </c>
      <c r="B3" t="s">
        <v>42</v>
      </c>
      <c r="C3" t="s">
        <v>2</v>
      </c>
      <c r="D3" t="s">
        <v>16</v>
      </c>
      <c r="E3" t="s">
        <v>17</v>
      </c>
      <c r="F3" t="s">
        <v>40</v>
      </c>
      <c r="G3" t="s">
        <v>37</v>
      </c>
      <c r="H3" t="s">
        <v>4</v>
      </c>
      <c r="I3" t="s">
        <v>36</v>
      </c>
      <c r="J3" t="s">
        <v>6</v>
      </c>
      <c r="K3" t="s">
        <v>43</v>
      </c>
      <c r="L3" t="s">
        <v>8</v>
      </c>
      <c r="M3" t="s">
        <v>32</v>
      </c>
      <c r="N3" t="s">
        <v>33</v>
      </c>
      <c r="O3" t="s">
        <v>34</v>
      </c>
      <c r="P3" t="s">
        <v>35</v>
      </c>
    </row>
    <row r="4" spans="1:16" x14ac:dyDescent="0.25">
      <c r="A4" s="67">
        <v>45565</v>
      </c>
      <c r="B4" s="65"/>
      <c r="C4" s="65">
        <v>2</v>
      </c>
      <c r="D4" s="67">
        <v>45567</v>
      </c>
      <c r="E4" s="67"/>
      <c r="F4" s="65"/>
      <c r="G4" s="65"/>
      <c r="H4" s="69"/>
      <c r="I4" s="69"/>
      <c r="J4" s="65"/>
      <c r="K4" s="65"/>
      <c r="L4" s="25">
        <v>6</v>
      </c>
      <c r="M4" s="69">
        <v>4</v>
      </c>
      <c r="N4" s="69">
        <v>5</v>
      </c>
      <c r="O4" s="69">
        <v>4</v>
      </c>
      <c r="P4" s="69">
        <v>0</v>
      </c>
    </row>
    <row r="5" spans="1:16" x14ac:dyDescent="0.25">
      <c r="A5" t="s">
        <v>39</v>
      </c>
      <c r="H5" s="68">
        <f>SUBTOTAL(109,Tab_Supprimer[Pièces introduites])</f>
        <v>0</v>
      </c>
      <c r="I5" s="68">
        <f>SUBTOTAL(109,Tab_Supprimer[M.O. introduite])</f>
        <v>0</v>
      </c>
      <c r="M5" s="68">
        <f>SUBTOTAL(109,Tab_Supprimer[M.O. créditées])</f>
        <v>4</v>
      </c>
      <c r="N5" s="68">
        <f>SUBTOTAL(109,Tab_Supprimer[Pièces créditées])</f>
        <v>5</v>
      </c>
      <c r="O5" s="68">
        <f>SUBTOTAL(109,Tab_Supprimer[Différence M.O.])</f>
        <v>4</v>
      </c>
      <c r="P5" s="68">
        <f>SUBTOTAL(109,Tab_Supprimer[Différence Pièces])</f>
        <v>0</v>
      </c>
    </row>
  </sheetData>
  <mergeCells count="1">
    <mergeCell ref="A1:E1"/>
  </mergeCells>
  <phoneticPr fontId="16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9722-2CF9-480F-B433-0197D4014703}">
  <sheetPr codeName="Feuil9"/>
  <dimension ref="A1:P5"/>
  <sheetViews>
    <sheetView workbookViewId="0">
      <selection activeCell="F9" sqref="F9"/>
    </sheetView>
  </sheetViews>
  <sheetFormatPr baseColWidth="10" defaultRowHeight="15" x14ac:dyDescent="0.25"/>
  <cols>
    <col min="1" max="1" width="12.85546875" bestFit="1" customWidth="1"/>
    <col min="2" max="2" width="14.28515625" bestFit="1" customWidth="1"/>
    <col min="3" max="3" width="10.85546875" bestFit="1" customWidth="1"/>
    <col min="4" max="4" width="18.42578125" bestFit="1" customWidth="1"/>
    <col min="5" max="5" width="15.28515625" bestFit="1" customWidth="1"/>
    <col min="6" max="6" width="22" bestFit="1" customWidth="1"/>
    <col min="7" max="7" width="20.28515625" bestFit="1" customWidth="1"/>
    <col min="8" max="8" width="19.42578125" bestFit="1" customWidth="1"/>
    <col min="9" max="9" width="17.140625" bestFit="1" customWidth="1"/>
    <col min="10" max="10" width="8.85546875" bestFit="1" customWidth="1"/>
    <col min="11" max="11" width="23.7109375" bestFit="1" customWidth="1"/>
    <col min="12" max="12" width="8.140625" bestFit="1" customWidth="1"/>
    <col min="13" max="13" width="16.42578125" bestFit="1" customWidth="1"/>
    <col min="14" max="14" width="17.7109375" bestFit="1" customWidth="1"/>
    <col min="15" max="15" width="17.5703125" bestFit="1" customWidth="1"/>
    <col min="16" max="16" width="19" bestFit="1" customWidth="1"/>
  </cols>
  <sheetData>
    <row r="1" spans="1:16" ht="42" customHeight="1" x14ac:dyDescent="0.3">
      <c r="A1" s="95" t="s">
        <v>0</v>
      </c>
      <c r="B1" s="98"/>
      <c r="C1" s="98"/>
      <c r="D1" s="98"/>
      <c r="E1" s="98"/>
      <c r="F1" s="1"/>
      <c r="G1" s="66" t="str">
        <f ca="1">"En-cours claims " &amp; YEAR(TODAY())</f>
        <v>En-cours claims 2024</v>
      </c>
      <c r="H1" s="66"/>
      <c r="I1" s="66"/>
      <c r="J1" s="66"/>
      <c r="K1" s="66"/>
      <c r="L1" s="2"/>
      <c r="M1" s="2"/>
      <c r="N1" s="2"/>
      <c r="O1" s="3"/>
      <c r="P1" s="3"/>
    </row>
    <row r="2" spans="1:16" x14ac:dyDescent="0.25">
      <c r="J2" s="83"/>
      <c r="K2" s="81"/>
      <c r="L2" s="71" t="s">
        <v>13</v>
      </c>
      <c r="M2" s="72">
        <f>SUM(Tab_NC[[#Totals],[Pièces introduites]:[M.O. introduite]])</f>
        <v>3</v>
      </c>
      <c r="N2" s="74"/>
      <c r="O2" s="82" t="s">
        <v>14</v>
      </c>
      <c r="P2" s="72">
        <f>SUM(Tab_NC[[#Totals],[M.O. créditées]:[Pièces créditées]])</f>
        <v>3</v>
      </c>
    </row>
    <row r="3" spans="1:16" x14ac:dyDescent="0.25">
      <c r="A3" t="s">
        <v>41</v>
      </c>
      <c r="B3" t="s">
        <v>42</v>
      </c>
      <c r="C3" t="s">
        <v>2</v>
      </c>
      <c r="D3" t="s">
        <v>16</v>
      </c>
      <c r="E3" t="s">
        <v>17</v>
      </c>
      <c r="F3" t="s">
        <v>40</v>
      </c>
      <c r="G3" t="s">
        <v>37</v>
      </c>
      <c r="H3" t="s">
        <v>4</v>
      </c>
      <c r="I3" t="s">
        <v>36</v>
      </c>
      <c r="J3" t="s">
        <v>6</v>
      </c>
      <c r="K3" t="s">
        <v>43</v>
      </c>
      <c r="L3" t="s">
        <v>8</v>
      </c>
      <c r="M3" t="s">
        <v>32</v>
      </c>
      <c r="N3" t="s">
        <v>33</v>
      </c>
      <c r="O3" t="s">
        <v>34</v>
      </c>
      <c r="P3" t="s">
        <v>35</v>
      </c>
    </row>
    <row r="4" spans="1:16" x14ac:dyDescent="0.25">
      <c r="A4" s="67">
        <v>45565</v>
      </c>
      <c r="B4" s="65"/>
      <c r="C4" s="65">
        <v>1</v>
      </c>
      <c r="D4" s="67">
        <v>45580</v>
      </c>
      <c r="E4" s="25"/>
      <c r="F4" s="65"/>
      <c r="G4" s="65"/>
      <c r="H4" s="69">
        <v>2</v>
      </c>
      <c r="I4" s="69">
        <v>1</v>
      </c>
      <c r="J4" s="65"/>
      <c r="K4" s="65"/>
      <c r="L4" s="25">
        <v>4</v>
      </c>
      <c r="M4" s="69">
        <v>3</v>
      </c>
      <c r="N4" s="69"/>
      <c r="O4" s="69">
        <v>2</v>
      </c>
      <c r="P4" s="69">
        <v>-2</v>
      </c>
    </row>
    <row r="5" spans="1:16" x14ac:dyDescent="0.25">
      <c r="A5" t="s">
        <v>39</v>
      </c>
      <c r="H5" s="68">
        <f>SUBTOTAL(109,Tab_NC[Pièces introduites])</f>
        <v>2</v>
      </c>
      <c r="I5" s="68">
        <f>SUBTOTAL(109,Tab_NC[M.O. introduite])</f>
        <v>1</v>
      </c>
      <c r="M5" s="68">
        <f>SUBTOTAL(109,Tab_NC[M.O. créditées])</f>
        <v>3</v>
      </c>
      <c r="N5" s="68">
        <f>SUBTOTAL(109,Tab_NC[Pièces créditées])</f>
        <v>0</v>
      </c>
      <c r="O5" s="68">
        <f>SUBTOTAL(109,Tab_NC[Différence M.O.])</f>
        <v>2</v>
      </c>
      <c r="P5" s="68">
        <f>SUBTOTAL(109,Tab_NC[Différence Pièces])</f>
        <v>-2</v>
      </c>
    </row>
  </sheetData>
  <mergeCells count="1">
    <mergeCell ref="A1:E1"/>
  </mergeCells>
  <phoneticPr fontId="16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2BC3-C354-4234-994E-DBC1D2EC5A26}">
  <sheetPr codeName="Feuil8"/>
  <dimension ref="A1:P5"/>
  <sheetViews>
    <sheetView workbookViewId="0">
      <selection activeCell="G20" sqref="G20"/>
    </sheetView>
  </sheetViews>
  <sheetFormatPr baseColWidth="10" defaultRowHeight="15" x14ac:dyDescent="0.25"/>
  <cols>
    <col min="1" max="1" width="12.85546875" bestFit="1" customWidth="1"/>
    <col min="2" max="2" width="14.28515625" bestFit="1" customWidth="1"/>
    <col min="3" max="3" width="10.85546875" bestFit="1" customWidth="1"/>
    <col min="4" max="4" width="18.42578125" bestFit="1" customWidth="1"/>
    <col min="5" max="5" width="15.28515625" bestFit="1" customWidth="1"/>
    <col min="6" max="6" width="22" bestFit="1" customWidth="1"/>
    <col min="7" max="7" width="20.28515625" bestFit="1" customWidth="1"/>
    <col min="8" max="8" width="19.42578125" bestFit="1" customWidth="1"/>
    <col min="9" max="9" width="17.140625" bestFit="1" customWidth="1"/>
    <col min="10" max="10" width="8.85546875" bestFit="1" customWidth="1"/>
    <col min="11" max="11" width="23.7109375" bestFit="1" customWidth="1"/>
    <col min="12" max="12" width="8.140625" bestFit="1" customWidth="1"/>
    <col min="13" max="13" width="16.42578125" bestFit="1" customWidth="1"/>
    <col min="14" max="14" width="17.7109375" bestFit="1" customWidth="1"/>
    <col min="15" max="15" width="17.5703125" bestFit="1" customWidth="1"/>
    <col min="16" max="16" width="19" bestFit="1" customWidth="1"/>
  </cols>
  <sheetData>
    <row r="1" spans="1:16" ht="42" customHeight="1" x14ac:dyDescent="0.3">
      <c r="A1" s="95" t="s">
        <v>0</v>
      </c>
      <c r="B1" s="98"/>
      <c r="C1" s="98"/>
      <c r="D1" s="98"/>
      <c r="E1" s="98"/>
      <c r="F1" s="1"/>
      <c r="G1" s="66" t="str">
        <f ca="1">"Encours claims " &amp; YEAR(TODAY())</f>
        <v>Encours claims 2024</v>
      </c>
      <c r="H1" s="66"/>
      <c r="I1" s="66"/>
      <c r="J1" s="66"/>
      <c r="K1" s="66"/>
      <c r="L1" s="2"/>
      <c r="M1" s="2"/>
      <c r="N1" s="2"/>
      <c r="O1" s="3"/>
      <c r="P1" s="3"/>
    </row>
    <row r="2" spans="1:16" x14ac:dyDescent="0.25">
      <c r="J2" s="83"/>
      <c r="K2" s="81"/>
      <c r="L2" s="71" t="s">
        <v>13</v>
      </c>
      <c r="M2" s="72">
        <f>SUM(Tab_Annuler[[#Totals],[Pièces introduites]:[M.O. introduite]])</f>
        <v>0</v>
      </c>
      <c r="N2" s="74"/>
      <c r="O2" s="82" t="s">
        <v>14</v>
      </c>
      <c r="P2" s="72">
        <f>SUM(Tab_Annuler[[#Totals],[M.O. créditées]:[Pièces créditées]])</f>
        <v>5</v>
      </c>
    </row>
    <row r="3" spans="1:16" x14ac:dyDescent="0.25">
      <c r="A3" t="s">
        <v>41</v>
      </c>
      <c r="B3" t="s">
        <v>42</v>
      </c>
      <c r="C3" t="s">
        <v>2</v>
      </c>
      <c r="D3" t="s">
        <v>16</v>
      </c>
      <c r="E3" t="s">
        <v>17</v>
      </c>
      <c r="F3" t="s">
        <v>40</v>
      </c>
      <c r="G3" t="s">
        <v>37</v>
      </c>
      <c r="H3" t="s">
        <v>4</v>
      </c>
      <c r="I3" t="s">
        <v>36</v>
      </c>
      <c r="J3" t="s">
        <v>6</v>
      </c>
      <c r="K3" t="s">
        <v>43</v>
      </c>
      <c r="L3" t="s">
        <v>8</v>
      </c>
      <c r="M3" t="s">
        <v>32</v>
      </c>
      <c r="N3" t="s">
        <v>33</v>
      </c>
      <c r="O3" t="s">
        <v>34</v>
      </c>
      <c r="P3" t="s">
        <v>35</v>
      </c>
    </row>
    <row r="4" spans="1:16" x14ac:dyDescent="0.25">
      <c r="A4" s="67">
        <v>45565</v>
      </c>
      <c r="B4" s="65"/>
      <c r="C4" s="65">
        <v>3</v>
      </c>
      <c r="D4" s="67">
        <v>45570</v>
      </c>
      <c r="E4" s="67"/>
      <c r="F4" s="65"/>
      <c r="G4" s="65"/>
      <c r="H4" s="69"/>
      <c r="I4" s="69"/>
      <c r="J4" s="65"/>
      <c r="K4" s="65"/>
      <c r="L4" s="25">
        <v>5</v>
      </c>
      <c r="M4" s="69">
        <v>5</v>
      </c>
      <c r="N4" s="69"/>
      <c r="O4" s="69">
        <v>5</v>
      </c>
      <c r="P4" s="69">
        <v>0</v>
      </c>
    </row>
    <row r="5" spans="1:16" x14ac:dyDescent="0.25">
      <c r="A5" s="65" t="s">
        <v>39</v>
      </c>
      <c r="B5" s="65"/>
      <c r="C5" s="65"/>
      <c r="D5" s="65"/>
      <c r="E5" s="65"/>
      <c r="F5" s="65"/>
      <c r="G5" s="65"/>
      <c r="H5" s="69">
        <f>SUBTOTAL(109,Tab_Annuler[Pièces introduites])</f>
        <v>0</v>
      </c>
      <c r="I5" s="69">
        <f>SUBTOTAL(109,Tab_Annuler[M.O. introduite])</f>
        <v>0</v>
      </c>
      <c r="J5" s="65"/>
      <c r="K5" s="65"/>
      <c r="L5" s="65"/>
      <c r="M5" s="69">
        <f>SUBTOTAL(109,Tab_Annuler[M.O. créditées])</f>
        <v>5</v>
      </c>
      <c r="N5" s="69">
        <f>SUBTOTAL(109,Tab_Annuler[Pièces créditées])</f>
        <v>0</v>
      </c>
      <c r="O5" s="69">
        <f>SUBTOTAL(109,Tab_Annuler[Différence M.O.])</f>
        <v>5</v>
      </c>
      <c r="P5" s="69">
        <f>SUBTOTAL(109,Tab_Annuler[Différence Pièces])</f>
        <v>0</v>
      </c>
    </row>
  </sheetData>
  <mergeCells count="1">
    <mergeCell ref="A1:E1"/>
  </mergeCells>
  <phoneticPr fontId="16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DC6A7-9010-406B-97D5-BB0540FB8BBD}">
  <sheetPr codeName="Feuil6"/>
  <dimension ref="A1:C8"/>
  <sheetViews>
    <sheetView workbookViewId="0">
      <selection activeCell="C7" sqref="C7"/>
    </sheetView>
  </sheetViews>
  <sheetFormatPr baseColWidth="10" defaultRowHeight="15" x14ac:dyDescent="0.25"/>
  <cols>
    <col min="2" max="2" width="4.140625" customWidth="1"/>
    <col min="3" max="3" width="14" customWidth="1"/>
  </cols>
  <sheetData>
    <row r="1" spans="1:3" x14ac:dyDescent="0.25">
      <c r="A1" s="25" t="s">
        <v>30</v>
      </c>
      <c r="B1" s="45"/>
      <c r="C1" s="45" t="s">
        <v>31</v>
      </c>
    </row>
    <row r="2" spans="1:3" x14ac:dyDescent="0.25">
      <c r="A2" s="25">
        <v>1</v>
      </c>
      <c r="B2" s="45"/>
      <c r="C2" s="24" t="s">
        <v>46</v>
      </c>
    </row>
    <row r="3" spans="1:3" x14ac:dyDescent="0.25">
      <c r="A3" s="25">
        <v>2</v>
      </c>
      <c r="B3" s="45"/>
      <c r="C3" s="24" t="s">
        <v>45</v>
      </c>
    </row>
    <row r="4" spans="1:3" x14ac:dyDescent="0.25">
      <c r="A4" s="25">
        <v>3</v>
      </c>
      <c r="B4" s="45"/>
      <c r="C4" s="24" t="s">
        <v>49</v>
      </c>
    </row>
    <row r="5" spans="1:3" x14ac:dyDescent="0.25">
      <c r="A5" s="25">
        <v>4</v>
      </c>
      <c r="B5" s="45"/>
      <c r="C5" s="24" t="s">
        <v>44</v>
      </c>
    </row>
    <row r="6" spans="1:3" x14ac:dyDescent="0.25">
      <c r="A6" s="25">
        <v>5</v>
      </c>
      <c r="B6" s="45"/>
      <c r="C6" s="24" t="s">
        <v>47</v>
      </c>
    </row>
    <row r="7" spans="1:3" x14ac:dyDescent="0.25">
      <c r="A7" s="25">
        <v>6</v>
      </c>
      <c r="B7" s="45"/>
      <c r="C7" s="24" t="s">
        <v>48</v>
      </c>
    </row>
    <row r="8" spans="1:3" x14ac:dyDescent="0.25">
      <c r="A8" s="25"/>
      <c r="B8" s="45"/>
      <c r="C8" s="24" t="s">
        <v>18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C3C9-6F07-437C-823B-9F9335DDB0EE}">
  <sheetPr codeName="Feuil3"/>
  <dimension ref="A1:V27"/>
  <sheetViews>
    <sheetView topLeftCell="A19" workbookViewId="0">
      <selection activeCell="F30" sqref="F30"/>
    </sheetView>
  </sheetViews>
  <sheetFormatPr baseColWidth="10" defaultRowHeight="15" x14ac:dyDescent="0.25"/>
  <cols>
    <col min="1" max="1" width="21" bestFit="1" customWidth="1"/>
    <col min="2" max="3" width="10.42578125" bestFit="1" customWidth="1"/>
    <col min="4" max="5" width="11" bestFit="1" customWidth="1"/>
    <col min="9" max="9" width="20.42578125" bestFit="1" customWidth="1"/>
    <col min="10" max="10" width="27.28515625" bestFit="1" customWidth="1"/>
    <col min="11" max="11" width="28.28515625" bestFit="1" customWidth="1"/>
    <col min="12" max="12" width="26.28515625" bestFit="1" customWidth="1"/>
    <col min="13" max="13" width="27.7109375" bestFit="1" customWidth="1"/>
    <col min="16" max="16" width="4.140625" customWidth="1"/>
  </cols>
  <sheetData>
    <row r="1" spans="1:16" ht="49.5" customHeight="1" x14ac:dyDescent="0.3">
      <c r="A1" s="95" t="s">
        <v>0</v>
      </c>
      <c r="B1" s="98"/>
      <c r="C1" s="98"/>
      <c r="D1" s="98"/>
      <c r="E1" s="98"/>
      <c r="F1" s="1"/>
      <c r="G1" s="99" t="s">
        <v>19</v>
      </c>
      <c r="H1" s="99"/>
      <c r="I1" s="99"/>
      <c r="J1" s="99"/>
      <c r="K1" s="99"/>
      <c r="L1" s="2"/>
      <c r="M1" s="2"/>
      <c r="N1" s="2"/>
      <c r="O1" s="3"/>
      <c r="P1" s="3"/>
    </row>
    <row r="2" spans="1:16" ht="15.75" x14ac:dyDescent="0.3">
      <c r="A2" s="4"/>
      <c r="B2" s="4"/>
      <c r="C2" s="4"/>
      <c r="D2" s="5"/>
      <c r="E2" s="5"/>
      <c r="F2" s="1"/>
      <c r="G2" s="1"/>
      <c r="H2" s="6"/>
      <c r="I2" s="7"/>
      <c r="J2" s="8"/>
      <c r="K2" s="2"/>
      <c r="L2" s="2"/>
      <c r="M2" s="2"/>
      <c r="N2" s="2"/>
      <c r="O2" s="3"/>
      <c r="P2" s="3"/>
    </row>
    <row r="3" spans="1:16" ht="40.5" x14ac:dyDescent="0.25">
      <c r="A3" s="9" t="s">
        <v>1</v>
      </c>
      <c r="B3" s="10" t="s">
        <v>2</v>
      </c>
      <c r="C3" s="10" t="s">
        <v>20</v>
      </c>
      <c r="D3" s="10" t="s">
        <v>3</v>
      </c>
      <c r="E3" s="11" t="s">
        <v>4</v>
      </c>
      <c r="F3" s="11" t="s">
        <v>5</v>
      </c>
      <c r="G3" s="12" t="s">
        <v>6</v>
      </c>
      <c r="H3" s="9" t="s">
        <v>7</v>
      </c>
      <c r="I3" s="13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26" t="s">
        <v>21</v>
      </c>
      <c r="O3" s="26" t="s">
        <v>22</v>
      </c>
    </row>
    <row r="4" spans="1:16" ht="15.75" x14ac:dyDescent="0.3">
      <c r="A4" s="27"/>
      <c r="B4" s="28"/>
      <c r="C4" s="29"/>
      <c r="D4" s="30"/>
      <c r="E4" s="31"/>
      <c r="F4" s="31"/>
      <c r="G4" s="31"/>
      <c r="H4" s="32"/>
      <c r="I4" s="33"/>
      <c r="J4" s="34"/>
      <c r="K4" s="35"/>
      <c r="L4" s="14">
        <f t="shared" ref="L4:L21" si="0">J4-(F4+G4)</f>
        <v>0</v>
      </c>
      <c r="M4" s="14">
        <f t="shared" ref="M4:M21" si="1">K4-(E4+G4)</f>
        <v>0</v>
      </c>
      <c r="N4" s="34"/>
      <c r="O4" s="34"/>
    </row>
    <row r="5" spans="1:16" ht="15.75" x14ac:dyDescent="0.3">
      <c r="A5" s="27"/>
      <c r="B5" s="28"/>
      <c r="C5" s="29"/>
      <c r="D5" s="30"/>
      <c r="E5" s="31"/>
      <c r="F5" s="31"/>
      <c r="G5" s="31"/>
      <c r="H5" s="32"/>
      <c r="I5" s="33"/>
      <c r="J5" s="34"/>
      <c r="K5" s="35"/>
      <c r="L5" s="14">
        <f t="shared" si="0"/>
        <v>0</v>
      </c>
      <c r="M5" s="14">
        <f t="shared" si="1"/>
        <v>0</v>
      </c>
      <c r="N5" s="34"/>
      <c r="O5" s="34"/>
    </row>
    <row r="6" spans="1:16" ht="15.75" x14ac:dyDescent="0.3">
      <c r="A6" s="27"/>
      <c r="B6" s="28"/>
      <c r="C6" s="29"/>
      <c r="D6" s="30"/>
      <c r="E6" s="31"/>
      <c r="F6" s="31"/>
      <c r="G6" s="31"/>
      <c r="H6" s="32"/>
      <c r="I6" s="33"/>
      <c r="J6" s="34"/>
      <c r="K6" s="35"/>
      <c r="L6" s="14">
        <f t="shared" si="0"/>
        <v>0</v>
      </c>
      <c r="M6" s="14">
        <f t="shared" si="1"/>
        <v>0</v>
      </c>
      <c r="N6" s="34"/>
      <c r="O6" s="34"/>
    </row>
    <row r="7" spans="1:16" ht="15.75" x14ac:dyDescent="0.3">
      <c r="A7" s="27"/>
      <c r="B7" s="28"/>
      <c r="C7" s="29"/>
      <c r="D7" s="30"/>
      <c r="E7" s="31"/>
      <c r="F7" s="31"/>
      <c r="G7" s="31"/>
      <c r="H7" s="32"/>
      <c r="I7" s="33"/>
      <c r="J7" s="34"/>
      <c r="K7" s="35"/>
      <c r="L7" s="14">
        <f t="shared" si="0"/>
        <v>0</v>
      </c>
      <c r="M7" s="14">
        <f t="shared" si="1"/>
        <v>0</v>
      </c>
      <c r="N7" s="34"/>
      <c r="O7" s="34"/>
    </row>
    <row r="8" spans="1:16" ht="15.75" x14ac:dyDescent="0.3">
      <c r="A8" s="27"/>
      <c r="B8" s="28"/>
      <c r="C8" s="29"/>
      <c r="D8" s="30"/>
      <c r="E8" s="31"/>
      <c r="F8" s="31"/>
      <c r="G8" s="31"/>
      <c r="H8" s="32"/>
      <c r="I8" s="33"/>
      <c r="J8" s="34"/>
      <c r="K8" s="35"/>
      <c r="L8" s="14">
        <f t="shared" si="0"/>
        <v>0</v>
      </c>
      <c r="M8" s="14">
        <f t="shared" si="1"/>
        <v>0</v>
      </c>
      <c r="N8" s="34"/>
      <c r="O8" s="34"/>
    </row>
    <row r="9" spans="1:16" ht="15.75" x14ac:dyDescent="0.3">
      <c r="A9" s="27"/>
      <c r="B9" s="28"/>
      <c r="C9" s="29"/>
      <c r="D9" s="30"/>
      <c r="E9" s="31"/>
      <c r="F9" s="31"/>
      <c r="G9" s="31"/>
      <c r="H9" s="32"/>
      <c r="I9" s="33"/>
      <c r="J9" s="34"/>
      <c r="K9" s="35"/>
      <c r="L9" s="14">
        <f t="shared" si="0"/>
        <v>0</v>
      </c>
      <c r="M9" s="14">
        <f t="shared" si="1"/>
        <v>0</v>
      </c>
      <c r="N9" s="34"/>
      <c r="O9" s="34"/>
    </row>
    <row r="10" spans="1:16" ht="15.75" x14ac:dyDescent="0.3">
      <c r="A10" s="27"/>
      <c r="B10" s="28"/>
      <c r="C10" s="29"/>
      <c r="D10" s="30"/>
      <c r="E10" s="31"/>
      <c r="F10" s="31"/>
      <c r="G10" s="31"/>
      <c r="H10" s="32"/>
      <c r="I10" s="33"/>
      <c r="J10" s="34"/>
      <c r="K10" s="35"/>
      <c r="L10" s="14">
        <f t="shared" si="0"/>
        <v>0</v>
      </c>
      <c r="M10" s="14">
        <f t="shared" si="1"/>
        <v>0</v>
      </c>
      <c r="N10" s="34"/>
      <c r="O10" s="34"/>
    </row>
    <row r="11" spans="1:16" ht="15.75" x14ac:dyDescent="0.3">
      <c r="A11" s="27"/>
      <c r="B11" s="28"/>
      <c r="C11" s="29"/>
      <c r="D11" s="30"/>
      <c r="E11" s="31"/>
      <c r="F11" s="31"/>
      <c r="G11" s="31"/>
      <c r="H11" s="32"/>
      <c r="I11" s="33"/>
      <c r="J11" s="34"/>
      <c r="K11" s="35"/>
      <c r="L11" s="14">
        <f t="shared" si="0"/>
        <v>0</v>
      </c>
      <c r="M11" s="14">
        <f t="shared" si="1"/>
        <v>0</v>
      </c>
      <c r="N11" s="34"/>
      <c r="O11" s="34"/>
    </row>
    <row r="12" spans="1:16" ht="15.75" x14ac:dyDescent="0.3">
      <c r="A12" s="27"/>
      <c r="B12" s="28"/>
      <c r="C12" s="29"/>
      <c r="D12" s="30"/>
      <c r="E12" s="31"/>
      <c r="F12" s="31"/>
      <c r="G12" s="31"/>
      <c r="H12" s="32"/>
      <c r="I12" s="33"/>
      <c r="J12" s="34"/>
      <c r="K12" s="35"/>
      <c r="L12" s="14">
        <f t="shared" si="0"/>
        <v>0</v>
      </c>
      <c r="M12" s="14">
        <f t="shared" si="1"/>
        <v>0</v>
      </c>
      <c r="N12" s="34"/>
      <c r="O12" s="34"/>
    </row>
    <row r="13" spans="1:16" ht="15.75" x14ac:dyDescent="0.3">
      <c r="A13" s="27"/>
      <c r="B13" s="28"/>
      <c r="C13" s="29"/>
      <c r="D13" s="30"/>
      <c r="E13" s="31"/>
      <c r="F13" s="31"/>
      <c r="G13" s="31"/>
      <c r="H13" s="32"/>
      <c r="I13" s="33"/>
      <c r="J13" s="34"/>
      <c r="K13" s="35"/>
      <c r="L13" s="14">
        <f t="shared" si="0"/>
        <v>0</v>
      </c>
      <c r="M13" s="14">
        <f t="shared" si="1"/>
        <v>0</v>
      </c>
      <c r="N13" s="34"/>
      <c r="O13" s="34"/>
    </row>
    <row r="14" spans="1:16" ht="15.75" x14ac:dyDescent="0.3">
      <c r="A14" s="27"/>
      <c r="B14" s="28"/>
      <c r="C14" s="29"/>
      <c r="D14" s="30"/>
      <c r="E14" s="31"/>
      <c r="F14" s="31"/>
      <c r="G14" s="31"/>
      <c r="H14" s="32"/>
      <c r="I14" s="33"/>
      <c r="J14" s="34"/>
      <c r="K14" s="35"/>
      <c r="L14" s="14">
        <f t="shared" si="0"/>
        <v>0</v>
      </c>
      <c r="M14" s="14">
        <f t="shared" si="1"/>
        <v>0</v>
      </c>
      <c r="N14" s="34"/>
      <c r="O14" s="34"/>
    </row>
    <row r="15" spans="1:16" ht="15.75" x14ac:dyDescent="0.3">
      <c r="A15" s="27"/>
      <c r="B15" s="28"/>
      <c r="C15" s="29"/>
      <c r="D15" s="30"/>
      <c r="E15" s="31"/>
      <c r="F15" s="31"/>
      <c r="G15" s="31"/>
      <c r="H15" s="32"/>
      <c r="I15" s="33"/>
      <c r="J15" s="34"/>
      <c r="K15" s="35"/>
      <c r="L15" s="14">
        <f t="shared" si="0"/>
        <v>0</v>
      </c>
      <c r="M15" s="14">
        <f t="shared" si="1"/>
        <v>0</v>
      </c>
      <c r="N15" s="34"/>
      <c r="O15" s="34"/>
    </row>
    <row r="16" spans="1:16" ht="15.75" x14ac:dyDescent="0.3">
      <c r="A16" s="27"/>
      <c r="B16" s="28"/>
      <c r="C16" s="29"/>
      <c r="D16" s="30"/>
      <c r="E16" s="31"/>
      <c r="F16" s="31"/>
      <c r="G16" s="31"/>
      <c r="H16" s="32"/>
      <c r="I16" s="33"/>
      <c r="J16" s="34"/>
      <c r="K16" s="35"/>
      <c r="L16" s="14">
        <f t="shared" si="0"/>
        <v>0</v>
      </c>
      <c r="M16" s="14">
        <f t="shared" si="1"/>
        <v>0</v>
      </c>
      <c r="N16" s="34"/>
      <c r="O16" s="34"/>
    </row>
    <row r="17" spans="1:22" ht="15.75" x14ac:dyDescent="0.3">
      <c r="A17" s="27"/>
      <c r="B17" s="28"/>
      <c r="C17" s="29"/>
      <c r="D17" s="30"/>
      <c r="E17" s="31"/>
      <c r="F17" s="31"/>
      <c r="G17" s="31"/>
      <c r="H17" s="32"/>
      <c r="I17" s="33"/>
      <c r="J17" s="34"/>
      <c r="K17" s="35"/>
      <c r="L17" s="14">
        <f t="shared" si="0"/>
        <v>0</v>
      </c>
      <c r="M17" s="14">
        <f t="shared" si="1"/>
        <v>0</v>
      </c>
      <c r="N17" s="34"/>
      <c r="O17" s="34"/>
    </row>
    <row r="18" spans="1:22" ht="15.75" x14ac:dyDescent="0.3">
      <c r="A18" s="27"/>
      <c r="B18" s="28"/>
      <c r="C18" s="29"/>
      <c r="D18" s="30"/>
      <c r="E18" s="31"/>
      <c r="F18" s="31"/>
      <c r="G18" s="31"/>
      <c r="H18" s="32"/>
      <c r="I18" s="33"/>
      <c r="J18" s="34"/>
      <c r="K18" s="35"/>
      <c r="L18" s="14">
        <f t="shared" si="0"/>
        <v>0</v>
      </c>
      <c r="M18" s="14">
        <f t="shared" si="1"/>
        <v>0</v>
      </c>
      <c r="N18" s="34"/>
      <c r="O18" s="34"/>
    </row>
    <row r="19" spans="1:22" ht="15.75" x14ac:dyDescent="0.3">
      <c r="A19" s="27"/>
      <c r="B19" s="28"/>
      <c r="C19" s="29"/>
      <c r="D19" s="30"/>
      <c r="E19" s="31"/>
      <c r="F19" s="31"/>
      <c r="G19" s="31"/>
      <c r="H19" s="32"/>
      <c r="I19" s="33"/>
      <c r="J19" s="34"/>
      <c r="K19" s="35"/>
      <c r="L19" s="14">
        <f t="shared" si="0"/>
        <v>0</v>
      </c>
      <c r="M19" s="14">
        <f t="shared" si="1"/>
        <v>0</v>
      </c>
      <c r="N19" s="34"/>
      <c r="O19" s="34"/>
    </row>
    <row r="20" spans="1:22" ht="15.75" x14ac:dyDescent="0.3">
      <c r="A20" s="27"/>
      <c r="B20" s="28"/>
      <c r="C20" s="29"/>
      <c r="D20" s="30"/>
      <c r="E20" s="31"/>
      <c r="F20" s="31"/>
      <c r="G20" s="31"/>
      <c r="H20" s="32"/>
      <c r="I20" s="33"/>
      <c r="J20" s="34"/>
      <c r="K20" s="35"/>
      <c r="L20" s="14">
        <f t="shared" si="0"/>
        <v>0</v>
      </c>
      <c r="M20" s="14">
        <f t="shared" si="1"/>
        <v>0</v>
      </c>
      <c r="N20" s="34"/>
      <c r="O20" s="34"/>
    </row>
    <row r="21" spans="1:22" ht="15.75" x14ac:dyDescent="0.3">
      <c r="A21" s="27"/>
      <c r="B21" s="28"/>
      <c r="C21" s="29"/>
      <c r="D21" s="30"/>
      <c r="E21" s="31"/>
      <c r="F21" s="31"/>
      <c r="G21" s="31"/>
      <c r="H21" s="32"/>
      <c r="I21" s="33"/>
      <c r="J21" s="34"/>
      <c r="K21" s="35"/>
      <c r="L21" s="14">
        <f t="shared" si="0"/>
        <v>0</v>
      </c>
      <c r="M21" s="14">
        <f t="shared" si="1"/>
        <v>0</v>
      </c>
      <c r="N21" s="34"/>
      <c r="O21" s="34"/>
    </row>
    <row r="22" spans="1:22" ht="15.75" x14ac:dyDescent="0.3">
      <c r="A22" s="4"/>
      <c r="B22" s="4"/>
      <c r="C22" s="4"/>
      <c r="D22" s="5"/>
      <c r="E22" s="5"/>
      <c r="F22" s="1"/>
      <c r="G22" s="1"/>
      <c r="H22" s="6"/>
      <c r="I22" s="7"/>
      <c r="J22" s="8"/>
      <c r="K22" s="2"/>
      <c r="L22" s="2"/>
      <c r="M22" s="2"/>
      <c r="N22" s="2"/>
    </row>
    <row r="23" spans="1:22" ht="45.75" x14ac:dyDescent="0.3">
      <c r="A23" s="41" t="s">
        <v>23</v>
      </c>
      <c r="B23" s="43" t="s">
        <v>26</v>
      </c>
      <c r="C23" s="43" t="s">
        <v>27</v>
      </c>
      <c r="D23" s="43" t="s">
        <v>28</v>
      </c>
      <c r="E23" s="43" t="s">
        <v>29</v>
      </c>
      <c r="F23" s="37"/>
      <c r="G23" s="1"/>
      <c r="H23" s="6"/>
      <c r="I23" s="7"/>
      <c r="J23" s="8"/>
      <c r="K23" s="1"/>
      <c r="L23" s="1"/>
      <c r="M23" s="1"/>
      <c r="N23" s="1"/>
      <c r="Q23" s="5"/>
      <c r="R23" s="36"/>
      <c r="S23" s="37"/>
      <c r="T23" s="6"/>
      <c r="U23" s="100"/>
      <c r="V23" s="101"/>
    </row>
    <row r="24" spans="1:22" ht="15.75" x14ac:dyDescent="0.3">
      <c r="A24" s="42" t="s">
        <v>24</v>
      </c>
      <c r="B24" s="102">
        <v>0</v>
      </c>
      <c r="C24" s="102">
        <v>0</v>
      </c>
      <c r="D24" s="102"/>
      <c r="E24" s="102"/>
      <c r="F24" s="1"/>
      <c r="G24" s="1"/>
      <c r="H24" s="6"/>
      <c r="I24" s="7"/>
      <c r="J24" s="8"/>
      <c r="K24" s="38"/>
      <c r="L24" s="38"/>
      <c r="M24" s="2"/>
      <c r="N24" s="2"/>
    </row>
    <row r="25" spans="1:22" ht="16.5" x14ac:dyDescent="0.25">
      <c r="A25" s="42" t="s">
        <v>25</v>
      </c>
      <c r="B25" s="102">
        <v>0</v>
      </c>
      <c r="C25" s="102">
        <v>0</v>
      </c>
      <c r="D25" s="102"/>
      <c r="E25" s="102"/>
      <c r="F25" s="40"/>
      <c r="G25" s="39"/>
      <c r="H25" s="1"/>
      <c r="I25" s="6"/>
      <c r="J25" s="17"/>
      <c r="K25" s="17"/>
      <c r="L25" s="17"/>
      <c r="M25" s="40"/>
      <c r="N25" s="40"/>
    </row>
    <row r="26" spans="1:22" ht="16.5" x14ac:dyDescent="0.3">
      <c r="D26" s="18"/>
      <c r="E26" s="19"/>
      <c r="F26" s="39"/>
      <c r="G26" s="39"/>
      <c r="H26" s="6"/>
      <c r="I26" s="7"/>
      <c r="J26" s="8"/>
      <c r="K26" s="2"/>
      <c r="L26" s="19"/>
      <c r="M26" s="19"/>
      <c r="N26" s="2"/>
    </row>
    <row r="27" spans="1:22" ht="15.75" x14ac:dyDescent="0.3">
      <c r="D27" s="5"/>
      <c r="E27" s="5"/>
      <c r="F27" s="1"/>
      <c r="G27" s="1"/>
      <c r="H27" s="6"/>
      <c r="I27" s="7"/>
      <c r="J27" s="8"/>
      <c r="K27" s="2"/>
      <c r="L27" s="2"/>
      <c r="M27" s="2"/>
      <c r="N27" s="2"/>
    </row>
  </sheetData>
  <mergeCells count="3">
    <mergeCell ref="A1:E1"/>
    <mergeCell ref="G1:K1"/>
    <mergeCell ref="U23:V23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e58abe-70ef-4c37-956c-114ca1ce3e0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B8EAE47A898243A6A1BD3EFAE9D48A" ma:contentTypeVersion="13" ma:contentTypeDescription="Crée un document." ma:contentTypeScope="" ma:versionID="6801c8d2690672c799d034ef15e81161">
  <xsd:schema xmlns:xsd="http://www.w3.org/2001/XMLSchema" xmlns:xs="http://www.w3.org/2001/XMLSchema" xmlns:p="http://schemas.microsoft.com/office/2006/metadata/properties" xmlns:ns2="3ce58abe-70ef-4c37-956c-114ca1ce3e08" xmlns:ns3="f25f0c37-cdd0-47b6-9fd7-61dd07a05feb" targetNamespace="http://schemas.microsoft.com/office/2006/metadata/properties" ma:root="true" ma:fieldsID="ce0b1c028edd489a1fdacf992e680208" ns2:_="" ns3:_="">
    <xsd:import namespace="3ce58abe-70ef-4c37-956c-114ca1ce3e08"/>
    <xsd:import namespace="f25f0c37-cdd0-47b6-9fd7-61dd07a05f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e58abe-70ef-4c37-956c-114ca1ce3e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d72a9cd0-777b-4feb-9779-2a9df3dc45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f0c37-cdd0-47b6-9fd7-61dd07a05f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3E9EB49B-56A0-4F7D-B195-9C870216348D}">
  <ds:schemaRefs>
    <ds:schemaRef ds:uri="http://schemas.microsoft.com/office/2006/metadata/properties"/>
    <ds:schemaRef ds:uri="http://schemas.microsoft.com/office/infopath/2007/PartnerControls"/>
    <ds:schemaRef ds:uri="3ce58abe-70ef-4c37-956c-114ca1ce3e08"/>
  </ds:schemaRefs>
</ds:datastoreItem>
</file>

<file path=customXml/itemProps2.xml><?xml version="1.0" encoding="utf-8"?>
<ds:datastoreItem xmlns:ds="http://schemas.openxmlformats.org/officeDocument/2006/customXml" ds:itemID="{4B856249-9B1B-462E-8F5A-2E245B17E6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e58abe-70ef-4c37-956c-114ca1ce3e08"/>
    <ds:schemaRef ds:uri="f25f0c37-cdd0-47b6-9fd7-61dd07a05f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70EDFC-C439-4467-B5FC-00C2E62BFFE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E4CD669-F406-4A5E-A51A-1DE0BF6CDC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FACTURE</vt:lpstr>
      <vt:lpstr>SUPPRIMER</vt:lpstr>
      <vt:lpstr>NC</vt:lpstr>
      <vt:lpstr>ANNULER</vt:lpstr>
      <vt:lpstr>Liste</vt:lpstr>
      <vt:lpstr>NC par mois_old</vt:lpstr>
      <vt:lpstr>Garantie</vt:lpstr>
      <vt:lpstr>Shift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DIETEREN</dc:creator>
  <cp:lastModifiedBy>Vinciane Olivier</cp:lastModifiedBy>
  <cp:lastPrinted>2024-09-27T16:13:21Z</cp:lastPrinted>
  <dcterms:created xsi:type="dcterms:W3CDTF">2018-05-23T08:44:55Z</dcterms:created>
  <dcterms:modified xsi:type="dcterms:W3CDTF">2024-10-01T08:29:12Z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0x010100DDB8EAE47A898243A6A1BD3EFAE9D48A</vt:lpwstr>
  </property>
</Properties>
</file>