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EA11E69B-66BE-4FAD-9C06-5429BA4008B8}" xr6:coauthVersionLast="47" xr6:coauthVersionMax="47" xr10:uidLastSave="{00000000-0000-0000-0000-000000000000}"/>
  <bookViews>
    <workbookView xWindow="-120" yWindow="-120" windowWidth="20730" windowHeight="11160" xr2:uid="{B6301A92-6B7A-4668-8DE9-DC91BA53D77F}"/>
  </bookViews>
  <sheets>
    <sheet name="OPPERET" sheetId="1" r:id="rId1"/>
    <sheet name="CTE0001" sheetId="4" r:id="rId2"/>
    <sheet name="CTE0002" sheetId="5" r:id="rId3"/>
  </sheets>
  <externalReferences>
    <externalReference r:id="rId4"/>
  </externalReferences>
  <definedNames>
    <definedName name="Capteurs">GET.WORKBOOK(1)</definedName>
    <definedName name="CEF">GET.WORKBOOK(1)</definedName>
    <definedName name="CPR">GET.WORKBOOK(1)</definedName>
    <definedName name="CTE">GET.WORKBOOK(1)</definedName>
    <definedName name="def">GET.WORKBOOK(2)</definedName>
    <definedName name="identification" localSheetId="1">'CTE0001'!$B$4</definedName>
    <definedName name="identification" localSheetId="2">'CTE0002'!$B$4</definedName>
    <definedName name="identification" localSheetId="0">#REF!</definedName>
    <definedName name="nom" localSheetId="1">'CTE0001'!$B$4</definedName>
    <definedName name="nom" localSheetId="2">'CTE0002'!$B$4</definedName>
    <definedName name="nom" localSheetId="0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0" i="5" l="1"/>
  <c r="I9" i="5"/>
  <c r="I8" i="5"/>
  <c r="E8" i="5"/>
  <c r="I7" i="5"/>
  <c r="I6" i="5"/>
  <c r="I5" i="5"/>
  <c r="I4" i="5"/>
  <c r="B4" i="5" a="1"/>
  <c r="B4" i="5" s="1"/>
  <c r="I3" i="5"/>
  <c r="B4" i="4" a="1"/>
  <c r="B4" i="4" s="1"/>
  <c r="I10" i="4"/>
  <c r="I9" i="4"/>
  <c r="I8" i="4"/>
  <c r="E8" i="4"/>
  <c r="I7" i="4"/>
  <c r="I6" i="4"/>
  <c r="I5" i="4"/>
  <c r="I4" i="4"/>
  <c r="I3" i="4"/>
  <c r="I6" i="1"/>
  <c r="J6" i="1" s="1"/>
  <c r="K6" i="1" s="1"/>
  <c r="V22" i="1" a="1"/>
  <c r="P22" i="1" a="1"/>
  <c r="F22" i="1" a="1"/>
  <c r="D22" i="1" a="1"/>
  <c r="N22" i="1" a="1"/>
  <c r="L22" i="1" a="1"/>
  <c r="B22" i="1" a="1"/>
  <c r="H22" i="1" a="1"/>
  <c r="J22" i="1" a="1"/>
  <c r="D21" i="1" a="1"/>
  <c r="L21" i="1" a="1"/>
  <c r="N21" i="1" a="1"/>
  <c r="B21" i="1" a="1"/>
  <c r="P21" i="1" a="1"/>
  <c r="V21" i="1" a="1"/>
  <c r="J21" i="1" a="1"/>
  <c r="H21" i="1" a="1"/>
  <c r="F21" i="1" a="1"/>
  <c r="J22" i="1" l="1"/>
  <c r="H22" i="1"/>
  <c r="B22" i="1"/>
  <c r="L22" i="1"/>
  <c r="N22" i="1"/>
  <c r="D22" i="1"/>
  <c r="F22" i="1"/>
  <c r="P22" i="1"/>
  <c r="V22" i="1"/>
  <c r="H21" i="1"/>
  <c r="B21" i="1"/>
  <c r="L21" i="1"/>
  <c r="F21" i="1"/>
  <c r="P21" i="1"/>
  <c r="V21" i="1"/>
  <c r="J21" i="1"/>
  <c r="D21" i="1"/>
  <c r="N21" i="1"/>
  <c r="B16" i="1" l="1"/>
  <c r="L13" i="1"/>
  <c r="N16" i="1"/>
  <c r="H16" i="1"/>
  <c r="F13" i="1"/>
  <c r="L16" i="1"/>
  <c r="P16" i="1"/>
  <c r="H13" i="1"/>
  <c r="J13" i="1"/>
  <c r="P13" i="1"/>
  <c r="N13" i="1" l="1"/>
  <c r="O22" i="1" s="1"/>
  <c r="B13" i="1"/>
  <c r="C21" i="1" s="1"/>
  <c r="F16" i="1"/>
  <c r="J16" i="1"/>
  <c r="K22" i="1" s="1"/>
  <c r="D13" i="1"/>
  <c r="D16" i="1"/>
  <c r="I22" i="1"/>
  <c r="Q22" i="1"/>
  <c r="C22" i="1"/>
  <c r="M22" i="1"/>
  <c r="Q21" i="1"/>
  <c r="O21" i="1"/>
  <c r="M21" i="1"/>
  <c r="I21" i="1"/>
  <c r="G21" i="1"/>
  <c r="K21" i="1" l="1"/>
  <c r="G22" i="1"/>
  <c r="E22" i="1"/>
  <c r="R22" i="1" s="1"/>
  <c r="E21" i="1"/>
  <c r="R21" i="1" l="1"/>
  <c r="F6" i="1" s="1"/>
  <c r="G6" i="1" l="1"/>
  <c r="S22" i="1" s="1"/>
  <c r="T22" i="1" s="1"/>
  <c r="U22" i="1" s="1"/>
  <c r="S21" i="1" l="1"/>
  <c r="T21" i="1" s="1"/>
  <c r="U21" i="1" l="1"/>
  <c r="E16" i="4" a="1"/>
  <c r="E16" i="5" a="1"/>
  <c r="E16" i="5" l="1"/>
  <c r="E7" i="5" s="1"/>
  <c r="E16" i="4"/>
  <c r="E7" i="4" s="1"/>
  <c r="E6" i="4" s="1"/>
  <c r="W22" i="1" a="1"/>
  <c r="W21" i="1" a="1"/>
  <c r="W22" i="1" l="1"/>
  <c r="E6" i="5"/>
  <c r="W21" i="1"/>
  <c r="X22" i="1" a="1"/>
  <c r="X21" i="1" a="1"/>
  <c r="X22" i="1" l="1"/>
  <c r="X21" i="1"/>
  <c r="N12" i="4" l="1"/>
  <c r="N12" i="5"/>
  <c r="O12" i="4" l="1"/>
  <c r="O1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Elise PAIXAO</author>
  </authors>
  <commentList>
    <comment ref="A1" authorId="0" shapeId="0" xr:uid="{705788E5-55DF-4A4D-B81B-B6262A363B06}">
      <text>
        <r>
          <rPr>
            <sz val="8"/>
            <color indexed="81"/>
            <rFont val="Tahoma"/>
            <family val="2"/>
          </rPr>
          <t>pour liste capteur:
definir un nom
on donne un nom (ex:capteurs)
fait réf à "=lire.classeur(1)"
puis dans la barre on met "=transpose(capteurs)"</t>
        </r>
      </text>
    </comment>
    <comment ref="E2" authorId="0" shapeId="0" xr:uid="{44006DC2-8983-46B5-869B-693E72D0BEF0}">
      <text>
        <r>
          <rPr>
            <b/>
            <sz val="9"/>
            <color indexed="81"/>
            <rFont val="Tahoma"/>
            <family val="2"/>
          </rPr>
          <t>3 pbs:
- ajout ligne automatiquement
- valeur cellule qui s'incrémente de+1 pour chaque périodicité
- lien hypertexte pour récap valeur</t>
        </r>
      </text>
    </comment>
    <comment ref="J5" authorId="0" shapeId="0" xr:uid="{8C898954-B5F4-448E-9802-1E88A5445EA9}">
      <text>
        <r>
          <rPr>
            <b/>
            <sz val="9"/>
            <color indexed="81"/>
            <rFont val="Tahoma"/>
            <family val="2"/>
          </rPr>
          <t>Elise PAIXAO:</t>
        </r>
        <r>
          <rPr>
            <sz val="9"/>
            <color indexed="81"/>
            <rFont val="Tahoma"/>
            <family val="2"/>
          </rPr>
          <t xml:space="preserve">
s=(Pmax - Pact)/5
de la distribution théo gaussienne des périodicités</t>
        </r>
      </text>
    </comment>
    <comment ref="K5" authorId="0" shapeId="0" xr:uid="{D7024C44-7B58-4600-B2A3-34CCC45AF6C8}">
      <text>
        <r>
          <rPr>
            <b/>
            <sz val="9"/>
            <color indexed="81"/>
            <rFont val="Tahoma"/>
            <family val="2"/>
          </rPr>
          <t>Elise PAIXAO:</t>
        </r>
        <r>
          <rPr>
            <sz val="9"/>
            <color indexed="81"/>
            <rFont val="Tahoma"/>
            <family val="2"/>
          </rPr>
          <t xml:space="preserve">
Pmoy opt= Pact + 2*s</t>
        </r>
      </text>
    </comment>
    <comment ref="R20" authorId="0" shapeId="0" xr:uid="{DA2BFDB4-3FB8-4613-8635-01800F0EABC1}">
      <text>
        <r>
          <rPr>
            <b/>
            <sz val="9"/>
            <color indexed="81"/>
            <rFont val="Tahoma"/>
            <family val="2"/>
          </rPr>
          <t>Elise PAIXAO:</t>
        </r>
        <r>
          <rPr>
            <sz val="9"/>
            <color indexed="81"/>
            <rFont val="Tahoma"/>
            <family val="2"/>
          </rPr>
          <t xml:space="preserve">
Déterminée dans chaque fiche de vie
NG= somme(coeff*EN)</t>
        </r>
      </text>
    </comment>
    <comment ref="S20" authorId="0" shapeId="0" xr:uid="{933E6F20-A5FE-4DD7-9F35-66F5AB874452}">
      <text>
        <r>
          <rPr>
            <b/>
            <sz val="9"/>
            <color indexed="81"/>
            <rFont val="Tahoma"/>
            <family val="2"/>
          </rPr>
          <t>Elise PAIXAO:</t>
        </r>
        <r>
          <rPr>
            <sz val="9"/>
            <color indexed="81"/>
            <rFont val="Tahoma"/>
            <family val="2"/>
          </rPr>
          <t xml:space="preserve">
Ecart normalisé pour les notes globales</t>
        </r>
      </text>
    </comment>
    <comment ref="T20" authorId="0" shapeId="0" xr:uid="{C21675AE-FC66-4B2E-A383-921A60497990}">
      <text>
        <r>
          <rPr>
            <b/>
            <sz val="9"/>
            <color indexed="81"/>
            <rFont val="Tahoma"/>
            <family val="2"/>
          </rPr>
          <t>Elise PAIXAO:</t>
        </r>
        <r>
          <rPr>
            <sz val="9"/>
            <color indexed="81"/>
            <rFont val="Tahoma"/>
            <family val="2"/>
          </rPr>
          <t xml:space="preserve">
mois</t>
        </r>
      </text>
    </comment>
    <comment ref="U20" authorId="0" shapeId="0" xr:uid="{AF8F7963-0EF9-4EFB-8206-5C10E8DB9A84}">
      <text>
        <r>
          <rPr>
            <b/>
            <sz val="9"/>
            <color indexed="81"/>
            <rFont val="Tahoma"/>
            <family val="2"/>
          </rPr>
          <t>Elise PAIXAO:</t>
        </r>
        <r>
          <rPr>
            <sz val="9"/>
            <color indexed="81"/>
            <rFont val="Tahoma"/>
            <family val="2"/>
          </rPr>
          <t xml:space="preserve">
P act + correcteur
mois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Elise PAIXAO</author>
  </authors>
  <commentList>
    <comment ref="I2" authorId="0" shapeId="0" xr:uid="{BA2D20FE-49DB-4A4B-BC6A-BEF511B3BF98}">
      <text>
        <r>
          <rPr>
            <sz val="9"/>
            <color indexed="81"/>
            <rFont val="Tahoma"/>
            <family val="2"/>
          </rPr>
          <t xml:space="preserve">-2: très important/grave
2: pas important/pas grave
</t>
        </r>
      </text>
    </comment>
    <comment ref="E16" authorId="0" shapeId="0" xr:uid="{4758E928-3AAD-48A8-B4B0-5B17B12755C4}">
      <text>
        <r>
          <rPr>
            <b/>
            <sz val="9"/>
            <color indexed="81"/>
            <rFont val="Tahoma"/>
            <family val="2"/>
          </rPr>
          <t xml:space="preserve">à chaque fois que j'ajoute une page, ça doit décaler d'une ligne
</t>
        </r>
      </text>
    </comment>
    <comment ref="A18" authorId="0" shapeId="0" xr:uid="{A3D0E7F9-FE8C-4746-86ED-E621EBA80F47}">
      <text>
        <r>
          <rPr>
            <b/>
            <sz val="9"/>
            <color indexed="81"/>
            <rFont val="Tahoma"/>
            <family val="2"/>
          </rPr>
          <t>faire en sorte que ça se décale à cha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Elise PAIXAO</author>
  </authors>
  <commentList>
    <comment ref="I2" authorId="0" shapeId="0" xr:uid="{9D50117B-BAD7-4DEA-B04F-BF5518561AF2}">
      <text>
        <r>
          <rPr>
            <sz val="9"/>
            <color indexed="81"/>
            <rFont val="Tahoma"/>
            <family val="2"/>
          </rPr>
          <t xml:space="preserve">-2: très important/grave
2: pas important/pas grave
</t>
        </r>
      </text>
    </comment>
    <comment ref="E16" authorId="0" shapeId="0" xr:uid="{E9F9F790-2BBC-42C1-96D1-CA590012945B}">
      <text>
        <r>
          <rPr>
            <b/>
            <sz val="9"/>
            <color indexed="81"/>
            <rFont val="Tahoma"/>
            <family val="2"/>
          </rPr>
          <t xml:space="preserve">à chaque fois que j'ajoute une page, ça doit décaler d'une ligne
</t>
        </r>
      </text>
    </comment>
    <comment ref="A18" authorId="0" shapeId="0" xr:uid="{1EC91D41-2DBF-47EB-86B1-56278A4CD276}">
      <text>
        <r>
          <rPr>
            <b/>
            <sz val="9"/>
            <color indexed="81"/>
            <rFont val="Tahoma"/>
            <family val="2"/>
          </rPr>
          <t>faire en sorte que ça se décale à cha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<sst xmlns="http://schemas.openxmlformats.org/spreadsheetml/2006/main" count="193" uniqueCount="98">
  <si>
    <t>Critères:</t>
  </si>
  <si>
    <t>Pression</t>
  </si>
  <si>
    <t>C1</t>
  </si>
  <si>
    <t>C2</t>
  </si>
  <si>
    <t>C3</t>
  </si>
  <si>
    <t>Instruments:</t>
  </si>
  <si>
    <t>Moyenne NG:</t>
  </si>
  <si>
    <t>Ecart type NG:</t>
  </si>
  <si>
    <t>Périodicité actuelle:</t>
  </si>
  <si>
    <t>Périodicité maximale:</t>
  </si>
  <si>
    <t>Ecart type théo (s):</t>
  </si>
  <si>
    <t>Périodicité moy optimale:</t>
  </si>
  <si>
    <t>C4</t>
  </si>
  <si>
    <t>C5</t>
  </si>
  <si>
    <t>C6</t>
  </si>
  <si>
    <t>C7</t>
  </si>
  <si>
    <t>C8</t>
  </si>
  <si>
    <t>Moyenne:</t>
  </si>
  <si>
    <t>Ecart-type:</t>
  </si>
  <si>
    <t>Calcul OPPERET</t>
  </si>
  <si>
    <t>Identification</t>
  </si>
  <si>
    <t>Note:1</t>
  </si>
  <si>
    <t>EN pour C1</t>
  </si>
  <si>
    <t>Note:2</t>
  </si>
  <si>
    <t>EN pour C2</t>
  </si>
  <si>
    <t>Note:3</t>
  </si>
  <si>
    <t>EN pour C3</t>
  </si>
  <si>
    <t>Note:4</t>
  </si>
  <si>
    <t>EN pour C4</t>
  </si>
  <si>
    <t>Note:5</t>
  </si>
  <si>
    <t>EN pour C5</t>
  </si>
  <si>
    <t>Note:6</t>
  </si>
  <si>
    <t>EN pour C6</t>
  </si>
  <si>
    <t>Note:7</t>
  </si>
  <si>
    <t>EN pour C7</t>
  </si>
  <si>
    <t>Note:8</t>
  </si>
  <si>
    <t>EN pour C8</t>
  </si>
  <si>
    <t>Note globale:</t>
  </si>
  <si>
    <t>EN NG</t>
  </si>
  <si>
    <t>Correcteur OPPERET</t>
  </si>
  <si>
    <t>Périodicité réelle:</t>
  </si>
  <si>
    <t xml:space="preserve">Dernier étalonnage </t>
  </si>
  <si>
    <t xml:space="preserve">Prochain étalonnage </t>
  </si>
  <si>
    <t xml:space="preserve">Conformité </t>
  </si>
  <si>
    <t>Fiche de vie</t>
  </si>
  <si>
    <t>OPPERET</t>
  </si>
  <si>
    <t>Identification de l'instrument</t>
  </si>
  <si>
    <t>Critères</t>
  </si>
  <si>
    <t>Note</t>
  </si>
  <si>
    <t>Identification générales:</t>
  </si>
  <si>
    <t>Identification techniques:</t>
  </si>
  <si>
    <t>Conséquences mesures erronées</t>
  </si>
  <si>
    <t xml:space="preserve">N° d'identification interne : </t>
  </si>
  <si>
    <t>Etendue de mesure :</t>
  </si>
  <si>
    <t>Intervention sur équipement</t>
  </si>
  <si>
    <t>Désignation:</t>
  </si>
  <si>
    <t>Capteur de température</t>
  </si>
  <si>
    <t>Lien procédure :</t>
  </si>
  <si>
    <t>Facteurs aggravants</t>
  </si>
  <si>
    <t xml:space="preserve">Type: </t>
  </si>
  <si>
    <t>Statut:</t>
  </si>
  <si>
    <t>Contraintes de coûts</t>
  </si>
  <si>
    <t>Fabricant:</t>
  </si>
  <si>
    <t>Date limite d'utilisation :</t>
  </si>
  <si>
    <t>Contraintes opérationnelles</t>
  </si>
  <si>
    <t>Référence:</t>
  </si>
  <si>
    <t>Dernier étalonnage:</t>
  </si>
  <si>
    <t>Environnement du capteur</t>
  </si>
  <si>
    <t>N° de série:</t>
  </si>
  <si>
    <t>Incertitude élargie :</t>
  </si>
  <si>
    <t>Facteurs décelant anomalies</t>
  </si>
  <si>
    <t>Emplacement:</t>
  </si>
  <si>
    <t>Incertitude de température:</t>
  </si>
  <si>
    <t>Dérive équipement</t>
  </si>
  <si>
    <t>Domaine de non détérioration:</t>
  </si>
  <si>
    <t>Domaine de non destruction:</t>
  </si>
  <si>
    <t>Unité de mesure:</t>
  </si>
  <si>
    <t>Signal de sortie:</t>
  </si>
  <si>
    <t>EMT:</t>
  </si>
  <si>
    <t>Pédiodicité de l'étalonnage:</t>
  </si>
  <si>
    <t>mois</t>
  </si>
  <si>
    <t>Interventions</t>
  </si>
  <si>
    <t>Date intervention</t>
  </si>
  <si>
    <t>Nature de l'intervention</t>
  </si>
  <si>
    <t>Référence du document utilisé</t>
  </si>
  <si>
    <t>Résultat</t>
  </si>
  <si>
    <t>Commentaire</t>
  </si>
  <si>
    <t>Opérateur</t>
  </si>
  <si>
    <t>Vérification</t>
  </si>
  <si>
    <t>Non conforme</t>
  </si>
  <si>
    <t>Réparation</t>
  </si>
  <si>
    <t>Conforme</t>
  </si>
  <si>
    <t>Nettoyage</t>
  </si>
  <si>
    <t>Ajustage</t>
  </si>
  <si>
    <t>Etalonnage</t>
  </si>
  <si>
    <t>Maintenance corrective</t>
  </si>
  <si>
    <t>CET0001</t>
  </si>
  <si>
    <t>CET0002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</si>
</sst>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0.0000"/>
    <numFmt numFmtId="166" formatCode="0.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242424"/>
      <name val="Segoe UI"/>
      <family val="2"/>
    </font>
    <font>
      <sz val="8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theme="5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/>
        <b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7" tint="0.39997558519241921"/>
      </top>
      <bottom style="medium">
        <color indexed="64"/>
      </bottom>
      <diagonal/>
    </border>
    <border>
      <left style="thin">
        <color theme="0"/>
      </left>
      <right/>
      <top style="thin">
        <color theme="7" tint="0.39997558519241921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7" tint="0.3999755851924192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8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139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165" fontId="0" fillId="5" borderId="9" xfId="0" applyNumberForma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9" fontId="0" fillId="0" borderId="0" xfId="2" applyFont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"/>
    </xf>
    <xf numFmtId="0" fontId="9" fillId="6" borderId="0" xfId="0" applyFont="1" applyFill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 wrapText="1"/>
    </xf>
    <xf numFmtId="0" fontId="2" fillId="15" borderId="15" xfId="0" applyFont="1" applyFill="1" applyBorder="1" applyAlignment="1">
      <alignment horizontal="center"/>
    </xf>
    <xf numFmtId="0" fontId="2" fillId="16" borderId="15" xfId="0" applyFont="1" applyFill="1" applyBorder="1" applyAlignment="1">
      <alignment horizontal="center"/>
    </xf>
    <xf numFmtId="0" fontId="2" fillId="17" borderId="15" xfId="0" applyFont="1" applyFill="1" applyBorder="1" applyAlignment="1">
      <alignment horizontal="center"/>
    </xf>
    <xf numFmtId="0" fontId="2" fillId="10" borderId="15" xfId="0" applyFont="1" applyFill="1" applyBorder="1" applyAlignment="1">
      <alignment horizontal="center"/>
    </xf>
    <xf numFmtId="0" fontId="2" fillId="11" borderId="15" xfId="0" applyFont="1" applyFill="1" applyBorder="1" applyAlignment="1">
      <alignment horizontal="center"/>
    </xf>
    <xf numFmtId="0" fontId="2" fillId="18" borderId="15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2" fillId="14" borderId="15" xfId="0" applyFont="1" applyFill="1" applyBorder="1" applyAlignment="1">
      <alignment horizontal="center"/>
    </xf>
    <xf numFmtId="2" fontId="2" fillId="14" borderId="15" xfId="1" applyNumberFormat="1" applyFont="1" applyFill="1" applyBorder="1" applyAlignment="1">
      <alignment horizontal="center"/>
    </xf>
    <xf numFmtId="14" fontId="2" fillId="19" borderId="16" xfId="0" applyNumberFormat="1" applyFont="1" applyFill="1" applyBorder="1" applyAlignment="1">
      <alignment horizontal="center"/>
    </xf>
    <xf numFmtId="0" fontId="2" fillId="19" borderId="17" xfId="0" applyFont="1" applyFill="1" applyBorder="1" applyAlignment="1">
      <alignment horizontal="center"/>
    </xf>
    <xf numFmtId="0" fontId="2" fillId="19" borderId="18" xfId="0" applyFont="1" applyFill="1" applyBorder="1" applyAlignment="1">
      <alignment horizontal="center"/>
    </xf>
    <xf numFmtId="0" fontId="11" fillId="0" borderId="19" xfId="0" applyFont="1" applyBorder="1" applyAlignment="1">
      <alignment horizontal="center"/>
    </xf>
    <xf numFmtId="165" fontId="11" fillId="0" borderId="19" xfId="0" applyNumberFormat="1" applyFont="1" applyBorder="1" applyAlignment="1">
      <alignment horizontal="center"/>
    </xf>
    <xf numFmtId="166" fontId="11" fillId="0" borderId="19" xfId="0" applyNumberFormat="1" applyFont="1" applyBorder="1" applyAlignment="1">
      <alignment horizontal="center"/>
    </xf>
    <xf numFmtId="2" fontId="11" fillId="0" borderId="19" xfId="1" applyNumberFormat="1" applyFont="1" applyFill="1" applyBorder="1" applyAlignment="1">
      <alignment horizontal="center"/>
    </xf>
    <xf numFmtId="1" fontId="10" fillId="0" borderId="19" xfId="0" applyNumberFormat="1" applyFon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" fontId="14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0" fillId="0" borderId="0" xfId="0" applyFont="1"/>
    <xf numFmtId="0" fontId="11" fillId="0" borderId="0" xfId="0" applyFont="1" applyAlignment="1">
      <alignment horizontal="center"/>
    </xf>
    <xf numFmtId="0" fontId="19" fillId="0" borderId="23" xfId="3" applyFont="1" applyBorder="1"/>
    <xf numFmtId="0" fontId="10" fillId="0" borderId="23" xfId="0" applyFont="1" applyBorder="1"/>
    <xf numFmtId="0" fontId="1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1" fillId="21" borderId="0" xfId="0" applyFont="1" applyFill="1" applyAlignment="1">
      <alignment horizontal="center" vertical="center" wrapText="1"/>
    </xf>
    <xf numFmtId="0" fontId="21" fillId="21" borderId="25" xfId="0" applyFont="1" applyFill="1" applyBorder="1" applyAlignment="1">
      <alignment horizontal="center" vertical="center" wrapText="1"/>
    </xf>
    <xf numFmtId="0" fontId="21" fillId="21" borderId="0" xfId="0" applyFont="1" applyFill="1" applyAlignment="1">
      <alignment horizontal="center" vertical="center"/>
    </xf>
    <xf numFmtId="164" fontId="0" fillId="0" borderId="0" xfId="0" applyNumberFormat="1"/>
    <xf numFmtId="1" fontId="0" fillId="0" borderId="0" xfId="0" applyNumberFormat="1"/>
    <xf numFmtId="0" fontId="0" fillId="21" borderId="0" xfId="0" applyFill="1" applyAlignment="1">
      <alignment horizontal="center" vertical="center"/>
    </xf>
    <xf numFmtId="0" fontId="0" fillId="21" borderId="27" xfId="0" applyFill="1" applyBorder="1" applyAlignment="1">
      <alignment horizontal="center" vertical="center"/>
    </xf>
    <xf numFmtId="164" fontId="10" fillId="21" borderId="0" xfId="0" applyNumberFormat="1" applyFont="1" applyFill="1" applyAlignment="1">
      <alignment vertical="center"/>
    </xf>
    <xf numFmtId="0" fontId="0" fillId="21" borderId="27" xfId="0" applyFill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3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14" fontId="21" fillId="0" borderId="0" xfId="0" applyNumberFormat="1" applyFont="1" applyAlignment="1">
      <alignment horizontal="center" vertical="center" wrapText="1"/>
    </xf>
    <xf numFmtId="14" fontId="6" fillId="0" borderId="25" xfId="0" applyNumberFormat="1" applyFont="1" applyBorder="1" applyAlignment="1">
      <alignment horizontal="center" vertical="center" wrapText="1"/>
    </xf>
    <xf numFmtId="0" fontId="23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21" fillId="21" borderId="0" xfId="0" applyFont="1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1" borderId="27" xfId="0" applyFill="1" applyBorder="1" applyAlignment="1">
      <alignment horizontal="center" vertical="center"/>
    </xf>
    <xf numFmtId="0" fontId="9" fillId="12" borderId="0" xfId="0" applyFont="1" applyFill="1" applyAlignment="1">
      <alignment horizontal="center"/>
    </xf>
    <xf numFmtId="0" fontId="9" fillId="13" borderId="0" xfId="0" applyFont="1" applyFill="1" applyAlignment="1">
      <alignment horizontal="center"/>
    </xf>
    <xf numFmtId="0" fontId="9" fillId="14" borderId="0" xfId="0" applyFont="1" applyFill="1" applyAlignment="1">
      <alignment horizontal="center"/>
    </xf>
    <xf numFmtId="0" fontId="9" fillId="6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9" fillId="8" borderId="0" xfId="0" applyFont="1" applyFill="1" applyAlignment="1">
      <alignment horizontal="center"/>
    </xf>
    <xf numFmtId="0" fontId="9" fillId="9" borderId="0" xfId="0" applyFont="1" applyFill="1" applyAlignment="1">
      <alignment horizontal="center"/>
    </xf>
    <xf numFmtId="0" fontId="9" fillId="10" borderId="0" xfId="0" applyFont="1" applyFill="1" applyAlignment="1">
      <alignment horizontal="center"/>
    </xf>
    <xf numFmtId="0" fontId="9" fillId="11" borderId="0" xfId="0" applyFont="1" applyFill="1" applyAlignment="1">
      <alignment horizontal="center"/>
    </xf>
    <xf numFmtId="0" fontId="10" fillId="21" borderId="24" xfId="0" applyFont="1" applyFill="1" applyBorder="1" applyAlignment="1">
      <alignment horizontal="center" vertical="center"/>
    </xf>
    <xf numFmtId="0" fontId="0" fillId="21" borderId="24" xfId="0" applyFill="1" applyBorder="1" applyAlignment="1">
      <alignment horizontal="center" vertical="center"/>
    </xf>
    <xf numFmtId="0" fontId="0" fillId="21" borderId="26" xfId="0" applyFill="1" applyBorder="1" applyAlignment="1">
      <alignment horizontal="center" vertical="center"/>
    </xf>
    <xf numFmtId="0" fontId="8" fillId="20" borderId="20" xfId="0" applyFont="1" applyFill="1" applyBorder="1" applyAlignment="1">
      <alignment horizontal="center" vertical="center"/>
    </xf>
    <xf numFmtId="0" fontId="8" fillId="20" borderId="21" xfId="0" applyFont="1" applyFill="1" applyBorder="1" applyAlignment="1">
      <alignment horizontal="center" vertical="center"/>
    </xf>
    <xf numFmtId="0" fontId="8" fillId="20" borderId="22" xfId="0" applyFont="1" applyFill="1" applyBorder="1" applyAlignment="1">
      <alignment horizontal="center" vertical="center"/>
    </xf>
    <xf numFmtId="0" fontId="10" fillId="20" borderId="20" xfId="0" applyFont="1" applyFill="1" applyBorder="1" applyAlignment="1">
      <alignment horizontal="center"/>
    </xf>
    <xf numFmtId="0" fontId="10" fillId="20" borderId="22" xfId="0" applyFont="1" applyFill="1" applyBorder="1" applyAlignment="1">
      <alignment horizontal="center"/>
    </xf>
    <xf numFmtId="0" fontId="10" fillId="20" borderId="20" xfId="0" applyFont="1" applyFill="1" applyBorder="1" applyAlignment="1">
      <alignment horizontal="center" vertical="center"/>
    </xf>
    <xf numFmtId="0" fontId="10" fillId="20" borderId="21" xfId="0" applyFont="1" applyFill="1" applyBorder="1" applyAlignment="1">
      <alignment horizontal="center" vertical="center"/>
    </xf>
    <xf numFmtId="0" fontId="10" fillId="20" borderId="22" xfId="0" applyFont="1" applyFill="1" applyBorder="1" applyAlignment="1">
      <alignment horizontal="center" vertical="center"/>
    </xf>
    <xf numFmtId="0" fontId="20" fillId="21" borderId="20" xfId="0" applyFont="1" applyFill="1" applyBorder="1" applyAlignment="1">
      <alignment horizontal="center"/>
    </xf>
    <xf numFmtId="0" fontId="20" fillId="21" borderId="21" xfId="0" applyFont="1" applyFill="1" applyBorder="1" applyAlignment="1">
      <alignment horizontal="center"/>
    </xf>
    <xf numFmtId="0" fontId="20" fillId="21" borderId="22" xfId="0" applyFont="1" applyFill="1" applyBorder="1" applyAlignment="1">
      <alignment horizontal="center"/>
    </xf>
    <xf numFmtId="0" fontId="0" fillId="21" borderId="0" xfId="0" applyFill="1" applyAlignment="1">
      <alignment horizontal="center" vertical="center"/>
    </xf>
    <xf numFmtId="0" fontId="14" fillId="21" borderId="0" xfId="3" applyFont="1" applyFill="1" applyAlignment="1">
      <alignment horizontal="center" vertical="center"/>
    </xf>
    <xf numFmtId="0" fontId="14" fillId="21" borderId="27" xfId="3" applyFont="1" applyFill="1" applyBorder="1" applyAlignment="1">
      <alignment horizontal="center" vertical="center"/>
    </xf>
    <xf numFmtId="0" fontId="22" fillId="21" borderId="0" xfId="0" applyFont="1" applyFill="1" applyAlignment="1">
      <alignment horizontal="center" vertical="center"/>
    </xf>
    <xf numFmtId="0" fontId="22" fillId="21" borderId="27" xfId="0" applyFont="1" applyFill="1" applyBorder="1" applyAlignment="1">
      <alignment horizontal="center" vertical="center"/>
    </xf>
    <xf numFmtId="14" fontId="10" fillId="21" borderId="0" xfId="0" applyNumberFormat="1" applyFont="1" applyFill="1" applyAlignment="1">
      <alignment horizontal="center" vertical="center"/>
    </xf>
    <xf numFmtId="0" fontId="10" fillId="21" borderId="27" xfId="0" applyFont="1" applyFill="1" applyBorder="1" applyAlignment="1">
      <alignment horizontal="center" vertical="center"/>
    </xf>
    <xf numFmtId="14" fontId="10" fillId="21" borderId="27" xfId="0" applyNumberFormat="1" applyFont="1" applyFill="1" applyBorder="1" applyAlignment="1">
      <alignment horizontal="center" vertical="center"/>
    </xf>
    <xf numFmtId="0" fontId="3" fillId="21" borderId="0" xfId="0" applyFont="1" applyFill="1" applyAlignment="1">
      <alignment horizontal="center" vertical="center"/>
    </xf>
    <xf numFmtId="0" fontId="3" fillId="21" borderId="27" xfId="0" applyFont="1" applyFill="1" applyBorder="1" applyAlignment="1">
      <alignment horizontal="center" vertical="center"/>
    </xf>
    <xf numFmtId="0" fontId="0" fillId="21" borderId="27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1" fillId="21" borderId="0" xfId="0" applyFont="1" applyFill="1" applyAlignment="1">
      <alignment horizontal="center" vertical="center"/>
    </xf>
    <xf numFmtId="0" fontId="21" fillId="21" borderId="27" xfId="0" applyFont="1" applyFill="1" applyBorder="1" applyAlignment="1">
      <alignment horizontal="center" vertical="center"/>
    </xf>
    <xf numFmtId="0" fontId="0" fillId="21" borderId="23" xfId="0" applyFill="1" applyBorder="1" applyAlignment="1">
      <alignment horizontal="center" vertical="center"/>
    </xf>
    <xf numFmtId="0" fontId="0" fillId="21" borderId="28" xfId="0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/>
    </xf>
    <xf numFmtId="165" fontId="11" fillId="0" borderId="19" xfId="0" applyNumberFormat="1" applyFont="1" applyFill="1" applyBorder="1" applyAlignment="1">
      <alignment horizontal="center"/>
    </xf>
    <xf numFmtId="166" fontId="11" fillId="0" borderId="19" xfId="0" applyNumberFormat="1" applyFont="1" applyFill="1" applyBorder="1" applyAlignment="1">
      <alignment horizontal="center"/>
    </xf>
    <xf numFmtId="1" fontId="10" fillId="0" borderId="19" xfId="0" applyNumberFormat="1" applyFont="1" applyFill="1" applyBorder="1" applyAlignment="1">
      <alignment horizontal="center"/>
    </xf>
    <xf numFmtId="14" fontId="0" fillId="0" borderId="19" xfId="0" applyNumberFormat="1" applyFont="1" applyFill="1" applyBorder="1" applyAlignment="1">
      <alignment horizontal="center"/>
    </xf>
    <xf numFmtId="0" fontId="0" fillId="0" borderId="19" xfId="0" applyNumberFormat="1" applyFont="1" applyFill="1" applyBorder="1" applyAlignment="1">
      <alignment horizontal="center"/>
    </xf>
    <xf numFmtId="165" fontId="14" fillId="0" borderId="19" xfId="3" applyNumberFormat="1" applyFont="1" applyFill="1" applyBorder="1" applyAlignment="1">
      <alignment horizontal="center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</dxf>
    <dxf>
      <border outline="0">
        <bottom style="medium">
          <color rgb="FF000000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6" formatCode="0.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6" formatCode="0.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0.0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0.0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0.0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0.0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0.0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0.0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0.0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0.0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5" formatCode="0.0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Périodicité réelle des capteurs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7880425894834571E-2"/>
          <c:y val="0.14194455598241759"/>
          <c:w val="0.96069411229859503"/>
          <c:h val="0.6842917670064639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OPPERET!$A$21:$A$22</c:f>
              <c:strCache>
                <c:ptCount val="2"/>
                <c:pt idx="0">
                  <c:v>CET0001</c:v>
                </c:pt>
                <c:pt idx="1">
                  <c:v>CET0002</c:v>
                </c:pt>
              </c:strCache>
            </c:strRef>
          </c:cat>
          <c:val>
            <c:numRef>
              <c:f>OPPERET!$U$21:$U$22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3A-4704-80C3-68FB78FAABC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959568696"/>
        <c:axId val="959568040"/>
      </c:barChart>
      <c:catAx>
        <c:axId val="959568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9568040"/>
        <c:crosses val="autoZero"/>
        <c:auto val="1"/>
        <c:lblAlgn val="ctr"/>
        <c:lblOffset val="100"/>
        <c:noMultiLvlLbl val="0"/>
      </c:catAx>
      <c:valAx>
        <c:axId val="95956804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959568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OPPERET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OPPERE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468085</xdr:colOff>
      <xdr:row>0</xdr:row>
      <xdr:rowOff>152399</xdr:rowOff>
    </xdr:from>
    <xdr:to>
      <xdr:col>24</xdr:col>
      <xdr:colOff>1338943</xdr:colOff>
      <xdr:row>17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5</xdr:row>
          <xdr:rowOff>209550</xdr:rowOff>
        </xdr:from>
        <xdr:to>
          <xdr:col>0</xdr:col>
          <xdr:colOff>1362075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Dupliquer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207818</xdr:colOff>
      <xdr:row>0</xdr:row>
      <xdr:rowOff>217714</xdr:rowOff>
    </xdr:from>
    <xdr:to>
      <xdr:col>6</xdr:col>
      <xdr:colOff>779516</xdr:colOff>
      <xdr:row>3</xdr:row>
      <xdr:rowOff>22068</xdr:rowOff>
    </xdr:to>
    <xdr:pic>
      <xdr:nvPicPr>
        <xdr:cNvPr id="3" name="Graphique 2" descr="Porte ouvert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0296698" y="217714"/>
          <a:ext cx="575508" cy="5511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207818</xdr:colOff>
      <xdr:row>0</xdr:row>
      <xdr:rowOff>217714</xdr:rowOff>
    </xdr:from>
    <xdr:to>
      <xdr:col>6</xdr:col>
      <xdr:colOff>783326</xdr:colOff>
      <xdr:row>3</xdr:row>
      <xdr:rowOff>18258</xdr:rowOff>
    </xdr:to>
    <xdr:pic>
      <xdr:nvPicPr>
        <xdr:cNvPr id="2" name="Graphique 1" descr="Porte ouvert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0308128" y="215809"/>
          <a:ext cx="571698" cy="5549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04_DEVELOPPEMENTS\23_INSTRUMENTATION\1-Capteurs\1-Fiches%20de%20vies\Fiche%20de%20vie%20C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PERET"/>
      <sheetName val="CTE0001"/>
      <sheetName val="CTE0002"/>
      <sheetName val="CTE0003"/>
      <sheetName val="CTE0004"/>
      <sheetName val="CTE0005"/>
      <sheetName val="CTE0006"/>
      <sheetName val="CTE0007"/>
      <sheetName val="CTE0008"/>
      <sheetName val="CTE0009"/>
      <sheetName val="CTE0010"/>
      <sheetName val="CTE0011"/>
      <sheetName val="Fiche de vie CTE"/>
    </sheetNames>
    <sheetDataSet>
      <sheetData sheetId="0">
        <row r="21">
          <cell r="W21">
            <v>45736</v>
          </cell>
          <cell r="X21" t="str">
            <v>Valide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7DA976-8F23-4B5D-80C0-DA4BF17FC1CA}" name="Tableau2423" displayName="Tableau2423" ref="B2:C10" totalsRowShown="0" headerRowDxfId="74" dataDxfId="72" headerRowBorderDxfId="73" tableBorderDxfId="71" totalsRowBorderDxfId="70">
  <autoFilter ref="B2:C10" xr:uid="{45ED2262-A58C-4D41-8F91-BBFA9112BA91}"/>
  <tableColumns count="2">
    <tableColumn id="1" xr3:uid="{736DAE26-7B0B-41E9-8A98-0A4948EB8A22}" name="Critères:" dataDxfId="69"/>
    <tableColumn id="2" xr3:uid="{D3112D21-6ED0-4E25-BFA8-DB1343E50818}" name="Pression" dataDxfId="68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252C8E-7A7C-4917-AF39-E5781E158600}" name="AllOPPERET" displayName="AllOPPERET" ref="A20:X22" totalsRowShown="0" headerRowDxfId="67" dataDxfId="66">
  <autoFilter ref="A20:X22" xr:uid="{9128D53A-6B58-42B6-B035-F0F588297FDA}"/>
  <tableColumns count="24">
    <tableColumn id="1" xr3:uid="{7176548C-A70C-47AC-A309-379BEF1651B0}" name="Identification" dataDxfId="65">
      <calculatedColumnFormula array="1">IF(ROWS($1:2)&lt;=COUNTA(CTE), HYPERLINK(INDEX(CTE,ROWS($1:2))&amp;"!B4", INDEX(MID(CTE, FIND("]", CTE)+1, 100), ROWS($1:2))), "")</calculatedColumnFormula>
    </tableColumn>
    <tableColumn id="2" xr3:uid="{898FA02D-7535-44FC-9B58-57EC144A44EE}" name="Note:1" dataDxfId="64">
      <calculatedColumnFormula array="1">IFERROR(INDIRECT(OPPERET!$A21&amp;"!I3"),"")</calculatedColumnFormula>
    </tableColumn>
    <tableColumn id="3" xr3:uid="{F7611E6E-9E28-4D45-AAF9-5CD844E94BA4}" name="EN pour C1" dataDxfId="63">
      <calculatedColumnFormula>(OPPERET!$B21-$B$13)/$B$16</calculatedColumnFormula>
    </tableColumn>
    <tableColumn id="4" xr3:uid="{ACF60ECD-A150-459C-9E09-D051565BD4FF}" name="Note:2" dataDxfId="62">
      <calculatedColumnFormula array="1">IFERROR(INDIRECT(OPPERET!$A21&amp;"!I4"),"")</calculatedColumnFormula>
    </tableColumn>
    <tableColumn id="5" xr3:uid="{DC9DB53C-D844-4A13-8323-0428438E0B7F}" name="EN pour C2" dataDxfId="61">
      <calculatedColumnFormula>(OPPERET!$D21-$D$13)/$D$16</calculatedColumnFormula>
    </tableColumn>
    <tableColumn id="6" xr3:uid="{0ED9ACB7-7505-4F7D-981D-5DFE2E1307D9}" name="Note:3" dataDxfId="60">
      <calculatedColumnFormula array="1">IFERROR(INDIRECT(OPPERET!$A21&amp;"!I5"),"")</calculatedColumnFormula>
    </tableColumn>
    <tableColumn id="7" xr3:uid="{70D7747C-1346-4ADD-A65B-8D8D15780BB7}" name="EN pour C3" dataDxfId="59">
      <calculatedColumnFormula>(OPPERET!$F21-$F$13)/$F$16</calculatedColumnFormula>
    </tableColumn>
    <tableColumn id="8" xr3:uid="{835C4556-F69D-45F0-944B-37278EA02E2E}" name="Note:4" dataDxfId="58">
      <calculatedColumnFormula array="1">IFERROR(INDIRECT(OPPERET!$A21&amp;"!I6"),"")</calculatedColumnFormula>
    </tableColumn>
    <tableColumn id="9" xr3:uid="{43BD7A35-A112-49D3-A996-C58D0867FCC7}" name="EN pour C4" dataDxfId="57">
      <calculatedColumnFormula>(OPPERET!$H21-$H$13)/$H$16</calculatedColumnFormula>
    </tableColumn>
    <tableColumn id="10" xr3:uid="{82684A58-DBA1-4CEB-97DB-E144C36A82C2}" name="Note:5" dataDxfId="56">
      <calculatedColumnFormula array="1">IFERROR(INDIRECT(OPPERET!$A21&amp;"!I7"),"")</calculatedColumnFormula>
    </tableColumn>
    <tableColumn id="11" xr3:uid="{DE8D999C-6697-459A-BED4-129B6E7250A6}" name="EN pour C5" dataDxfId="55">
      <calculatedColumnFormula>(OPPERET!$J21-$J$13)/$J$16</calculatedColumnFormula>
    </tableColumn>
    <tableColumn id="12" xr3:uid="{36DCFEE0-CF9A-4758-BDE6-FA80374720CB}" name="Note:6" dataDxfId="54">
      <calculatedColumnFormula array="1">IFERROR(INDIRECT(OPPERET!$A21&amp;"!I8"),"")</calculatedColumnFormula>
    </tableColumn>
    <tableColumn id="13" xr3:uid="{8A348D68-3E18-404F-8BBB-F2C8F0C8E9F8}" name="EN pour C6" dataDxfId="53">
      <calculatedColumnFormula>(OPPERET!$L21-$L$13)/$L$16</calculatedColumnFormula>
    </tableColumn>
    <tableColumn id="14" xr3:uid="{E86FAD4E-FDDF-4FFC-9066-3AEC4985FC34}" name="Note:7" dataDxfId="52">
      <calculatedColumnFormula array="1">IFERROR(INDIRECT(OPPERET!$A21&amp;"!I9"),"")</calculatedColumnFormula>
    </tableColumn>
    <tableColumn id="15" xr3:uid="{C0BE7C47-41E7-4100-AD83-B77338746387}" name="EN pour C7" dataDxfId="51">
      <calculatedColumnFormula>(OPPERET!$N21-$N$13)/$N$16</calculatedColumnFormula>
    </tableColumn>
    <tableColumn id="16" xr3:uid="{02DCD636-3823-41FB-B635-A0FF24AB360C}" name="Note:8" dataDxfId="50">
      <calculatedColumnFormula array="1">IFERROR(INDIRECT(OPPERET!$A21&amp;"!I10"),"")</calculatedColumnFormula>
    </tableColumn>
    <tableColumn id="17" xr3:uid="{C5633B9A-F661-47FF-ADCE-0DCFA2691E22}" name="EN pour C8" dataDxfId="49">
      <calculatedColumnFormula>(OPPERET!$P21-$P$13)/$P$16</calculatedColumnFormula>
    </tableColumn>
    <tableColumn id="18" xr3:uid="{249F2F72-3FAD-4431-B1FD-0F152DECBCAE}" name="Note globale:" dataDxfId="48">
      <calculatedColumnFormula>SUM(OPPERET!$C21*$C$3+OPPERET!$E21*$C$4+OPPERET!$G21*$C$5+OPPERET!$I21*$C$6+OPPERET!$K21*$C$7+OPPERET!$M21*$C$8+OPPERET!$O21*$C$9+OPPERET!$Q21*$C$10)</calculatedColumnFormula>
    </tableColumn>
    <tableColumn id="19" xr3:uid="{9DF79907-46A0-430B-AC96-B200F58E0BE0}" name="EN NG" dataDxfId="47">
      <calculatedColumnFormula>(OPPERET!$R21-$F$6)/$G$6</calculatedColumnFormula>
    </tableColumn>
    <tableColumn id="20" xr3:uid="{42645105-1511-4A40-9CC3-1977667D1E79}" name="Correcteur OPPERET" dataDxfId="46" dataCellStyle="Milliers">
      <calculatedColumnFormula>($K$6+OPPERET!$S21*$J$6)-$H$6</calculatedColumnFormula>
    </tableColumn>
    <tableColumn id="21" xr3:uid="{1C9FFF34-8EC0-463D-B533-F37B3C447D62}" name="Périodicité réelle:" dataDxfId="45">
      <calculatedColumnFormula>$H$6+OPPERET!$T21</calculatedColumnFormula>
    </tableColumn>
    <tableColumn id="22" xr3:uid="{C7FE3B5F-DAF3-456B-BD07-67684D903A74}" name="Dernier étalonnage " dataDxfId="44">
      <calculatedColumnFormula array="1">INDIRECT(OPPERET!$A21&amp;"!E8")</calculatedColumnFormula>
    </tableColumn>
    <tableColumn id="23" xr3:uid="{944A4173-3990-4BEA-8D56-EE89B5746D55}" name="Prochain étalonnage " dataDxfId="43">
      <calculatedColumnFormula array="1">INDIRECT(OPPERET!$A21&amp;"!E7")</calculatedColumnFormula>
    </tableColumn>
    <tableColumn id="26" xr3:uid="{AC45463C-7E2D-44A3-9F51-BE5F4EF20C2D}" name="Conformité " dataDxfId="42">
      <calculatedColumnFormula array="1">INDIRECT(OPPERET!$A21&amp;"!E6")</calculatedColumnFormula>
    </tableColumn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968910A-AEDE-41B0-9C6B-3B4DDC5A1515}" name="Tableau14817" displayName="Tableau14817" ref="A18:F29" totalsRowShown="0" headerRowDxfId="41" dataDxfId="40" tableBorderDxfId="39">
  <autoFilter ref="A18:F29" xr:uid="{62864278-8AB8-4720-B0F9-47647A205C99}"/>
  <tableColumns count="6">
    <tableColumn id="2" xr3:uid="{BCDE0FFE-9506-42BA-934C-CF98B1BD573E}" name="Date intervention" dataDxfId="38"/>
    <tableColumn id="3" xr3:uid="{13E11981-115F-403E-AEF9-61E71F1BA705}" name="Nature de l'intervention" dataDxfId="37"/>
    <tableColumn id="5" xr3:uid="{075E6CF1-FB82-4474-8CC9-554399874A4A}" name="Référence du document utilisé" dataDxfId="36"/>
    <tableColumn id="7" xr3:uid="{0963C095-ADA7-455C-BCEF-D9BEAF260FE4}" name="Résultat" dataDxfId="35"/>
    <tableColumn id="8" xr3:uid="{F9423AF4-8D7D-40B6-8A2D-1AFAD80AC801}" name="Commentaire" dataDxfId="34"/>
    <tableColumn id="10" xr3:uid="{20562EEB-8620-420F-B435-5B5BA09A4B7A}" name="Opérateur" dataDxfId="33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7B8FFCF-0FC7-487C-A9A2-9CBF60B62672}" name="Tableau1" displayName="Tableau1" ref="H2:I10" totalsRowShown="0" dataDxfId="31" headerRowBorderDxfId="32" tableBorderDxfId="30">
  <autoFilter ref="H2:I10" xr:uid="{5A9FB14B-DAF2-44EC-82D4-1C455551FAB8}"/>
  <tableColumns count="2">
    <tableColumn id="1" xr3:uid="{B6285B87-266D-43A5-90F9-2FE0CBE638F4}" name="Critères" dataDxfId="29"/>
    <tableColumn id="3" xr3:uid="{15E83912-DB72-44F2-B949-CFECA68585AC}" name="Note" dataDxfId="28">
      <calculatedColumnFormula>RANDBETWEEN(-2,2)</calculatedColumnFormula>
    </tableColumn>
  </tableColumns>
  <tableStyleInfo name="TableStyleMedium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2610ED-7224-44F9-98D9-FDCF1B8F169B}" name="Tableau148174" displayName="Tableau148174" ref="A18:F29" totalsRowShown="0" headerRowDxfId="27" dataDxfId="26" tableBorderDxfId="25">
  <autoFilter ref="A18:F29" xr:uid="{62864278-8AB8-4720-B0F9-47647A205C99}"/>
  <tableColumns count="6">
    <tableColumn id="2" xr3:uid="{5F7DC5FC-0DE0-48B6-9556-71A9C6B12B8F}" name="Date intervention" dataDxfId="24"/>
    <tableColumn id="3" xr3:uid="{669B0578-ED78-4A4D-9564-177570543EE5}" name="Nature de l'intervention" dataDxfId="23"/>
    <tableColumn id="5" xr3:uid="{9EB174D1-F492-4988-9F4F-C083292CFCD0}" name="Référence du document utilisé" dataDxfId="22"/>
    <tableColumn id="7" xr3:uid="{E09680B4-DDEF-4D26-A70E-087868824FA3}" name="Résultat" dataDxfId="21"/>
    <tableColumn id="8" xr3:uid="{9337229A-7475-48FC-B95C-A7E923F7AFAF}" name="Commentaire" dataDxfId="20"/>
    <tableColumn id="10" xr3:uid="{C1B38D7C-BA5D-493E-9134-E54132B57252}" name="Opérateur" dataDxfId="19"/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50668B1-5E93-4744-BCB3-EF5C4F4DB251}" name="Tableau15" displayName="Tableau15" ref="H2:I10" totalsRowShown="0" dataDxfId="17" headerRowBorderDxfId="18" tableBorderDxfId="16">
  <autoFilter ref="H2:I10" xr:uid="{5A9FB14B-DAF2-44EC-82D4-1C455551FAB8}"/>
  <tableColumns count="2">
    <tableColumn id="1" xr3:uid="{BDA5B65A-1E74-44B4-8BBC-0D89F714CCCE}" name="Critères" dataDxfId="15"/>
    <tableColumn id="3" xr3:uid="{3183D02A-D598-4280-A8B7-7B9071BD50AA}" name="Note" dataDxfId="14">
      <calculatedColumnFormula>RANDBETWEEN(-2,2)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3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8EA46-FA43-4C64-A7AD-A98EE6D1FB7B}">
  <sheetPr codeName="Feuil3"/>
  <dimension ref="A1:AF87"/>
  <sheetViews>
    <sheetView tabSelected="1" zoomScale="70" zoomScaleNormal="70" workbookViewId="0">
      <selection activeCell="A23" sqref="A23:X23"/>
    </sheetView>
  </sheetViews>
  <sheetFormatPr baseColWidth="10" defaultColWidth="11.5703125" defaultRowHeight="15" x14ac:dyDescent="0.25"/>
  <cols>
    <col min="1" max="1" width="32.140625" style="1" bestFit="1" customWidth="1"/>
    <col min="2" max="2" width="29.42578125" style="1" bestFit="1" customWidth="1"/>
    <col min="3" max="3" width="37.140625" style="1" bestFit="1" customWidth="1"/>
    <col min="4" max="4" width="26.5703125" style="4" bestFit="1" customWidth="1"/>
    <col min="5" max="5" width="20.140625" style="4" bestFit="1" customWidth="1"/>
    <col min="6" max="6" width="16.28515625" style="4" bestFit="1" customWidth="1"/>
    <col min="7" max="7" width="27.28515625" style="1" bestFit="1" customWidth="1"/>
    <col min="8" max="8" width="27.42578125" style="1" bestFit="1" customWidth="1"/>
    <col min="9" max="9" width="25.140625" style="1" bestFit="1" customWidth="1"/>
    <col min="10" max="10" width="22.42578125" style="1" bestFit="1" customWidth="1"/>
    <col min="11" max="11" width="29.42578125" style="1" bestFit="1" customWidth="1"/>
    <col min="12" max="12" width="15.42578125" style="1" bestFit="1" customWidth="1"/>
    <col min="13" max="13" width="20.140625" style="1" bestFit="1" customWidth="1"/>
    <col min="14" max="14" width="15.42578125" style="1" bestFit="1" customWidth="1"/>
    <col min="15" max="15" width="20.140625" style="1" bestFit="1" customWidth="1"/>
    <col min="16" max="16" width="15.42578125" style="1" bestFit="1" customWidth="1"/>
    <col min="17" max="17" width="20.140625" style="1" bestFit="1" customWidth="1"/>
    <col min="18" max="18" width="19.5703125" style="1" bestFit="1" customWidth="1"/>
    <col min="19" max="19" width="11.7109375" style="1" bestFit="1" customWidth="1"/>
    <col min="20" max="20" width="28" style="1" bestFit="1" customWidth="1"/>
    <col min="21" max="21" width="24.28515625" style="1" bestFit="1" customWidth="1"/>
    <col min="22" max="22" width="24.85546875" style="1" bestFit="1" customWidth="1"/>
    <col min="23" max="23" width="25.7109375" style="1" bestFit="1" customWidth="1"/>
    <col min="24" max="24" width="18" style="1" customWidth="1"/>
    <col min="25" max="25" width="17.85546875" style="1" bestFit="1" customWidth="1"/>
    <col min="26" max="26" width="21.140625" style="1" customWidth="1"/>
    <col min="27" max="27" width="22.140625" style="1" bestFit="1" customWidth="1"/>
    <col min="28" max="28" width="17.85546875" style="1" customWidth="1"/>
    <col min="29" max="29" width="13.42578125" style="1" customWidth="1"/>
    <col min="30" max="30" width="25.28515625" style="1" bestFit="1" customWidth="1"/>
    <col min="31" max="31" width="15.85546875" style="1" bestFit="1" customWidth="1"/>
    <col min="32" max="32" width="22.140625" style="1" bestFit="1" customWidth="1"/>
    <col min="33" max="33" width="13.42578125" style="1" bestFit="1" customWidth="1"/>
    <col min="34" max="34" width="11.5703125" style="1"/>
    <col min="35" max="35" width="25.28515625" style="1" bestFit="1" customWidth="1"/>
    <col min="36" max="36" width="15.85546875" style="1" bestFit="1" customWidth="1"/>
    <col min="37" max="37" width="22.140625" style="1" bestFit="1" customWidth="1"/>
    <col min="38" max="38" width="14.7109375" style="1" bestFit="1" customWidth="1"/>
    <col min="39" max="39" width="11.5703125" style="1"/>
    <col min="40" max="40" width="25.28515625" style="1" bestFit="1" customWidth="1"/>
    <col min="41" max="41" width="15.85546875" style="1" bestFit="1" customWidth="1"/>
    <col min="42" max="42" width="22.140625" style="1" bestFit="1" customWidth="1"/>
    <col min="43" max="43" width="14.7109375" style="1" bestFit="1" customWidth="1"/>
    <col min="44" max="16384" width="11.5703125" style="1"/>
  </cols>
  <sheetData>
    <row r="1" spans="1:16" ht="15.75" x14ac:dyDescent="0.25">
      <c r="B1" s="2"/>
      <c r="C1" s="2"/>
      <c r="D1" s="3"/>
      <c r="E1" s="3"/>
      <c r="F1" s="3"/>
    </row>
    <row r="2" spans="1:16" s="4" customFormat="1" ht="15.75" x14ac:dyDescent="0.25">
      <c r="B2" s="5" t="s">
        <v>0</v>
      </c>
      <c r="C2" s="6" t="s">
        <v>1</v>
      </c>
    </row>
    <row r="3" spans="1:16" ht="21" x14ac:dyDescent="0.35">
      <c r="B3" s="7" t="s">
        <v>2</v>
      </c>
      <c r="C3" s="8">
        <v>2</v>
      </c>
    </row>
    <row r="4" spans="1:16" ht="21.75" thickBot="1" x14ac:dyDescent="0.4">
      <c r="B4" s="9" t="s">
        <v>3</v>
      </c>
      <c r="C4" s="10">
        <v>1</v>
      </c>
    </row>
    <row r="5" spans="1:16" ht="21" x14ac:dyDescent="0.35">
      <c r="B5" s="7" t="s">
        <v>4</v>
      </c>
      <c r="C5" s="8">
        <v>2</v>
      </c>
      <c r="E5" s="11" t="s">
        <v>5</v>
      </c>
      <c r="F5" s="12" t="s">
        <v>6</v>
      </c>
      <c r="G5" s="12" t="s">
        <v>7</v>
      </c>
      <c r="H5" s="12" t="s">
        <v>8</v>
      </c>
      <c r="I5" s="12" t="s">
        <v>9</v>
      </c>
      <c r="J5" s="12" t="s">
        <v>10</v>
      </c>
      <c r="K5" s="13" t="s">
        <v>11</v>
      </c>
    </row>
    <row r="6" spans="1:16" ht="21.75" thickBot="1" x14ac:dyDescent="0.4">
      <c r="B6" s="9" t="s">
        <v>12</v>
      </c>
      <c r="C6" s="10">
        <v>2</v>
      </c>
      <c r="E6" s="14" t="s">
        <v>1</v>
      </c>
      <c r="F6" s="15" t="e">
        <f ca="1">AVERAGE(AllOPPERET[Note globale:])</f>
        <v>#VALUE!</v>
      </c>
      <c r="G6" s="16" t="e">
        <f ca="1">_xlfn.STDEV.S(AllOPPERET[Note globale:])</f>
        <v>#VALUE!</v>
      </c>
      <c r="H6" s="17">
        <v>12</v>
      </c>
      <c r="I6" s="17">
        <f>5*$H$6</f>
        <v>60</v>
      </c>
      <c r="J6" s="17">
        <f>($I$6-$H$6)/5</f>
        <v>9.6</v>
      </c>
      <c r="K6" s="18">
        <f>$H$6+2*$J$6</f>
        <v>31.2</v>
      </c>
    </row>
    <row r="7" spans="1:16" ht="21" x14ac:dyDescent="0.35">
      <c r="B7" s="7" t="s">
        <v>13</v>
      </c>
      <c r="C7" s="8">
        <v>1</v>
      </c>
    </row>
    <row r="8" spans="1:16" ht="21" x14ac:dyDescent="0.35">
      <c r="B8" s="9" t="s">
        <v>14</v>
      </c>
      <c r="C8" s="10">
        <v>3</v>
      </c>
    </row>
    <row r="9" spans="1:16" ht="21" x14ac:dyDescent="0.35">
      <c r="B9" s="7" t="s">
        <v>15</v>
      </c>
      <c r="C9" s="8">
        <v>2</v>
      </c>
      <c r="G9" s="19"/>
      <c r="H9" s="19"/>
      <c r="I9" s="19"/>
      <c r="J9" s="19"/>
    </row>
    <row r="10" spans="1:16" ht="21" x14ac:dyDescent="0.35">
      <c r="B10" s="20" t="s">
        <v>16</v>
      </c>
      <c r="C10" s="21">
        <v>1</v>
      </c>
    </row>
    <row r="11" spans="1:16" ht="15.75" thickBot="1" x14ac:dyDescent="0.3"/>
    <row r="12" spans="1:16" x14ac:dyDescent="0.25">
      <c r="B12" s="22" t="s">
        <v>17</v>
      </c>
      <c r="D12" s="23" t="s">
        <v>17</v>
      </c>
      <c r="F12" s="23" t="s">
        <v>17</v>
      </c>
      <c r="H12" s="23" t="s">
        <v>17</v>
      </c>
      <c r="J12" s="23" t="s">
        <v>17</v>
      </c>
      <c r="L12" s="23" t="s">
        <v>17</v>
      </c>
      <c r="N12" s="23" t="s">
        <v>17</v>
      </c>
      <c r="P12" s="23" t="s">
        <v>17</v>
      </c>
    </row>
    <row r="13" spans="1:16" ht="15.75" thickBot="1" x14ac:dyDescent="0.3">
      <c r="B13" s="24" t="e">
        <f ca="1">AVERAGE(AllOPPERET[Note:1])</f>
        <v>#DIV/0!</v>
      </c>
      <c r="D13" s="25" t="e">
        <f ca="1">AVERAGE(AllOPPERET[Note:2])</f>
        <v>#DIV/0!</v>
      </c>
      <c r="F13" s="25" t="e">
        <f ca="1">AVERAGE(AllOPPERET[Note:3])</f>
        <v>#DIV/0!</v>
      </c>
      <c r="H13" s="25" t="e">
        <f ca="1">AVERAGE(AllOPPERET[Note:4])</f>
        <v>#DIV/0!</v>
      </c>
      <c r="J13" s="25" t="e">
        <f ca="1">AVERAGE(AllOPPERET[Note:5])</f>
        <v>#DIV/0!</v>
      </c>
      <c r="L13" s="25" t="e">
        <f ca="1">AVERAGE(AllOPPERET[Note:6])</f>
        <v>#DIV/0!</v>
      </c>
      <c r="N13" s="25" t="e">
        <f ca="1">AVERAGE(AllOPPERET[Note:7])</f>
        <v>#DIV/0!</v>
      </c>
      <c r="P13" s="25" t="e">
        <f ca="1">AVERAGE(AllOPPERET[Note:8])</f>
        <v>#DIV/0!</v>
      </c>
    </row>
    <row r="14" spans="1:16" ht="15.75" thickBot="1" x14ac:dyDescent="0.3">
      <c r="B14" s="26"/>
      <c r="D14" s="1"/>
      <c r="F14" s="1"/>
    </row>
    <row r="15" spans="1:16" x14ac:dyDescent="0.25">
      <c r="B15" s="22" t="s">
        <v>18</v>
      </c>
      <c r="D15" s="23" t="s">
        <v>18</v>
      </c>
      <c r="F15" s="23" t="s">
        <v>18</v>
      </c>
      <c r="H15" s="23" t="s">
        <v>18</v>
      </c>
      <c r="J15" s="23" t="s">
        <v>18</v>
      </c>
      <c r="L15" s="23" t="s">
        <v>18</v>
      </c>
      <c r="N15" s="23" t="s">
        <v>18</v>
      </c>
      <c r="P15" s="23" t="s">
        <v>18</v>
      </c>
    </row>
    <row r="16" spans="1:16" ht="15.75" thickBot="1" x14ac:dyDescent="0.3">
      <c r="B16" s="24" t="e">
        <f ca="1">_xlfn.STDEV.S(AllOPPERET[Note:1])</f>
        <v>#DIV/0!</v>
      </c>
      <c r="D16" s="25" t="e">
        <f ca="1">_xlfn.STDEV.S(AllOPPERET[Note:2])</f>
        <v>#DIV/0!</v>
      </c>
      <c r="F16" s="25" t="e">
        <f ca="1">_xlfn.STDEV.S(AllOPPERET[Note:3])</f>
        <v>#DIV/0!</v>
      </c>
      <c r="H16" s="25" t="e">
        <f ca="1">_xlfn.STDEV.S(AllOPPERET[Note:4])</f>
        <v>#DIV/0!</v>
      </c>
      <c r="J16" s="25" t="e">
        <f ca="1">_xlfn.STDEV.S(AllOPPERET[Note:5])</f>
        <v>#DIV/0!</v>
      </c>
      <c r="L16" s="25" t="e">
        <f ca="1">_xlfn.STDEV.S(AllOPPERET[Note:6])</f>
        <v>#DIV/0!</v>
      </c>
      <c r="N16" s="25" t="e">
        <f ca="1">_xlfn.STDEV.S(AllOPPERET[Note:7])</f>
        <v>#DIV/0!</v>
      </c>
      <c r="P16" s="25" t="e">
        <f ca="1">_xlfn.STDEV.S(AllOPPERET[Note:8])</f>
        <v>#DIV/0!</v>
      </c>
    </row>
    <row r="17" spans="1:32" x14ac:dyDescent="0.25">
      <c r="B17" s="26"/>
      <c r="D17" s="1"/>
      <c r="F17" s="1"/>
    </row>
    <row r="18" spans="1:32" x14ac:dyDescent="0.25">
      <c r="B18" s="26"/>
      <c r="D18" s="1"/>
      <c r="F18" s="1"/>
    </row>
    <row r="19" spans="1:32" ht="18.75" x14ac:dyDescent="0.3">
      <c r="A19" s="96" t="s">
        <v>2</v>
      </c>
      <c r="B19" s="96"/>
      <c r="C19" s="96"/>
      <c r="D19" s="97" t="s">
        <v>3</v>
      </c>
      <c r="E19" s="97"/>
      <c r="F19" s="98" t="s">
        <v>4</v>
      </c>
      <c r="G19" s="98"/>
      <c r="H19" s="99" t="s">
        <v>12</v>
      </c>
      <c r="I19" s="99"/>
      <c r="J19" s="100" t="s">
        <v>13</v>
      </c>
      <c r="K19" s="100"/>
      <c r="L19" s="101" t="s">
        <v>14</v>
      </c>
      <c r="M19" s="101"/>
      <c r="N19" s="93" t="s">
        <v>15</v>
      </c>
      <c r="O19" s="93"/>
      <c r="P19" s="94" t="s">
        <v>16</v>
      </c>
      <c r="Q19" s="94"/>
      <c r="R19" s="95" t="s">
        <v>19</v>
      </c>
      <c r="S19" s="95"/>
      <c r="T19" s="95"/>
      <c r="U19" s="95"/>
      <c r="X19" s="27"/>
      <c r="AB19" s="27"/>
      <c r="AF19" s="27"/>
    </row>
    <row r="20" spans="1:32" ht="18.75" x14ac:dyDescent="0.3">
      <c r="A20" s="28" t="s">
        <v>20</v>
      </c>
      <c r="B20" s="29" t="s">
        <v>21</v>
      </c>
      <c r="C20" s="30" t="s">
        <v>22</v>
      </c>
      <c r="D20" s="31" t="s">
        <v>23</v>
      </c>
      <c r="E20" s="31" t="s">
        <v>24</v>
      </c>
      <c r="F20" s="32" t="s">
        <v>25</v>
      </c>
      <c r="G20" s="32" t="s">
        <v>26</v>
      </c>
      <c r="H20" s="33" t="s">
        <v>27</v>
      </c>
      <c r="I20" s="33" t="s">
        <v>28</v>
      </c>
      <c r="J20" s="34" t="s">
        <v>29</v>
      </c>
      <c r="K20" s="34" t="s">
        <v>30</v>
      </c>
      <c r="L20" s="35" t="s">
        <v>31</v>
      </c>
      <c r="M20" s="35" t="s">
        <v>32</v>
      </c>
      <c r="N20" s="36" t="s">
        <v>33</v>
      </c>
      <c r="O20" s="36" t="s">
        <v>34</v>
      </c>
      <c r="P20" s="37" t="s">
        <v>35</v>
      </c>
      <c r="Q20" s="37" t="s">
        <v>36</v>
      </c>
      <c r="R20" s="38" t="s">
        <v>37</v>
      </c>
      <c r="S20" s="38" t="s">
        <v>38</v>
      </c>
      <c r="T20" s="39" t="s">
        <v>39</v>
      </c>
      <c r="U20" s="38" t="s">
        <v>40</v>
      </c>
      <c r="V20" s="40" t="s">
        <v>41</v>
      </c>
      <c r="W20" s="41" t="s">
        <v>42</v>
      </c>
      <c r="X20" s="42" t="s">
        <v>43</v>
      </c>
    </row>
    <row r="21" spans="1:32" ht="18.75" x14ac:dyDescent="0.3">
      <c r="A21" s="138" t="s">
        <v>96</v>
      </c>
      <c r="B21" s="43" t="str" cm="1">
        <f t="array" aca="1" ref="B21" ca="1">IFERROR(INDIRECT(OPPERET!$A21&amp;"!I3"),"")</f>
        <v/>
      </c>
      <c r="C21" s="44" t="e">
        <f ca="1">(OPPERET!$B21-$B$13)/$B$16</f>
        <v>#VALUE!</v>
      </c>
      <c r="D21" s="43" t="str" cm="1">
        <f t="array" aca="1" ref="D21" ca="1">IFERROR(INDIRECT(OPPERET!$A21&amp;"!I4"),"")</f>
        <v/>
      </c>
      <c r="E21" s="44" t="e">
        <f ca="1">(OPPERET!$D21-$D$13)/$D$16</f>
        <v>#VALUE!</v>
      </c>
      <c r="F21" s="43" t="str" cm="1">
        <f t="array" aca="1" ref="F21" ca="1">IFERROR(INDIRECT(OPPERET!$A21&amp;"!I5"),"")</f>
        <v/>
      </c>
      <c r="G21" s="44" t="e">
        <f ca="1">(OPPERET!$F21-$F$13)/$F$16</f>
        <v>#VALUE!</v>
      </c>
      <c r="H21" s="43" t="str" cm="1">
        <f t="array" aca="1" ref="H21" ca="1">IFERROR(INDIRECT(OPPERET!$A21&amp;"!I6"),"")</f>
        <v/>
      </c>
      <c r="I21" s="44" t="e">
        <f ca="1">(OPPERET!$H21-$H$13)/$H$16</f>
        <v>#VALUE!</v>
      </c>
      <c r="J21" s="43" t="str" cm="1">
        <f t="array" aca="1" ref="J21" ca="1">IFERROR(INDIRECT(OPPERET!$A21&amp;"!I7"),"")</f>
        <v/>
      </c>
      <c r="K21" s="44" t="e">
        <f ca="1">(OPPERET!$J21-$J$13)/$J$16</f>
        <v>#VALUE!</v>
      </c>
      <c r="L21" s="43" t="str" cm="1">
        <f t="array" aca="1" ref="L21" ca="1">IFERROR(INDIRECT(OPPERET!$A21&amp;"!I8"),"")</f>
        <v/>
      </c>
      <c r="M21" s="44" t="e">
        <f ca="1">(OPPERET!$L21-$L$13)/$L$16</f>
        <v>#VALUE!</v>
      </c>
      <c r="N21" s="43" t="str" cm="1">
        <f t="array" aca="1" ref="N21" ca="1">IFERROR(INDIRECT(OPPERET!$A21&amp;"!I9"),"")</f>
        <v/>
      </c>
      <c r="O21" s="44" t="e">
        <f ca="1">(OPPERET!$N21-$N$13)/$N$16</f>
        <v>#VALUE!</v>
      </c>
      <c r="P21" s="43" t="str" cm="1">
        <f t="array" aca="1" ref="P21" ca="1">IFERROR(INDIRECT(OPPERET!$A21&amp;"!I10"),"")</f>
        <v/>
      </c>
      <c r="Q21" s="44" t="e">
        <f ca="1">(OPPERET!$P21-$P$13)/$P$16</f>
        <v>#VALUE!</v>
      </c>
      <c r="R21" s="45" t="e">
        <f ca="1">SUM(OPPERET!$C21*$C$3+OPPERET!$E21*$C$4+OPPERET!$G21*$C$5+OPPERET!$I21*$C$6+OPPERET!$K21*$C$7+OPPERET!$M21*$C$8+OPPERET!$O21*$C$9+OPPERET!$Q21*$C$10)</f>
        <v>#VALUE!</v>
      </c>
      <c r="S21" s="45" t="e">
        <f ca="1">(OPPERET!$R21-$F$6)/$G$6</f>
        <v>#VALUE!</v>
      </c>
      <c r="T21" s="46" t="e">
        <f ca="1">($K$6+OPPERET!$S21*$J$6)-$H$6</f>
        <v>#VALUE!</v>
      </c>
      <c r="U21" s="47" t="e">
        <f ca="1">$H$6+OPPERET!$T21</f>
        <v>#VALUE!</v>
      </c>
      <c r="V21" s="48" t="e" cm="1">
        <f t="array" aca="1" ref="V21" ca="1">INDIRECT(OPPERET!$A21&amp;"!E8")</f>
        <v>#REF!</v>
      </c>
      <c r="W21" s="48" t="e" cm="1">
        <f t="array" aca="1" ref="W21" ca="1">INDIRECT(OPPERET!$A21&amp;"!E7")</f>
        <v>#REF!</v>
      </c>
      <c r="X21" s="49" t="e" cm="1">
        <f t="array" aca="1" ref="X21" ca="1">INDIRECT(OPPERET!$A21&amp;"!E6")</f>
        <v>#REF!</v>
      </c>
    </row>
    <row r="22" spans="1:32" ht="18.75" x14ac:dyDescent="0.3">
      <c r="A22" s="138" t="s">
        <v>97</v>
      </c>
      <c r="B22" s="132" t="str">
        <f t="array" aca="1" ref="B22" ca="1">IFERROR(INDIRECT(OPPERET!$A22&amp;"!I3"),"")</f>
        <v/>
      </c>
      <c r="C22" s="133" t="e">
        <f ca="1">(OPPERET!$B22-$B$13)/$B$16</f>
        <v>#VALUE!</v>
      </c>
      <c r="D22" s="132" t="str">
        <f t="array" aca="1" ref="D22" ca="1">IFERROR(INDIRECT(OPPERET!$A22&amp;"!I4"),"")</f>
        <v/>
      </c>
      <c r="E22" s="133" t="e">
        <f ca="1">(OPPERET!$D22-$D$13)/$D$16</f>
        <v>#VALUE!</v>
      </c>
      <c r="F22" s="132" t="str">
        <f t="array" aca="1" ref="F22" ca="1">IFERROR(INDIRECT(OPPERET!$A22&amp;"!I5"),"")</f>
        <v/>
      </c>
      <c r="G22" s="133" t="e">
        <f ca="1">(OPPERET!$F22-$F$13)/$F$16</f>
        <v>#VALUE!</v>
      </c>
      <c r="H22" s="132" t="str">
        <f t="array" aca="1" ref="H22" ca="1">IFERROR(INDIRECT(OPPERET!$A22&amp;"!I6"),"")</f>
        <v/>
      </c>
      <c r="I22" s="133" t="e">
        <f ca="1">(OPPERET!$H22-$H$13)/$H$16</f>
        <v>#VALUE!</v>
      </c>
      <c r="J22" s="132" t="str">
        <f t="array" aca="1" ref="J22" ca="1">IFERROR(INDIRECT(OPPERET!$A22&amp;"!I7"),"")</f>
        <v/>
      </c>
      <c r="K22" s="133" t="e">
        <f ca="1">(OPPERET!$J22-$J$13)/$J$16</f>
        <v>#VALUE!</v>
      </c>
      <c r="L22" s="132" t="str">
        <f t="array" aca="1" ref="L22" ca="1">IFERROR(INDIRECT(OPPERET!$A22&amp;"!I8"),"")</f>
        <v/>
      </c>
      <c r="M22" s="133" t="e">
        <f ca="1">(OPPERET!$L22-$L$13)/$L$16</f>
        <v>#VALUE!</v>
      </c>
      <c r="N22" s="132" t="str">
        <f t="array" aca="1" ref="N22" ca="1">IFERROR(INDIRECT(OPPERET!$A22&amp;"!I9"),"")</f>
        <v/>
      </c>
      <c r="O22" s="133" t="e">
        <f ca="1">(OPPERET!$N22-$N$13)/$N$16</f>
        <v>#VALUE!</v>
      </c>
      <c r="P22" s="132" t="str">
        <f t="array" aca="1" ref="P22" ca="1">IFERROR(INDIRECT(OPPERET!$A22&amp;"!I10"),"")</f>
        <v/>
      </c>
      <c r="Q22" s="133" t="e">
        <f ca="1">(OPPERET!$P22-$P$13)/$P$16</f>
        <v>#VALUE!</v>
      </c>
      <c r="R22" s="134" t="e">
        <f ca="1">SUM(OPPERET!$C22*$C$3+OPPERET!$E22*$C$4+OPPERET!$G22*$C$5+OPPERET!$I22*$C$6+OPPERET!$K22*$C$7+OPPERET!$M22*$C$8+OPPERET!$O22*$C$9+OPPERET!$Q22*$C$10)</f>
        <v>#VALUE!</v>
      </c>
      <c r="S22" s="134" t="e">
        <f ca="1">(OPPERET!$R22-$F$6)/$G$6</f>
        <v>#VALUE!</v>
      </c>
      <c r="T22" s="46" t="e">
        <f ca="1">($K$6+OPPERET!$S22*$J$6)-$H$6</f>
        <v>#VALUE!</v>
      </c>
      <c r="U22" s="135" t="e">
        <f ca="1">$H$6+OPPERET!$T22</f>
        <v>#VALUE!</v>
      </c>
      <c r="V22" s="136" t="e">
        <f t="array" aca="1" ref="V22" ca="1">INDIRECT(OPPERET!$A22&amp;"!E8")</f>
        <v>#REF!</v>
      </c>
      <c r="W22" s="136" t="e">
        <f t="array" aca="1" ref="W22" ca="1">INDIRECT(OPPERET!$A22&amp;"!E7")</f>
        <v>#REF!</v>
      </c>
      <c r="X22" s="137" t="e">
        <f t="array" aca="1" ref="X22" ca="1">INDIRECT(OPPERET!$A22&amp;"!E6")</f>
        <v>#REF!</v>
      </c>
    </row>
    <row r="43" spans="2:9" ht="15.75" x14ac:dyDescent="0.25">
      <c r="B43" s="50"/>
      <c r="C43" s="3"/>
      <c r="D43" s="3"/>
      <c r="E43" s="3"/>
      <c r="F43" s="50"/>
      <c r="G43" s="50"/>
      <c r="H43" s="50"/>
      <c r="I43" s="50"/>
    </row>
    <row r="44" spans="2:9" x14ac:dyDescent="0.25">
      <c r="C44" s="4"/>
      <c r="F44" s="1"/>
    </row>
    <row r="45" spans="2:9" x14ac:dyDescent="0.25">
      <c r="C45" s="4"/>
      <c r="F45" s="1"/>
    </row>
    <row r="46" spans="2:9" x14ac:dyDescent="0.25">
      <c r="C46" s="4"/>
      <c r="F46" s="1"/>
    </row>
    <row r="47" spans="2:9" x14ac:dyDescent="0.25">
      <c r="C47" s="4"/>
      <c r="F47" s="1"/>
    </row>
    <row r="48" spans="2:9" x14ac:dyDescent="0.25">
      <c r="C48" s="4"/>
      <c r="F48" s="1"/>
    </row>
    <row r="49" spans="1:10" ht="15.75" x14ac:dyDescent="0.25">
      <c r="B49" s="50"/>
      <c r="C49" s="50"/>
      <c r="D49" s="50"/>
      <c r="E49" s="50"/>
      <c r="F49" s="50"/>
      <c r="G49" s="50"/>
      <c r="H49" s="50"/>
      <c r="I49" s="50"/>
      <c r="J49" s="51"/>
    </row>
    <row r="50" spans="1:10" x14ac:dyDescent="0.25">
      <c r="D50" s="1"/>
      <c r="E50" s="1"/>
      <c r="F50" s="1"/>
    </row>
    <row r="51" spans="1:10" x14ac:dyDescent="0.25">
      <c r="C51" s="4"/>
      <c r="F51" s="1"/>
    </row>
    <row r="52" spans="1:10" ht="15.75" x14ac:dyDescent="0.25">
      <c r="C52" s="3"/>
      <c r="D52" s="3"/>
      <c r="E52" s="3"/>
      <c r="F52" s="1"/>
    </row>
    <row r="53" spans="1:10" ht="15.75" x14ac:dyDescent="0.25">
      <c r="C53" s="3"/>
      <c r="D53" s="3"/>
      <c r="E53" s="3"/>
      <c r="F53" s="1"/>
    </row>
    <row r="54" spans="1:10" ht="15.75" x14ac:dyDescent="0.25">
      <c r="C54" s="3"/>
      <c r="D54" s="3"/>
      <c r="E54" s="3"/>
      <c r="F54" s="1"/>
    </row>
    <row r="55" spans="1:10" ht="15.75" x14ac:dyDescent="0.25">
      <c r="C55" s="3"/>
      <c r="D55" s="3"/>
      <c r="E55" s="3"/>
      <c r="F55" s="1"/>
    </row>
    <row r="56" spans="1:10" ht="15.75" x14ac:dyDescent="0.25">
      <c r="C56" s="3"/>
      <c r="D56" s="3"/>
      <c r="E56" s="3"/>
      <c r="F56" s="1"/>
    </row>
    <row r="57" spans="1:10" ht="15.75" x14ac:dyDescent="0.25">
      <c r="C57" s="3"/>
      <c r="D57" s="3"/>
      <c r="E57" s="3"/>
      <c r="F57" s="1"/>
    </row>
    <row r="58" spans="1:10" ht="15.75" x14ac:dyDescent="0.25">
      <c r="C58" s="3"/>
      <c r="D58" s="3"/>
      <c r="E58" s="3"/>
      <c r="F58" s="1"/>
    </row>
    <row r="59" spans="1:10" ht="15.75" x14ac:dyDescent="0.25">
      <c r="C59" s="3"/>
      <c r="D59" s="3"/>
      <c r="E59" s="3"/>
      <c r="F59" s="1"/>
    </row>
    <row r="60" spans="1:10" ht="15.75" x14ac:dyDescent="0.25">
      <c r="C60" s="3"/>
      <c r="D60" s="3"/>
      <c r="E60" s="3"/>
      <c r="F60" s="1"/>
    </row>
    <row r="61" spans="1:10" ht="15.75" x14ac:dyDescent="0.25">
      <c r="A61" s="2"/>
      <c r="B61" s="2"/>
      <c r="C61" s="3"/>
      <c r="D61" s="3"/>
      <c r="E61" s="3"/>
      <c r="F61" s="1"/>
    </row>
    <row r="62" spans="1:10" x14ac:dyDescent="0.25">
      <c r="C62" s="4"/>
      <c r="F62" s="1"/>
    </row>
    <row r="63" spans="1:10" x14ac:dyDescent="0.25">
      <c r="C63" s="4"/>
      <c r="F63" s="1"/>
    </row>
    <row r="64" spans="1:10" x14ac:dyDescent="0.25">
      <c r="C64" s="4"/>
      <c r="F64" s="1"/>
    </row>
    <row r="65" spans="1:12" x14ac:dyDescent="0.25">
      <c r="C65" s="4"/>
      <c r="F65" s="1"/>
    </row>
    <row r="66" spans="1:12" x14ac:dyDescent="0.25">
      <c r="A66" s="52"/>
      <c r="B66" s="53"/>
      <c r="C66" s="54"/>
      <c r="D66" s="55"/>
      <c r="E66" s="54"/>
      <c r="F66" s="53"/>
    </row>
    <row r="67" spans="1:12" ht="18.75" x14ac:dyDescent="0.25">
      <c r="A67" s="52"/>
      <c r="B67" s="53"/>
      <c r="C67" s="54"/>
      <c r="D67" s="55"/>
      <c r="E67" s="56"/>
      <c r="F67" s="1"/>
      <c r="H67" s="57"/>
      <c r="I67" s="53"/>
      <c r="J67" s="52"/>
      <c r="K67" s="58"/>
      <c r="L67" s="53"/>
    </row>
    <row r="68" spans="1:12" x14ac:dyDescent="0.25">
      <c r="A68" s="52"/>
      <c r="B68" s="53"/>
      <c r="C68" s="54"/>
      <c r="D68" s="55"/>
      <c r="E68" s="59"/>
      <c r="F68" s="1"/>
      <c r="H68" s="52"/>
      <c r="I68" s="53"/>
      <c r="J68" s="52"/>
      <c r="K68" s="53"/>
      <c r="L68" s="53"/>
    </row>
    <row r="69" spans="1:12" x14ac:dyDescent="0.25">
      <c r="A69" s="52"/>
      <c r="B69" s="53"/>
      <c r="C69" s="54"/>
      <c r="D69" s="55"/>
      <c r="E69" s="59"/>
      <c r="F69" s="1"/>
      <c r="H69" s="52"/>
      <c r="I69" s="53"/>
      <c r="J69" s="52"/>
      <c r="K69" s="53"/>
      <c r="L69" s="53"/>
    </row>
    <row r="70" spans="1:12" ht="18.75" x14ac:dyDescent="0.25">
      <c r="A70" s="52"/>
      <c r="B70" s="53"/>
      <c r="C70" s="54"/>
      <c r="D70" s="55"/>
      <c r="E70" s="56"/>
      <c r="F70" s="1"/>
      <c r="H70" s="52"/>
      <c r="I70" s="53"/>
      <c r="J70" s="52"/>
      <c r="K70" s="53"/>
      <c r="L70" s="53"/>
    </row>
    <row r="71" spans="1:12" ht="18.75" x14ac:dyDescent="0.25">
      <c r="A71" s="52"/>
      <c r="B71" s="53"/>
      <c r="C71" s="54"/>
      <c r="D71" s="55"/>
      <c r="E71" s="56"/>
      <c r="F71" s="1"/>
      <c r="H71" s="52"/>
      <c r="I71" s="53"/>
      <c r="J71" s="52"/>
      <c r="K71" s="53"/>
      <c r="L71" s="53"/>
    </row>
    <row r="72" spans="1:12" ht="18.75" x14ac:dyDescent="0.25">
      <c r="A72" s="52"/>
      <c r="B72" s="53"/>
      <c r="C72" s="54"/>
      <c r="D72" s="55"/>
      <c r="E72" s="56"/>
      <c r="F72" s="1"/>
      <c r="H72" s="52"/>
      <c r="I72" s="53"/>
      <c r="J72" s="52"/>
      <c r="K72" s="53"/>
      <c r="L72" s="53"/>
    </row>
    <row r="73" spans="1:12" ht="18.75" x14ac:dyDescent="0.25">
      <c r="A73" s="52"/>
      <c r="B73" s="53"/>
      <c r="C73" s="54"/>
      <c r="D73" s="55"/>
      <c r="E73" s="56"/>
      <c r="F73" s="1"/>
      <c r="H73" s="52"/>
      <c r="I73" s="53"/>
      <c r="J73" s="52"/>
      <c r="K73" s="53"/>
      <c r="L73" s="53"/>
    </row>
    <row r="74" spans="1:12" ht="18.75" x14ac:dyDescent="0.25">
      <c r="A74" s="52"/>
      <c r="B74" s="53"/>
      <c r="C74" s="54"/>
      <c r="D74" s="55"/>
      <c r="E74" s="60"/>
      <c r="F74" s="1"/>
      <c r="H74" s="57"/>
      <c r="I74" s="53"/>
      <c r="J74" s="52"/>
      <c r="K74" s="58"/>
      <c r="L74" s="53"/>
    </row>
    <row r="75" spans="1:12" ht="18.75" x14ac:dyDescent="0.25">
      <c r="A75" s="52"/>
      <c r="B75" s="53"/>
      <c r="C75" s="54"/>
      <c r="D75" s="55"/>
      <c r="E75" s="56"/>
      <c r="F75" s="1"/>
      <c r="H75" s="52"/>
      <c r="I75" s="53"/>
      <c r="J75" s="52"/>
      <c r="K75" s="53"/>
      <c r="L75" s="53"/>
    </row>
    <row r="76" spans="1:12" ht="18.75" x14ac:dyDescent="0.25">
      <c r="A76" s="52"/>
      <c r="B76" s="53"/>
      <c r="C76" s="54"/>
      <c r="D76" s="55"/>
      <c r="E76" s="56"/>
      <c r="F76" s="1"/>
      <c r="H76" s="52"/>
      <c r="I76" s="53"/>
      <c r="J76" s="52"/>
      <c r="K76" s="53"/>
      <c r="L76" s="53"/>
    </row>
    <row r="77" spans="1:12" x14ac:dyDescent="0.25">
      <c r="C77" s="4"/>
      <c r="F77" s="1"/>
      <c r="H77" s="52"/>
      <c r="I77" s="53"/>
      <c r="J77" s="52"/>
      <c r="K77" s="53"/>
      <c r="L77" s="53"/>
    </row>
    <row r="78" spans="1:12" x14ac:dyDescent="0.25">
      <c r="C78" s="4"/>
      <c r="F78" s="1"/>
      <c r="H78" s="52"/>
      <c r="I78" s="53"/>
      <c r="J78" s="52"/>
      <c r="K78" s="53"/>
      <c r="L78" s="53"/>
    </row>
    <row r="79" spans="1:12" x14ac:dyDescent="0.25">
      <c r="C79" s="4"/>
      <c r="F79" s="1"/>
      <c r="H79" s="52"/>
      <c r="I79" s="53"/>
      <c r="J79" s="52"/>
      <c r="K79" s="53"/>
      <c r="L79" s="53"/>
    </row>
    <row r="80" spans="1:12" x14ac:dyDescent="0.25">
      <c r="C80" s="4"/>
      <c r="F80" s="1"/>
    </row>
    <row r="81" spans="1:11" x14ac:dyDescent="0.25">
      <c r="A81" s="57"/>
      <c r="B81" s="53"/>
      <c r="C81" s="61"/>
      <c r="D81" s="54"/>
      <c r="E81" s="54"/>
      <c r="F81" s="1"/>
      <c r="G81" s="57"/>
      <c r="H81" s="53"/>
      <c r="J81" s="57"/>
      <c r="K81" s="53"/>
    </row>
    <row r="82" spans="1:11" x14ac:dyDescent="0.25">
      <c r="A82" s="52"/>
      <c r="B82" s="53"/>
      <c r="C82" s="61"/>
      <c r="D82" s="54"/>
      <c r="E82" s="54"/>
      <c r="F82" s="1"/>
      <c r="G82" s="52"/>
      <c r="H82" s="53"/>
      <c r="J82" s="52"/>
      <c r="K82" s="53"/>
    </row>
    <row r="83" spans="1:11" x14ac:dyDescent="0.25">
      <c r="A83" s="52"/>
      <c r="B83" s="53"/>
      <c r="C83" s="61"/>
      <c r="D83" s="54"/>
      <c r="E83" s="54"/>
      <c r="F83" s="1"/>
      <c r="G83" s="52"/>
      <c r="H83" s="53"/>
      <c r="J83" s="52"/>
      <c r="K83" s="53"/>
    </row>
    <row r="84" spans="1:11" x14ac:dyDescent="0.25">
      <c r="A84" s="52"/>
      <c r="B84" s="53"/>
      <c r="C84" s="61"/>
      <c r="D84" s="54"/>
      <c r="E84" s="54"/>
      <c r="F84" s="1"/>
      <c r="G84" s="52"/>
      <c r="H84" s="53"/>
      <c r="J84" s="52"/>
      <c r="K84" s="53"/>
    </row>
    <row r="85" spans="1:11" x14ac:dyDescent="0.25">
      <c r="A85" s="52"/>
      <c r="B85" s="53"/>
      <c r="C85" s="61"/>
      <c r="D85" s="54"/>
      <c r="E85" s="54"/>
      <c r="F85" s="1"/>
      <c r="G85" s="52"/>
      <c r="H85" s="53"/>
      <c r="J85" s="52"/>
      <c r="K85" s="53"/>
    </row>
    <row r="86" spans="1:11" x14ac:dyDescent="0.25">
      <c r="A86" s="52"/>
      <c r="B86" s="53"/>
      <c r="C86" s="61"/>
      <c r="D86" s="54"/>
      <c r="E86" s="54"/>
      <c r="F86" s="1"/>
      <c r="G86" s="52"/>
      <c r="H86" s="53"/>
      <c r="J86" s="52"/>
      <c r="K86" s="53"/>
    </row>
    <row r="87" spans="1:11" x14ac:dyDescent="0.25">
      <c r="C87" s="4"/>
      <c r="F87" s="1"/>
    </row>
  </sheetData>
  <mergeCells count="9">
    <mergeCell ref="N19:O19"/>
    <mergeCell ref="P19:Q19"/>
    <mergeCell ref="R19:U19"/>
    <mergeCell ref="A19:C19"/>
    <mergeCell ref="D19:E19"/>
    <mergeCell ref="F19:G19"/>
    <mergeCell ref="H19:I19"/>
    <mergeCell ref="J19:K19"/>
    <mergeCell ref="L19:M19"/>
  </mergeCells>
  <phoneticPr fontId="24" type="noConversion"/>
  <conditionalFormatting sqref="T20:T22">
    <cfRule type="cellIs" dxfId="13" priority="4" operator="lessThan">
      <formula>0</formula>
    </cfRule>
  </conditionalFormatting>
  <conditionalFormatting sqref="V20:X20">
    <cfRule type="containsText" dxfId="12" priority="3" operator="containsText" text="A ETALONNER">
      <formula>NOT(ISERROR(SEARCH("A ETALONNER",V20)))</formula>
    </cfRule>
  </conditionalFormatting>
  <conditionalFormatting sqref="W20">
    <cfRule type="timePeriod" dxfId="11" priority="1" timePeriod="thisMonth">
      <formula>AND(MONTH(W20)=MONTH(TODAY()),YEAR(W20)=YEAR(TODAY()))</formula>
    </cfRule>
    <cfRule type="timePeriod" dxfId="10" priority="2" timePeriod="nextMonth">
      <formula>AND(MONTH(W20)=MONTH(EDATE(TODAY(),0+1)),YEAR(W20)=YEAR(EDATE(TODAY(),0+1)))</formula>
    </cfRule>
  </conditionalFormatting>
  <hyperlinks>
    <hyperlink ref="A21" location="'CTE0001'!B4" display="CET0001" xr:uid="{2FC09FEC-03CF-4634-9BED-8F4F5A1704B9}"/>
    <hyperlink ref="A22" location="'CTE0002'!B4" display="CET0002" xr:uid="{C7712DCE-A89C-452C-B797-F2F914307745}"/>
  </hyperlink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upliquer">
                <anchor moveWithCells="1" sizeWithCells="1">
                  <from>
                    <xdr:col>0</xdr:col>
                    <xdr:colOff>523875</xdr:colOff>
                    <xdr:row>5</xdr:row>
                    <xdr:rowOff>209550</xdr:rowOff>
                  </from>
                  <to>
                    <xdr:col>0</xdr:col>
                    <xdr:colOff>1362075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4CA9F-418F-444A-B042-13217E1FDDEE}">
  <sheetPr codeName="Feuil2"/>
  <dimension ref="A1:O38"/>
  <sheetViews>
    <sheetView zoomScale="77" workbookViewId="0">
      <selection activeCell="B4" sqref="B4:C4"/>
    </sheetView>
  </sheetViews>
  <sheetFormatPr baseColWidth="10" defaultRowHeight="15" x14ac:dyDescent="0.25"/>
  <cols>
    <col min="1" max="1" width="26.140625" bestFit="1" customWidth="1"/>
    <col min="2" max="2" width="24.42578125" bestFit="1" customWidth="1"/>
    <col min="3" max="3" width="25" bestFit="1" customWidth="1"/>
    <col min="4" max="4" width="32.28515625" bestFit="1" customWidth="1"/>
    <col min="5" max="5" width="21.28515625" bestFit="1" customWidth="1"/>
    <col min="6" max="6" width="18" bestFit="1" customWidth="1"/>
    <col min="7" max="7" width="16.5703125" bestFit="1" customWidth="1"/>
    <col min="8" max="8" width="30.140625" bestFit="1" customWidth="1"/>
    <col min="9" max="9" width="9.28515625" bestFit="1" customWidth="1"/>
    <col min="10" max="11" width="9.42578125" bestFit="1" customWidth="1"/>
    <col min="12" max="12" width="21" bestFit="1" customWidth="1"/>
    <col min="13" max="13" width="24.42578125" bestFit="1" customWidth="1"/>
    <col min="14" max="14" width="10.28515625" bestFit="1" customWidth="1"/>
    <col min="15" max="15" width="20.28515625" bestFit="1" customWidth="1"/>
    <col min="16" max="16" width="79.140625" bestFit="1" customWidth="1"/>
    <col min="17" max="17" width="16.5703125" bestFit="1" customWidth="1"/>
    <col min="18" max="18" width="19.42578125" bestFit="1" customWidth="1"/>
    <col min="19" max="19" width="19" bestFit="1" customWidth="1"/>
    <col min="20" max="20" width="7.7109375" bestFit="1" customWidth="1"/>
    <col min="21" max="21" width="21.28515625" bestFit="1" customWidth="1"/>
  </cols>
  <sheetData>
    <row r="1" spans="1:15" ht="21.75" thickBot="1" x14ac:dyDescent="0.35">
      <c r="A1" s="105" t="s">
        <v>44</v>
      </c>
      <c r="B1" s="106"/>
      <c r="C1" s="106"/>
      <c r="D1" s="106"/>
      <c r="E1" s="106"/>
      <c r="F1" s="107"/>
      <c r="H1" s="108" t="s">
        <v>45</v>
      </c>
      <c r="I1" s="109"/>
      <c r="J1" s="62"/>
      <c r="K1" s="62"/>
      <c r="L1" s="63"/>
    </row>
    <row r="2" spans="1:15" ht="19.5" thickBot="1" x14ac:dyDescent="0.35">
      <c r="A2" s="110" t="s">
        <v>46</v>
      </c>
      <c r="B2" s="111"/>
      <c r="C2" s="111"/>
      <c r="D2" s="111"/>
      <c r="E2" s="111"/>
      <c r="F2" s="112"/>
      <c r="H2" s="64" t="s">
        <v>47</v>
      </c>
      <c r="I2" s="65" t="s">
        <v>48</v>
      </c>
      <c r="J2" s="66"/>
      <c r="L2" s="67"/>
      <c r="M2" s="67"/>
    </row>
    <row r="3" spans="1:15" ht="30.75" thickBot="1" x14ac:dyDescent="0.35">
      <c r="A3" s="113" t="s">
        <v>49</v>
      </c>
      <c r="B3" s="114"/>
      <c r="C3" s="115"/>
      <c r="D3" s="113" t="s">
        <v>50</v>
      </c>
      <c r="E3" s="114"/>
      <c r="F3" s="115"/>
      <c r="H3" s="68" t="s">
        <v>51</v>
      </c>
      <c r="I3" s="62">
        <f t="shared" ref="I3:I10" ca="1" si="0">RANDBETWEEN(-2,2)</f>
        <v>2</v>
      </c>
      <c r="J3" s="66"/>
      <c r="L3" s="67"/>
      <c r="M3" s="67"/>
    </row>
    <row r="4" spans="1:15" ht="31.5" x14ac:dyDescent="0.3">
      <c r="A4" s="69" t="s">
        <v>52</v>
      </c>
      <c r="B4" s="102" t="str" cm="1">
        <f t="array" aca="1" ref="B4" ca="1">RIGHT(CELL("nomfichier",A1),LEN(CELL("nomfichier",A1))-FIND("]",CELL("nomfichier",A1)))</f>
        <v>CTE0001</v>
      </c>
      <c r="C4" s="102"/>
      <c r="D4" s="70" t="s">
        <v>53</v>
      </c>
      <c r="E4" s="103"/>
      <c r="F4" s="104"/>
      <c r="H4" s="68" t="s">
        <v>54</v>
      </c>
      <c r="I4" s="62">
        <f t="shared" ca="1" si="0"/>
        <v>-1</v>
      </c>
      <c r="J4" s="66"/>
      <c r="L4" s="67"/>
      <c r="M4" s="67"/>
    </row>
    <row r="5" spans="1:15" ht="18.75" x14ac:dyDescent="0.3">
      <c r="A5" s="71" t="s">
        <v>55</v>
      </c>
      <c r="B5" s="116" t="s">
        <v>56</v>
      </c>
      <c r="C5" s="116"/>
      <c r="D5" s="70" t="s">
        <v>57</v>
      </c>
      <c r="E5" s="117"/>
      <c r="F5" s="118"/>
      <c r="H5" s="68" t="s">
        <v>58</v>
      </c>
      <c r="I5" s="62">
        <f t="shared" ca="1" si="0"/>
        <v>-1</v>
      </c>
      <c r="J5" s="66"/>
      <c r="L5" s="67"/>
      <c r="M5" s="67"/>
    </row>
    <row r="6" spans="1:15" ht="18.75" x14ac:dyDescent="0.3">
      <c r="A6" s="71" t="s">
        <v>59</v>
      </c>
      <c r="B6" s="116"/>
      <c r="C6" s="116"/>
      <c r="D6" s="70" t="s">
        <v>60</v>
      </c>
      <c r="E6" s="119" t="e">
        <f ca="1">IF(E7-14&lt;TODAY(),"A ETALONNER","Valide")</f>
        <v>#VALUE!</v>
      </c>
      <c r="F6" s="120"/>
      <c r="H6" s="68" t="s">
        <v>61</v>
      </c>
      <c r="I6" s="62">
        <f t="shared" ca="1" si="0"/>
        <v>-1</v>
      </c>
      <c r="J6" s="66"/>
      <c r="L6" s="67"/>
      <c r="M6" s="67"/>
    </row>
    <row r="7" spans="1:15" ht="18.75" x14ac:dyDescent="0.3">
      <c r="A7" s="71" t="s">
        <v>62</v>
      </c>
      <c r="B7" s="116"/>
      <c r="C7" s="116"/>
      <c r="D7" s="70" t="s">
        <v>63</v>
      </c>
      <c r="E7" s="121" t="e">
        <f ca="1">EDATE(LOOKUP(9^9,A:A),$E$16)</f>
        <v>#VALUE!</v>
      </c>
      <c r="F7" s="122"/>
      <c r="G7" s="72"/>
      <c r="H7" s="68" t="s">
        <v>64</v>
      </c>
      <c r="I7" s="62">
        <f t="shared" ca="1" si="0"/>
        <v>-2</v>
      </c>
      <c r="L7" s="67"/>
      <c r="M7" s="67"/>
    </row>
    <row r="8" spans="1:15" ht="18.75" x14ac:dyDescent="0.3">
      <c r="A8" s="71" t="s">
        <v>65</v>
      </c>
      <c r="B8" s="116"/>
      <c r="C8" s="116"/>
      <c r="D8" s="70" t="s">
        <v>66</v>
      </c>
      <c r="E8" s="121">
        <f>LOOKUP(9^9,A:A)</f>
        <v>44824</v>
      </c>
      <c r="F8" s="123"/>
      <c r="G8" s="72"/>
      <c r="H8" s="68" t="s">
        <v>67</v>
      </c>
      <c r="I8" s="62">
        <f t="shared" ca="1" si="0"/>
        <v>1</v>
      </c>
      <c r="L8" s="67"/>
      <c r="M8" s="67"/>
    </row>
    <row r="9" spans="1:15" ht="18.75" x14ac:dyDescent="0.3">
      <c r="A9" s="71" t="s">
        <v>68</v>
      </c>
      <c r="B9" s="124"/>
      <c r="C9" s="125"/>
      <c r="D9" s="70" t="s">
        <v>69</v>
      </c>
      <c r="E9" s="116"/>
      <c r="F9" s="126"/>
      <c r="H9" s="68" t="s">
        <v>70</v>
      </c>
      <c r="I9" s="62">
        <f t="shared" ca="1" si="0"/>
        <v>-1</v>
      </c>
    </row>
    <row r="10" spans="1:15" ht="18.75" x14ac:dyDescent="0.3">
      <c r="A10" s="71" t="s">
        <v>71</v>
      </c>
      <c r="B10" s="116"/>
      <c r="C10" s="126"/>
      <c r="D10" s="70" t="s">
        <v>72</v>
      </c>
      <c r="E10" s="116"/>
      <c r="F10" s="126"/>
      <c r="H10" s="68" t="s">
        <v>73</v>
      </c>
      <c r="I10" s="62">
        <f t="shared" ca="1" si="0"/>
        <v>1</v>
      </c>
      <c r="J10" s="66"/>
      <c r="K10" s="66"/>
      <c r="N10" s="67"/>
      <c r="O10" s="67"/>
    </row>
    <row r="11" spans="1:15" ht="18.75" x14ac:dyDescent="0.3">
      <c r="A11" s="71"/>
      <c r="B11" s="128"/>
      <c r="C11" s="129"/>
      <c r="D11" s="70" t="s">
        <v>74</v>
      </c>
      <c r="E11" s="116"/>
      <c r="F11" s="126"/>
      <c r="J11" s="66"/>
      <c r="K11" s="66"/>
      <c r="N11" s="67"/>
      <c r="O11" s="67"/>
    </row>
    <row r="12" spans="1:15" ht="18.75" x14ac:dyDescent="0.3">
      <c r="A12" s="71"/>
      <c r="B12" s="116"/>
      <c r="C12" s="126"/>
      <c r="D12" s="70" t="s">
        <v>75</v>
      </c>
      <c r="E12" s="116"/>
      <c r="F12" s="126"/>
      <c r="J12" s="66"/>
      <c r="K12" s="66"/>
      <c r="M12" s="73"/>
      <c r="N12" s="73">
        <f>[1]OPPERET!W21</f>
        <v>45736</v>
      </c>
      <c r="O12" s="73" t="str">
        <f>[1]OPPERET!X21</f>
        <v>Valide</v>
      </c>
    </row>
    <row r="13" spans="1:15" ht="18.75" x14ac:dyDescent="0.3">
      <c r="A13" s="71"/>
      <c r="B13" s="128"/>
      <c r="C13" s="129"/>
      <c r="D13" s="70" t="s">
        <v>76</v>
      </c>
      <c r="E13" s="116"/>
      <c r="F13" s="126"/>
      <c r="H13" s="72"/>
      <c r="J13" s="66"/>
      <c r="K13" s="66"/>
      <c r="N13" s="67"/>
      <c r="O13" s="67"/>
    </row>
    <row r="14" spans="1:15" ht="15.75" x14ac:dyDescent="0.25">
      <c r="A14" s="71"/>
      <c r="B14" s="128"/>
      <c r="C14" s="129"/>
      <c r="D14" s="69" t="s">
        <v>77</v>
      </c>
      <c r="E14" s="74"/>
      <c r="F14" s="75"/>
      <c r="H14" s="72"/>
      <c r="I14" s="72"/>
      <c r="J14" s="72"/>
      <c r="K14" s="72"/>
      <c r="N14" s="67"/>
      <c r="O14" s="67"/>
    </row>
    <row r="15" spans="1:15" ht="15.75" x14ac:dyDescent="0.25">
      <c r="A15" s="71"/>
      <c r="B15" s="128"/>
      <c r="C15" s="129"/>
      <c r="D15" s="69" t="s">
        <v>78</v>
      </c>
      <c r="E15" s="116"/>
      <c r="F15" s="126"/>
      <c r="H15" s="72"/>
      <c r="I15" s="72"/>
      <c r="J15" s="72"/>
      <c r="K15" s="72"/>
      <c r="N15" s="67"/>
      <c r="O15" s="67"/>
    </row>
    <row r="16" spans="1:15" ht="19.5" thickBot="1" x14ac:dyDescent="0.3">
      <c r="A16" s="71"/>
      <c r="B16" s="130"/>
      <c r="C16" s="131"/>
      <c r="D16" s="69" t="s">
        <v>79</v>
      </c>
      <c r="E16" s="76" t="e" cm="1">
        <f t="array" aca="1" ref="E16" ca="1">INDIRECT("'OPPERET'!U21")</f>
        <v>#VALUE!</v>
      </c>
      <c r="F16" s="77" t="s">
        <v>80</v>
      </c>
      <c r="H16" s="72"/>
      <c r="I16" s="72"/>
      <c r="J16" s="72"/>
      <c r="K16" s="72"/>
      <c r="N16" s="67"/>
      <c r="O16" s="67"/>
    </row>
    <row r="17" spans="1:12" ht="19.5" thickBot="1" x14ac:dyDescent="0.3">
      <c r="A17" s="110" t="s">
        <v>81</v>
      </c>
      <c r="B17" s="111"/>
      <c r="C17" s="111"/>
      <c r="D17" s="111"/>
      <c r="E17" s="111"/>
      <c r="F17" s="112"/>
      <c r="H17" s="72"/>
      <c r="I17" s="72"/>
      <c r="J17" s="72"/>
      <c r="K17" s="72"/>
    </row>
    <row r="18" spans="1:12" ht="37.5" x14ac:dyDescent="0.25">
      <c r="A18" s="78" t="s">
        <v>82</v>
      </c>
      <c r="B18" s="78" t="s">
        <v>83</v>
      </c>
      <c r="C18" s="78" t="s">
        <v>84</v>
      </c>
      <c r="D18" s="79" t="s">
        <v>85</v>
      </c>
      <c r="E18" s="79" t="s">
        <v>86</v>
      </c>
      <c r="F18" s="80" t="s">
        <v>87</v>
      </c>
      <c r="H18" s="72"/>
    </row>
    <row r="19" spans="1:12" ht="15.75" x14ac:dyDescent="0.25">
      <c r="A19" s="81">
        <v>44479</v>
      </c>
      <c r="B19" s="82" t="s">
        <v>88</v>
      </c>
      <c r="C19" s="83"/>
      <c r="D19" s="82" t="s">
        <v>89</v>
      </c>
      <c r="E19" s="82"/>
      <c r="F19" s="84"/>
      <c r="H19" s="72"/>
    </row>
    <row r="20" spans="1:12" ht="15.75" x14ac:dyDescent="0.25">
      <c r="A20" s="85">
        <v>44510</v>
      </c>
      <c r="B20" s="82" t="s">
        <v>90</v>
      </c>
      <c r="C20" s="82"/>
      <c r="D20" s="82" t="s">
        <v>91</v>
      </c>
      <c r="E20" s="82"/>
      <c r="F20" s="84"/>
    </row>
    <row r="21" spans="1:12" ht="15.75" x14ac:dyDescent="0.25">
      <c r="A21" s="81">
        <v>44540</v>
      </c>
      <c r="B21" s="82" t="s">
        <v>92</v>
      </c>
      <c r="C21" s="82"/>
      <c r="D21" s="82" t="s">
        <v>89</v>
      </c>
      <c r="E21" s="82"/>
      <c r="F21" s="84"/>
    </row>
    <row r="22" spans="1:12" ht="15.75" x14ac:dyDescent="0.25">
      <c r="A22" s="85">
        <v>44571</v>
      </c>
      <c r="B22" s="82" t="s">
        <v>93</v>
      </c>
      <c r="C22" s="82"/>
      <c r="D22" s="82" t="s">
        <v>91</v>
      </c>
      <c r="E22" s="82"/>
      <c r="F22" s="84"/>
    </row>
    <row r="23" spans="1:12" ht="15.75" x14ac:dyDescent="0.25">
      <c r="A23" s="81">
        <v>44602</v>
      </c>
      <c r="B23" s="82" t="s">
        <v>94</v>
      </c>
      <c r="C23" s="82"/>
      <c r="D23" s="82" t="s">
        <v>89</v>
      </c>
      <c r="E23" s="82"/>
      <c r="F23" s="84"/>
    </row>
    <row r="24" spans="1:12" ht="15.75" x14ac:dyDescent="0.25">
      <c r="A24" s="85">
        <v>44630</v>
      </c>
      <c r="B24" s="82" t="s">
        <v>90</v>
      </c>
      <c r="C24" s="82"/>
      <c r="D24" s="82" t="s">
        <v>91</v>
      </c>
      <c r="E24" s="82"/>
      <c r="F24" s="84"/>
    </row>
    <row r="25" spans="1:12" ht="15.75" x14ac:dyDescent="0.25">
      <c r="A25" s="81">
        <v>44661</v>
      </c>
      <c r="B25" s="82" t="s">
        <v>94</v>
      </c>
      <c r="C25" s="82"/>
      <c r="D25" s="82" t="s">
        <v>89</v>
      </c>
      <c r="E25" s="82"/>
      <c r="F25" s="84"/>
    </row>
    <row r="26" spans="1:12" ht="15.75" x14ac:dyDescent="0.25">
      <c r="A26" s="85">
        <v>44691</v>
      </c>
      <c r="B26" s="82" t="s">
        <v>92</v>
      </c>
      <c r="C26" s="82"/>
      <c r="D26" s="82" t="s">
        <v>91</v>
      </c>
      <c r="E26" s="82"/>
      <c r="F26" s="84"/>
    </row>
    <row r="27" spans="1:12" ht="15.75" x14ac:dyDescent="0.25">
      <c r="A27" s="81">
        <v>44722</v>
      </c>
      <c r="B27" s="82" t="s">
        <v>95</v>
      </c>
      <c r="C27" s="82"/>
      <c r="D27" s="82" t="s">
        <v>89</v>
      </c>
      <c r="E27" s="82"/>
      <c r="F27" s="84"/>
    </row>
    <row r="28" spans="1:12" ht="15.75" x14ac:dyDescent="0.25">
      <c r="A28" s="86">
        <v>44762</v>
      </c>
      <c r="B28" s="82"/>
      <c r="C28" s="82"/>
      <c r="D28" s="82"/>
      <c r="E28" s="82"/>
      <c r="F28" s="82"/>
    </row>
    <row r="29" spans="1:12" ht="18.75" x14ac:dyDescent="0.3">
      <c r="A29" s="86">
        <v>44824</v>
      </c>
      <c r="B29" s="82"/>
      <c r="C29" s="82"/>
      <c r="D29" s="82"/>
      <c r="E29" s="82"/>
      <c r="F29" s="82"/>
      <c r="G29" s="1"/>
      <c r="J29" s="66"/>
      <c r="K29" s="66"/>
      <c r="L29" s="66"/>
    </row>
    <row r="30" spans="1:12" x14ac:dyDescent="0.25">
      <c r="H30" s="127"/>
      <c r="I30" s="127"/>
    </row>
    <row r="31" spans="1:12" x14ac:dyDescent="0.25">
      <c r="H31" s="1"/>
      <c r="I31" s="1"/>
    </row>
    <row r="33" spans="3:5" x14ac:dyDescent="0.25">
      <c r="D33" s="87"/>
    </row>
    <row r="34" spans="3:5" x14ac:dyDescent="0.25">
      <c r="D34" s="87"/>
    </row>
    <row r="35" spans="3:5" x14ac:dyDescent="0.25">
      <c r="D35" s="87"/>
    </row>
    <row r="36" spans="3:5" x14ac:dyDescent="0.25">
      <c r="D36" s="87"/>
    </row>
    <row r="37" spans="3:5" x14ac:dyDescent="0.25">
      <c r="C37" s="88"/>
      <c r="D37" s="87"/>
      <c r="E37" s="88"/>
    </row>
    <row r="38" spans="3:5" x14ac:dyDescent="0.25">
      <c r="D38" s="87"/>
    </row>
  </sheetData>
  <mergeCells count="31">
    <mergeCell ref="H30:I30"/>
    <mergeCell ref="B11:C11"/>
    <mergeCell ref="E11:F11"/>
    <mergeCell ref="B12:C12"/>
    <mergeCell ref="E12:F12"/>
    <mergeCell ref="B13:C13"/>
    <mergeCell ref="E13:F13"/>
    <mergeCell ref="B14:C14"/>
    <mergeCell ref="B15:C15"/>
    <mergeCell ref="E15:F15"/>
    <mergeCell ref="B16:C16"/>
    <mergeCell ref="A17:F17"/>
    <mergeCell ref="B8:C8"/>
    <mergeCell ref="E8:F8"/>
    <mergeCell ref="B9:C9"/>
    <mergeCell ref="E9:F9"/>
    <mergeCell ref="B10:C10"/>
    <mergeCell ref="E10:F10"/>
    <mergeCell ref="B5:C5"/>
    <mergeCell ref="E5:F5"/>
    <mergeCell ref="B6:C6"/>
    <mergeCell ref="E6:F6"/>
    <mergeCell ref="B7:C7"/>
    <mergeCell ref="E7:F7"/>
    <mergeCell ref="B4:C4"/>
    <mergeCell ref="E4:F4"/>
    <mergeCell ref="A1:F1"/>
    <mergeCell ref="H1:I1"/>
    <mergeCell ref="A2:F2"/>
    <mergeCell ref="A3:C3"/>
    <mergeCell ref="D3:F3"/>
  </mergeCells>
  <conditionalFormatting sqref="E7:G7 H105:M118 P19:XFD19 A105:G1048576 A63:E104 A17 A4:G6 G1:G2 A44:G62 A39:E43 A1:A3 D3:G3 H30:L62 J29:L29 G17 J1:XFD8 J9:K13 N9:XFD11 H1:I10 A18:G32 E33:G33 A33:C38 E34:E38 I18:K18 B12 D9:G16 A7:C9 A16:B16 A10:B10 E8 G8 N13:XFD18 P12:XFD12 N67:N76 O35:XFD133 H134:XFD1048576 H119:N133 V20:XFD34">
    <cfRule type="containsText" dxfId="9" priority="5" operator="containsText" text="Non conforme">
      <formula>NOT(ISERROR(SEARCH("Non conforme",A1)))</formula>
    </cfRule>
  </conditionalFormatting>
  <conditionalFormatting sqref="D7:D8">
    <cfRule type="containsText" dxfId="8" priority="4" operator="containsText" text="Non conforme">
      <formula>NOT(ISERROR(SEARCH("Non conforme",D7)))</formula>
    </cfRule>
  </conditionalFormatting>
  <conditionalFormatting sqref="A11:B11">
    <cfRule type="containsText" dxfId="7" priority="3" operator="containsText" text="Non conforme">
      <formula>NOT(ISERROR(SEARCH("Non conforme",A11)))</formula>
    </cfRule>
  </conditionalFormatting>
  <conditionalFormatting sqref="B13:B15">
    <cfRule type="containsText" dxfId="6" priority="2" operator="containsText" text="Non conforme">
      <formula>NOT(ISERROR(SEARCH("Non conforme",B13)))</formula>
    </cfRule>
  </conditionalFormatting>
  <conditionalFormatting sqref="A12:A15">
    <cfRule type="containsText" dxfId="5" priority="1" operator="containsText" text="Non conforme">
      <formula>NOT(ISERROR(SEARCH("Non conforme",A12)))</formula>
    </cfRule>
  </conditionalFormatting>
  <dataValidations count="2">
    <dataValidation type="list" allowBlank="1" sqref="D19:D29" xr:uid="{85B71EB0-D27A-4F8A-B9A3-8C57769F56F5}">
      <formula1>"Conforme,Non conforme"</formula1>
    </dataValidation>
    <dataValidation type="list" allowBlank="1" showInputMessage="1" showErrorMessage="1" sqref="B19:B29" xr:uid="{A6C5D8C0-0835-4B15-BEE4-8A73E059D727}">
      <formula1>"Ajustage,Etalonnage,Maintenance corrective,Maintenance préventive,Nettoyage,Réparation,Vérification"</formula1>
    </dataValidation>
  </dataValidations>
  <pageMargins left="0.25" right="0.25" top="0.75" bottom="0.75" header="0.3" footer="0.3"/>
  <pageSetup paperSize="9" orientation="portrait" horizontalDpi="0" verticalDpi="0" r:id="rId1"/>
  <drawing r:id="rId2"/>
  <legacyDrawing r:id="rId3"/>
  <tableParts count="2"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1A38B-38A9-456A-A855-6F080E82A702}">
  <sheetPr codeName="Feuil4"/>
  <dimension ref="A1:O38"/>
  <sheetViews>
    <sheetView zoomScale="77" workbookViewId="0">
      <selection activeCell="E13" sqref="E13:F13"/>
    </sheetView>
  </sheetViews>
  <sheetFormatPr baseColWidth="10" defaultRowHeight="15" x14ac:dyDescent="0.25"/>
  <cols>
    <col min="1" max="1" width="26.140625" bestFit="1" customWidth="1"/>
    <col min="2" max="2" width="24.42578125" bestFit="1" customWidth="1"/>
    <col min="3" max="3" width="25" bestFit="1" customWidth="1"/>
    <col min="4" max="4" width="32.28515625" bestFit="1" customWidth="1"/>
    <col min="5" max="5" width="21.28515625" bestFit="1" customWidth="1"/>
    <col min="6" max="6" width="18" bestFit="1" customWidth="1"/>
    <col min="7" max="7" width="16.5703125" bestFit="1" customWidth="1"/>
    <col min="8" max="8" width="30.140625" bestFit="1" customWidth="1"/>
    <col min="9" max="9" width="9.28515625" bestFit="1" customWidth="1"/>
    <col min="10" max="11" width="9.42578125" bestFit="1" customWidth="1"/>
    <col min="12" max="12" width="21" bestFit="1" customWidth="1"/>
    <col min="13" max="13" width="24.42578125" bestFit="1" customWidth="1"/>
    <col min="14" max="14" width="10.28515625" bestFit="1" customWidth="1"/>
    <col min="15" max="15" width="20.28515625" bestFit="1" customWidth="1"/>
    <col min="16" max="16" width="79.140625" bestFit="1" customWidth="1"/>
    <col min="17" max="17" width="16.5703125" bestFit="1" customWidth="1"/>
    <col min="18" max="18" width="19.42578125" bestFit="1" customWidth="1"/>
    <col min="19" max="19" width="19" bestFit="1" customWidth="1"/>
    <col min="20" max="20" width="7.7109375" bestFit="1" customWidth="1"/>
    <col min="21" max="21" width="21.28515625" bestFit="1" customWidth="1"/>
  </cols>
  <sheetData>
    <row r="1" spans="1:15" ht="21.75" thickBot="1" x14ac:dyDescent="0.35">
      <c r="A1" s="105" t="s">
        <v>44</v>
      </c>
      <c r="B1" s="106"/>
      <c r="C1" s="106"/>
      <c r="D1" s="106"/>
      <c r="E1" s="106"/>
      <c r="F1" s="107"/>
      <c r="H1" s="108" t="s">
        <v>45</v>
      </c>
      <c r="I1" s="109"/>
      <c r="J1" s="62"/>
      <c r="K1" s="62"/>
      <c r="L1" s="63"/>
    </row>
    <row r="2" spans="1:15" ht="19.5" thickBot="1" x14ac:dyDescent="0.35">
      <c r="A2" s="110" t="s">
        <v>46</v>
      </c>
      <c r="B2" s="111"/>
      <c r="C2" s="111"/>
      <c r="D2" s="111"/>
      <c r="E2" s="111"/>
      <c r="F2" s="112"/>
      <c r="H2" s="64" t="s">
        <v>47</v>
      </c>
      <c r="I2" s="65" t="s">
        <v>48</v>
      </c>
      <c r="J2" s="66"/>
      <c r="L2" s="67"/>
      <c r="M2" s="67"/>
    </row>
    <row r="3" spans="1:15" ht="30.75" thickBot="1" x14ac:dyDescent="0.35">
      <c r="A3" s="113" t="s">
        <v>49</v>
      </c>
      <c r="B3" s="114"/>
      <c r="C3" s="115"/>
      <c r="D3" s="113" t="s">
        <v>50</v>
      </c>
      <c r="E3" s="114"/>
      <c r="F3" s="115"/>
      <c r="H3" s="68" t="s">
        <v>51</v>
      </c>
      <c r="I3" s="62">
        <f t="shared" ref="I3:I10" ca="1" si="0">RANDBETWEEN(-2,2)</f>
        <v>-2</v>
      </c>
      <c r="J3" s="66"/>
      <c r="L3" s="67"/>
      <c r="M3" s="67"/>
    </row>
    <row r="4" spans="1:15" ht="31.5" x14ac:dyDescent="0.3">
      <c r="A4" s="69" t="s">
        <v>52</v>
      </c>
      <c r="B4" s="102" t="str" cm="1">
        <f t="array" aca="1" ref="B4" ca="1">RIGHT(CELL("nomfichier",A1),LEN(CELL("nomfichier",A1))-FIND("]",CELL("nomfichier",A1)))</f>
        <v>CTE0002</v>
      </c>
      <c r="C4" s="102"/>
      <c r="D4" s="70" t="s">
        <v>53</v>
      </c>
      <c r="E4" s="103"/>
      <c r="F4" s="104"/>
      <c r="H4" s="68" t="s">
        <v>54</v>
      </c>
      <c r="I4" s="62">
        <f t="shared" ca="1" si="0"/>
        <v>-2</v>
      </c>
      <c r="J4" s="66"/>
      <c r="L4" s="67"/>
      <c r="M4" s="67"/>
    </row>
    <row r="5" spans="1:15" ht="18.75" x14ac:dyDescent="0.3">
      <c r="A5" s="90" t="s">
        <v>55</v>
      </c>
      <c r="B5" s="116" t="s">
        <v>56</v>
      </c>
      <c r="C5" s="116"/>
      <c r="D5" s="70" t="s">
        <v>57</v>
      </c>
      <c r="E5" s="117"/>
      <c r="F5" s="118"/>
      <c r="H5" s="68" t="s">
        <v>58</v>
      </c>
      <c r="I5" s="62">
        <f t="shared" ca="1" si="0"/>
        <v>0</v>
      </c>
      <c r="J5" s="66"/>
      <c r="L5" s="67"/>
      <c r="M5" s="67"/>
    </row>
    <row r="6" spans="1:15" ht="18.75" x14ac:dyDescent="0.3">
      <c r="A6" s="90" t="s">
        <v>59</v>
      </c>
      <c r="B6" s="116"/>
      <c r="C6" s="116"/>
      <c r="D6" s="70" t="s">
        <v>60</v>
      </c>
      <c r="E6" s="119" t="e">
        <f ca="1">IF(E7-14&lt;TODAY(),"A ETALONNER","Valide")</f>
        <v>#VALUE!</v>
      </c>
      <c r="F6" s="120"/>
      <c r="H6" s="68" t="s">
        <v>61</v>
      </c>
      <c r="I6" s="62">
        <f t="shared" ca="1" si="0"/>
        <v>-1</v>
      </c>
      <c r="J6" s="66"/>
      <c r="L6" s="67"/>
      <c r="M6" s="67"/>
    </row>
    <row r="7" spans="1:15" ht="18.75" x14ac:dyDescent="0.3">
      <c r="A7" s="90" t="s">
        <v>62</v>
      </c>
      <c r="B7" s="116"/>
      <c r="C7" s="116"/>
      <c r="D7" s="70" t="s">
        <v>63</v>
      </c>
      <c r="E7" s="121" t="e">
        <f ca="1">EDATE(LOOKUP(9^9,A:A),$E$16)</f>
        <v>#VALUE!</v>
      </c>
      <c r="F7" s="122"/>
      <c r="G7" s="72"/>
      <c r="H7" s="68" t="s">
        <v>64</v>
      </c>
      <c r="I7" s="62">
        <f t="shared" ca="1" si="0"/>
        <v>2</v>
      </c>
      <c r="L7" s="67"/>
      <c r="M7" s="67"/>
    </row>
    <row r="8" spans="1:15" ht="18.75" x14ac:dyDescent="0.3">
      <c r="A8" s="90" t="s">
        <v>65</v>
      </c>
      <c r="B8" s="116"/>
      <c r="C8" s="116"/>
      <c r="D8" s="70" t="s">
        <v>66</v>
      </c>
      <c r="E8" s="121">
        <f>LOOKUP(9^9,A:A)</f>
        <v>44824</v>
      </c>
      <c r="F8" s="123"/>
      <c r="G8" s="72"/>
      <c r="H8" s="68" t="s">
        <v>67</v>
      </c>
      <c r="I8" s="62">
        <f t="shared" ca="1" si="0"/>
        <v>1</v>
      </c>
      <c r="L8" s="67"/>
      <c r="M8" s="67"/>
    </row>
    <row r="9" spans="1:15" ht="18.75" x14ac:dyDescent="0.3">
      <c r="A9" s="90" t="s">
        <v>68</v>
      </c>
      <c r="B9" s="124"/>
      <c r="C9" s="125"/>
      <c r="D9" s="70" t="s">
        <v>69</v>
      </c>
      <c r="E9" s="116"/>
      <c r="F9" s="126"/>
      <c r="H9" s="68" t="s">
        <v>70</v>
      </c>
      <c r="I9" s="62">
        <f t="shared" ca="1" si="0"/>
        <v>0</v>
      </c>
    </row>
    <row r="10" spans="1:15" ht="18.75" x14ac:dyDescent="0.3">
      <c r="A10" s="90" t="s">
        <v>71</v>
      </c>
      <c r="B10" s="116"/>
      <c r="C10" s="126"/>
      <c r="D10" s="70" t="s">
        <v>72</v>
      </c>
      <c r="E10" s="116"/>
      <c r="F10" s="126"/>
      <c r="H10" s="68" t="s">
        <v>73</v>
      </c>
      <c r="I10" s="62">
        <f t="shared" ca="1" si="0"/>
        <v>0</v>
      </c>
      <c r="J10" s="66"/>
      <c r="K10" s="66"/>
      <c r="N10" s="67"/>
      <c r="O10" s="67"/>
    </row>
    <row r="11" spans="1:15" ht="18.75" x14ac:dyDescent="0.3">
      <c r="A11" s="90"/>
      <c r="B11" s="128"/>
      <c r="C11" s="129"/>
      <c r="D11" s="70" t="s">
        <v>74</v>
      </c>
      <c r="E11" s="116"/>
      <c r="F11" s="126"/>
      <c r="J11" s="66"/>
      <c r="K11" s="66"/>
      <c r="N11" s="67"/>
      <c r="O11" s="67"/>
    </row>
    <row r="12" spans="1:15" ht="18.75" x14ac:dyDescent="0.3">
      <c r="A12" s="90"/>
      <c r="B12" s="116"/>
      <c r="C12" s="126"/>
      <c r="D12" s="70" t="s">
        <v>75</v>
      </c>
      <c r="E12" s="116"/>
      <c r="F12" s="126"/>
      <c r="J12" s="66"/>
      <c r="K12" s="66"/>
      <c r="M12" s="73"/>
      <c r="N12" s="73">
        <f>[1]OPPERET!W21</f>
        <v>45736</v>
      </c>
      <c r="O12" s="73" t="str">
        <f>[1]OPPERET!X21</f>
        <v>Valide</v>
      </c>
    </row>
    <row r="13" spans="1:15" ht="18.75" x14ac:dyDescent="0.3">
      <c r="A13" s="90"/>
      <c r="B13" s="128"/>
      <c r="C13" s="129"/>
      <c r="D13" s="70" t="s">
        <v>76</v>
      </c>
      <c r="E13" s="116"/>
      <c r="F13" s="126"/>
      <c r="H13" s="72"/>
      <c r="J13" s="66"/>
      <c r="K13" s="66"/>
      <c r="N13" s="67"/>
      <c r="O13" s="67"/>
    </row>
    <row r="14" spans="1:15" ht="15.75" x14ac:dyDescent="0.25">
      <c r="A14" s="90"/>
      <c r="B14" s="128"/>
      <c r="C14" s="129"/>
      <c r="D14" s="69" t="s">
        <v>77</v>
      </c>
      <c r="E14" s="91"/>
      <c r="F14" s="92"/>
      <c r="H14" s="72"/>
      <c r="I14" s="72"/>
      <c r="J14" s="72"/>
      <c r="K14" s="72"/>
      <c r="N14" s="67"/>
      <c r="O14" s="67"/>
    </row>
    <row r="15" spans="1:15" ht="15.75" x14ac:dyDescent="0.25">
      <c r="A15" s="90"/>
      <c r="B15" s="128"/>
      <c r="C15" s="129"/>
      <c r="D15" s="69" t="s">
        <v>78</v>
      </c>
      <c r="E15" s="116"/>
      <c r="F15" s="126"/>
      <c r="H15" s="72"/>
      <c r="I15" s="72"/>
      <c r="J15" s="72"/>
      <c r="K15" s="72"/>
      <c r="N15" s="67"/>
      <c r="O15" s="67"/>
    </row>
    <row r="16" spans="1:15" ht="19.5" thickBot="1" x14ac:dyDescent="0.3">
      <c r="A16" s="90"/>
      <c r="B16" s="130"/>
      <c r="C16" s="131"/>
      <c r="D16" s="69" t="s">
        <v>79</v>
      </c>
      <c r="E16" s="76" t="e" cm="1">
        <f t="array" aca="1" ref="E16" ca="1">INDIRECT("'OPPERET'!U21")</f>
        <v>#VALUE!</v>
      </c>
      <c r="F16" s="77" t="s">
        <v>80</v>
      </c>
      <c r="H16" s="72"/>
      <c r="I16" s="72"/>
      <c r="J16" s="72"/>
      <c r="K16" s="72"/>
      <c r="N16" s="67"/>
      <c r="O16" s="67"/>
    </row>
    <row r="17" spans="1:12" ht="19.5" thickBot="1" x14ac:dyDescent="0.3">
      <c r="A17" s="110" t="s">
        <v>81</v>
      </c>
      <c r="B17" s="111"/>
      <c r="C17" s="111"/>
      <c r="D17" s="111"/>
      <c r="E17" s="111"/>
      <c r="F17" s="112"/>
      <c r="H17" s="72"/>
      <c r="I17" s="72"/>
      <c r="J17" s="72"/>
      <c r="K17" s="72"/>
    </row>
    <row r="18" spans="1:12" ht="37.5" x14ac:dyDescent="0.25">
      <c r="A18" s="78" t="s">
        <v>82</v>
      </c>
      <c r="B18" s="78" t="s">
        <v>83</v>
      </c>
      <c r="C18" s="78" t="s">
        <v>84</v>
      </c>
      <c r="D18" s="79" t="s">
        <v>85</v>
      </c>
      <c r="E18" s="79" t="s">
        <v>86</v>
      </c>
      <c r="F18" s="80" t="s">
        <v>87</v>
      </c>
      <c r="H18" s="72"/>
    </row>
    <row r="19" spans="1:12" ht="15.75" x14ac:dyDescent="0.25">
      <c r="A19" s="81">
        <v>44479</v>
      </c>
      <c r="B19" s="82" t="s">
        <v>88</v>
      </c>
      <c r="C19" s="83"/>
      <c r="D19" s="82" t="s">
        <v>89</v>
      </c>
      <c r="E19" s="82"/>
      <c r="F19" s="84"/>
      <c r="H19" s="72"/>
    </row>
    <row r="20" spans="1:12" ht="15.75" x14ac:dyDescent="0.25">
      <c r="A20" s="85">
        <v>44510</v>
      </c>
      <c r="B20" s="82" t="s">
        <v>90</v>
      </c>
      <c r="C20" s="82"/>
      <c r="D20" s="82" t="s">
        <v>91</v>
      </c>
      <c r="E20" s="82"/>
      <c r="F20" s="84"/>
    </row>
    <row r="21" spans="1:12" ht="15.75" x14ac:dyDescent="0.25">
      <c r="A21" s="81">
        <v>44540</v>
      </c>
      <c r="B21" s="82" t="s">
        <v>92</v>
      </c>
      <c r="C21" s="82"/>
      <c r="D21" s="82" t="s">
        <v>89</v>
      </c>
      <c r="E21" s="82"/>
      <c r="F21" s="84"/>
    </row>
    <row r="22" spans="1:12" ht="15.75" x14ac:dyDescent="0.25">
      <c r="A22" s="85">
        <v>44571</v>
      </c>
      <c r="B22" s="82" t="s">
        <v>93</v>
      </c>
      <c r="C22" s="82"/>
      <c r="D22" s="82" t="s">
        <v>91</v>
      </c>
      <c r="E22" s="82"/>
      <c r="F22" s="84"/>
    </row>
    <row r="23" spans="1:12" ht="15.75" x14ac:dyDescent="0.25">
      <c r="A23" s="81">
        <v>44602</v>
      </c>
      <c r="B23" s="82" t="s">
        <v>94</v>
      </c>
      <c r="C23" s="82"/>
      <c r="D23" s="82" t="s">
        <v>89</v>
      </c>
      <c r="E23" s="82"/>
      <c r="F23" s="84"/>
    </row>
    <row r="24" spans="1:12" ht="15.75" x14ac:dyDescent="0.25">
      <c r="A24" s="85">
        <v>44630</v>
      </c>
      <c r="B24" s="82" t="s">
        <v>90</v>
      </c>
      <c r="C24" s="82"/>
      <c r="D24" s="82" t="s">
        <v>91</v>
      </c>
      <c r="E24" s="82"/>
      <c r="F24" s="84"/>
    </row>
    <row r="25" spans="1:12" ht="15.75" x14ac:dyDescent="0.25">
      <c r="A25" s="81">
        <v>44661</v>
      </c>
      <c r="B25" s="82" t="s">
        <v>94</v>
      </c>
      <c r="C25" s="82"/>
      <c r="D25" s="82" t="s">
        <v>89</v>
      </c>
      <c r="E25" s="82"/>
      <c r="F25" s="84"/>
    </row>
    <row r="26" spans="1:12" ht="15.75" x14ac:dyDescent="0.25">
      <c r="A26" s="85">
        <v>44691</v>
      </c>
      <c r="B26" s="82" t="s">
        <v>92</v>
      </c>
      <c r="C26" s="82"/>
      <c r="D26" s="82" t="s">
        <v>91</v>
      </c>
      <c r="E26" s="82"/>
      <c r="F26" s="84"/>
    </row>
    <row r="27" spans="1:12" ht="15.75" x14ac:dyDescent="0.25">
      <c r="A27" s="81">
        <v>44722</v>
      </c>
      <c r="B27" s="82" t="s">
        <v>95</v>
      </c>
      <c r="C27" s="82"/>
      <c r="D27" s="82" t="s">
        <v>89</v>
      </c>
      <c r="E27" s="82"/>
      <c r="F27" s="84"/>
    </row>
    <row r="28" spans="1:12" ht="15.75" x14ac:dyDescent="0.25">
      <c r="A28" s="86">
        <v>44762</v>
      </c>
      <c r="B28" s="82"/>
      <c r="C28" s="82"/>
      <c r="D28" s="82"/>
      <c r="E28" s="82"/>
      <c r="F28" s="82"/>
    </row>
    <row r="29" spans="1:12" ht="18.75" x14ac:dyDescent="0.3">
      <c r="A29" s="86">
        <v>44824</v>
      </c>
      <c r="B29" s="82"/>
      <c r="C29" s="82"/>
      <c r="D29" s="82"/>
      <c r="E29" s="82"/>
      <c r="F29" s="82"/>
      <c r="G29" s="89"/>
      <c r="J29" s="66"/>
      <c r="K29" s="66"/>
      <c r="L29" s="66"/>
    </row>
    <row r="30" spans="1:12" x14ac:dyDescent="0.25">
      <c r="H30" s="127"/>
      <c r="I30" s="127"/>
    </row>
    <row r="31" spans="1:12" x14ac:dyDescent="0.25">
      <c r="H31" s="89"/>
      <c r="I31" s="89"/>
    </row>
    <row r="33" spans="3:5" x14ac:dyDescent="0.25">
      <c r="D33" s="87"/>
    </row>
    <row r="34" spans="3:5" x14ac:dyDescent="0.25">
      <c r="D34" s="87"/>
    </row>
    <row r="35" spans="3:5" x14ac:dyDescent="0.25">
      <c r="D35" s="87"/>
    </row>
    <row r="36" spans="3:5" x14ac:dyDescent="0.25">
      <c r="D36" s="87"/>
    </row>
    <row r="37" spans="3:5" x14ac:dyDescent="0.25">
      <c r="C37" s="88"/>
      <c r="D37" s="87"/>
      <c r="E37" s="88"/>
    </row>
    <row r="38" spans="3:5" x14ac:dyDescent="0.25">
      <c r="D38" s="87"/>
    </row>
  </sheetData>
  <mergeCells count="31">
    <mergeCell ref="H30:I30"/>
    <mergeCell ref="B11:C11"/>
    <mergeCell ref="E11:F11"/>
    <mergeCell ref="B12:C12"/>
    <mergeCell ref="E12:F12"/>
    <mergeCell ref="B13:C13"/>
    <mergeCell ref="E13:F13"/>
    <mergeCell ref="B14:C14"/>
    <mergeCell ref="B15:C15"/>
    <mergeCell ref="E15:F15"/>
    <mergeCell ref="B16:C16"/>
    <mergeCell ref="A17:F17"/>
    <mergeCell ref="B8:C8"/>
    <mergeCell ref="E8:F8"/>
    <mergeCell ref="B9:C9"/>
    <mergeCell ref="E9:F9"/>
    <mergeCell ref="B10:C10"/>
    <mergeCell ref="E10:F10"/>
    <mergeCell ref="B5:C5"/>
    <mergeCell ref="E5:F5"/>
    <mergeCell ref="B6:C6"/>
    <mergeCell ref="E6:F6"/>
    <mergeCell ref="B7:C7"/>
    <mergeCell ref="E7:F7"/>
    <mergeCell ref="B4:C4"/>
    <mergeCell ref="E4:F4"/>
    <mergeCell ref="A1:F1"/>
    <mergeCell ref="H1:I1"/>
    <mergeCell ref="A2:F2"/>
    <mergeCell ref="A3:C3"/>
    <mergeCell ref="D3:F3"/>
  </mergeCells>
  <conditionalFormatting sqref="E7:G7 H105:M118 P19:XFD19 A105:G1048576 A63:E104 A17 A4:G6 G1:G2 A44:G62 A39:E43 A1:A3 D3:G3 H30:L62 J29:L29 G17 J1:XFD8 J9:K13 N9:XFD11 H1:I10 A18:G32 E33:G33 A33:C38 E34:E38 I18:K18 B12 D9:G16 A7:C9 A16:B16 A10:B10 E8 G8 N13:XFD18 P12:XFD12 N67:N76 O35:XFD133 H134:XFD1048576 H119:N133 V20:XFD34">
    <cfRule type="containsText" dxfId="4" priority="5" operator="containsText" text="Non conforme">
      <formula>NOT(ISERROR(SEARCH("Non conforme",A1)))</formula>
    </cfRule>
  </conditionalFormatting>
  <conditionalFormatting sqref="D7:D8">
    <cfRule type="containsText" dxfId="3" priority="4" operator="containsText" text="Non conforme">
      <formula>NOT(ISERROR(SEARCH("Non conforme",D7)))</formula>
    </cfRule>
  </conditionalFormatting>
  <conditionalFormatting sqref="A11:B11">
    <cfRule type="containsText" dxfId="2" priority="3" operator="containsText" text="Non conforme">
      <formula>NOT(ISERROR(SEARCH("Non conforme",A11)))</formula>
    </cfRule>
  </conditionalFormatting>
  <conditionalFormatting sqref="B13:B15">
    <cfRule type="containsText" dxfId="1" priority="2" operator="containsText" text="Non conforme">
      <formula>NOT(ISERROR(SEARCH("Non conforme",B13)))</formula>
    </cfRule>
  </conditionalFormatting>
  <conditionalFormatting sqref="A12:A15">
    <cfRule type="containsText" dxfId="0" priority="1" operator="containsText" text="Non conforme">
      <formula>NOT(ISERROR(SEARCH("Non conforme",A12)))</formula>
    </cfRule>
  </conditionalFormatting>
  <dataValidations count="2">
    <dataValidation type="list" allowBlank="1" showInputMessage="1" showErrorMessage="1" sqref="B19:B29" xr:uid="{5FCC270E-6831-46EE-8F40-90BA8A364960}">
      <formula1>"Ajustage,Etalonnage,Maintenance corrective,Maintenance préventive,Nettoyage,Réparation,Vérification"</formula1>
    </dataValidation>
    <dataValidation type="list" allowBlank="1" sqref="D19:D29" xr:uid="{ADC08E3D-7327-4A40-98E9-CE011FE77A3C}">
      <formula1>"Conforme,Non conforme"</formula1>
    </dataValidation>
  </dataValidations>
  <pageMargins left="0.25" right="0.25" top="0.75" bottom="0.75" header="0.3" footer="0.3"/>
  <pageSetup paperSize="9" orientation="portrait" horizontalDpi="0" verticalDpi="0" r:id="rId1"/>
  <drawing r:id="rId2"/>
  <legacy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OPPERET</vt:lpstr>
      <vt:lpstr>CTE0001</vt:lpstr>
      <vt:lpstr>CTE0002</vt:lpstr>
      <vt:lpstr>'CTE0001'!identification</vt:lpstr>
      <vt:lpstr>'CTE0002'!identification</vt:lpstr>
      <vt:lpstr>'CTE0001'!nom</vt:lpstr>
      <vt:lpstr>'CTE0002'!nom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PAIXAO</dc:creator>
  <cp:lastModifiedBy>Dany</cp:lastModifiedBy>
  <dcterms:created xsi:type="dcterms:W3CDTF">2022-05-02T11:53:07Z</dcterms:created>
  <dcterms:modified xsi:type="dcterms:W3CDTF">2022-05-03T10:00:15Z</dcterms:modified>
</cp:coreProperties>
</file>