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DE0BE9FF-EEC3-4D25-860A-6D47BB6FC4AB}" xr6:coauthVersionLast="46" xr6:coauthVersionMax="46" xr10:uidLastSave="{00000000-0000-0000-0000-000000000000}"/>
  <workbookProtection workbookAlgorithmName="SHA-512" workbookHashValue="ABjcSGYQwu7lE7ECkrRJk/UJRfxCowzbkukrSLgljQIWX8lxsDLRhHpyPQMp8D5gfcn0iF+3DMcAjaQvRrFQ/A==" workbookSaltValue="VWFn8kXdFpNP/t1imdyqXg==" workbookSpinCount="100000" lockStructure="1"/>
  <bookViews>
    <workbookView xWindow="-120" yWindow="-120" windowWidth="20730" windowHeight="11160" xr2:uid="{749C1705-B178-42CE-815C-8924A14E313F}"/>
  </bookViews>
  <sheets>
    <sheet name="MENU PRINCIPAL" sheetId="45" r:id="rId1"/>
    <sheet name="CDES PREVISIONNELLES" sheetId="33" state="hidden" r:id="rId2"/>
    <sheet name="BDC TK" sheetId="38" state="hidden" r:id="rId3"/>
  </sheets>
  <definedNames>
    <definedName name="Destinataire_TC" localSheetId="1">#REF!</definedName>
    <definedName name="Donneestransp_TC" localSheetId="1">#REF!</definedName>
    <definedName name="Expediteur_TC" localSheetId="1">#REF!</definedName>
    <definedName name="_xlnm.Print_Area" localSheetId="1">'CDES PREVISIONNELLES'!$A$4:$K$126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1" i="33" l="1"/>
  <c r="C65" i="33"/>
  <c r="C66" i="33"/>
  <c r="C67" i="33"/>
  <c r="C68" i="33"/>
  <c r="C69" i="33"/>
  <c r="C70" i="33"/>
  <c r="C71" i="33"/>
  <c r="C72" i="33"/>
  <c r="C73" i="33"/>
  <c r="C74" i="33"/>
  <c r="C75" i="33"/>
  <c r="C76" i="33"/>
  <c r="C77" i="33"/>
  <c r="C78" i="33"/>
  <c r="C79" i="33"/>
  <c r="C80" i="33"/>
  <c r="C81" i="33"/>
  <c r="C82" i="33"/>
  <c r="C83" i="33"/>
  <c r="C84" i="33"/>
  <c r="I102" i="33"/>
  <c r="C106" i="33"/>
  <c r="C107" i="33"/>
  <c r="C108" i="33"/>
  <c r="C109" i="33"/>
  <c r="C110" i="33"/>
  <c r="C111" i="33"/>
  <c r="C112" i="33"/>
  <c r="C113" i="33"/>
  <c r="C114" i="33"/>
  <c r="C115" i="33"/>
  <c r="C116" i="33"/>
  <c r="C117" i="33"/>
  <c r="C118" i="33"/>
  <c r="C119" i="33"/>
  <c r="C120" i="33"/>
  <c r="C121" i="33"/>
  <c r="C122" i="33"/>
  <c r="C123" i="33"/>
  <c r="C124" i="33"/>
  <c r="C125" i="33"/>
  <c r="I20" i="33"/>
  <c r="C24" i="33"/>
  <c r="C25" i="33"/>
  <c r="C26" i="33"/>
  <c r="C27" i="33"/>
  <c r="C28" i="33"/>
  <c r="C29" i="33"/>
  <c r="C30" i="33"/>
  <c r="C31" i="33"/>
  <c r="C32" i="33"/>
  <c r="C33" i="33"/>
  <c r="C34" i="33"/>
  <c r="C35" i="33"/>
  <c r="C36" i="33"/>
  <c r="C37" i="33"/>
  <c r="C38" i="33"/>
  <c r="C39" i="33"/>
  <c r="C40" i="33"/>
  <c r="C41" i="33"/>
  <c r="C42" i="33"/>
  <c r="C43" i="33"/>
  <c r="R1" i="38" l="1"/>
  <c r="L26" i="38" l="1"/>
  <c r="L27" i="38"/>
  <c r="L25" i="38"/>
  <c r="P23" i="38" l="1"/>
  <c r="P21" i="38"/>
  <c r="P20" i="38"/>
  <c r="P19" i="38"/>
  <c r="P18" i="38"/>
  <c r="G11" i="38"/>
  <c r="P17" i="38"/>
  <c r="P16" i="38"/>
  <c r="P15" i="38"/>
  <c r="G14" i="38"/>
  <c r="P22" i="38" l="1"/>
  <c r="M26" i="38" l="1"/>
  <c r="M27" i="38"/>
  <c r="M28" i="38"/>
  <c r="M25" i="38"/>
  <c r="C41" i="38"/>
  <c r="G26" i="38"/>
  <c r="G27" i="38"/>
  <c r="G28" i="38"/>
  <c r="K28" i="38" s="1"/>
  <c r="B26" i="38"/>
  <c r="B27" i="38"/>
  <c r="B28" i="38"/>
  <c r="B25" i="38"/>
  <c r="N17" i="38"/>
  <c r="N16" i="38"/>
  <c r="N15" i="38"/>
  <c r="N14" i="38"/>
  <c r="N13" i="38"/>
  <c r="N12" i="38"/>
  <c r="N11" i="38"/>
  <c r="M29" i="38"/>
  <c r="C17" i="38"/>
  <c r="C16" i="38"/>
  <c r="C15" i="38"/>
  <c r="C14" i="38"/>
  <c r="C13" i="38"/>
  <c r="C12" i="38"/>
  <c r="C11" i="38"/>
  <c r="Q28" i="38" l="1"/>
  <c r="O28" i="38"/>
  <c r="G25" i="38"/>
  <c r="K26" i="38"/>
  <c r="O26" i="38" s="1"/>
  <c r="K27" i="38"/>
  <c r="O27" i="38" s="1"/>
  <c r="D35" i="38"/>
  <c r="H36" i="38"/>
  <c r="D32" i="38"/>
  <c r="D34" i="38"/>
  <c r="D31" i="38"/>
  <c r="D33" i="38"/>
  <c r="Q26" i="38" l="1"/>
  <c r="K25" i="38"/>
  <c r="O25" i="38" s="1"/>
  <c r="H27" i="38"/>
  <c r="H26" i="38"/>
  <c r="Q27" i="38"/>
  <c r="D36" i="38"/>
  <c r="H25" i="38" l="1"/>
  <c r="Q25" i="38"/>
  <c r="I2" i="38" l="1"/>
  <c r="P24" i="38" l="1"/>
  <c r="P14" i="3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617B7F8-9BBC-4534-B9C4-B80E39D07429}" keepAlive="1" name="Requête - Mail" description="Connexion à la requête « Mail » dans le classeur." type="5" refreshedVersion="6" background="1" saveData="1">
    <dbPr connection="Provider=Microsoft.Mashup.OleDb.1;Data Source=$Workbook$;Location=Mail;Extended Properties=&quot;&quot;" command="SELECT * FROM [Mail]"/>
  </connection>
</connections>
</file>

<file path=xl/sharedStrings.xml><?xml version="1.0" encoding="utf-8"?>
<sst xmlns="http://schemas.openxmlformats.org/spreadsheetml/2006/main" count="130" uniqueCount="79">
  <si>
    <t>Adresse :</t>
  </si>
  <si>
    <t>BBS Chez Distillerie de Gayant</t>
  </si>
  <si>
    <t>COMMANDE DE TRANSPORT N°</t>
  </si>
  <si>
    <t>TC 20" DRY</t>
  </si>
  <si>
    <t>TC 40" PALLET-WIDE</t>
  </si>
  <si>
    <t>TC 40" HIGH CUBE</t>
  </si>
  <si>
    <t>POIDS</t>
  </si>
  <si>
    <t>HAP</t>
  </si>
  <si>
    <t>VOLUME</t>
  </si>
  <si>
    <t>CLASSE 3 - ONU 3065</t>
  </si>
  <si>
    <t>T.A.V</t>
  </si>
  <si>
    <t>TRANSPORT ROME ROMULE</t>
  </si>
  <si>
    <t>DM-460-YY</t>
  </si>
  <si>
    <t>LAP</t>
  </si>
  <si>
    <t>ARTICLE</t>
  </si>
  <si>
    <t>CONTINGENT</t>
  </si>
  <si>
    <t>CODE ADR : 33</t>
  </si>
  <si>
    <t>FORT DESAIX</t>
  </si>
  <si>
    <t>CAMPARI FRANCE DISTRIBUTION chez Kuehne Nagel</t>
  </si>
  <si>
    <t>DESIGNATION</t>
  </si>
  <si>
    <t>TYPE DE MARCHANDISE</t>
  </si>
  <si>
    <t xml:space="preserve"> 1. SELECTIONNER LE CLIENT</t>
  </si>
  <si>
    <t xml:space="preserve"> 2. SELECTIONNER LES MARCHANDISES A EXPEDIER</t>
  </si>
  <si>
    <t>NBRE DE PALETTE</t>
  </si>
  <si>
    <t>Type de conteneur :</t>
  </si>
  <si>
    <t>Tare du conteneur :</t>
  </si>
  <si>
    <t>Numéro de plomb :</t>
  </si>
  <si>
    <t>Numéro de réservation :</t>
  </si>
  <si>
    <t>Nom du navire :</t>
  </si>
  <si>
    <t>3. SAISIR LES DONNEES DE TRANSPORT</t>
  </si>
  <si>
    <t>Numéro du conteneur :</t>
  </si>
  <si>
    <t>Date de départ :</t>
  </si>
  <si>
    <t>Date d'arrivée :</t>
  </si>
  <si>
    <t>EXPEDITEUR :</t>
  </si>
  <si>
    <t>DESTINATAIRE :</t>
  </si>
  <si>
    <t>Raison social :</t>
  </si>
  <si>
    <t>Code postal :</t>
  </si>
  <si>
    <t>Pays :</t>
  </si>
  <si>
    <t>Numéro d'accise :</t>
  </si>
  <si>
    <t>Contact :</t>
  </si>
  <si>
    <t>Ville :</t>
  </si>
  <si>
    <t>DONNEES DE TANSPORT :</t>
  </si>
  <si>
    <t>N°de réservation :</t>
  </si>
  <si>
    <t>Date d'arrivée</t>
  </si>
  <si>
    <r>
      <t xml:space="preserve">Adresse </t>
    </r>
    <r>
      <rPr>
        <i/>
        <sz val="12"/>
        <color theme="1" tint="0.249977111117893"/>
        <rFont val="Calibri"/>
        <family val="2"/>
        <scheme val="minor"/>
      </rPr>
      <t>(Suite)</t>
    </r>
    <r>
      <rPr>
        <sz val="12"/>
        <color theme="1" tint="0.249977111117893"/>
        <rFont val="Calibri"/>
        <family val="2"/>
        <scheme val="minor"/>
      </rPr>
      <t xml:space="preserve"> :</t>
    </r>
  </si>
  <si>
    <r>
      <t xml:space="preserve">Adresse </t>
    </r>
    <r>
      <rPr>
        <i/>
        <sz val="12"/>
        <color theme="1" tint="0.249977111117893"/>
        <rFont val="Calibri"/>
        <family val="2"/>
        <scheme val="minor"/>
      </rPr>
      <t xml:space="preserve">(Suite) </t>
    </r>
    <r>
      <rPr>
        <sz val="12"/>
        <color theme="1" tint="0.249977111117893"/>
        <rFont val="Calibri"/>
        <family val="2"/>
        <scheme val="minor"/>
      </rPr>
      <t>:</t>
    </r>
  </si>
  <si>
    <t>Incoterms :</t>
  </si>
  <si>
    <t>POIDS NET</t>
  </si>
  <si>
    <t>MFTU715140-6</t>
  </si>
  <si>
    <t>0006693</t>
  </si>
  <si>
    <t>BK20124795</t>
  </si>
  <si>
    <t>MODULE SAISIE DE COMMANDE PREVISIONNELLE TC</t>
  </si>
  <si>
    <t>COMMANDE PREVISIONNELLE N°1</t>
  </si>
  <si>
    <t>COMMANDE PREVISIONNELLE N°2</t>
  </si>
  <si>
    <t>COMMANDE PREVISIONNELLE N°3</t>
  </si>
  <si>
    <t>COMMENTAIRES</t>
  </si>
  <si>
    <t>NUMERO DE CUVES</t>
  </si>
  <si>
    <t>DENSITE</t>
  </si>
  <si>
    <t>N°DAE</t>
  </si>
  <si>
    <t>Plombs de scellés :</t>
  </si>
  <si>
    <t>Plombs de propreté :</t>
  </si>
  <si>
    <t>CAPACITE DU TANK :</t>
  </si>
  <si>
    <t>TARE :</t>
  </si>
  <si>
    <t>POIDS A VIDE :</t>
  </si>
  <si>
    <t>POIDS BRUT :</t>
  </si>
  <si>
    <t>VGM :</t>
  </si>
  <si>
    <t>COTATION :</t>
  </si>
  <si>
    <t>CLASSIFICATION :</t>
  </si>
  <si>
    <t>AUTOCOLLANTS :</t>
  </si>
  <si>
    <t>FLAMMES :</t>
  </si>
  <si>
    <t>x1</t>
  </si>
  <si>
    <t>x2</t>
  </si>
  <si>
    <t>Transpoteur :</t>
  </si>
  <si>
    <t>N° de remorque</t>
  </si>
  <si>
    <t>NOM :</t>
  </si>
  <si>
    <t>N°de citerne :</t>
  </si>
  <si>
    <t>EZFDZEFEZF</t>
  </si>
  <si>
    <t>MENU PRINCIPAL</t>
  </si>
  <si>
    <t>SE DECONNECTER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</si>
</sst>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General\ &quot;L&quot;"/>
    <numFmt numFmtId="165" formatCode="General\ &quot;Kgs&quot;"/>
    <numFmt numFmtId="166" formatCode="0.0000"/>
    <numFmt numFmtId="167" formatCode="General\ &quot; L&quot;"/>
    <numFmt numFmtId="168" formatCode="General\ &quot; Kgs&quot;"/>
    <numFmt numFmtId="169" formatCode="General\ &quot;%&quot;"/>
    <numFmt numFmtId="170" formatCode="General\ &quot;kgs&quot;"/>
    <numFmt numFmtId="171" formatCode="General\ &quot;COLIS&quot;"/>
    <numFmt numFmtId="172" formatCode="0.00000"/>
    <numFmt numFmtId="173" formatCode="[$-F400]h:mm:ss\ AM/PM"/>
    <numFmt numFmtId="174" formatCode="[$-F800]dddd\,\ mmmm\ dd\,\ yyyy"/>
  </numFmts>
  <fonts count="3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24"/>
      <color theme="0"/>
      <name val="Arial"/>
      <family val="2"/>
    </font>
    <font>
      <sz val="11"/>
      <color theme="1" tint="0.34998626667073579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28"/>
      <name val="Arial Black"/>
      <family val="2"/>
    </font>
    <font>
      <b/>
      <sz val="14"/>
      <name val="Arial"/>
      <family val="2"/>
    </font>
    <font>
      <b/>
      <sz val="10"/>
      <color theme="1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i/>
      <sz val="12"/>
      <color theme="1" tint="0.249977111117893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name val="Calibri"/>
      <family val="2"/>
      <scheme val="minor"/>
    </font>
    <font>
      <sz val="11"/>
      <color rgb="FF808080"/>
      <name val="Calibri"/>
      <family val="2"/>
    </font>
    <font>
      <sz val="12"/>
      <name val="Arial Black"/>
      <family val="2"/>
    </font>
    <font>
      <b/>
      <sz val="16"/>
      <color theme="1" tint="0.34998626667073579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4"/>
      <color rgb="FFFF0000"/>
      <name val="Arial"/>
      <family val="2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4.9989318521683403E-2"/>
        <bgColor theme="6" tint="0.79998168889431442"/>
      </patternFill>
    </fill>
    <fill>
      <patternFill patternType="solid">
        <fgColor theme="0" tint="-0.14999847407452621"/>
        <bgColor theme="6" tint="0.79998168889431442"/>
      </patternFill>
    </fill>
  </fills>
  <borders count="15">
    <border>
      <left/>
      <right/>
      <top/>
      <bottom/>
      <diagonal/>
    </border>
    <border>
      <left/>
      <right/>
      <top/>
      <bottom style="thin">
        <color theme="0" tint="-0.249977111117893"/>
      </bottom>
      <diagonal/>
    </border>
    <border>
      <left/>
      <right/>
      <top style="thin">
        <color theme="6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12" fillId="0" borderId="0" xfId="0" applyFont="1"/>
    <xf numFmtId="0" fontId="0" fillId="3" borderId="0" xfId="0" applyFill="1"/>
    <xf numFmtId="0" fontId="0" fillId="4" borderId="0" xfId="0" applyFill="1"/>
    <xf numFmtId="0" fontId="9" fillId="0" borderId="0" xfId="0" applyFont="1" applyFill="1"/>
    <xf numFmtId="0" fontId="9" fillId="2" borderId="0" xfId="0" applyFont="1" applyFill="1"/>
    <xf numFmtId="0" fontId="15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4" fillId="6" borderId="0" xfId="0" applyFont="1" applyFill="1" applyAlignment="1">
      <alignment vertical="center"/>
    </xf>
    <xf numFmtId="0" fontId="8" fillId="2" borderId="0" xfId="0" applyFont="1" applyFill="1" applyAlignment="1">
      <alignment horizontal="center"/>
    </xf>
    <xf numFmtId="0" fontId="2" fillId="0" borderId="0" xfId="0" applyFont="1" applyAlignment="1">
      <alignment horizontal="left" vertical="top"/>
    </xf>
    <xf numFmtId="0" fontId="5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170" fontId="16" fillId="0" borderId="0" xfId="0" applyNumberFormat="1" applyFont="1" applyFill="1" applyAlignment="1">
      <alignment horizontal="center" vertical="center"/>
    </xf>
    <xf numFmtId="49" fontId="16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left" vertical="top"/>
    </xf>
    <xf numFmtId="0" fontId="16" fillId="2" borderId="0" xfId="0" applyFont="1" applyFill="1" applyAlignment="1" applyProtection="1">
      <alignment horizontal="center" vertical="center"/>
      <protection locked="0"/>
    </xf>
    <xf numFmtId="170" fontId="16" fillId="2" borderId="0" xfId="0" applyNumberFormat="1" applyFont="1" applyFill="1" applyAlignment="1" applyProtection="1">
      <alignment horizontal="center" vertical="center"/>
      <protection locked="0"/>
    </xf>
    <xf numFmtId="49" fontId="16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left" vertical="center"/>
      <protection locked="0"/>
    </xf>
    <xf numFmtId="14" fontId="16" fillId="2" borderId="0" xfId="0" applyNumberFormat="1" applyFont="1" applyFill="1" applyAlignment="1" applyProtection="1">
      <alignment horizontal="center" vertical="center"/>
      <protection locked="0"/>
    </xf>
    <xf numFmtId="14" fontId="16" fillId="2" borderId="0" xfId="0" applyNumberFormat="1" applyFont="1" applyFill="1" applyAlignment="1" applyProtection="1">
      <alignment horizontal="center" vertical="center"/>
    </xf>
    <xf numFmtId="0" fontId="3" fillId="0" borderId="0" xfId="0" applyFont="1" applyFill="1" applyBorder="1" applyAlignment="1"/>
    <xf numFmtId="0" fontId="18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horizontal="left" vertical="center"/>
    </xf>
    <xf numFmtId="165" fontId="0" fillId="0" borderId="0" xfId="0" applyNumberFormat="1" applyFill="1" applyBorder="1" applyAlignment="1"/>
    <xf numFmtId="165" fontId="6" fillId="0" borderId="0" xfId="0" applyNumberFormat="1" applyFont="1" applyFill="1" applyBorder="1" applyAlignment="1"/>
    <xf numFmtId="0" fontId="10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14" fontId="19" fillId="0" borderId="0" xfId="0" applyNumberFormat="1" applyFont="1" applyFill="1" applyAlignment="1">
      <alignment horizontal="right" vertical="center" wrapText="1"/>
    </xf>
    <xf numFmtId="0" fontId="20" fillId="0" borderId="0" xfId="0" applyFont="1" applyFill="1" applyAlignment="1">
      <alignment vertical="center"/>
    </xf>
    <xf numFmtId="0" fontId="20" fillId="0" borderId="0" xfId="0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right" vertical="center" wrapText="1"/>
    </xf>
    <xf numFmtId="0" fontId="13" fillId="0" borderId="0" xfId="0" applyFont="1" applyAlignment="1" applyProtection="1">
      <alignment horizontal="left"/>
      <protection locked="0"/>
    </xf>
    <xf numFmtId="0" fontId="13" fillId="0" borderId="0" xfId="0" applyFont="1"/>
    <xf numFmtId="0" fontId="13" fillId="0" borderId="0" xfId="0" applyFont="1" applyAlignment="1" applyProtection="1">
      <alignment horizont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72" fontId="0" fillId="0" borderId="0" xfId="0" applyNumberFormat="1"/>
    <xf numFmtId="0" fontId="9" fillId="0" borderId="0" xfId="0" applyFont="1" applyFill="1" applyBorder="1"/>
    <xf numFmtId="0" fontId="9" fillId="0" borderId="0" xfId="0" applyFont="1" applyFill="1" applyAlignment="1"/>
    <xf numFmtId="0" fontId="25" fillId="0" borderId="0" xfId="0" applyFont="1" applyAlignment="1">
      <alignment wrapText="1"/>
    </xf>
    <xf numFmtId="0" fontId="25" fillId="0" borderId="0" xfId="0" applyFont="1" applyFill="1" applyBorder="1" applyAlignment="1">
      <alignment wrapText="1"/>
    </xf>
    <xf numFmtId="0" fontId="26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left" vertical="center" wrapText="1"/>
    </xf>
    <xf numFmtId="0" fontId="2" fillId="0" borderId="0" xfId="0" applyNumberFormat="1" applyFont="1" applyFill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171" fontId="10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/>
    <xf numFmtId="0" fontId="22" fillId="0" borderId="0" xfId="0" applyFont="1" applyFill="1" applyBorder="1" applyAlignment="1">
      <alignment vertical="center"/>
    </xf>
    <xf numFmtId="171" fontId="10" fillId="0" borderId="0" xfId="0" applyNumberFormat="1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right"/>
    </xf>
    <xf numFmtId="0" fontId="12" fillId="0" borderId="0" xfId="0" applyFont="1" applyFill="1" applyBorder="1"/>
    <xf numFmtId="0" fontId="7" fillId="0" borderId="0" xfId="0" applyFont="1" applyFill="1" applyBorder="1"/>
    <xf numFmtId="0" fontId="0" fillId="5" borderId="0" xfId="0" applyFill="1" applyBorder="1"/>
    <xf numFmtId="0" fontId="15" fillId="5" borderId="0" xfId="0" applyFont="1" applyFill="1" applyBorder="1" applyAlignment="1"/>
    <xf numFmtId="0" fontId="22" fillId="3" borderId="0" xfId="0" applyFont="1" applyFill="1" applyAlignment="1">
      <alignment horizontal="left"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 wrapText="1"/>
    </xf>
    <xf numFmtId="0" fontId="29" fillId="7" borderId="0" xfId="0" applyFont="1" applyFill="1" applyBorder="1" applyAlignment="1">
      <alignment horizontal="center" vertical="center"/>
    </xf>
    <xf numFmtId="0" fontId="29" fillId="7" borderId="0" xfId="0" applyFont="1" applyFill="1" applyAlignment="1">
      <alignment horizontal="center" vertical="center"/>
    </xf>
    <xf numFmtId="0" fontId="29" fillId="7" borderId="0" xfId="0" applyNumberFormat="1" applyFont="1" applyFill="1" applyAlignment="1">
      <alignment horizontal="center" vertical="center"/>
    </xf>
    <xf numFmtId="0" fontId="29" fillId="7" borderId="0" xfId="0" applyFont="1" applyFill="1" applyBorder="1" applyAlignment="1">
      <alignment horizontal="center" vertical="center" wrapText="1"/>
    </xf>
    <xf numFmtId="164" fontId="29" fillId="0" borderId="0" xfId="0" applyNumberFormat="1" applyFont="1" applyAlignment="1">
      <alignment horizontal="center" vertical="center"/>
    </xf>
    <xf numFmtId="164" fontId="29" fillId="7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168" fontId="29" fillId="0" borderId="0" xfId="0" applyNumberFormat="1" applyFont="1" applyBorder="1" applyAlignment="1">
      <alignment horizontal="center" vertical="center" wrapText="1"/>
    </xf>
    <xf numFmtId="168" fontId="29" fillId="7" borderId="0" xfId="0" applyNumberFormat="1" applyFont="1" applyFill="1" applyBorder="1" applyAlignment="1">
      <alignment horizontal="center" vertical="center" wrapText="1"/>
    </xf>
    <xf numFmtId="169" fontId="29" fillId="7" borderId="0" xfId="0" applyNumberFormat="1" applyFont="1" applyFill="1" applyAlignment="1">
      <alignment horizontal="center" vertical="center"/>
    </xf>
    <xf numFmtId="166" fontId="29" fillId="0" borderId="0" xfId="0" applyNumberFormat="1" applyFont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20" fillId="0" borderId="8" xfId="0" applyFont="1" applyFill="1" applyBorder="1" applyAlignment="1">
      <alignment vertical="center"/>
    </xf>
    <xf numFmtId="0" fontId="25" fillId="0" borderId="0" xfId="0" applyFont="1" applyAlignment="1" applyProtection="1">
      <alignment wrapText="1"/>
      <protection locked="0"/>
    </xf>
    <xf numFmtId="0" fontId="25" fillId="0" borderId="0" xfId="0" applyFont="1" applyFill="1" applyBorder="1" applyAlignment="1" applyProtection="1">
      <alignment wrapText="1"/>
      <protection locked="0"/>
    </xf>
    <xf numFmtId="0" fontId="30" fillId="0" borderId="0" xfId="0" applyFont="1" applyAlignment="1"/>
    <xf numFmtId="0" fontId="12" fillId="0" borderId="0" xfId="0" applyFont="1" applyFill="1" applyAlignment="1"/>
    <xf numFmtId="0" fontId="31" fillId="0" borderId="0" xfId="0" applyFont="1" applyFill="1" applyAlignment="1">
      <alignment vertical="center"/>
    </xf>
    <xf numFmtId="0" fontId="12" fillId="0" borderId="0" xfId="0" applyFont="1" applyFill="1"/>
    <xf numFmtId="0" fontId="32" fillId="0" borderId="0" xfId="0" applyFont="1"/>
    <xf numFmtId="0" fontId="20" fillId="3" borderId="0" xfId="0" applyFont="1" applyFill="1" applyBorder="1" applyAlignment="1">
      <alignment vertical="center"/>
    </xf>
    <xf numFmtId="0" fontId="33" fillId="2" borderId="8" xfId="0" applyFont="1" applyFill="1" applyBorder="1" applyAlignment="1">
      <alignment horizontal="center" vertical="center"/>
    </xf>
    <xf numFmtId="0" fontId="15" fillId="0" borderId="0" xfId="0" applyFont="1" applyFill="1" applyAlignment="1">
      <alignment horizontal="center"/>
    </xf>
    <xf numFmtId="0" fontId="1" fillId="0" borderId="0" xfId="0" applyFont="1" applyFill="1" applyAlignment="1"/>
    <xf numFmtId="0" fontId="1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top"/>
    </xf>
    <xf numFmtId="0" fontId="5" fillId="0" borderId="0" xfId="0" applyFont="1" applyFill="1" applyAlignment="1">
      <alignment horizontal="center"/>
    </xf>
    <xf numFmtId="0" fontId="16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top"/>
    </xf>
    <xf numFmtId="170" fontId="16" fillId="0" borderId="0" xfId="0" applyNumberFormat="1" applyFont="1" applyFill="1" applyAlignment="1" applyProtection="1">
      <alignment horizontal="center" vertical="center"/>
      <protection locked="0"/>
    </xf>
    <xf numFmtId="49" fontId="16" fillId="0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8" fillId="0" borderId="0" xfId="0" applyFont="1" applyFill="1" applyAlignment="1">
      <alignment horizontal="center"/>
    </xf>
    <xf numFmtId="14" fontId="16" fillId="0" borderId="0" xfId="0" applyNumberFormat="1" applyFont="1" applyFill="1" applyAlignment="1" applyProtection="1">
      <alignment horizontal="center" vertical="center"/>
      <protection locked="0"/>
    </xf>
    <xf numFmtId="14" fontId="16" fillId="0" borderId="0" xfId="0" applyNumberFormat="1" applyFont="1" applyFill="1" applyAlignment="1" applyProtection="1">
      <alignment horizontal="center" vertical="center"/>
    </xf>
    <xf numFmtId="0" fontId="15" fillId="0" borderId="0" xfId="0" applyFont="1" applyFill="1"/>
    <xf numFmtId="0" fontId="30" fillId="0" borderId="0" xfId="0" applyFont="1" applyFill="1" applyAlignment="1"/>
    <xf numFmtId="0" fontId="13" fillId="0" borderId="0" xfId="0" applyFont="1" applyFill="1" applyAlignment="1" applyProtection="1">
      <alignment horizontal="left"/>
      <protection locked="0"/>
    </xf>
    <xf numFmtId="0" fontId="13" fillId="0" borderId="0" xfId="0" applyFont="1" applyFill="1"/>
    <xf numFmtId="0" fontId="13" fillId="0" borderId="0" xfId="0" applyFont="1" applyFill="1" applyAlignment="1" applyProtection="1">
      <alignment horizontal="center"/>
      <protection locked="0"/>
    </xf>
    <xf numFmtId="0" fontId="13" fillId="0" borderId="0" xfId="0" applyFont="1" applyFill="1" applyAlignment="1" applyProtection="1">
      <alignment vertical="center"/>
      <protection locked="0"/>
    </xf>
    <xf numFmtId="0" fontId="25" fillId="0" borderId="0" xfId="0" applyFont="1" applyFill="1" applyAlignment="1" applyProtection="1">
      <alignment wrapText="1"/>
      <protection locked="0"/>
    </xf>
    <xf numFmtId="14" fontId="33" fillId="2" borderId="3" xfId="0" applyNumberFormat="1" applyFont="1" applyFill="1" applyBorder="1" applyAlignment="1" applyProtection="1">
      <alignment horizontal="center" vertical="center"/>
      <protection locked="0"/>
    </xf>
    <xf numFmtId="0" fontId="33" fillId="2" borderId="5" xfId="0" applyFont="1" applyFill="1" applyBorder="1" applyAlignment="1" applyProtection="1">
      <alignment horizontal="center" vertical="center"/>
      <protection locked="0"/>
    </xf>
    <xf numFmtId="14" fontId="33" fillId="2" borderId="5" xfId="0" applyNumberFormat="1" applyFont="1" applyFill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  <protection locked="0"/>
    </xf>
    <xf numFmtId="0" fontId="29" fillId="7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Border="1" applyAlignment="1" applyProtection="1">
      <alignment horizontal="center" vertical="center"/>
      <protection locked="0"/>
    </xf>
    <xf numFmtId="0" fontId="29" fillId="7" borderId="0" xfId="0" applyFont="1" applyFill="1" applyAlignment="1" applyProtection="1">
      <alignment horizontal="center" vertical="center"/>
      <protection locked="0"/>
    </xf>
    <xf numFmtId="0" fontId="29" fillId="0" borderId="0" xfId="0" applyNumberFormat="1" applyFont="1" applyAlignment="1" applyProtection="1">
      <alignment horizontal="center" vertical="center"/>
      <protection locked="0"/>
    </xf>
    <xf numFmtId="169" fontId="29" fillId="0" borderId="0" xfId="0" applyNumberFormat="1" applyFont="1" applyAlignment="1" applyProtection="1">
      <alignment horizontal="center" vertical="center"/>
      <protection locked="0"/>
    </xf>
    <xf numFmtId="0" fontId="29" fillId="7" borderId="0" xfId="0" applyNumberFormat="1" applyFont="1" applyFill="1" applyAlignment="1" applyProtection="1">
      <alignment horizontal="center" vertical="center"/>
      <protection locked="0"/>
    </xf>
    <xf numFmtId="169" fontId="29" fillId="7" borderId="0" xfId="0" applyNumberFormat="1" applyFont="1" applyFill="1" applyAlignment="1" applyProtection="1">
      <alignment horizontal="center" vertical="center"/>
      <protection locked="0"/>
    </xf>
    <xf numFmtId="0" fontId="29" fillId="0" borderId="0" xfId="0" applyFont="1" applyBorder="1" applyAlignment="1" applyProtection="1">
      <alignment horizontal="center" vertical="center" wrapText="1"/>
      <protection locked="0"/>
    </xf>
    <xf numFmtId="0" fontId="29" fillId="7" borderId="0" xfId="0" applyFont="1" applyFill="1" applyBorder="1" applyAlignment="1" applyProtection="1">
      <alignment horizontal="center" vertical="center" wrapText="1"/>
      <protection locked="0"/>
    </xf>
    <xf numFmtId="167" fontId="15" fillId="2" borderId="0" xfId="0" applyNumberFormat="1" applyFont="1" applyFill="1" applyBorder="1" applyAlignment="1" applyProtection="1">
      <alignment vertical="center"/>
      <protection locked="0"/>
    </xf>
    <xf numFmtId="168" fontId="15" fillId="8" borderId="7" xfId="0" applyNumberFormat="1" applyFont="1" applyFill="1" applyBorder="1" applyAlignment="1" applyProtection="1">
      <alignment vertical="center"/>
      <protection locked="0"/>
    </xf>
    <xf numFmtId="168" fontId="15" fillId="2" borderId="7" xfId="0" applyNumberFormat="1" applyFont="1" applyFill="1" applyBorder="1" applyAlignment="1" applyProtection="1">
      <alignment vertical="center"/>
      <protection locked="0"/>
    </xf>
    <xf numFmtId="168" fontId="10" fillId="2" borderId="7" xfId="0" applyNumberFormat="1" applyFont="1" applyFill="1" applyBorder="1" applyAlignment="1" applyProtection="1">
      <alignment vertical="center"/>
    </xf>
    <xf numFmtId="0" fontId="15" fillId="2" borderId="4" xfId="0" applyFont="1" applyFill="1" applyBorder="1" applyAlignment="1" applyProtection="1">
      <alignment vertical="center"/>
      <protection locked="0"/>
    </xf>
    <xf numFmtId="0" fontId="15" fillId="2" borderId="13" xfId="0" applyFont="1" applyFill="1" applyBorder="1" applyAlignment="1" applyProtection="1">
      <alignment horizontal="right" vertical="center"/>
      <protection locked="0"/>
    </xf>
    <xf numFmtId="0" fontId="15" fillId="8" borderId="10" xfId="0" applyFont="1" applyFill="1" applyBorder="1" applyAlignment="1" applyProtection="1">
      <alignment vertical="center"/>
      <protection locked="0"/>
    </xf>
    <xf numFmtId="0" fontId="15" fillId="8" borderId="0" xfId="0" applyFont="1" applyFill="1" applyBorder="1" applyAlignment="1" applyProtection="1">
      <alignment horizontal="right" vertical="center"/>
      <protection locked="0"/>
    </xf>
    <xf numFmtId="0" fontId="24" fillId="0" borderId="0" xfId="0" applyFont="1" applyFill="1" applyAlignment="1" applyProtection="1"/>
    <xf numFmtId="173" fontId="24" fillId="0" borderId="0" xfId="0" applyNumberFormat="1" applyFont="1" applyFill="1" applyAlignment="1" applyProtection="1">
      <alignment horizontal="left" vertical="center"/>
    </xf>
    <xf numFmtId="0" fontId="34" fillId="0" borderId="0" xfId="0" applyFont="1" applyFill="1" applyAlignment="1" applyProtection="1"/>
    <xf numFmtId="0" fontId="9" fillId="0" borderId="0" xfId="0" applyFont="1" applyFill="1" applyAlignment="1" applyProtection="1"/>
    <xf numFmtId="0" fontId="12" fillId="0" borderId="0" xfId="0" applyFont="1" applyFill="1" applyAlignment="1" applyProtection="1"/>
    <xf numFmtId="174" fontId="24" fillId="0" borderId="0" xfId="0" applyNumberFormat="1" applyFont="1" applyFill="1" applyAlignment="1" applyProtection="1">
      <alignment horizontal="left"/>
    </xf>
    <xf numFmtId="0" fontId="9" fillId="0" borderId="0" xfId="0" applyFont="1" applyFill="1" applyAlignment="1" applyProtection="1">
      <alignment horizontal="center"/>
    </xf>
    <xf numFmtId="0" fontId="23" fillId="0" borderId="0" xfId="0" applyFont="1" applyFill="1" applyAlignment="1" applyProtection="1">
      <alignment horizontal="left"/>
    </xf>
    <xf numFmtId="0" fontId="2" fillId="0" borderId="0" xfId="0" applyFont="1" applyFill="1" applyAlignment="1">
      <alignment horizontal="right" vertical="center"/>
    </xf>
    <xf numFmtId="0" fontId="9" fillId="2" borderId="10" xfId="0" applyFont="1" applyFill="1" applyBorder="1" applyAlignment="1">
      <alignment horizontal="left" vertical="center" wrapText="1"/>
    </xf>
    <xf numFmtId="0" fontId="20" fillId="3" borderId="14" xfId="0" applyFont="1" applyFill="1" applyBorder="1" applyAlignment="1">
      <alignment vertical="center"/>
    </xf>
    <xf numFmtId="0" fontId="9" fillId="2" borderId="9" xfId="0" applyFont="1" applyFill="1" applyBorder="1" applyAlignment="1">
      <alignment horizontal="left" vertical="center" wrapText="1"/>
    </xf>
    <xf numFmtId="0" fontId="9" fillId="2" borderId="9" xfId="0" applyNumberFormat="1" applyFont="1" applyFill="1" applyBorder="1" applyAlignment="1">
      <alignment horizontal="left" vertical="center" wrapText="1"/>
    </xf>
    <xf numFmtId="0" fontId="14" fillId="6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center"/>
    </xf>
    <xf numFmtId="0" fontId="22" fillId="9" borderId="6" xfId="0" applyFont="1" applyFill="1" applyBorder="1" applyAlignment="1">
      <alignment vertical="center"/>
    </xf>
    <xf numFmtId="0" fontId="22" fillId="9" borderId="5" xfId="0" applyFont="1" applyFill="1" applyBorder="1" applyAlignment="1">
      <alignment vertical="center"/>
    </xf>
    <xf numFmtId="0" fontId="22" fillId="3" borderId="6" xfId="0" applyFont="1" applyFill="1" applyBorder="1" applyAlignment="1">
      <alignment vertical="center"/>
    </xf>
    <xf numFmtId="0" fontId="22" fillId="3" borderId="5" xfId="0" applyFont="1" applyFill="1" applyBorder="1" applyAlignment="1">
      <alignment vertical="center"/>
    </xf>
    <xf numFmtId="0" fontId="20" fillId="3" borderId="0" xfId="0" applyFont="1" applyFill="1" applyBorder="1" applyAlignment="1">
      <alignment horizontal="left" vertical="center"/>
    </xf>
    <xf numFmtId="0" fontId="22" fillId="3" borderId="0" xfId="0" applyFont="1" applyFill="1" applyBorder="1" applyAlignment="1">
      <alignment vertical="center"/>
    </xf>
    <xf numFmtId="0" fontId="29" fillId="7" borderId="0" xfId="0" applyFont="1" applyFill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7" fillId="2" borderId="2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8" fillId="2" borderId="2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15" fillId="0" borderId="0" xfId="0" applyFont="1" applyFill="1" applyAlignment="1">
      <alignment horizontal="center"/>
    </xf>
    <xf numFmtId="0" fontId="22" fillId="5" borderId="0" xfId="0" applyFont="1" applyFill="1" applyBorder="1" applyAlignment="1"/>
    <xf numFmtId="0" fontId="2" fillId="0" borderId="6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2" fillId="3" borderId="9" xfId="0" applyFont="1" applyFill="1" applyBorder="1" applyAlignment="1">
      <alignment horizontal="left" vertical="center"/>
    </xf>
    <xf numFmtId="0" fontId="22" fillId="3" borderId="8" xfId="0" applyFont="1" applyFill="1" applyBorder="1" applyAlignment="1">
      <alignment horizontal="left" vertical="center"/>
    </xf>
    <xf numFmtId="0" fontId="22" fillId="3" borderId="10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15" fillId="2" borderId="13" xfId="0" applyFont="1" applyFill="1" applyBorder="1" applyAlignment="1" applyProtection="1">
      <alignment horizontal="center" vertical="center"/>
      <protection locked="0"/>
    </xf>
    <xf numFmtId="0" fontId="15" fillId="8" borderId="6" xfId="0" applyFont="1" applyFill="1" applyBorder="1" applyAlignment="1" applyProtection="1">
      <alignment horizontal="center" vertical="center"/>
      <protection locked="0"/>
    </xf>
    <xf numFmtId="0" fontId="15" fillId="8" borderId="11" xfId="0" applyFont="1" applyFill="1" applyBorder="1" applyAlignment="1" applyProtection="1">
      <alignment horizontal="center" vertical="center"/>
      <protection locked="0"/>
    </xf>
    <xf numFmtId="0" fontId="9" fillId="2" borderId="6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right" vertical="center"/>
    </xf>
    <xf numFmtId="0" fontId="28" fillId="2" borderId="2" xfId="0" applyFont="1" applyFill="1" applyBorder="1" applyAlignment="1">
      <alignment horizontal="center" vertical="center" wrapText="1"/>
    </xf>
    <xf numFmtId="0" fontId="28" fillId="2" borderId="1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 applyProtection="1">
      <alignment horizontal="center" vertical="center" wrapText="1"/>
      <protection locked="0"/>
    </xf>
    <xf numFmtId="0" fontId="9" fillId="2" borderId="11" xfId="0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Alignment="1">
      <alignment horizontal="left" vertical="center"/>
    </xf>
  </cellXfs>
  <cellStyles count="1">
    <cellStyle name="Normal" xfId="0" builtinId="0"/>
  </cellStyles>
  <dxfs count="22">
    <dxf>
      <font>
        <color theme="0" tint="-4.9989318521683403E-2"/>
      </font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  <alignment horizontal="general" vertical="bottom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80808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</dxf>
  </dxfs>
  <tableStyles count="0" defaultTableStyle="TableStyleMedium2" defaultPivotStyle="PivotStyleLight16"/>
  <colors>
    <mruColors>
      <color rgb="FF09A2E7"/>
      <color rgb="FFE0FEDA"/>
      <color rgb="FFC0FE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8.svg"/><Relationship Id="rId3" Type="http://schemas.openxmlformats.org/officeDocument/2006/relationships/image" Target="../media/image13.png"/><Relationship Id="rId7" Type="http://schemas.openxmlformats.org/officeDocument/2006/relationships/image" Target="../media/image17.png"/><Relationship Id="rId2" Type="http://schemas.openxmlformats.org/officeDocument/2006/relationships/image" Target="../media/image12.svg"/><Relationship Id="rId1" Type="http://schemas.openxmlformats.org/officeDocument/2006/relationships/image" Target="../media/image11.png"/><Relationship Id="rId6" Type="http://schemas.openxmlformats.org/officeDocument/2006/relationships/image" Target="../media/image16.svg"/><Relationship Id="rId5" Type="http://schemas.openxmlformats.org/officeDocument/2006/relationships/image" Target="../media/image15.png"/><Relationship Id="rId10" Type="http://schemas.openxmlformats.org/officeDocument/2006/relationships/image" Target="../media/image20.svg"/><Relationship Id="rId4" Type="http://schemas.openxmlformats.org/officeDocument/2006/relationships/image" Target="../media/image14.svg"/><Relationship Id="rId9" Type="http://schemas.openxmlformats.org/officeDocument/2006/relationships/image" Target="../media/image19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7.png"/><Relationship Id="rId2" Type="http://schemas.openxmlformats.org/officeDocument/2006/relationships/image" Target="../media/image22.png"/><Relationship Id="rId1" Type="http://schemas.openxmlformats.org/officeDocument/2006/relationships/image" Target="../media/image21.emf"/><Relationship Id="rId4" Type="http://schemas.openxmlformats.org/officeDocument/2006/relationships/image" Target="../media/image18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788670</xdr:colOff>
      <xdr:row>10</xdr:row>
      <xdr:rowOff>186690</xdr:rowOff>
    </xdr:from>
    <xdr:to>
      <xdr:col>5</xdr:col>
      <xdr:colOff>662940</xdr:colOff>
      <xdr:row>19</xdr:row>
      <xdr:rowOff>173355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32CE7867-B0DE-4876-8302-CB67F1B3097A}"/>
            </a:ext>
          </a:extLst>
        </xdr:cNvPr>
        <xdr:cNvGrpSpPr/>
      </xdr:nvGrpSpPr>
      <xdr:grpSpPr>
        <a:xfrm>
          <a:off x="6856095" y="2406015"/>
          <a:ext cx="1826895" cy="1996440"/>
          <a:chOff x="2956560" y="3398520"/>
          <a:chExt cx="2194560" cy="2781300"/>
        </a:xfrm>
      </xdr:grpSpPr>
      <xdr:sp macro="[0]!saisieTK_MENU" textlink="">
        <xdr:nvSpPr>
          <xdr:cNvPr id="27" name="Rectangle : coins arrondis 26">
            <a:extLst>
              <a:ext uri="{FF2B5EF4-FFF2-40B4-BE49-F238E27FC236}">
                <a16:creationId xmlns:a16="http://schemas.microsoft.com/office/drawing/2014/main" id="{4B9F88F8-4715-4498-AB2E-F0C65CC93575}"/>
              </a:ext>
            </a:extLst>
          </xdr:cNvPr>
          <xdr:cNvSpPr/>
        </xdr:nvSpPr>
        <xdr:spPr>
          <a:xfrm>
            <a:off x="2956560" y="3398520"/>
            <a:ext cx="2194560" cy="2781300"/>
          </a:xfrm>
          <a:prstGeom prst="roundRect">
            <a:avLst/>
          </a:prstGeom>
          <a:solidFill>
            <a:schemeClr val="bg1"/>
          </a:solidFill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SAISIE </a:t>
            </a:r>
          </a:p>
          <a:p>
            <a:pPr algn="ctr"/>
            <a:endParaRPr lang="fr-FR" sz="1600" b="1" baseline="0">
              <a:solidFill>
                <a:sysClr val="windowText" lastClr="000000"/>
              </a:solidFill>
            </a:endParaRPr>
          </a:p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COMMANDE CITERNE</a:t>
            </a:r>
            <a:endParaRPr lang="fr-FR" sz="1600" b="1">
              <a:solidFill>
                <a:sysClr val="windowText" lastClr="000000"/>
              </a:solidFill>
            </a:endParaRPr>
          </a:p>
        </xdr:txBody>
      </xdr:sp>
      <xdr:pic macro="[0]!saisieTK_MENU">
        <xdr:nvPicPr>
          <xdr:cNvPr id="28" name="Graphique 27" descr="Camion avec un remplissage uni">
            <a:extLst>
              <a:ext uri="{FF2B5EF4-FFF2-40B4-BE49-F238E27FC236}">
                <a16:creationId xmlns:a16="http://schemas.microsoft.com/office/drawing/2014/main" id="{4C94081B-C7A8-4864-B764-424DC94221E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rcRect/>
          <a:stretch/>
        </xdr:blipFill>
        <xdr:spPr>
          <a:xfrm>
            <a:off x="3741051" y="5196839"/>
            <a:ext cx="625576" cy="706453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5</xdr:col>
      <xdr:colOff>902970</xdr:colOff>
      <xdr:row>10</xdr:row>
      <xdr:rowOff>198120</xdr:rowOff>
    </xdr:from>
    <xdr:to>
      <xdr:col>6</xdr:col>
      <xdr:colOff>826770</xdr:colOff>
      <xdr:row>19</xdr:row>
      <xdr:rowOff>186690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B12A4B48-3331-4986-8129-85CADEE68011}"/>
            </a:ext>
          </a:extLst>
        </xdr:cNvPr>
        <xdr:cNvGrpSpPr/>
      </xdr:nvGrpSpPr>
      <xdr:grpSpPr>
        <a:xfrm>
          <a:off x="8923020" y="2417445"/>
          <a:ext cx="1838325" cy="1998345"/>
          <a:chOff x="2956560" y="3398520"/>
          <a:chExt cx="2194560" cy="2781300"/>
        </a:xfrm>
      </xdr:grpSpPr>
      <xdr:sp macro="[0]!CDES_PREVISIONNELLES_MENU" textlink="">
        <xdr:nvSpPr>
          <xdr:cNvPr id="33" name="Rectangle : coins arrondis 32">
            <a:extLst>
              <a:ext uri="{FF2B5EF4-FFF2-40B4-BE49-F238E27FC236}">
                <a16:creationId xmlns:a16="http://schemas.microsoft.com/office/drawing/2014/main" id="{E21045CD-04C8-43C8-BA6C-917E60691EA7}"/>
              </a:ext>
            </a:extLst>
          </xdr:cNvPr>
          <xdr:cNvSpPr/>
        </xdr:nvSpPr>
        <xdr:spPr>
          <a:xfrm>
            <a:off x="2956560" y="3398520"/>
            <a:ext cx="2194560" cy="2781300"/>
          </a:xfrm>
          <a:prstGeom prst="roundRect">
            <a:avLst/>
          </a:prstGeom>
          <a:solidFill>
            <a:schemeClr val="bg1"/>
          </a:solidFill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SAISIE </a:t>
            </a:r>
          </a:p>
          <a:p>
            <a:pPr algn="ctr"/>
            <a:endParaRPr lang="fr-FR" sz="1600" b="1" baseline="0">
              <a:solidFill>
                <a:sysClr val="windowText" lastClr="000000"/>
              </a:solidFill>
            </a:endParaRPr>
          </a:p>
          <a:p>
            <a:pPr algn="ctr"/>
            <a:r>
              <a:rPr lang="fr-FR" sz="1600" b="1" baseline="0">
                <a:solidFill>
                  <a:sysClr val="windowText" lastClr="000000"/>
                </a:solidFill>
              </a:rPr>
              <a:t>COMMANDE </a:t>
            </a:r>
            <a:r>
              <a:rPr lang="fr-FR" sz="1500" b="1" baseline="0">
                <a:solidFill>
                  <a:sysClr val="windowText" lastClr="000000"/>
                </a:solidFill>
              </a:rPr>
              <a:t>PREVISIONNELLE</a:t>
            </a:r>
            <a:endParaRPr lang="fr-FR" sz="1500" b="1">
              <a:solidFill>
                <a:sysClr val="windowText" lastClr="000000"/>
              </a:solidFill>
            </a:endParaRPr>
          </a:p>
        </xdr:txBody>
      </xdr:sp>
      <xdr:pic macro="[0]!CDES_PREVISIONNELLES_MENU">
        <xdr:nvPicPr>
          <xdr:cNvPr id="34" name="Graphique 33" descr="Histoire avec un remplissage uni">
            <a:extLst>
              <a:ext uri="{FF2B5EF4-FFF2-40B4-BE49-F238E27FC236}">
                <a16:creationId xmlns:a16="http://schemas.microsoft.com/office/drawing/2014/main" id="{D678227C-2522-4C1C-8E8B-55C78756B0E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rcRect/>
          <a:stretch/>
        </xdr:blipFill>
        <xdr:spPr>
          <a:xfrm>
            <a:off x="3741051" y="5196839"/>
            <a:ext cx="625576" cy="706453"/>
          </a:xfrm>
          <a:prstGeom prst="rect">
            <a:avLst/>
          </a:prstGeom>
        </xdr:spPr>
      </xdr:pic>
    </xdr:grpSp>
    <xdr:clientData fPrintsWithSheet="0"/>
  </xdr:twoCellAnchor>
  <xdr:twoCellAnchor>
    <xdr:from>
      <xdr:col>3</xdr:col>
      <xdr:colOff>929640</xdr:colOff>
      <xdr:row>5</xdr:row>
      <xdr:rowOff>350520</xdr:rowOff>
    </xdr:from>
    <xdr:to>
      <xdr:col>7</xdr:col>
      <xdr:colOff>381000</xdr:colOff>
      <xdr:row>7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C7BBA08-9723-409C-8138-46CC15EA18F9}"/>
            </a:ext>
          </a:extLst>
        </xdr:cNvPr>
        <xdr:cNvSpPr/>
      </xdr:nvSpPr>
      <xdr:spPr>
        <a:xfrm>
          <a:off x="5082540" y="1264920"/>
          <a:ext cx="6118860" cy="35814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Arial Black" panose="020B0A04020102020204" pitchFamily="34" charset="0"/>
            </a:rPr>
            <a:t>SELECTIONNEZ</a:t>
          </a:r>
          <a:r>
            <a:rPr lang="fr-FR" sz="20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VOTRE MODULE</a:t>
          </a:r>
          <a:endParaRPr lang="fr-FR" sz="20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  <xdr:twoCellAnchor editAs="oneCell">
    <xdr:from>
      <xdr:col>1</xdr:col>
      <xdr:colOff>741750</xdr:colOff>
      <xdr:row>7</xdr:row>
      <xdr:rowOff>174060</xdr:rowOff>
    </xdr:from>
    <xdr:to>
      <xdr:col>2</xdr:col>
      <xdr:colOff>485460</xdr:colOff>
      <xdr:row>10</xdr:row>
      <xdr:rowOff>22545</xdr:rowOff>
    </xdr:to>
    <xdr:pic>
      <xdr:nvPicPr>
        <xdr:cNvPr id="4" name="Graphique 3" descr="Profil mâle avec un remplissage uni">
          <a:extLst>
            <a:ext uri="{FF2B5EF4-FFF2-40B4-BE49-F238E27FC236}">
              <a16:creationId xmlns:a16="http://schemas.microsoft.com/office/drawing/2014/main" id="{46A3DF46-9606-4884-863D-2C7A39741D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046550" y="1682820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741750</xdr:colOff>
      <xdr:row>7</xdr:row>
      <xdr:rowOff>174060</xdr:rowOff>
    </xdr:from>
    <xdr:to>
      <xdr:col>2</xdr:col>
      <xdr:colOff>485460</xdr:colOff>
      <xdr:row>10</xdr:row>
      <xdr:rowOff>22545</xdr:rowOff>
    </xdr:to>
    <xdr:pic>
      <xdr:nvPicPr>
        <xdr:cNvPr id="7" name="Graphique 6" descr="Profil femelle avec un remplissage uni" hidden="1">
          <a:extLst>
            <a:ext uri="{FF2B5EF4-FFF2-40B4-BE49-F238E27FC236}">
              <a16:creationId xmlns:a16="http://schemas.microsoft.com/office/drawing/2014/main" id="{46A0E952-682E-4C48-B7DF-11CCC17A4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046550" y="1682820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9</xdr:col>
      <xdr:colOff>106680</xdr:colOff>
      <xdr:row>5</xdr:row>
      <xdr:rowOff>30480</xdr:rowOff>
    </xdr:from>
    <xdr:to>
      <xdr:col>9</xdr:col>
      <xdr:colOff>419100</xdr:colOff>
      <xdr:row>5</xdr:row>
      <xdr:rowOff>342900</xdr:rowOff>
    </xdr:to>
    <xdr:pic macro="[0]!DECONNEXION_SESSION">
      <xdr:nvPicPr>
        <xdr:cNvPr id="14" name="Graphique 13" descr="Quitter avec un remplissage uni">
          <a:extLst>
            <a:ext uri="{FF2B5EF4-FFF2-40B4-BE49-F238E27FC236}">
              <a16:creationId xmlns:a16="http://schemas.microsoft.com/office/drawing/2014/main" id="{6F38091D-ADE7-471B-B1D1-AC4FF5E178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13243560" y="944880"/>
          <a:ext cx="312420" cy="3124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198120</xdr:colOff>
      <xdr:row>12</xdr:row>
      <xdr:rowOff>7620</xdr:rowOff>
    </xdr:from>
    <xdr:to>
      <xdr:col>1</xdr:col>
      <xdr:colOff>738120</xdr:colOff>
      <xdr:row>14</xdr:row>
      <xdr:rowOff>90420</xdr:rowOff>
    </xdr:to>
    <xdr:pic>
      <xdr:nvPicPr>
        <xdr:cNvPr id="2" name="Graphique 1" descr="Suivre avec un remplissage uni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2920" y="24765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220980</xdr:colOff>
      <xdr:row>18</xdr:row>
      <xdr:rowOff>7620</xdr:rowOff>
    </xdr:from>
    <xdr:to>
      <xdr:col>1</xdr:col>
      <xdr:colOff>760980</xdr:colOff>
      <xdr:row>20</xdr:row>
      <xdr:rowOff>136140</xdr:rowOff>
    </xdr:to>
    <xdr:pic>
      <xdr:nvPicPr>
        <xdr:cNvPr id="3" name="Graphique 2" descr="Boîte avec un remplissage uni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25780" y="380238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906780</xdr:colOff>
      <xdr:row>4</xdr:row>
      <xdr:rowOff>142380</xdr:rowOff>
    </xdr:from>
    <xdr:to>
      <xdr:col>5</xdr:col>
      <xdr:colOff>1446780</xdr:colOff>
      <xdr:row>7</xdr:row>
      <xdr:rowOff>88020</xdr:rowOff>
    </xdr:to>
    <xdr:pic>
      <xdr:nvPicPr>
        <xdr:cNvPr id="4" name="Graphique 3" descr="Fret avec un remplissage uni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7947660" y="8739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198120</xdr:colOff>
      <xdr:row>53</xdr:row>
      <xdr:rowOff>7620</xdr:rowOff>
    </xdr:from>
    <xdr:to>
      <xdr:col>1</xdr:col>
      <xdr:colOff>738120</xdr:colOff>
      <xdr:row>55</xdr:row>
      <xdr:rowOff>90420</xdr:rowOff>
    </xdr:to>
    <xdr:pic>
      <xdr:nvPicPr>
        <xdr:cNvPr id="30" name="Graphique 29" descr="Suivre avec un remplissage uni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2920" y="24765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220980</xdr:colOff>
      <xdr:row>59</xdr:row>
      <xdr:rowOff>7620</xdr:rowOff>
    </xdr:from>
    <xdr:to>
      <xdr:col>1</xdr:col>
      <xdr:colOff>760980</xdr:colOff>
      <xdr:row>61</xdr:row>
      <xdr:rowOff>136140</xdr:rowOff>
    </xdr:to>
    <xdr:pic>
      <xdr:nvPicPr>
        <xdr:cNvPr id="31" name="Graphique 30" descr="Boîte avec un remplissage uni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25780" y="380238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952500</xdr:colOff>
      <xdr:row>45</xdr:row>
      <xdr:rowOff>134760</xdr:rowOff>
    </xdr:from>
    <xdr:to>
      <xdr:col>5</xdr:col>
      <xdr:colOff>1492500</xdr:colOff>
      <xdr:row>48</xdr:row>
      <xdr:rowOff>80400</xdr:rowOff>
    </xdr:to>
    <xdr:pic>
      <xdr:nvPicPr>
        <xdr:cNvPr id="32" name="Graphique 31" descr="Fret avec un remplissage uni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7993380" y="919494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198120</xdr:colOff>
      <xdr:row>94</xdr:row>
      <xdr:rowOff>7620</xdr:rowOff>
    </xdr:from>
    <xdr:to>
      <xdr:col>1</xdr:col>
      <xdr:colOff>738120</xdr:colOff>
      <xdr:row>96</xdr:row>
      <xdr:rowOff>90420</xdr:rowOff>
    </xdr:to>
    <xdr:pic>
      <xdr:nvPicPr>
        <xdr:cNvPr id="36" name="Graphique 35" descr="Suivre avec un remplissage uni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2920" y="24765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1</xdr:col>
      <xdr:colOff>220980</xdr:colOff>
      <xdr:row>100</xdr:row>
      <xdr:rowOff>7620</xdr:rowOff>
    </xdr:from>
    <xdr:to>
      <xdr:col>1</xdr:col>
      <xdr:colOff>760980</xdr:colOff>
      <xdr:row>102</xdr:row>
      <xdr:rowOff>136140</xdr:rowOff>
    </xdr:to>
    <xdr:pic>
      <xdr:nvPicPr>
        <xdr:cNvPr id="37" name="Graphique 36" descr="Boîte avec un remplissage uni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25780" y="380238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1150620</xdr:colOff>
      <xdr:row>86</xdr:row>
      <xdr:rowOff>142380</xdr:rowOff>
    </xdr:from>
    <xdr:to>
      <xdr:col>5</xdr:col>
      <xdr:colOff>1690620</xdr:colOff>
      <xdr:row>89</xdr:row>
      <xdr:rowOff>88020</xdr:rowOff>
    </xdr:to>
    <xdr:pic>
      <xdr:nvPicPr>
        <xdr:cNvPr id="38" name="Graphique 37" descr="Fret avec un remplissage uni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8191500" y="17295000"/>
          <a:ext cx="540000" cy="540000"/>
        </a:xfrm>
        <a:prstGeom prst="rect">
          <a:avLst/>
        </a:prstGeom>
      </xdr:spPr>
    </xdr:pic>
    <xdr:clientData/>
  </xdr:twoCellAnchor>
  <xdr:twoCellAnchor editAs="absolute">
    <xdr:from>
      <xdr:col>8</xdr:col>
      <xdr:colOff>234315</xdr:colOff>
      <xdr:row>23</xdr:row>
      <xdr:rowOff>37671</xdr:rowOff>
    </xdr:from>
    <xdr:to>
      <xdr:col>9</xdr:col>
      <xdr:colOff>165555</xdr:colOff>
      <xdr:row>28</xdr:row>
      <xdr:rowOff>110061</xdr:rowOff>
    </xdr:to>
    <xdr:grpSp>
      <xdr:nvGrpSpPr>
        <xdr:cNvPr id="42" name="Groupe 41"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GrpSpPr/>
      </xdr:nvGrpSpPr>
      <xdr:grpSpPr>
        <a:xfrm>
          <a:off x="11102340" y="5009721"/>
          <a:ext cx="1417140" cy="1072515"/>
          <a:chOff x="9060180" y="6446520"/>
          <a:chExt cx="1440000" cy="1021080"/>
        </a:xfrm>
      </xdr:grpSpPr>
      <xdr:sp macro="[0]!MENU_CDES_PREVISIONNELLES" textlink="">
        <xdr:nvSpPr>
          <xdr:cNvPr id="43" name="Rectangle : coins arrondis 42">
            <a:extLst>
              <a:ext uri="{FF2B5EF4-FFF2-40B4-BE49-F238E27FC236}">
                <a16:creationId xmlns:a16="http://schemas.microsoft.com/office/drawing/2014/main" id="{00000000-0008-0000-0400-00002B000000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CDES_PREVISIONNELLES">
        <xdr:nvPicPr>
          <xdr:cNvPr id="44" name="Graphique 43" descr="Logement avec un remplissage uni">
            <a:extLst>
              <a:ext uri="{FF2B5EF4-FFF2-40B4-BE49-F238E27FC236}">
                <a16:creationId xmlns:a16="http://schemas.microsoft.com/office/drawing/2014/main" id="{00000000-0008-0000-0400-00002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6</xdr:col>
      <xdr:colOff>676275</xdr:colOff>
      <xdr:row>23</xdr:row>
      <xdr:rowOff>55245</xdr:rowOff>
    </xdr:from>
    <xdr:to>
      <xdr:col>7</xdr:col>
      <xdr:colOff>607243</xdr:colOff>
      <xdr:row>28</xdr:row>
      <xdr:rowOff>153448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GrpSpPr/>
      </xdr:nvGrpSpPr>
      <xdr:grpSpPr>
        <a:xfrm>
          <a:off x="9296400" y="5027295"/>
          <a:ext cx="1416868" cy="1098328"/>
          <a:chOff x="9843135" y="8025765"/>
          <a:chExt cx="1454968" cy="1058323"/>
        </a:xfrm>
      </xdr:grpSpPr>
      <xdr:sp macro="[0]!saisieTC" textlink="">
        <xdr:nvSpPr>
          <xdr:cNvPr id="26" name="Rectangle : coins arrondis 25">
            <a:extLst>
              <a:ext uri="{FF2B5EF4-FFF2-40B4-BE49-F238E27FC236}">
                <a16:creationId xmlns:a16="http://schemas.microsoft.com/office/drawing/2014/main" id="{00000000-0008-0000-0400-00001A000000}"/>
              </a:ext>
            </a:extLst>
          </xdr:cNvPr>
          <xdr:cNvSpPr/>
        </xdr:nvSpPr>
        <xdr:spPr>
          <a:xfrm>
            <a:off x="9843135" y="8025765"/>
            <a:ext cx="1454968" cy="1058323"/>
          </a:xfrm>
          <a:prstGeom prst="roundRect">
            <a:avLst/>
          </a:prstGeom>
          <a:solidFill>
            <a:schemeClr val="bg1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baseline="0">
                <a:solidFill>
                  <a:sysClr val="windowText" lastClr="000000"/>
                </a:solidFill>
              </a:rPr>
              <a:t>Allez au module de saisie BDC TC.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saisieTC">
        <xdr:nvPicPr>
          <xdr:cNvPr id="6" name="Graphique 5" descr="Clavier avec un remplissage uni">
            <a:extLst>
              <a:ext uri="{FF2B5EF4-FFF2-40B4-BE49-F238E27FC236}">
                <a16:creationId xmlns:a16="http://schemas.microsoft.com/office/drawing/2014/main" id="{00000000-0008-0000-04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390619" y="8542020"/>
            <a:ext cx="360000" cy="360000"/>
          </a:xfrm>
          <a:prstGeom prst="rect">
            <a:avLst/>
          </a:prstGeom>
        </xdr:spPr>
      </xdr:pic>
    </xdr:grpSp>
    <xdr:clientData/>
  </xdr:twoCellAnchor>
  <xdr:twoCellAnchor editAs="absolute">
    <xdr:from>
      <xdr:col>8</xdr:col>
      <xdr:colOff>228600</xdr:colOff>
      <xdr:row>64</xdr:row>
      <xdr:rowOff>51006</xdr:rowOff>
    </xdr:from>
    <xdr:to>
      <xdr:col>9</xdr:col>
      <xdr:colOff>159840</xdr:colOff>
      <xdr:row>69</xdr:row>
      <xdr:rowOff>123396</xdr:rowOff>
    </xdr:to>
    <xdr:grpSp>
      <xdr:nvGrpSpPr>
        <xdr:cNvPr id="48" name="Groupe 47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GrpSpPr/>
      </xdr:nvGrpSpPr>
      <xdr:grpSpPr>
        <a:xfrm>
          <a:off x="11096625" y="13357431"/>
          <a:ext cx="1417140" cy="1062990"/>
          <a:chOff x="9060180" y="6446520"/>
          <a:chExt cx="1440000" cy="1021080"/>
        </a:xfrm>
      </xdr:grpSpPr>
      <xdr:sp macro="[0]!MENU_CDES_PREVISIONNELLES" textlink="">
        <xdr:nvSpPr>
          <xdr:cNvPr id="49" name="Rectangle : coins arrondis 48">
            <a:extLst>
              <a:ext uri="{FF2B5EF4-FFF2-40B4-BE49-F238E27FC236}">
                <a16:creationId xmlns:a16="http://schemas.microsoft.com/office/drawing/2014/main" id="{00000000-0008-0000-0400-000031000000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CDES_PREVISIONNELLES">
        <xdr:nvPicPr>
          <xdr:cNvPr id="50" name="Graphique 49" descr="Logement avec un remplissage uni">
            <a:extLst>
              <a:ext uri="{FF2B5EF4-FFF2-40B4-BE49-F238E27FC236}">
                <a16:creationId xmlns:a16="http://schemas.microsoft.com/office/drawing/2014/main" id="{00000000-0008-0000-04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6</xdr:col>
      <xdr:colOff>609600</xdr:colOff>
      <xdr:row>64</xdr:row>
      <xdr:rowOff>38100</xdr:rowOff>
    </xdr:from>
    <xdr:to>
      <xdr:col>7</xdr:col>
      <xdr:colOff>540568</xdr:colOff>
      <xdr:row>69</xdr:row>
      <xdr:rowOff>136303</xdr:rowOff>
    </xdr:to>
    <xdr:grpSp>
      <xdr:nvGrpSpPr>
        <xdr:cNvPr id="51" name="Groupe 50"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GrpSpPr/>
      </xdr:nvGrpSpPr>
      <xdr:grpSpPr>
        <a:xfrm>
          <a:off x="9229725" y="13344525"/>
          <a:ext cx="1416868" cy="1088803"/>
          <a:chOff x="9683115" y="7317105"/>
          <a:chExt cx="1454968" cy="1058323"/>
        </a:xfrm>
      </xdr:grpSpPr>
      <xdr:sp macro="[0]!saisieTC" textlink="">
        <xdr:nvSpPr>
          <xdr:cNvPr id="52" name="Rectangle : coins arrondis 51">
            <a:extLst>
              <a:ext uri="{FF2B5EF4-FFF2-40B4-BE49-F238E27FC236}">
                <a16:creationId xmlns:a16="http://schemas.microsoft.com/office/drawing/2014/main" id="{00000000-0008-0000-0400-000034000000}"/>
              </a:ext>
            </a:extLst>
          </xdr:cNvPr>
          <xdr:cNvSpPr/>
        </xdr:nvSpPr>
        <xdr:spPr>
          <a:xfrm>
            <a:off x="9683115" y="7317105"/>
            <a:ext cx="1454968" cy="1058323"/>
          </a:xfrm>
          <a:prstGeom prst="roundRect">
            <a:avLst/>
          </a:prstGeom>
          <a:solidFill>
            <a:schemeClr val="bg1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baseline="0">
                <a:solidFill>
                  <a:sysClr val="windowText" lastClr="000000"/>
                </a:solidFill>
              </a:rPr>
              <a:t>Allez au module de saisie BDC TC.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saisieTC">
        <xdr:nvPicPr>
          <xdr:cNvPr id="53" name="Graphique 52" descr="Clavier avec un remplissage uni">
            <a:extLst>
              <a:ext uri="{FF2B5EF4-FFF2-40B4-BE49-F238E27FC236}">
                <a16:creationId xmlns:a16="http://schemas.microsoft.com/office/drawing/2014/main" id="{00000000-0008-0000-0400-00003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230599" y="7833360"/>
            <a:ext cx="360000" cy="360000"/>
          </a:xfrm>
          <a:prstGeom prst="rect">
            <a:avLst/>
          </a:prstGeom>
        </xdr:spPr>
      </xdr:pic>
    </xdr:grpSp>
    <xdr:clientData/>
  </xdr:twoCellAnchor>
  <xdr:twoCellAnchor editAs="absolute">
    <xdr:from>
      <xdr:col>8</xdr:col>
      <xdr:colOff>251460</xdr:colOff>
      <xdr:row>105</xdr:row>
      <xdr:rowOff>35766</xdr:rowOff>
    </xdr:from>
    <xdr:to>
      <xdr:col>9</xdr:col>
      <xdr:colOff>182700</xdr:colOff>
      <xdr:row>110</xdr:row>
      <xdr:rowOff>108156</xdr:rowOff>
    </xdr:to>
    <xdr:grpSp>
      <xdr:nvGrpSpPr>
        <xdr:cNvPr id="54" name="Groupe 53">
          <a:extLst>
            <a:ext uri="{FF2B5EF4-FFF2-40B4-BE49-F238E27FC236}">
              <a16:creationId xmlns:a16="http://schemas.microsoft.com/office/drawing/2014/main" id="{00000000-0008-0000-0400-000036000000}"/>
            </a:ext>
          </a:extLst>
        </xdr:cNvPr>
        <xdr:cNvGrpSpPr/>
      </xdr:nvGrpSpPr>
      <xdr:grpSpPr>
        <a:xfrm>
          <a:off x="11119485" y="21667041"/>
          <a:ext cx="1417140" cy="1062990"/>
          <a:chOff x="9060180" y="6446520"/>
          <a:chExt cx="1440000" cy="1021080"/>
        </a:xfrm>
      </xdr:grpSpPr>
      <xdr:sp macro="[0]!MENU_CDES_PREVISIONNELLES" textlink="">
        <xdr:nvSpPr>
          <xdr:cNvPr id="55" name="Rectangle : coins arrondis 54">
            <a:extLst>
              <a:ext uri="{FF2B5EF4-FFF2-40B4-BE49-F238E27FC236}">
                <a16:creationId xmlns:a16="http://schemas.microsoft.com/office/drawing/2014/main" id="{00000000-0008-0000-0400-000037000000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CDES_PREVISIONNELLES">
        <xdr:nvPicPr>
          <xdr:cNvPr id="56" name="Graphique 55" descr="Logement avec un remplissage uni">
            <a:extLst>
              <a:ext uri="{FF2B5EF4-FFF2-40B4-BE49-F238E27FC236}">
                <a16:creationId xmlns:a16="http://schemas.microsoft.com/office/drawing/2014/main" id="{00000000-0008-0000-0400-00003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6</xdr:col>
      <xdr:colOff>632460</xdr:colOff>
      <xdr:row>105</xdr:row>
      <xdr:rowOff>22860</xdr:rowOff>
    </xdr:from>
    <xdr:to>
      <xdr:col>7</xdr:col>
      <xdr:colOff>563428</xdr:colOff>
      <xdr:row>110</xdr:row>
      <xdr:rowOff>121063</xdr:rowOff>
    </xdr:to>
    <xdr:grpSp>
      <xdr:nvGrpSpPr>
        <xdr:cNvPr id="57" name="Groupe 56"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GrpSpPr/>
      </xdr:nvGrpSpPr>
      <xdr:grpSpPr>
        <a:xfrm>
          <a:off x="9252585" y="21654135"/>
          <a:ext cx="1416868" cy="1088803"/>
          <a:chOff x="9683115" y="7317105"/>
          <a:chExt cx="1454968" cy="1058323"/>
        </a:xfrm>
      </xdr:grpSpPr>
      <xdr:sp macro="[0]!saisieTC" textlink="">
        <xdr:nvSpPr>
          <xdr:cNvPr id="58" name="Rectangle : coins arrondis 57">
            <a:extLst>
              <a:ext uri="{FF2B5EF4-FFF2-40B4-BE49-F238E27FC236}">
                <a16:creationId xmlns:a16="http://schemas.microsoft.com/office/drawing/2014/main" id="{00000000-0008-0000-0400-00003A000000}"/>
              </a:ext>
            </a:extLst>
          </xdr:cNvPr>
          <xdr:cNvSpPr/>
        </xdr:nvSpPr>
        <xdr:spPr>
          <a:xfrm>
            <a:off x="9683115" y="7317105"/>
            <a:ext cx="1454968" cy="1058323"/>
          </a:xfrm>
          <a:prstGeom prst="roundRect">
            <a:avLst/>
          </a:prstGeom>
          <a:solidFill>
            <a:schemeClr val="bg1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baseline="0">
                <a:solidFill>
                  <a:sysClr val="windowText" lastClr="000000"/>
                </a:solidFill>
              </a:rPr>
              <a:t>Allez au module de saisie BDC TC.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saisieTC">
        <xdr:nvPicPr>
          <xdr:cNvPr id="59" name="Graphique 58" descr="Clavier avec un remplissage uni">
            <a:extLst>
              <a:ext uri="{FF2B5EF4-FFF2-40B4-BE49-F238E27FC236}">
                <a16:creationId xmlns:a16="http://schemas.microsoft.com/office/drawing/2014/main" id="{00000000-0008-0000-0400-00003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0"/>
              </a:ext>
            </a:extLst>
          </a:blip>
          <a:stretch>
            <a:fillRect/>
          </a:stretch>
        </xdr:blipFill>
        <xdr:spPr>
          <a:xfrm>
            <a:off x="10230599" y="7833360"/>
            <a:ext cx="360000" cy="360000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327227</xdr:colOff>
      <xdr:row>37</xdr:row>
      <xdr:rowOff>180975</xdr:rowOff>
    </xdr:from>
    <xdr:to>
      <xdr:col>13</xdr:col>
      <xdr:colOff>1285293</xdr:colOff>
      <xdr:row>40</xdr:row>
      <xdr:rowOff>197486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539" r="3752" b="9538"/>
        <a:stretch/>
      </xdr:blipFill>
      <xdr:spPr bwMode="auto">
        <a:xfrm>
          <a:off x="12204902" y="9439275"/>
          <a:ext cx="2286486" cy="93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33</xdr:row>
      <xdr:rowOff>65995</xdr:rowOff>
    </xdr:from>
    <xdr:to>
      <xdr:col>2</xdr:col>
      <xdr:colOff>1381125</xdr:colOff>
      <xdr:row>34</xdr:row>
      <xdr:rowOff>99333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0" y="8513309"/>
          <a:ext cx="3547382" cy="21839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 Black" panose="020B0A04020102020204" pitchFamily="34" charset="0"/>
            </a:rPr>
            <a:t>DONNEES</a:t>
          </a:r>
          <a:r>
            <a:rPr lang="fr-FR" sz="14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TECHNIQUES DU TANK</a:t>
          </a:r>
          <a:endParaRPr lang="fr-FR" sz="14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209551</xdr:colOff>
      <xdr:row>33</xdr:row>
      <xdr:rowOff>46945</xdr:rowOff>
    </xdr:from>
    <xdr:to>
      <xdr:col>8</xdr:col>
      <xdr:colOff>876300</xdr:colOff>
      <xdr:row>34</xdr:row>
      <xdr:rowOff>118383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5489122" y="8494259"/>
          <a:ext cx="3714749" cy="25649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 Black" panose="020B0A04020102020204" pitchFamily="34" charset="0"/>
            </a:rPr>
            <a:t>DONNEES</a:t>
          </a:r>
          <a:r>
            <a:rPr lang="fr-FR" sz="14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MATIERE DANGEREUSE</a:t>
          </a:r>
          <a:endParaRPr lang="fr-FR" sz="14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  <xdr:oneCellAnchor>
    <xdr:from>
      <xdr:col>0</xdr:col>
      <xdr:colOff>800100</xdr:colOff>
      <xdr:row>0</xdr:row>
      <xdr:rowOff>0</xdr:rowOff>
    </xdr:from>
    <xdr:ext cx="720000" cy="886965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0"/>
          <a:ext cx="720000" cy="886965"/>
        </a:xfrm>
        <a:prstGeom prst="rect">
          <a:avLst/>
        </a:prstGeom>
      </xdr:spPr>
    </xdr:pic>
    <xdr:clientData/>
  </xdr:oneCellAnchor>
  <xdr:twoCellAnchor>
    <xdr:from>
      <xdr:col>12</xdr:col>
      <xdr:colOff>357871</xdr:colOff>
      <xdr:row>33</xdr:row>
      <xdr:rowOff>40141</xdr:rowOff>
    </xdr:from>
    <xdr:to>
      <xdr:col>13</xdr:col>
      <xdr:colOff>1121230</xdr:colOff>
      <xdr:row>34</xdr:row>
      <xdr:rowOff>125186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FFEE0CE4-3531-4050-A406-287285AE2608}"/>
            </a:ext>
          </a:extLst>
        </xdr:cNvPr>
        <xdr:cNvSpPr/>
      </xdr:nvSpPr>
      <xdr:spPr>
        <a:xfrm>
          <a:off x="12386585" y="8487455"/>
          <a:ext cx="2113188" cy="270102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 Black" panose="020B0A04020102020204" pitchFamily="34" charset="0"/>
            </a:rPr>
            <a:t>EMETTEUR</a:t>
          </a:r>
        </a:p>
      </xdr:txBody>
    </xdr:sp>
    <xdr:clientData/>
  </xdr:twoCellAnchor>
  <xdr:twoCellAnchor editAs="absolute">
    <xdr:from>
      <xdr:col>14</xdr:col>
      <xdr:colOff>411635</xdr:colOff>
      <xdr:row>1</xdr:row>
      <xdr:rowOff>155133</xdr:rowOff>
    </xdr:from>
    <xdr:to>
      <xdr:col>16</xdr:col>
      <xdr:colOff>560293</xdr:colOff>
      <xdr:row>9</xdr:row>
      <xdr:rowOff>67235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20869C28-EFCE-4D37-9E1F-0619CD725775}"/>
            </a:ext>
          </a:extLst>
        </xdr:cNvPr>
        <xdr:cNvGrpSpPr/>
      </xdr:nvGrpSpPr>
      <xdr:grpSpPr>
        <a:xfrm>
          <a:off x="15553584" y="337229"/>
          <a:ext cx="1787518" cy="1466918"/>
          <a:chOff x="9060180" y="6446520"/>
          <a:chExt cx="1440000" cy="1021080"/>
        </a:xfrm>
      </xdr:grpSpPr>
      <xdr:sp macro="[0]!MENU_BDCTK" textlink="">
        <xdr:nvSpPr>
          <xdr:cNvPr id="35" name="Rectangle : coins arrondis 34">
            <a:extLst>
              <a:ext uri="{FF2B5EF4-FFF2-40B4-BE49-F238E27FC236}">
                <a16:creationId xmlns:a16="http://schemas.microsoft.com/office/drawing/2014/main" id="{F58E13E4-191F-467A-9B0A-0F1E7FD2C258}"/>
              </a:ext>
            </a:extLst>
          </xdr:cNvPr>
          <xdr:cNvSpPr/>
        </xdr:nvSpPr>
        <xdr:spPr>
          <a:xfrm>
            <a:off x="9060180" y="6446520"/>
            <a:ext cx="1440000" cy="1021080"/>
          </a:xfrm>
          <a:prstGeom prst="roundRect">
            <a:avLst/>
          </a:prstGeom>
          <a:solidFill>
            <a:schemeClr val="bg2">
              <a:lumMod val="90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Retour</a:t>
            </a:r>
            <a:r>
              <a:rPr lang="fr-FR" sz="1100" b="1" baseline="0">
                <a:solidFill>
                  <a:sysClr val="windowText" lastClr="000000"/>
                </a:solidFill>
              </a:rPr>
              <a:t> au Menu principal</a:t>
            </a:r>
            <a:endParaRPr lang="fr-FR" sz="1100" b="1">
              <a:solidFill>
                <a:sysClr val="windowText" lastClr="000000"/>
              </a:solidFill>
            </a:endParaRPr>
          </a:p>
        </xdr:txBody>
      </xdr:sp>
      <xdr:pic macro="[0]!MENU_BDCTK">
        <xdr:nvPicPr>
          <xdr:cNvPr id="36" name="Graphique 35" descr="Logement avec un remplissage uni">
            <a:extLst>
              <a:ext uri="{FF2B5EF4-FFF2-40B4-BE49-F238E27FC236}">
                <a16:creationId xmlns:a16="http://schemas.microsoft.com/office/drawing/2014/main" id="{C8639F3C-4DE4-47D5-9C61-B2C1B439321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9600180" y="6914160"/>
            <a:ext cx="360000" cy="360000"/>
          </a:xfrm>
          <a:prstGeom prst="rect">
            <a:avLst/>
          </a:prstGeom>
        </xdr:spPr>
      </xdr:pic>
    </xdr:grp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DD52BA0-96AC-4F61-9C9A-F4A94BB4D22A}" name="Tableau812" displayName="Tableau812" ref="B23:F43" totalsRowShown="0" headerRowDxfId="21" dataDxfId="20">
  <tableColumns count="5">
    <tableColumn id="1" xr3:uid="{C616669E-14D4-42F6-914E-8B7841A68BBD}" name="ARTICLE" dataDxfId="19"/>
    <tableColumn id="2" xr3:uid="{64AB6710-21A2-4156-8F9B-8BB6722F3503}" name="DESIGNATION" dataDxfId="18">
      <calculatedColumnFormula>IF(Tableau812[[#This Row],[ARTICLE]]="","",VLOOKUP(Tableau812[[#This Row],[ARTICLE]],#REF!,2,0))</calculatedColumnFormula>
    </tableColumn>
    <tableColumn id="6" xr3:uid="{D23DD489-369C-49FB-869B-144D7D39EF45}" name="NBRE DE PALETTE" dataDxfId="17"/>
    <tableColumn id="3" xr3:uid="{76B10F88-F53C-4DD5-BCDE-D5485FCE50A4}" name="TYPE DE MARCHANDISE" dataDxfId="16"/>
    <tableColumn id="4" xr3:uid="{C314443F-2EE1-4576-BE20-212FD1DCEFE2}" name="COMMENTAIRES" dataDxfId="15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51942A2-2E1E-4A51-8EF6-6A388E51D3C6}" name="Tableau81216" displayName="Tableau81216" ref="B105:F125" totalsRowShown="0" headerRowDxfId="14" dataDxfId="13">
  <tableColumns count="5">
    <tableColumn id="1" xr3:uid="{20C23669-8C48-441C-B173-FAD4E3633F37}" name="ARTICLE" dataDxfId="12"/>
    <tableColumn id="2" xr3:uid="{06263560-5D33-4128-A5BE-5463DAF8E890}" name="DESIGNATION" dataDxfId="11">
      <calculatedColumnFormula>IF(Tableau81216[[#This Row],[ARTICLE]]="","",VLOOKUP(Tableau81216[[#This Row],[ARTICLE]],#REF!,2,0))</calculatedColumnFormula>
    </tableColumn>
    <tableColumn id="6" xr3:uid="{764DCE1B-FD1E-4D50-BBE5-8E34C6026220}" name="NBRE DE PALETTE" dataDxfId="10"/>
    <tableColumn id="3" xr3:uid="{4FD99288-FDEA-44C4-9C23-CEFCE9F7A4BF}" name="TYPE DE MARCHANDISE" dataDxfId="9"/>
    <tableColumn id="4" xr3:uid="{49735D1A-733D-48CC-959C-5D8E5F0F487B}" name="COMMENTAIRES" dataDxfId="8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FADC43B-6CDB-4F87-929F-0835B11EEE52}" name="Tableau81215" displayName="Tableau81215" ref="B64:F84" totalsRowShown="0" headerRowDxfId="7" dataDxfId="6">
  <tableColumns count="5">
    <tableColumn id="1" xr3:uid="{32379ADE-8347-42B8-B1C0-5CBFCD427C50}" name="ARTICLE" dataDxfId="5"/>
    <tableColumn id="2" xr3:uid="{B39D2F36-07FA-4413-B974-3215E396B0E5}" name="DESIGNATION" dataDxfId="4">
      <calculatedColumnFormula>IF(Tableau81215[[#This Row],[ARTICLE]]="","",VLOOKUP(Tableau81215[[#This Row],[ARTICLE]],#REF!,2,0))</calculatedColumnFormula>
    </tableColumn>
    <tableColumn id="6" xr3:uid="{3D510089-BEEF-42EA-89BA-4A7450CC7716}" name="NBRE DE PALETTE" dataDxfId="3"/>
    <tableColumn id="3" xr3:uid="{B6C18729-B8D8-4DFE-8569-8F589F21C610}" name="TYPE DE MARCHANDISE" dataDxfId="2"/>
    <tableColumn id="4" xr3:uid="{BCF16744-5C62-49E9-B1B7-1EC1174C3686}" name="COMMENTAIRES" dataDxfId="1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8D072-BA52-4454-B8D6-00C5521B7C20}">
  <sheetPr codeName="Feuil31"/>
  <dimension ref="A1:AA45"/>
  <sheetViews>
    <sheetView showGridLines="0" showRowColHeaders="0" tabSelected="1" showRuler="0" showWhiteSpace="0" view="pageLayout" zoomScaleNormal="100" workbookViewId="0">
      <selection activeCell="F9" sqref="F9"/>
    </sheetView>
  </sheetViews>
  <sheetFormatPr baseColWidth="10" defaultRowHeight="15" x14ac:dyDescent="0.25"/>
  <cols>
    <col min="1" max="1" width="4.42578125" customWidth="1"/>
    <col min="3" max="3" width="47.7109375" customWidth="1"/>
    <col min="4" max="4" width="21.140625" customWidth="1"/>
    <col min="5" max="5" width="27.28515625" bestFit="1" customWidth="1"/>
    <col min="6" max="6" width="26.7109375" customWidth="1"/>
    <col min="7" max="7" width="22.28515625" customWidth="1"/>
    <col min="9" max="9" width="22.28515625" customWidth="1"/>
    <col min="11" max="11" width="4.42578125" customWidth="1"/>
  </cols>
  <sheetData>
    <row r="1" spans="1:27" ht="14.45" customHeight="1" x14ac:dyDescent="0.25">
      <c r="A1" s="146" t="s">
        <v>77</v>
      </c>
      <c r="B1" s="146"/>
      <c r="C1" s="146"/>
      <c r="D1" s="146"/>
      <c r="E1" s="146"/>
      <c r="F1" s="146"/>
      <c r="G1" s="146"/>
      <c r="H1" s="146"/>
      <c r="I1" s="146"/>
      <c r="J1" s="146"/>
      <c r="K1" s="13"/>
      <c r="L1" s="87"/>
      <c r="M1" s="87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4.45" customHeight="1" x14ac:dyDescent="0.25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3"/>
      <c r="L2" s="87"/>
      <c r="M2" s="87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4.45" customHeight="1" x14ac:dyDescent="0.25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3"/>
      <c r="L3" s="87"/>
      <c r="M3" s="87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x14ac:dyDescent="0.25">
      <c r="A4" s="6"/>
      <c r="B4" s="9"/>
      <c r="C4" s="9"/>
      <c r="D4" s="9"/>
      <c r="E4" s="9"/>
      <c r="F4" s="9"/>
      <c r="G4" s="9"/>
      <c r="H4" s="9"/>
      <c r="I4" s="9"/>
      <c r="J4" s="9"/>
      <c r="K4" s="6"/>
      <c r="L4" s="88"/>
      <c r="M4" s="8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x14ac:dyDescent="0.25">
      <c r="A5" s="6"/>
      <c r="B5" s="46"/>
      <c r="C5" s="46"/>
      <c r="D5" s="46"/>
      <c r="E5" s="46"/>
      <c r="F5" s="8"/>
      <c r="G5" s="8"/>
      <c r="H5" s="8"/>
      <c r="I5" s="8"/>
      <c r="J5" s="8"/>
      <c r="K5" s="6"/>
      <c r="L5" s="88"/>
      <c r="M5" s="8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ht="28.9" customHeight="1" x14ac:dyDescent="0.45">
      <c r="A6" s="6"/>
      <c r="B6" s="133"/>
      <c r="C6" s="138">
        <v>44229.57309027778</v>
      </c>
      <c r="D6" s="133"/>
      <c r="E6" s="133"/>
      <c r="F6" s="3"/>
      <c r="G6" s="3"/>
      <c r="H6" s="3"/>
      <c r="I6" s="141" t="s">
        <v>78</v>
      </c>
      <c r="J6" s="3"/>
      <c r="K6" s="6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18" customHeight="1" x14ac:dyDescent="0.45">
      <c r="A7" s="6"/>
      <c r="B7" s="133"/>
      <c r="C7" s="134">
        <v>44229.57309027778</v>
      </c>
      <c r="D7" s="135">
        <v>1</v>
      </c>
      <c r="E7" s="133"/>
      <c r="F7" s="3"/>
      <c r="G7" s="93"/>
      <c r="H7" s="93"/>
      <c r="I7" s="93"/>
      <c r="J7" s="93"/>
      <c r="K7" s="6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ht="18.75" x14ac:dyDescent="0.3">
      <c r="A8" s="6"/>
      <c r="B8" s="136"/>
      <c r="C8" s="136"/>
      <c r="D8" s="136"/>
      <c r="E8" s="136"/>
      <c r="F8" s="3"/>
      <c r="G8" s="94"/>
      <c r="H8" s="94"/>
      <c r="I8" s="94"/>
      <c r="J8" s="94"/>
      <c r="K8" s="6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18.75" x14ac:dyDescent="0.3">
      <c r="A9" s="6"/>
      <c r="B9" s="136"/>
      <c r="C9" s="136"/>
      <c r="D9" s="136"/>
      <c r="E9" s="136"/>
      <c r="F9" s="3"/>
      <c r="G9" s="94"/>
      <c r="H9" s="94"/>
      <c r="I9" s="94"/>
      <c r="J9" s="94"/>
      <c r="K9" s="6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ht="18" customHeight="1" x14ac:dyDescent="0.25">
      <c r="A10" s="6"/>
      <c r="B10" s="136"/>
      <c r="C10" s="139"/>
      <c r="D10" s="136"/>
      <c r="E10" s="137"/>
      <c r="F10" s="88"/>
      <c r="G10" s="20"/>
      <c r="H10" s="95"/>
      <c r="I10" s="20"/>
      <c r="J10" s="96"/>
      <c r="K10" s="6"/>
      <c r="L10" s="89"/>
      <c r="M10" s="89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ht="18.75" x14ac:dyDescent="0.3">
      <c r="A11" s="6"/>
      <c r="B11" s="46"/>
      <c r="C11" s="140"/>
      <c r="D11" s="46"/>
      <c r="E11" s="86"/>
      <c r="F11" s="88"/>
      <c r="G11" s="97"/>
      <c r="H11" s="94"/>
      <c r="I11" s="97"/>
      <c r="J11" s="94"/>
      <c r="K11" s="6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18.75" x14ac:dyDescent="0.3">
      <c r="A12" s="6"/>
      <c r="B12" s="46"/>
      <c r="C12" s="46"/>
      <c r="D12" s="46"/>
      <c r="E12" s="86"/>
      <c r="F12" s="88"/>
      <c r="G12" s="94"/>
      <c r="H12" s="94"/>
      <c r="I12" s="94"/>
      <c r="J12" s="94"/>
      <c r="K12" s="6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ht="18.75" x14ac:dyDescent="0.3">
      <c r="A13" s="6"/>
      <c r="B13" s="46"/>
      <c r="C13" s="46"/>
      <c r="D13" s="46"/>
      <c r="E13" s="86"/>
      <c r="F13" s="88"/>
      <c r="G13" s="20"/>
      <c r="H13" s="98"/>
      <c r="I13" s="20"/>
      <c r="J13" s="94"/>
      <c r="K13" s="6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ht="18" customHeight="1" x14ac:dyDescent="0.3">
      <c r="A14" s="6"/>
      <c r="B14" s="3"/>
      <c r="C14" s="93"/>
      <c r="D14" s="3"/>
      <c r="E14" s="88"/>
      <c r="F14" s="88"/>
      <c r="G14" s="99"/>
      <c r="H14" s="3"/>
      <c r="I14" s="100"/>
      <c r="J14" s="3"/>
      <c r="K14" s="6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18" customHeight="1" x14ac:dyDescent="0.25">
      <c r="A15" s="6"/>
      <c r="B15" s="3"/>
      <c r="C15" s="3"/>
      <c r="D15" s="3"/>
      <c r="E15" s="88"/>
      <c r="F15" s="88"/>
      <c r="G15" s="18"/>
      <c r="H15" s="3"/>
      <c r="I15" s="19"/>
      <c r="J15" s="3"/>
      <c r="K15" s="6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ht="18" customHeight="1" x14ac:dyDescent="0.3">
      <c r="A16" s="6"/>
      <c r="B16" s="3"/>
      <c r="C16" s="101"/>
      <c r="D16" s="102"/>
      <c r="E16" s="88"/>
      <c r="F16" s="88"/>
      <c r="G16" s="20"/>
      <c r="H16" s="3"/>
      <c r="I16" s="20"/>
      <c r="J16" s="3"/>
      <c r="K16" s="6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ht="18" customHeight="1" x14ac:dyDescent="0.25">
      <c r="A17" s="6"/>
      <c r="B17" s="3"/>
      <c r="C17" s="3"/>
      <c r="D17" s="3"/>
      <c r="E17" s="88"/>
      <c r="F17" s="88"/>
      <c r="G17" s="97"/>
      <c r="H17" s="3"/>
      <c r="I17" s="97"/>
      <c r="J17" s="3"/>
      <c r="K17" s="6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x14ac:dyDescent="0.25">
      <c r="A18" s="6"/>
      <c r="B18" s="3"/>
      <c r="C18" s="3"/>
      <c r="D18" s="3"/>
      <c r="E18" s="88"/>
      <c r="F18" s="88"/>
      <c r="G18" s="20"/>
      <c r="H18" s="3"/>
      <c r="I18" s="20"/>
      <c r="J18" s="3"/>
      <c r="K18" s="6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x14ac:dyDescent="0.25">
      <c r="A19" s="6"/>
      <c r="B19" s="3"/>
      <c r="C19" s="3"/>
      <c r="D19" s="3"/>
      <c r="E19" s="88"/>
      <c r="F19" s="88"/>
      <c r="G19" s="20"/>
      <c r="H19" s="3"/>
      <c r="I19" s="20"/>
      <c r="J19" s="3"/>
      <c r="K19" s="6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ht="18.75" x14ac:dyDescent="0.3">
      <c r="A20" s="6"/>
      <c r="B20" s="3"/>
      <c r="C20" s="93"/>
      <c r="D20" s="3"/>
      <c r="E20" s="88"/>
      <c r="F20" s="88"/>
      <c r="G20" s="103"/>
      <c r="H20" s="3"/>
      <c r="I20" s="104"/>
      <c r="J20" s="3"/>
      <c r="K20" s="6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x14ac:dyDescent="0.25">
      <c r="A21" s="6"/>
      <c r="B21" s="3"/>
      <c r="C21" s="3"/>
      <c r="D21" s="3"/>
      <c r="E21" s="88"/>
      <c r="F21" s="88"/>
      <c r="G21" s="3"/>
      <c r="H21" s="3"/>
      <c r="I21" s="3"/>
      <c r="J21" s="3"/>
      <c r="K21" s="6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ht="18.75" x14ac:dyDescent="0.3">
      <c r="A22" s="6"/>
      <c r="B22" s="3"/>
      <c r="C22" s="3"/>
      <c r="D22" s="3"/>
      <c r="E22" s="88"/>
      <c r="F22" s="88"/>
      <c r="G22" s="93"/>
      <c r="H22" s="3"/>
      <c r="I22" s="3"/>
      <c r="J22" s="3"/>
      <c r="K22" s="6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ht="18.75" x14ac:dyDescent="0.3">
      <c r="A23" s="6"/>
      <c r="B23" s="105"/>
      <c r="C23" s="92"/>
      <c r="D23" s="92"/>
      <c r="E23" s="92"/>
      <c r="F23" s="92"/>
      <c r="G23" s="106"/>
      <c r="H23" s="88"/>
      <c r="I23" s="88"/>
      <c r="J23" s="88"/>
      <c r="K23" s="6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18.75" x14ac:dyDescent="0.3">
      <c r="A24" s="6"/>
      <c r="B24" s="107"/>
      <c r="C24" s="108"/>
      <c r="D24" s="109"/>
      <c r="E24" s="110"/>
      <c r="F24" s="111"/>
      <c r="G24" s="106"/>
      <c r="H24" s="88"/>
      <c r="I24" s="88"/>
      <c r="J24" s="88"/>
      <c r="K24" s="6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x14ac:dyDescent="0.25">
      <c r="A25" s="6"/>
      <c r="B25" s="107"/>
      <c r="C25" s="108"/>
      <c r="D25" s="109"/>
      <c r="E25" s="110"/>
      <c r="F25" s="111"/>
      <c r="G25" s="88"/>
      <c r="H25" s="88"/>
      <c r="I25" s="88"/>
      <c r="J25" s="88"/>
      <c r="K25" s="6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x14ac:dyDescent="0.25">
      <c r="A26" s="6"/>
      <c r="B26" s="107"/>
      <c r="C26" s="108"/>
      <c r="D26" s="109"/>
      <c r="E26" s="110"/>
      <c r="F26" s="111"/>
      <c r="G26" s="88"/>
      <c r="H26" s="88"/>
      <c r="I26" s="88"/>
      <c r="J26" s="88"/>
      <c r="K26" s="6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x14ac:dyDescent="0.25">
      <c r="A27" s="6"/>
      <c r="B27" s="107"/>
      <c r="C27" s="108"/>
      <c r="D27" s="109"/>
      <c r="E27" s="110"/>
      <c r="F27" s="111"/>
      <c r="G27" s="88"/>
      <c r="H27" s="88"/>
      <c r="I27" s="88"/>
      <c r="J27" s="88"/>
      <c r="K27" s="6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x14ac:dyDescent="0.25">
      <c r="A28" s="6"/>
      <c r="B28" s="107"/>
      <c r="C28" s="108"/>
      <c r="D28" s="109"/>
      <c r="E28" s="110"/>
      <c r="F28" s="111"/>
      <c r="G28" s="88"/>
      <c r="H28" s="88"/>
      <c r="I28" s="88"/>
      <c r="J28" s="88"/>
      <c r="K28" s="6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x14ac:dyDescent="0.25">
      <c r="A29" s="6"/>
      <c r="B29" s="107"/>
      <c r="C29" s="108"/>
      <c r="D29" s="109"/>
      <c r="E29" s="110"/>
      <c r="F29" s="111"/>
      <c r="G29" s="88"/>
      <c r="H29" s="88"/>
      <c r="I29" s="88"/>
      <c r="J29" s="88"/>
      <c r="K29" s="6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x14ac:dyDescent="0.25">
      <c r="A30" s="6"/>
      <c r="B30" s="107"/>
      <c r="C30" s="108"/>
      <c r="D30" s="109"/>
      <c r="E30" s="110"/>
      <c r="F30" s="111"/>
      <c r="G30" s="88"/>
      <c r="H30" s="88"/>
      <c r="I30" s="88"/>
      <c r="J30" s="88"/>
      <c r="K30" s="6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x14ac:dyDescent="0.25">
      <c r="A31" s="6"/>
      <c r="B31" s="107"/>
      <c r="C31" s="108"/>
      <c r="D31" s="109"/>
      <c r="E31" s="110"/>
      <c r="F31" s="111"/>
      <c r="G31" s="88"/>
      <c r="H31" s="88"/>
      <c r="I31" s="88"/>
      <c r="J31" s="88"/>
      <c r="K31" s="6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x14ac:dyDescent="0.25">
      <c r="A32" s="6"/>
      <c r="B32" s="107"/>
      <c r="C32" s="108"/>
      <c r="D32" s="109"/>
      <c r="E32" s="110"/>
      <c r="F32" s="111"/>
      <c r="G32" s="88"/>
      <c r="H32" s="88"/>
      <c r="I32" s="88"/>
      <c r="J32" s="88"/>
      <c r="K32" s="6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x14ac:dyDescent="0.25">
      <c r="A33" s="6"/>
      <c r="B33" s="107"/>
      <c r="C33" s="108"/>
      <c r="D33" s="109"/>
      <c r="E33" s="110"/>
      <c r="F33" s="111"/>
      <c r="G33" s="88"/>
      <c r="H33" s="88"/>
      <c r="I33" s="88"/>
      <c r="J33" s="88"/>
      <c r="K33" s="6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x14ac:dyDescent="0.25">
      <c r="A34" s="6"/>
      <c r="B34" s="107"/>
      <c r="C34" s="108"/>
      <c r="D34" s="109"/>
      <c r="E34" s="110"/>
      <c r="F34" s="111"/>
      <c r="G34" s="88"/>
      <c r="H34" s="88"/>
      <c r="I34" s="88"/>
      <c r="J34" s="88"/>
      <c r="K34" s="6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x14ac:dyDescent="0.25">
      <c r="A35" s="6"/>
      <c r="B35" s="107"/>
      <c r="C35" s="108"/>
      <c r="D35" s="109"/>
      <c r="E35" s="110"/>
      <c r="F35" s="111"/>
      <c r="G35" s="88"/>
      <c r="H35" s="88"/>
      <c r="I35" s="88"/>
      <c r="J35" s="88"/>
      <c r="K35" s="6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x14ac:dyDescent="0.25">
      <c r="A36" s="6"/>
      <c r="B36" s="107"/>
      <c r="C36" s="108"/>
      <c r="D36" s="109"/>
      <c r="E36" s="110"/>
      <c r="F36" s="111"/>
      <c r="G36" s="88"/>
      <c r="H36" s="88"/>
      <c r="I36" s="88"/>
      <c r="J36" s="88"/>
      <c r="K36" s="6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x14ac:dyDescent="0.25">
      <c r="A37" s="6"/>
      <c r="B37" s="107"/>
      <c r="C37" s="108"/>
      <c r="D37" s="109"/>
      <c r="E37" s="110"/>
      <c r="F37" s="111"/>
      <c r="G37" s="88"/>
      <c r="H37" s="88"/>
      <c r="I37" s="88"/>
      <c r="J37" s="88"/>
      <c r="K37" s="6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x14ac:dyDescent="0.25">
      <c r="A38" s="6"/>
      <c r="B38" s="107"/>
      <c r="C38" s="108"/>
      <c r="D38" s="109"/>
      <c r="E38" s="110"/>
      <c r="F38" s="111"/>
      <c r="G38" s="88"/>
      <c r="H38" s="88"/>
      <c r="I38" s="88"/>
      <c r="J38" s="88"/>
      <c r="K38" s="6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x14ac:dyDescent="0.25">
      <c r="A39" s="6"/>
      <c r="B39" s="107"/>
      <c r="C39" s="108"/>
      <c r="D39" s="109"/>
      <c r="E39" s="110"/>
      <c r="F39" s="84"/>
      <c r="G39" s="61"/>
      <c r="H39" s="61"/>
      <c r="I39" s="61"/>
      <c r="J39" s="61"/>
      <c r="K39" s="6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x14ac:dyDescent="0.25">
      <c r="A40" s="6"/>
      <c r="B40" s="107"/>
      <c r="C40" s="108"/>
      <c r="D40" s="109"/>
      <c r="E40" s="110"/>
      <c r="F40" s="84"/>
      <c r="G40" s="61"/>
      <c r="H40" s="61"/>
      <c r="I40" s="61"/>
      <c r="J40" s="61"/>
      <c r="K40" s="6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x14ac:dyDescent="0.25">
      <c r="A41" s="6"/>
      <c r="B41" s="107"/>
      <c r="C41" s="108"/>
      <c r="D41" s="109"/>
      <c r="E41" s="110"/>
      <c r="F41" s="84"/>
      <c r="G41" s="61"/>
      <c r="H41" s="61"/>
      <c r="I41" s="61"/>
      <c r="J41" s="61"/>
      <c r="K41" s="6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x14ac:dyDescent="0.25">
      <c r="A42" s="6"/>
      <c r="B42" s="107"/>
      <c r="C42" s="108"/>
      <c r="D42" s="109"/>
      <c r="E42" s="110"/>
      <c r="F42" s="84"/>
      <c r="G42" s="61"/>
      <c r="H42" s="61"/>
      <c r="I42" s="61"/>
      <c r="J42" s="61"/>
      <c r="K42" s="6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x14ac:dyDescent="0.25">
      <c r="A43" s="6"/>
      <c r="B43" s="107"/>
      <c r="C43" s="108"/>
      <c r="D43" s="109"/>
      <c r="E43" s="110"/>
      <c r="F43" s="84"/>
      <c r="G43" s="61"/>
      <c r="H43" s="61"/>
      <c r="I43" s="61"/>
      <c r="J43" s="61"/>
      <c r="K43" s="6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x14ac:dyDescent="0.25">
      <c r="A44" s="6"/>
      <c r="B44" s="3"/>
      <c r="C44" s="3"/>
      <c r="D44" s="3"/>
      <c r="E44" s="3"/>
      <c r="F44" s="2"/>
      <c r="G44" s="2"/>
      <c r="H44" s="2"/>
      <c r="I44" s="2"/>
      <c r="J44" s="2"/>
      <c r="K44" s="6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x14ac:dyDescent="0.25">
      <c r="A45" s="6"/>
      <c r="B45" s="7"/>
      <c r="C45" s="7"/>
      <c r="D45" s="7"/>
      <c r="E45" s="7"/>
      <c r="F45" s="7"/>
      <c r="G45" s="7"/>
      <c r="H45" s="7"/>
      <c r="I45" s="7"/>
      <c r="J45" s="7"/>
      <c r="K45" s="6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</sheetData>
  <sheetProtection selectLockedCells="1" selectUnlockedCells="1"/>
  <mergeCells count="1">
    <mergeCell ref="A1:J3"/>
  </mergeCells>
  <dataValidations count="3">
    <dataValidation type="whole" allowBlank="1" showInputMessage="1" showErrorMessage="1" errorTitle="Saisie incorrecte" error="Le nombre de palette saisi est incorrect._x000a__x000a_Veuillez saisir un nombre entier, entre 1 et 30." sqref="D43" xr:uid="{3B23D268-C603-4518-B893-81EFD1AFAED2}">
      <formula1>1</formula1>
      <formula2>30</formula2>
    </dataValidation>
    <dataValidation allowBlank="1" showInputMessage="1" showErrorMessage="1" sqref="B9:J42" xr:uid="{A1FE591E-6298-40EB-B5A5-08593898E685}"/>
    <dataValidation type="list" allowBlank="1" showInputMessage="1" showErrorMessage="1" sqref="E43" xr:uid="{94584E2B-D946-463A-B32F-119ABCB19EF3}">
      <formula1>#REF!</formula1>
    </dataValidation>
  </dataValidations>
  <pageMargins left="0.7" right="0.7" top="0.75" bottom="0.75" header="0.3" footer="0.3"/>
  <pageSetup paperSize="9" scale="44" orientation="portrait" verticalDpi="597" r:id="rId1"/>
  <rowBreaks count="1" manualBreakCount="1">
    <brk id="4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9036B-287A-4E5C-B248-2AA255D0198E}">
  <sheetPr codeName="Feuil24"/>
  <dimension ref="A1:AA127"/>
  <sheetViews>
    <sheetView showGridLines="0" topLeftCell="A19" zoomScaleNormal="100" workbookViewId="0">
      <selection activeCell="E24" sqref="E24:E29"/>
    </sheetView>
  </sheetViews>
  <sheetFormatPr baseColWidth="10" defaultRowHeight="15" x14ac:dyDescent="0.25"/>
  <cols>
    <col min="1" max="1" width="4.42578125" customWidth="1"/>
    <col min="3" max="3" width="38.28515625" customWidth="1"/>
    <col min="4" max="4" width="21.140625" customWidth="1"/>
    <col min="5" max="5" width="27.28515625" bestFit="1" customWidth="1"/>
    <col min="6" max="6" width="26.7109375" customWidth="1"/>
    <col min="7" max="7" width="22.28515625" customWidth="1"/>
    <col min="9" max="9" width="22.28515625" customWidth="1"/>
    <col min="11" max="11" width="4.42578125" customWidth="1"/>
  </cols>
  <sheetData>
    <row r="1" spans="1:27" ht="14.45" customHeight="1" x14ac:dyDescent="0.25">
      <c r="A1" s="146" t="s">
        <v>51</v>
      </c>
      <c r="B1" s="146"/>
      <c r="C1" s="146"/>
      <c r="D1" s="146"/>
      <c r="E1" s="146"/>
      <c r="F1" s="146"/>
      <c r="G1" s="146"/>
      <c r="H1" s="146"/>
      <c r="I1" s="146"/>
      <c r="J1" s="146"/>
      <c r="K1" s="13"/>
      <c r="L1" s="87"/>
      <c r="M1" s="87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4.45" customHeight="1" x14ac:dyDescent="0.25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3"/>
      <c r="L2" s="87"/>
      <c r="M2" s="87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4.45" customHeight="1" x14ac:dyDescent="0.25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3"/>
      <c r="L3" s="87"/>
      <c r="M3" s="87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x14ac:dyDescent="0.25">
      <c r="A4" s="6"/>
      <c r="B4" s="9"/>
      <c r="C4" s="9"/>
      <c r="D4" s="9"/>
      <c r="E4" s="9"/>
      <c r="F4" s="9"/>
      <c r="G4" s="9"/>
      <c r="H4" s="9"/>
      <c r="I4" s="9"/>
      <c r="J4" s="9"/>
      <c r="K4" s="6"/>
      <c r="L4" s="88"/>
      <c r="M4" s="8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x14ac:dyDescent="0.25">
      <c r="A5" s="6"/>
      <c r="B5" s="46"/>
      <c r="C5" s="46"/>
      <c r="D5" s="46"/>
      <c r="E5" s="46"/>
      <c r="F5" s="8"/>
      <c r="G5" s="8"/>
      <c r="H5" s="8"/>
      <c r="I5" s="8"/>
      <c r="J5" s="8"/>
      <c r="K5" s="6"/>
      <c r="L5" s="88"/>
      <c r="M5" s="8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x14ac:dyDescent="0.25">
      <c r="A6" s="6"/>
      <c r="B6" s="147" t="s">
        <v>52</v>
      </c>
      <c r="C6" s="147"/>
      <c r="D6" s="147"/>
      <c r="E6" s="147"/>
      <c r="K6" s="6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18.75" x14ac:dyDescent="0.3">
      <c r="A7" s="6"/>
      <c r="B7" s="147"/>
      <c r="C7" s="147"/>
      <c r="D7" s="147"/>
      <c r="E7" s="147"/>
      <c r="G7" s="12" t="s">
        <v>29</v>
      </c>
      <c r="H7" s="12"/>
      <c r="I7" s="12"/>
      <c r="J7" s="12"/>
      <c r="K7" s="6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ht="18.75" x14ac:dyDescent="0.3">
      <c r="A8" s="6"/>
      <c r="B8" s="46"/>
      <c r="C8" s="46"/>
      <c r="D8" s="46"/>
      <c r="E8" s="46"/>
      <c r="G8" s="11"/>
      <c r="H8" s="11"/>
      <c r="I8" s="11"/>
      <c r="J8" s="11"/>
      <c r="K8" s="6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18.75" x14ac:dyDescent="0.3">
      <c r="A9" s="6"/>
      <c r="B9" s="46"/>
      <c r="C9" s="46"/>
      <c r="D9" s="46"/>
      <c r="E9" s="46"/>
      <c r="G9" s="11"/>
      <c r="H9" s="11"/>
      <c r="I9" s="11"/>
      <c r="J9" s="11"/>
      <c r="K9" s="6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ht="18" customHeight="1" x14ac:dyDescent="0.25">
      <c r="A10" s="6"/>
      <c r="B10" s="46"/>
      <c r="C10" s="46"/>
      <c r="D10" s="46"/>
      <c r="E10" s="86"/>
      <c r="F10" s="5"/>
      <c r="G10" s="15" t="s">
        <v>24</v>
      </c>
      <c r="H10" s="16"/>
      <c r="I10" s="15" t="s">
        <v>30</v>
      </c>
      <c r="J10" s="43"/>
      <c r="K10" s="6"/>
      <c r="L10" s="89"/>
      <c r="M10" s="89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ht="18.75" x14ac:dyDescent="0.3">
      <c r="A11" s="6"/>
      <c r="B11" s="46"/>
      <c r="C11" s="46"/>
      <c r="D11" s="46"/>
      <c r="E11" s="86"/>
      <c r="F11" s="5"/>
      <c r="G11" s="21" t="s">
        <v>3</v>
      </c>
      <c r="H11" s="11"/>
      <c r="I11" s="21" t="s">
        <v>48</v>
      </c>
      <c r="J11" s="11"/>
      <c r="K11" s="6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18.75" x14ac:dyDescent="0.3">
      <c r="A12" s="6"/>
      <c r="B12" s="46"/>
      <c r="C12" s="46"/>
      <c r="D12" s="46"/>
      <c r="E12" s="86"/>
      <c r="F12" s="5"/>
      <c r="G12" s="11"/>
      <c r="H12" s="11"/>
      <c r="I12" s="11"/>
      <c r="J12" s="11"/>
      <c r="K12" s="6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ht="18.75" x14ac:dyDescent="0.3">
      <c r="A13" s="6"/>
      <c r="B13" s="46"/>
      <c r="C13" s="46"/>
      <c r="D13" s="46"/>
      <c r="E13" s="86"/>
      <c r="F13" s="5"/>
      <c r="G13" s="15" t="s">
        <v>25</v>
      </c>
      <c r="H13" s="17"/>
      <c r="I13" s="15" t="s">
        <v>26</v>
      </c>
      <c r="J13" s="11"/>
      <c r="K13" s="6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ht="18" customHeight="1" x14ac:dyDescent="0.3">
      <c r="A14" s="6"/>
      <c r="C14" s="12" t="s">
        <v>21</v>
      </c>
      <c r="E14" s="5"/>
      <c r="F14" s="5"/>
      <c r="G14" s="22">
        <v>2230</v>
      </c>
      <c r="I14" s="23" t="s">
        <v>49</v>
      </c>
      <c r="K14" s="6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18" customHeight="1" x14ac:dyDescent="0.25">
      <c r="A15" s="6"/>
      <c r="E15" s="5"/>
      <c r="F15" s="5"/>
      <c r="G15" s="18"/>
      <c r="H15" s="3"/>
      <c r="I15" s="19"/>
      <c r="K15" s="6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ht="18" customHeight="1" x14ac:dyDescent="0.3">
      <c r="A16" s="6"/>
      <c r="C16" s="24" t="s">
        <v>18</v>
      </c>
      <c r="D16" s="14"/>
      <c r="E16" s="5"/>
      <c r="F16" s="5"/>
      <c r="G16" s="15" t="s">
        <v>27</v>
      </c>
      <c r="I16" s="15" t="s">
        <v>28</v>
      </c>
      <c r="K16" s="6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ht="18" customHeight="1" x14ac:dyDescent="0.25">
      <c r="A17" s="6"/>
      <c r="E17" s="5"/>
      <c r="F17" s="5"/>
      <c r="G17" s="21" t="s">
        <v>50</v>
      </c>
      <c r="I17" s="21" t="s">
        <v>17</v>
      </c>
      <c r="K17" s="6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x14ac:dyDescent="0.25">
      <c r="A18" s="6"/>
      <c r="E18" s="5"/>
      <c r="F18" s="5"/>
      <c r="G18" s="20"/>
      <c r="H18" s="3"/>
      <c r="I18" s="20"/>
      <c r="K18" s="6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x14ac:dyDescent="0.25">
      <c r="A19" s="6"/>
      <c r="E19" s="5"/>
      <c r="F19" s="5"/>
      <c r="G19" s="15" t="s">
        <v>31</v>
      </c>
      <c r="H19" s="3"/>
      <c r="I19" s="15" t="s">
        <v>32</v>
      </c>
      <c r="K19" s="6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ht="18.75" x14ac:dyDescent="0.3">
      <c r="A20" s="6"/>
      <c r="C20" s="12" t="s">
        <v>22</v>
      </c>
      <c r="E20" s="5"/>
      <c r="F20" s="5"/>
      <c r="G20" s="25">
        <v>44211</v>
      </c>
      <c r="H20" s="3"/>
      <c r="I20" s="26">
        <f>IF(G20="","",G20+14)</f>
        <v>44225</v>
      </c>
      <c r="K20" s="6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x14ac:dyDescent="0.25">
      <c r="A21" s="6"/>
      <c r="E21" s="5"/>
      <c r="F21" s="5"/>
      <c r="K21" s="6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ht="18.75" x14ac:dyDescent="0.3">
      <c r="A22" s="6"/>
      <c r="E22" s="5"/>
      <c r="F22" s="5"/>
      <c r="G22" s="12"/>
      <c r="K22" s="6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ht="18.75" x14ac:dyDescent="0.3">
      <c r="A23" s="6"/>
      <c r="B23" s="10" t="s">
        <v>14</v>
      </c>
      <c r="C23" s="42" t="s">
        <v>19</v>
      </c>
      <c r="D23" s="42" t="s">
        <v>23</v>
      </c>
      <c r="E23" s="42" t="s">
        <v>20</v>
      </c>
      <c r="F23" s="42" t="s">
        <v>55</v>
      </c>
      <c r="G23" s="85"/>
      <c r="H23" s="5"/>
      <c r="I23" s="5"/>
      <c r="J23" s="5"/>
      <c r="K23" s="6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18.75" x14ac:dyDescent="0.3">
      <c r="A24" s="6"/>
      <c r="B24" s="38">
        <v>4327</v>
      </c>
      <c r="C24" s="39" t="e">
        <f>IF(Tableau812[[#This Row],[ARTICLE]]="","",VLOOKUP(Tableau812[[#This Row],[ARTICLE]],#REF!,2,0))</f>
        <v>#REF!</v>
      </c>
      <c r="D24" s="40">
        <v>5</v>
      </c>
      <c r="E24" s="41"/>
      <c r="F24" s="83" t="s">
        <v>76</v>
      </c>
      <c r="G24" s="85"/>
      <c r="H24" s="5"/>
      <c r="I24" s="5"/>
      <c r="J24" s="5"/>
      <c r="K24" s="6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x14ac:dyDescent="0.25">
      <c r="A25" s="6"/>
      <c r="B25" s="38">
        <v>3472</v>
      </c>
      <c r="C25" s="39" t="e">
        <f>IF(Tableau812[[#This Row],[ARTICLE]]="","",VLOOKUP(Tableau812[[#This Row],[ARTICLE]],#REF!,2,0))</f>
        <v>#REF!</v>
      </c>
      <c r="D25" s="40">
        <v>1</v>
      </c>
      <c r="E25" s="41"/>
      <c r="F25" s="83"/>
      <c r="G25" s="5"/>
      <c r="H25" s="5"/>
      <c r="I25" s="5"/>
      <c r="J25" s="5"/>
      <c r="K25" s="6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spans="1:27" x14ac:dyDescent="0.25">
      <c r="A26" s="6"/>
      <c r="B26" s="38">
        <v>4569</v>
      </c>
      <c r="C26" s="39" t="e">
        <f>IF(Tableau812[[#This Row],[ARTICLE]]="","",VLOOKUP(Tableau812[[#This Row],[ARTICLE]],#REF!,2,0))</f>
        <v>#REF!</v>
      </c>
      <c r="D26" s="40">
        <v>1</v>
      </c>
      <c r="E26" s="41"/>
      <c r="F26" s="83"/>
      <c r="G26" s="5"/>
      <c r="H26" s="5"/>
      <c r="I26" s="5"/>
      <c r="J26" s="5"/>
      <c r="K26" s="6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spans="1:27" x14ac:dyDescent="0.25">
      <c r="A27" s="6"/>
      <c r="B27" s="38">
        <v>4859</v>
      </c>
      <c r="C27" s="39" t="e">
        <f>IF(Tableau812[[#This Row],[ARTICLE]]="","",VLOOKUP(Tableau812[[#This Row],[ARTICLE]],#REF!,2,0))</f>
        <v>#REF!</v>
      </c>
      <c r="D27" s="40">
        <v>3</v>
      </c>
      <c r="E27" s="41"/>
      <c r="F27" s="83"/>
      <c r="G27" s="5"/>
      <c r="H27" s="5"/>
      <c r="I27" s="5"/>
      <c r="J27" s="5"/>
      <c r="K27" s="6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 spans="1:27" x14ac:dyDescent="0.25">
      <c r="A28" s="6"/>
      <c r="B28" s="38">
        <v>3721</v>
      </c>
      <c r="C28" s="39" t="e">
        <f>IF(Tableau812[[#This Row],[ARTICLE]]="","",VLOOKUP(Tableau812[[#This Row],[ARTICLE]],#REF!,2,0))</f>
        <v>#REF!</v>
      </c>
      <c r="D28" s="40">
        <v>2</v>
      </c>
      <c r="E28" s="41"/>
      <c r="F28" s="83"/>
      <c r="G28" s="5"/>
      <c r="H28" s="5"/>
      <c r="I28" s="5"/>
      <c r="J28" s="5"/>
      <c r="K28" s="6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 spans="1:27" x14ac:dyDescent="0.25">
      <c r="A29" s="6"/>
      <c r="B29" s="38"/>
      <c r="C29" s="39" t="str">
        <f>IF(Tableau812[[#This Row],[ARTICLE]]="","",VLOOKUP(Tableau812[[#This Row],[ARTICLE]],#REF!,2,0))</f>
        <v/>
      </c>
      <c r="D29" s="40"/>
      <c r="E29" s="41"/>
      <c r="F29" s="83"/>
      <c r="G29" s="5"/>
      <c r="H29" s="5"/>
      <c r="I29" s="5"/>
      <c r="J29" s="5"/>
      <c r="K29" s="6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  <row r="30" spans="1:27" x14ac:dyDescent="0.25">
      <c r="A30" s="6"/>
      <c r="B30" s="38"/>
      <c r="C30" s="39" t="str">
        <f>IF(Tableau812[[#This Row],[ARTICLE]]="","",VLOOKUP(Tableau812[[#This Row],[ARTICLE]],#REF!,2,0))</f>
        <v/>
      </c>
      <c r="D30" s="40"/>
      <c r="E30" s="41"/>
      <c r="F30" s="83"/>
      <c r="G30" s="5"/>
      <c r="H30" s="5"/>
      <c r="I30" s="5"/>
      <c r="J30" s="5"/>
      <c r="K30" s="6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</row>
    <row r="31" spans="1:27" x14ac:dyDescent="0.25">
      <c r="A31" s="6"/>
      <c r="B31" s="38"/>
      <c r="C31" s="39" t="str">
        <f>IF(Tableau812[[#This Row],[ARTICLE]]="","",VLOOKUP(Tableau812[[#This Row],[ARTICLE]],#REF!,2,0))</f>
        <v/>
      </c>
      <c r="D31" s="40"/>
      <c r="E31" s="41"/>
      <c r="F31" s="83"/>
      <c r="G31" s="5"/>
      <c r="H31" s="5"/>
      <c r="I31" s="5"/>
      <c r="J31" s="5"/>
      <c r="K31" s="6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</row>
    <row r="32" spans="1:27" x14ac:dyDescent="0.25">
      <c r="A32" s="6"/>
      <c r="B32" s="38"/>
      <c r="C32" s="39" t="str">
        <f>IF(Tableau812[[#This Row],[ARTICLE]]="","",VLOOKUP(Tableau812[[#This Row],[ARTICLE]],#REF!,2,0))</f>
        <v/>
      </c>
      <c r="D32" s="40"/>
      <c r="E32" s="41"/>
      <c r="F32" s="83"/>
      <c r="G32" s="5"/>
      <c r="H32" s="5"/>
      <c r="I32" s="5"/>
      <c r="J32" s="5"/>
      <c r="K32" s="6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</row>
    <row r="33" spans="1:27" x14ac:dyDescent="0.25">
      <c r="A33" s="6"/>
      <c r="B33" s="38"/>
      <c r="C33" s="39" t="str">
        <f>IF(Tableau812[[#This Row],[ARTICLE]]="","",VLOOKUP(Tableau812[[#This Row],[ARTICLE]],#REF!,2,0))</f>
        <v/>
      </c>
      <c r="D33" s="40"/>
      <c r="E33" s="41"/>
      <c r="F33" s="83"/>
      <c r="G33" s="5"/>
      <c r="H33" s="5"/>
      <c r="I33" s="5"/>
      <c r="J33" s="5"/>
      <c r="K33" s="6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</row>
    <row r="34" spans="1:27" x14ac:dyDescent="0.25">
      <c r="A34" s="6"/>
      <c r="B34" s="38"/>
      <c r="C34" s="39" t="str">
        <f>IF(Tableau812[[#This Row],[ARTICLE]]="","",VLOOKUP(Tableau812[[#This Row],[ARTICLE]],#REF!,2,0))</f>
        <v/>
      </c>
      <c r="D34" s="40"/>
      <c r="E34" s="41"/>
      <c r="F34" s="83"/>
      <c r="G34" s="5"/>
      <c r="H34" s="5"/>
      <c r="I34" s="5"/>
      <c r="J34" s="5"/>
      <c r="K34" s="6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</row>
    <row r="35" spans="1:27" x14ac:dyDescent="0.25">
      <c r="A35" s="6"/>
      <c r="B35" s="38"/>
      <c r="C35" s="39" t="str">
        <f>IF(Tableau812[[#This Row],[ARTICLE]]="","",VLOOKUP(Tableau812[[#This Row],[ARTICLE]],#REF!,2,0))</f>
        <v/>
      </c>
      <c r="D35" s="40"/>
      <c r="E35" s="41"/>
      <c r="F35" s="83"/>
      <c r="G35" s="5"/>
      <c r="H35" s="5"/>
      <c r="I35" s="5"/>
      <c r="J35" s="5"/>
      <c r="K35" s="6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</row>
    <row r="36" spans="1:27" x14ac:dyDescent="0.25">
      <c r="A36" s="6"/>
      <c r="B36" s="38"/>
      <c r="C36" s="39" t="str">
        <f>IF(Tableau812[[#This Row],[ARTICLE]]="","",VLOOKUP(Tableau812[[#This Row],[ARTICLE]],#REF!,2,0))</f>
        <v/>
      </c>
      <c r="D36" s="40"/>
      <c r="E36" s="41"/>
      <c r="F36" s="83"/>
      <c r="G36" s="5"/>
      <c r="H36" s="5"/>
      <c r="I36" s="5"/>
      <c r="J36" s="5"/>
      <c r="K36" s="6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 spans="1:27" x14ac:dyDescent="0.25">
      <c r="A37" s="6"/>
      <c r="B37" s="38"/>
      <c r="C37" s="39" t="str">
        <f>IF(Tableau812[[#This Row],[ARTICLE]]="","",VLOOKUP(Tableau812[[#This Row],[ARTICLE]],#REF!,2,0))</f>
        <v/>
      </c>
      <c r="D37" s="40"/>
      <c r="E37" s="41"/>
      <c r="F37" s="83"/>
      <c r="G37" s="5"/>
      <c r="H37" s="5"/>
      <c r="I37" s="5"/>
      <c r="J37" s="5"/>
      <c r="K37" s="6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 spans="1:27" x14ac:dyDescent="0.25">
      <c r="A38" s="6"/>
      <c r="B38" s="38"/>
      <c r="C38" s="39" t="str">
        <f>IF(Tableau812[[#This Row],[ARTICLE]]="","",VLOOKUP(Tableau812[[#This Row],[ARTICLE]],#REF!,2,0))</f>
        <v/>
      </c>
      <c r="D38" s="40"/>
      <c r="E38" s="41"/>
      <c r="F38" s="83"/>
      <c r="G38" s="5"/>
      <c r="H38" s="5"/>
      <c r="I38" s="5"/>
      <c r="J38" s="5"/>
      <c r="K38" s="6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 spans="1:27" x14ac:dyDescent="0.25">
      <c r="A39" s="6"/>
      <c r="B39" s="38"/>
      <c r="C39" s="39" t="str">
        <f>IF(Tableau812[[#This Row],[ARTICLE]]="","",VLOOKUP(Tableau812[[#This Row],[ARTICLE]],#REF!,2,0))</f>
        <v/>
      </c>
      <c r="D39" s="40"/>
      <c r="E39" s="41"/>
      <c r="F39" s="84"/>
      <c r="G39" s="61"/>
      <c r="H39" s="61"/>
      <c r="I39" s="61"/>
      <c r="J39" s="61"/>
      <c r="K39" s="6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 spans="1:27" x14ac:dyDescent="0.25">
      <c r="A40" s="6"/>
      <c r="B40" s="38"/>
      <c r="C40" s="39" t="str">
        <f>IF(Tableau812[[#This Row],[ARTICLE]]="","",VLOOKUP(Tableau812[[#This Row],[ARTICLE]],#REF!,2,0))</f>
        <v/>
      </c>
      <c r="D40" s="40"/>
      <c r="E40" s="41"/>
      <c r="F40" s="84"/>
      <c r="G40" s="61"/>
      <c r="H40" s="61"/>
      <c r="I40" s="61"/>
      <c r="J40" s="61"/>
      <c r="K40" s="6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 spans="1:27" x14ac:dyDescent="0.25">
      <c r="A41" s="6"/>
      <c r="B41" s="38"/>
      <c r="C41" s="39" t="str">
        <f>IF(Tableau812[[#This Row],[ARTICLE]]="","",VLOOKUP(Tableau812[[#This Row],[ARTICLE]],#REF!,2,0))</f>
        <v/>
      </c>
      <c r="D41" s="40"/>
      <c r="E41" s="41"/>
      <c r="F41" s="84"/>
      <c r="G41" s="61"/>
      <c r="H41" s="61"/>
      <c r="I41" s="61"/>
      <c r="J41" s="61"/>
      <c r="K41" s="6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 spans="1:27" x14ac:dyDescent="0.25">
      <c r="A42" s="6"/>
      <c r="B42" s="38"/>
      <c r="C42" s="39" t="str">
        <f>IF(Tableau812[[#This Row],[ARTICLE]]="","",VLOOKUP(Tableau812[[#This Row],[ARTICLE]],#REF!,2,0))</f>
        <v/>
      </c>
      <c r="D42" s="40"/>
      <c r="E42" s="41"/>
      <c r="F42" s="84"/>
      <c r="G42" s="61"/>
      <c r="H42" s="61"/>
      <c r="I42" s="61"/>
      <c r="J42" s="61"/>
      <c r="K42" s="6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 spans="1:27" x14ac:dyDescent="0.25">
      <c r="A43" s="6"/>
      <c r="B43" s="38"/>
      <c r="C43" s="39" t="str">
        <f>IF(Tableau812[[#This Row],[ARTICLE]]="","",VLOOKUP(Tableau812[[#This Row],[ARTICLE]],#REF!,2,0))</f>
        <v/>
      </c>
      <c r="D43" s="40"/>
      <c r="E43" s="41"/>
      <c r="F43" s="84"/>
      <c r="G43" s="61"/>
      <c r="H43" s="61"/>
      <c r="I43" s="61"/>
      <c r="J43" s="61"/>
      <c r="K43" s="6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 spans="1:27" x14ac:dyDescent="0.25">
      <c r="A44" s="6"/>
      <c r="F44" s="2"/>
      <c r="G44" s="2"/>
      <c r="H44" s="2"/>
      <c r="I44" s="2"/>
      <c r="J44" s="2"/>
      <c r="K44" s="6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 spans="1:27" x14ac:dyDescent="0.25">
      <c r="A45" s="6"/>
      <c r="B45" s="7"/>
      <c r="C45" s="7"/>
      <c r="D45" s="7"/>
      <c r="E45" s="7"/>
      <c r="F45" s="7"/>
      <c r="G45" s="7"/>
      <c r="H45" s="7"/>
      <c r="I45" s="7"/>
      <c r="J45" s="7"/>
      <c r="K45" s="6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 spans="1:27" x14ac:dyDescent="0.25">
      <c r="A46" s="6"/>
      <c r="B46" s="46"/>
      <c r="C46" s="46"/>
      <c r="D46" s="46"/>
      <c r="E46" s="46"/>
      <c r="F46" s="8"/>
      <c r="G46" s="8"/>
      <c r="H46" s="8"/>
      <c r="I46" s="8"/>
      <c r="J46" s="8"/>
      <c r="K46" s="6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 spans="1:27" x14ac:dyDescent="0.25">
      <c r="A47" s="6"/>
      <c r="B47" s="147" t="s">
        <v>53</v>
      </c>
      <c r="C47" s="147"/>
      <c r="D47" s="147"/>
      <c r="E47" s="147"/>
      <c r="K47" s="6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 spans="1:27" ht="18" customHeight="1" x14ac:dyDescent="0.3">
      <c r="A48" s="6"/>
      <c r="B48" s="147"/>
      <c r="C48" s="147"/>
      <c r="D48" s="147"/>
      <c r="E48" s="147"/>
      <c r="G48" s="12" t="s">
        <v>29</v>
      </c>
      <c r="H48" s="12"/>
      <c r="I48" s="12"/>
      <c r="J48" s="12"/>
      <c r="K48" s="6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 spans="1:27" ht="18" customHeight="1" x14ac:dyDescent="0.3">
      <c r="A49" s="6"/>
      <c r="B49" s="46"/>
      <c r="C49" s="46"/>
      <c r="D49" s="46"/>
      <c r="E49" s="46"/>
      <c r="G49" s="11"/>
      <c r="H49" s="11"/>
      <c r="I49" s="11"/>
      <c r="J49" s="11"/>
      <c r="K49" s="6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 spans="1:27" ht="18" customHeight="1" x14ac:dyDescent="0.3">
      <c r="A50" s="6"/>
      <c r="B50" s="46"/>
      <c r="C50" s="46"/>
      <c r="D50" s="46"/>
      <c r="E50" s="46"/>
      <c r="G50" s="11"/>
      <c r="H50" s="11"/>
      <c r="I50" s="11"/>
      <c r="J50" s="11"/>
      <c r="K50" s="6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 spans="1:27" ht="18" customHeight="1" x14ac:dyDescent="0.25">
      <c r="A51" s="6"/>
      <c r="B51" s="46"/>
      <c r="C51" s="46"/>
      <c r="D51" s="46"/>
      <c r="E51" s="46"/>
      <c r="G51" s="15" t="s">
        <v>24</v>
      </c>
      <c r="H51" s="16"/>
      <c r="I51" s="15" t="s">
        <v>30</v>
      </c>
      <c r="J51" s="43"/>
      <c r="K51" s="6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 spans="1:27" ht="18" customHeight="1" x14ac:dyDescent="0.3">
      <c r="A52" s="6"/>
      <c r="B52" s="46"/>
      <c r="C52" s="46"/>
      <c r="D52" s="46"/>
      <c r="E52" s="46"/>
      <c r="G52" s="21" t="s">
        <v>4</v>
      </c>
      <c r="H52" s="11"/>
      <c r="I52" s="21" t="s">
        <v>48</v>
      </c>
      <c r="J52" s="11"/>
      <c r="K52" s="6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 spans="1:27" ht="18" customHeight="1" x14ac:dyDescent="0.3">
      <c r="A53" s="6"/>
      <c r="B53" s="46"/>
      <c r="C53" s="46"/>
      <c r="D53" s="46"/>
      <c r="E53" s="46"/>
      <c r="G53" s="11"/>
      <c r="H53" s="11"/>
      <c r="I53" s="11"/>
      <c r="J53" s="11"/>
      <c r="K53" s="6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 spans="1:27" ht="18" customHeight="1" x14ac:dyDescent="0.3">
      <c r="A54" s="6"/>
      <c r="B54" s="46"/>
      <c r="C54" s="46"/>
      <c r="D54" s="46"/>
      <c r="E54" s="46"/>
      <c r="G54" s="15" t="s">
        <v>25</v>
      </c>
      <c r="H54" s="17"/>
      <c r="I54" s="15" t="s">
        <v>26</v>
      </c>
      <c r="J54" s="11"/>
      <c r="K54" s="6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 spans="1:27" ht="18" customHeight="1" x14ac:dyDescent="0.3">
      <c r="A55" s="6"/>
      <c r="C55" s="12" t="s">
        <v>21</v>
      </c>
      <c r="G55" s="22">
        <v>4150</v>
      </c>
      <c r="I55" s="23" t="s">
        <v>49</v>
      </c>
      <c r="K55" s="6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 spans="1:27" x14ac:dyDescent="0.25">
      <c r="A56" s="6"/>
      <c r="G56" s="18"/>
      <c r="H56" s="3"/>
      <c r="I56" s="19"/>
      <c r="K56" s="6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 spans="1:27" ht="18.75" x14ac:dyDescent="0.3">
      <c r="A57" s="6"/>
      <c r="C57" s="24" t="s">
        <v>1</v>
      </c>
      <c r="D57" s="14"/>
      <c r="G57" s="15" t="s">
        <v>27</v>
      </c>
      <c r="I57" s="15" t="s">
        <v>28</v>
      </c>
      <c r="K57" s="6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 spans="1:27" x14ac:dyDescent="0.25">
      <c r="A58" s="6"/>
      <c r="G58" s="21" t="s">
        <v>50</v>
      </c>
      <c r="I58" s="21" t="s">
        <v>17</v>
      </c>
      <c r="K58" s="6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 spans="1:27" x14ac:dyDescent="0.25">
      <c r="A59" s="6"/>
      <c r="G59" s="20"/>
      <c r="H59" s="3"/>
      <c r="I59" s="20"/>
      <c r="K59" s="6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 spans="1:27" x14ac:dyDescent="0.25">
      <c r="A60" s="6"/>
      <c r="G60" s="15" t="s">
        <v>31</v>
      </c>
      <c r="H60" s="3"/>
      <c r="I60" s="15" t="s">
        <v>32</v>
      </c>
      <c r="K60" s="6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 spans="1:27" ht="18.75" x14ac:dyDescent="0.3">
      <c r="A61" s="6"/>
      <c r="C61" s="12" t="s">
        <v>22</v>
      </c>
      <c r="G61" s="25">
        <v>44211</v>
      </c>
      <c r="H61" s="3"/>
      <c r="I61" s="26">
        <f>IF(G61="","",G61+14)</f>
        <v>44225</v>
      </c>
      <c r="K61" s="6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 spans="1:27" x14ac:dyDescent="0.25">
      <c r="A62" s="6"/>
      <c r="K62" s="6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 spans="1:27" ht="18" customHeight="1" x14ac:dyDescent="0.3">
      <c r="A63" s="6"/>
      <c r="G63" s="12"/>
      <c r="K63" s="6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  <row r="64" spans="1:27" ht="18" customHeight="1" x14ac:dyDescent="0.3">
      <c r="A64" s="6"/>
      <c r="B64" s="10" t="s">
        <v>14</v>
      </c>
      <c r="C64" s="42" t="s">
        <v>19</v>
      </c>
      <c r="D64" s="42" t="s">
        <v>23</v>
      </c>
      <c r="E64" s="42" t="s">
        <v>20</v>
      </c>
      <c r="F64" s="10" t="s">
        <v>55</v>
      </c>
      <c r="G64" s="12"/>
      <c r="K64" s="6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</row>
    <row r="65" spans="1:27" ht="18" customHeight="1" x14ac:dyDescent="0.3">
      <c r="A65" s="6"/>
      <c r="B65" s="38">
        <v>4538</v>
      </c>
      <c r="C65" s="39" t="e">
        <f>IF(Tableau81215[[#This Row],[ARTICLE]]="","",VLOOKUP(Tableau81215[[#This Row],[ARTICLE]],#REF!,2,0))</f>
        <v>#REF!</v>
      </c>
      <c r="D65" s="40">
        <v>1</v>
      </c>
      <c r="E65" s="41"/>
      <c r="F65" s="47"/>
      <c r="G65" s="12"/>
      <c r="K65" s="6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</row>
    <row r="66" spans="1:27" x14ac:dyDescent="0.25">
      <c r="A66" s="6"/>
      <c r="B66" s="38">
        <v>4819</v>
      </c>
      <c r="C66" s="39" t="e">
        <f>IF(Tableau81215[[#This Row],[ARTICLE]]="","",VLOOKUP(Tableau81215[[#This Row],[ARTICLE]],#REF!,2,0))</f>
        <v>#REF!</v>
      </c>
      <c r="D66" s="40">
        <v>3</v>
      </c>
      <c r="E66" s="41"/>
      <c r="F66" s="47"/>
      <c r="K66" s="6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</row>
    <row r="67" spans="1:27" x14ac:dyDescent="0.25">
      <c r="A67" s="6"/>
      <c r="B67" s="38">
        <v>4721</v>
      </c>
      <c r="C67" s="39" t="e">
        <f>IF(Tableau81215[[#This Row],[ARTICLE]]="","",VLOOKUP(Tableau81215[[#This Row],[ARTICLE]],#REF!,2,0))</f>
        <v>#REF!</v>
      </c>
      <c r="D67" s="40">
        <v>10</v>
      </c>
      <c r="E67" s="41"/>
      <c r="F67" s="47"/>
      <c r="K67" s="6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</row>
    <row r="68" spans="1:27" x14ac:dyDescent="0.25">
      <c r="A68" s="6"/>
      <c r="B68" s="38">
        <v>4325</v>
      </c>
      <c r="C68" s="39" t="e">
        <f>IF(Tableau81215[[#This Row],[ARTICLE]]="","",VLOOKUP(Tableau81215[[#This Row],[ARTICLE]],#REF!,2,0))</f>
        <v>#REF!</v>
      </c>
      <c r="D68" s="40">
        <v>2</v>
      </c>
      <c r="E68" s="41"/>
      <c r="F68" s="47"/>
      <c r="K68" s="6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</row>
    <row r="69" spans="1:27" x14ac:dyDescent="0.25">
      <c r="A69" s="6"/>
      <c r="B69" s="38"/>
      <c r="C69" s="39" t="str">
        <f>IF(Tableau81215[[#This Row],[ARTICLE]]="","",VLOOKUP(Tableau81215[[#This Row],[ARTICLE]],#REF!,2,0))</f>
        <v/>
      </c>
      <c r="D69" s="40"/>
      <c r="E69" s="41"/>
      <c r="F69" s="47"/>
      <c r="K69" s="6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</row>
    <row r="70" spans="1:27" x14ac:dyDescent="0.25">
      <c r="A70" s="6"/>
      <c r="B70" s="38"/>
      <c r="C70" s="39" t="str">
        <f>IF(Tableau81215[[#This Row],[ARTICLE]]="","",VLOOKUP(Tableau81215[[#This Row],[ARTICLE]],#REF!,2,0))</f>
        <v/>
      </c>
      <c r="D70" s="40"/>
      <c r="E70" s="41"/>
      <c r="F70" s="47"/>
      <c r="K70" s="6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</row>
    <row r="71" spans="1:27" x14ac:dyDescent="0.25">
      <c r="A71" s="6"/>
      <c r="B71" s="38"/>
      <c r="C71" s="39" t="str">
        <f>IF(Tableau81215[[#This Row],[ARTICLE]]="","",VLOOKUP(Tableau81215[[#This Row],[ARTICLE]],#REF!,2,0))</f>
        <v/>
      </c>
      <c r="D71" s="40"/>
      <c r="E71" s="41"/>
      <c r="F71" s="47"/>
      <c r="K71" s="6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</row>
    <row r="72" spans="1:27" x14ac:dyDescent="0.25">
      <c r="A72" s="6"/>
      <c r="B72" s="38"/>
      <c r="C72" s="39" t="str">
        <f>IF(Tableau81215[[#This Row],[ARTICLE]]="","",VLOOKUP(Tableau81215[[#This Row],[ARTICLE]],#REF!,2,0))</f>
        <v/>
      </c>
      <c r="D72" s="40"/>
      <c r="E72" s="41"/>
      <c r="F72" s="47"/>
      <c r="K72" s="6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</row>
    <row r="73" spans="1:27" x14ac:dyDescent="0.25">
      <c r="A73" s="6"/>
      <c r="B73" s="38"/>
      <c r="C73" s="39" t="str">
        <f>IF(Tableau81215[[#This Row],[ARTICLE]]="","",VLOOKUP(Tableau81215[[#This Row],[ARTICLE]],#REF!,2,0))</f>
        <v/>
      </c>
      <c r="D73" s="40"/>
      <c r="E73" s="41"/>
      <c r="F73" s="47"/>
      <c r="K73" s="6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</row>
    <row r="74" spans="1:27" x14ac:dyDescent="0.25">
      <c r="A74" s="6"/>
      <c r="B74" s="38"/>
      <c r="C74" s="39" t="str">
        <f>IF(Tableau81215[[#This Row],[ARTICLE]]="","",VLOOKUP(Tableau81215[[#This Row],[ARTICLE]],#REF!,2,0))</f>
        <v/>
      </c>
      <c r="D74" s="40"/>
      <c r="E74" s="41"/>
      <c r="F74" s="47"/>
      <c r="K74" s="6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 spans="1:27" x14ac:dyDescent="0.25">
      <c r="A75" s="6"/>
      <c r="B75" s="38"/>
      <c r="C75" s="39" t="str">
        <f>IF(Tableau81215[[#This Row],[ARTICLE]]="","",VLOOKUP(Tableau81215[[#This Row],[ARTICLE]],#REF!,2,0))</f>
        <v/>
      </c>
      <c r="D75" s="40"/>
      <c r="E75" s="41"/>
      <c r="F75" s="47"/>
      <c r="K75" s="6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</row>
    <row r="76" spans="1:27" x14ac:dyDescent="0.25">
      <c r="A76" s="6"/>
      <c r="B76" s="38"/>
      <c r="C76" s="39" t="str">
        <f>IF(Tableau81215[[#This Row],[ARTICLE]]="","",VLOOKUP(Tableau81215[[#This Row],[ARTICLE]],#REF!,2,0))</f>
        <v/>
      </c>
      <c r="D76" s="40"/>
      <c r="E76" s="41"/>
      <c r="F76" s="47"/>
      <c r="K76" s="6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</row>
    <row r="77" spans="1:27" x14ac:dyDescent="0.25">
      <c r="A77" s="6"/>
      <c r="B77" s="38"/>
      <c r="C77" s="39" t="str">
        <f>IF(Tableau81215[[#This Row],[ARTICLE]]="","",VLOOKUP(Tableau81215[[#This Row],[ARTICLE]],#REF!,2,0))</f>
        <v/>
      </c>
      <c r="D77" s="40"/>
      <c r="E77" s="41"/>
      <c r="F77" s="47"/>
      <c r="K77" s="6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</row>
    <row r="78" spans="1:27" x14ac:dyDescent="0.25">
      <c r="A78" s="6"/>
      <c r="B78" s="38"/>
      <c r="C78" s="39" t="str">
        <f>IF(Tableau81215[[#This Row],[ARTICLE]]="","",VLOOKUP(Tableau81215[[#This Row],[ARTICLE]],#REF!,2,0))</f>
        <v/>
      </c>
      <c r="D78" s="40"/>
      <c r="E78" s="41"/>
      <c r="F78" s="47"/>
      <c r="K78" s="6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</row>
    <row r="79" spans="1:27" x14ac:dyDescent="0.25">
      <c r="A79" s="6"/>
      <c r="B79" s="38"/>
      <c r="C79" s="39" t="str">
        <f>IF(Tableau81215[[#This Row],[ARTICLE]]="","",VLOOKUP(Tableau81215[[#This Row],[ARTICLE]],#REF!,2,0))</f>
        <v/>
      </c>
      <c r="D79" s="40"/>
      <c r="E79" s="41"/>
      <c r="F79" s="47"/>
      <c r="K79" s="6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</row>
    <row r="80" spans="1:27" x14ac:dyDescent="0.25">
      <c r="A80" s="6"/>
      <c r="B80" s="38"/>
      <c r="C80" s="39" t="str">
        <f>IF(Tableau81215[[#This Row],[ARTICLE]]="","",VLOOKUP(Tableau81215[[#This Row],[ARTICLE]],#REF!,2,0))</f>
        <v/>
      </c>
      <c r="D80" s="40"/>
      <c r="E80" s="41"/>
      <c r="F80" s="48"/>
      <c r="G80" s="45"/>
      <c r="H80" s="45"/>
      <c r="I80" s="45"/>
      <c r="J80" s="45"/>
      <c r="K80" s="6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</row>
    <row r="81" spans="1:27" x14ac:dyDescent="0.25">
      <c r="A81" s="6"/>
      <c r="B81" s="38"/>
      <c r="C81" s="39" t="str">
        <f>IF(Tableau81215[[#This Row],[ARTICLE]]="","",VLOOKUP(Tableau81215[[#This Row],[ARTICLE]],#REF!,2,0))</f>
        <v/>
      </c>
      <c r="D81" s="40"/>
      <c r="E81" s="41"/>
      <c r="F81" s="48"/>
      <c r="G81" s="2"/>
      <c r="H81" s="2"/>
      <c r="I81" s="2"/>
      <c r="J81" s="2"/>
      <c r="K81" s="6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</row>
    <row r="82" spans="1:27" x14ac:dyDescent="0.25">
      <c r="A82" s="6"/>
      <c r="B82" s="38"/>
      <c r="C82" s="39" t="str">
        <f>IF(Tableau81215[[#This Row],[ARTICLE]]="","",VLOOKUP(Tableau81215[[#This Row],[ARTICLE]],#REF!,2,0))</f>
        <v/>
      </c>
      <c r="D82" s="40"/>
      <c r="E82" s="41"/>
      <c r="F82" s="48"/>
      <c r="G82" s="2"/>
      <c r="H82" s="2"/>
      <c r="I82" s="2"/>
      <c r="J82" s="2"/>
      <c r="K82" s="6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</row>
    <row r="83" spans="1:27" x14ac:dyDescent="0.25">
      <c r="A83" s="6"/>
      <c r="B83" s="38"/>
      <c r="C83" s="39" t="str">
        <f>IF(Tableau81215[[#This Row],[ARTICLE]]="","",VLOOKUP(Tableau81215[[#This Row],[ARTICLE]],#REF!,2,0))</f>
        <v/>
      </c>
      <c r="D83" s="40"/>
      <c r="E83" s="41"/>
      <c r="F83" s="48"/>
      <c r="G83" s="2"/>
      <c r="H83" s="2"/>
      <c r="I83" s="2"/>
      <c r="J83" s="2"/>
      <c r="K83" s="6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</row>
    <row r="84" spans="1:27" x14ac:dyDescent="0.25">
      <c r="A84" s="6"/>
      <c r="B84" s="38"/>
      <c r="C84" s="39" t="str">
        <f>IF(Tableau81215[[#This Row],[ARTICLE]]="","",VLOOKUP(Tableau81215[[#This Row],[ARTICLE]],#REF!,2,0))</f>
        <v/>
      </c>
      <c r="D84" s="40"/>
      <c r="E84" s="41"/>
      <c r="F84" s="48"/>
      <c r="G84" s="2"/>
      <c r="H84" s="2"/>
      <c r="I84" s="2"/>
      <c r="J84" s="2"/>
      <c r="K84" s="6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</row>
    <row r="85" spans="1:27" x14ac:dyDescent="0.25">
      <c r="A85" s="6"/>
      <c r="F85" s="2"/>
      <c r="G85" s="2"/>
      <c r="H85" s="2"/>
      <c r="I85" s="2"/>
      <c r="J85" s="2"/>
      <c r="K85" s="6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</row>
    <row r="86" spans="1:27" x14ac:dyDescent="0.25">
      <c r="A86" s="6"/>
      <c r="B86" s="7"/>
      <c r="C86" s="7"/>
      <c r="D86" s="7"/>
      <c r="E86" s="7"/>
      <c r="F86" s="7"/>
      <c r="G86" s="7"/>
      <c r="H86" s="7"/>
      <c r="I86" s="7"/>
      <c r="J86" s="7"/>
      <c r="K86" s="6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</row>
    <row r="87" spans="1:27" x14ac:dyDescent="0.25">
      <c r="A87" s="6"/>
      <c r="B87" s="46"/>
      <c r="C87" s="46"/>
      <c r="D87" s="46"/>
      <c r="E87" s="46"/>
      <c r="F87" s="8"/>
      <c r="G87" s="8"/>
      <c r="H87" s="8"/>
      <c r="I87" s="8"/>
      <c r="J87" s="8"/>
      <c r="K87" s="6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</row>
    <row r="88" spans="1:27" x14ac:dyDescent="0.25">
      <c r="A88" s="6"/>
      <c r="B88" s="147" t="s">
        <v>54</v>
      </c>
      <c r="C88" s="147"/>
      <c r="D88" s="147"/>
      <c r="E88" s="147"/>
      <c r="K88" s="6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</row>
    <row r="89" spans="1:27" ht="18" customHeight="1" x14ac:dyDescent="0.3">
      <c r="A89" s="6"/>
      <c r="B89" s="147"/>
      <c r="C89" s="147"/>
      <c r="D89" s="147"/>
      <c r="E89" s="147"/>
      <c r="G89" s="12" t="s">
        <v>29</v>
      </c>
      <c r="H89" s="12"/>
      <c r="I89" s="12"/>
      <c r="J89" s="12"/>
      <c r="K89" s="6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</row>
    <row r="90" spans="1:27" ht="18" customHeight="1" x14ac:dyDescent="0.3">
      <c r="A90" s="6"/>
      <c r="B90" s="46"/>
      <c r="C90" s="46"/>
      <c r="D90" s="46"/>
      <c r="E90" s="46"/>
      <c r="G90" s="11"/>
      <c r="H90" s="11"/>
      <c r="I90" s="11"/>
      <c r="J90" s="11"/>
      <c r="K90" s="6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</row>
    <row r="91" spans="1:27" ht="18" customHeight="1" x14ac:dyDescent="0.3">
      <c r="A91" s="6"/>
      <c r="B91" s="46"/>
      <c r="C91" s="46"/>
      <c r="D91" s="46"/>
      <c r="E91" s="46"/>
      <c r="G91" s="11"/>
      <c r="H91" s="11"/>
      <c r="I91" s="11"/>
      <c r="J91" s="11"/>
      <c r="K91" s="6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</row>
    <row r="92" spans="1:27" ht="18" customHeight="1" x14ac:dyDescent="0.25">
      <c r="A92" s="6"/>
      <c r="B92" s="46"/>
      <c r="C92" s="46"/>
      <c r="D92" s="46"/>
      <c r="E92" s="46"/>
      <c r="G92" s="15" t="s">
        <v>24</v>
      </c>
      <c r="H92" s="16"/>
      <c r="I92" s="15" t="s">
        <v>30</v>
      </c>
      <c r="J92" s="43"/>
      <c r="K92" s="6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</row>
    <row r="93" spans="1:27" ht="18" customHeight="1" x14ac:dyDescent="0.3">
      <c r="A93" s="6"/>
      <c r="B93" s="46"/>
      <c r="C93" s="46"/>
      <c r="D93" s="46"/>
      <c r="E93" s="46"/>
      <c r="G93" s="21" t="s">
        <v>5</v>
      </c>
      <c r="H93" s="11"/>
      <c r="I93" s="21" t="s">
        <v>48</v>
      </c>
      <c r="J93" s="11"/>
      <c r="K93" s="6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</row>
    <row r="94" spans="1:27" ht="18" customHeight="1" x14ac:dyDescent="0.3">
      <c r="A94" s="6"/>
      <c r="B94" s="46"/>
      <c r="C94" s="46"/>
      <c r="D94" s="46"/>
      <c r="E94" s="46"/>
      <c r="G94" s="11"/>
      <c r="H94" s="11"/>
      <c r="I94" s="11"/>
      <c r="J94" s="11"/>
      <c r="K94" s="6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</row>
    <row r="95" spans="1:27" ht="18" customHeight="1" x14ac:dyDescent="0.3">
      <c r="A95" s="6"/>
      <c r="B95" s="46"/>
      <c r="C95" s="46"/>
      <c r="D95" s="46"/>
      <c r="E95" s="46"/>
      <c r="G95" s="15" t="s">
        <v>25</v>
      </c>
      <c r="H95" s="17"/>
      <c r="I95" s="15" t="s">
        <v>26</v>
      </c>
      <c r="J95" s="11"/>
      <c r="K95" s="6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</row>
    <row r="96" spans="1:27" ht="18" customHeight="1" x14ac:dyDescent="0.3">
      <c r="A96" s="6"/>
      <c r="C96" s="12" t="s">
        <v>21</v>
      </c>
      <c r="G96" s="22">
        <v>4150</v>
      </c>
      <c r="I96" s="23" t="s">
        <v>49</v>
      </c>
      <c r="K96" s="6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</row>
    <row r="97" spans="1:27" x14ac:dyDescent="0.25">
      <c r="A97" s="6"/>
      <c r="G97" s="18"/>
      <c r="H97" s="3"/>
      <c r="I97" s="19"/>
      <c r="K97" s="6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</row>
    <row r="98" spans="1:27" ht="18.75" x14ac:dyDescent="0.3">
      <c r="A98" s="6"/>
      <c r="C98" s="24" t="s">
        <v>1</v>
      </c>
      <c r="D98" s="14"/>
      <c r="G98" s="15" t="s">
        <v>27</v>
      </c>
      <c r="I98" s="15" t="s">
        <v>28</v>
      </c>
      <c r="K98" s="6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</row>
    <row r="99" spans="1:27" x14ac:dyDescent="0.25">
      <c r="A99" s="6"/>
      <c r="G99" s="21"/>
      <c r="I99" s="21" t="s">
        <v>17</v>
      </c>
      <c r="K99" s="6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</row>
    <row r="100" spans="1:27" x14ac:dyDescent="0.25">
      <c r="A100" s="6"/>
      <c r="G100" s="20"/>
      <c r="H100" s="3"/>
      <c r="I100" s="20"/>
      <c r="K100" s="6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</row>
    <row r="101" spans="1:27" x14ac:dyDescent="0.25">
      <c r="A101" s="6"/>
      <c r="G101" s="15" t="s">
        <v>31</v>
      </c>
      <c r="H101" s="3"/>
      <c r="I101" s="15" t="s">
        <v>32</v>
      </c>
      <c r="K101" s="6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</row>
    <row r="102" spans="1:27" ht="18.75" x14ac:dyDescent="0.3">
      <c r="A102" s="6"/>
      <c r="C102" s="12" t="s">
        <v>22</v>
      </c>
      <c r="G102" s="25">
        <v>44211</v>
      </c>
      <c r="H102" s="3"/>
      <c r="I102" s="26">
        <f>IF(G102="","",G102+14)</f>
        <v>44225</v>
      </c>
      <c r="K102" s="6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</row>
    <row r="103" spans="1:27" x14ac:dyDescent="0.25">
      <c r="A103" s="6"/>
      <c r="K103" s="6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</row>
    <row r="104" spans="1:27" ht="18" customHeight="1" x14ac:dyDescent="0.3">
      <c r="A104" s="6"/>
      <c r="G104" s="12"/>
      <c r="K104" s="6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</row>
    <row r="105" spans="1:27" ht="18" customHeight="1" x14ac:dyDescent="0.3">
      <c r="A105" s="6"/>
      <c r="B105" s="10" t="s">
        <v>14</v>
      </c>
      <c r="C105" s="42" t="s">
        <v>19</v>
      </c>
      <c r="D105" s="42" t="s">
        <v>23</v>
      </c>
      <c r="E105" s="42" t="s">
        <v>20</v>
      </c>
      <c r="F105" s="42" t="s">
        <v>55</v>
      </c>
      <c r="G105" s="12"/>
      <c r="K105" s="6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</row>
    <row r="106" spans="1:27" ht="18" customHeight="1" x14ac:dyDescent="0.3">
      <c r="A106" s="6"/>
      <c r="B106" s="38">
        <v>4327</v>
      </c>
      <c r="C106" s="39" t="e">
        <f>IF(Tableau81216[[#This Row],[ARTICLE]]="","",VLOOKUP(Tableau81216[[#This Row],[ARTICLE]],#REF!,2,0))</f>
        <v>#REF!</v>
      </c>
      <c r="D106" s="40">
        <v>24</v>
      </c>
      <c r="E106" s="41"/>
      <c r="F106" s="47"/>
      <c r="G106" s="12"/>
      <c r="K106" s="6"/>
    </row>
    <row r="107" spans="1:27" x14ac:dyDescent="0.25">
      <c r="A107" s="6"/>
      <c r="B107" s="38"/>
      <c r="C107" s="39" t="str">
        <f>IF(Tableau81216[[#This Row],[ARTICLE]]="","",VLOOKUP(Tableau81216[[#This Row],[ARTICLE]],#REF!,2,0))</f>
        <v/>
      </c>
      <c r="D107" s="40"/>
      <c r="E107" s="41"/>
      <c r="F107" s="47"/>
      <c r="K107" s="6"/>
    </row>
    <row r="108" spans="1:27" x14ac:dyDescent="0.25">
      <c r="A108" s="6"/>
      <c r="B108" s="38"/>
      <c r="C108" s="39" t="str">
        <f>IF(Tableau81216[[#This Row],[ARTICLE]]="","",VLOOKUP(Tableau81216[[#This Row],[ARTICLE]],#REF!,2,0))</f>
        <v/>
      </c>
      <c r="D108" s="40"/>
      <c r="E108" s="41"/>
      <c r="F108" s="47"/>
      <c r="K108" s="6"/>
    </row>
    <row r="109" spans="1:27" x14ac:dyDescent="0.25">
      <c r="A109" s="6"/>
      <c r="B109" s="38"/>
      <c r="C109" s="39" t="str">
        <f>IF(Tableau81216[[#This Row],[ARTICLE]]="","",VLOOKUP(Tableau81216[[#This Row],[ARTICLE]],#REF!,2,0))</f>
        <v/>
      </c>
      <c r="D109" s="40"/>
      <c r="E109" s="41"/>
      <c r="F109" s="47"/>
      <c r="K109" s="6"/>
    </row>
    <row r="110" spans="1:27" x14ac:dyDescent="0.25">
      <c r="A110" s="6"/>
      <c r="B110" s="38"/>
      <c r="C110" s="39" t="str">
        <f>IF(Tableau81216[[#This Row],[ARTICLE]]="","",VLOOKUP(Tableau81216[[#This Row],[ARTICLE]],#REF!,2,0))</f>
        <v/>
      </c>
      <c r="D110" s="40"/>
      <c r="E110" s="41"/>
      <c r="F110" s="47"/>
      <c r="K110" s="6"/>
    </row>
    <row r="111" spans="1:27" x14ac:dyDescent="0.25">
      <c r="A111" s="6"/>
      <c r="B111" s="38"/>
      <c r="C111" s="39" t="str">
        <f>IF(Tableau81216[[#This Row],[ARTICLE]]="","",VLOOKUP(Tableau81216[[#This Row],[ARTICLE]],#REF!,2,0))</f>
        <v/>
      </c>
      <c r="D111" s="40"/>
      <c r="E111" s="41"/>
      <c r="F111" s="47"/>
      <c r="K111" s="6"/>
    </row>
    <row r="112" spans="1:27" x14ac:dyDescent="0.25">
      <c r="A112" s="6"/>
      <c r="B112" s="38"/>
      <c r="C112" s="39" t="str">
        <f>IF(Tableau81216[[#This Row],[ARTICLE]]="","",VLOOKUP(Tableau81216[[#This Row],[ARTICLE]],#REF!,2,0))</f>
        <v/>
      </c>
      <c r="D112" s="40"/>
      <c r="E112" s="41"/>
      <c r="F112" s="47"/>
      <c r="K112" s="6"/>
    </row>
    <row r="113" spans="1:11" x14ac:dyDescent="0.25">
      <c r="A113" s="6"/>
      <c r="B113" s="38"/>
      <c r="C113" s="39" t="str">
        <f>IF(Tableau81216[[#This Row],[ARTICLE]]="","",VLOOKUP(Tableau81216[[#This Row],[ARTICLE]],#REF!,2,0))</f>
        <v/>
      </c>
      <c r="D113" s="40"/>
      <c r="E113" s="41"/>
      <c r="F113" s="47"/>
      <c r="K113" s="6"/>
    </row>
    <row r="114" spans="1:11" x14ac:dyDescent="0.25">
      <c r="A114" s="6"/>
      <c r="B114" s="38"/>
      <c r="C114" s="39" t="str">
        <f>IF(Tableau81216[[#This Row],[ARTICLE]]="","",VLOOKUP(Tableau81216[[#This Row],[ARTICLE]],#REF!,2,0))</f>
        <v/>
      </c>
      <c r="D114" s="40"/>
      <c r="E114" s="41"/>
      <c r="F114" s="47"/>
      <c r="K114" s="6"/>
    </row>
    <row r="115" spans="1:11" x14ac:dyDescent="0.25">
      <c r="A115" s="6"/>
      <c r="B115" s="38"/>
      <c r="C115" s="39" t="str">
        <f>IF(Tableau81216[[#This Row],[ARTICLE]]="","",VLOOKUP(Tableau81216[[#This Row],[ARTICLE]],#REF!,2,0))</f>
        <v/>
      </c>
      <c r="D115" s="40"/>
      <c r="E115" s="41"/>
      <c r="F115" s="47"/>
      <c r="K115" s="6"/>
    </row>
    <row r="116" spans="1:11" x14ac:dyDescent="0.25">
      <c r="A116" s="6"/>
      <c r="B116" s="38"/>
      <c r="C116" s="39" t="str">
        <f>IF(Tableau81216[[#This Row],[ARTICLE]]="","",VLOOKUP(Tableau81216[[#This Row],[ARTICLE]],#REF!,2,0))</f>
        <v/>
      </c>
      <c r="D116" s="40"/>
      <c r="E116" s="41"/>
      <c r="F116" s="47"/>
      <c r="K116" s="6"/>
    </row>
    <row r="117" spans="1:11" x14ac:dyDescent="0.25">
      <c r="A117" s="6"/>
      <c r="B117" s="38"/>
      <c r="C117" s="39" t="str">
        <f>IF(Tableau81216[[#This Row],[ARTICLE]]="","",VLOOKUP(Tableau81216[[#This Row],[ARTICLE]],#REF!,2,0))</f>
        <v/>
      </c>
      <c r="D117" s="40"/>
      <c r="E117" s="41"/>
      <c r="F117" s="47"/>
      <c r="K117" s="6"/>
    </row>
    <row r="118" spans="1:11" x14ac:dyDescent="0.25">
      <c r="A118" s="6"/>
      <c r="B118" s="38"/>
      <c r="C118" s="39" t="str">
        <f>IF(Tableau81216[[#This Row],[ARTICLE]]="","",VLOOKUP(Tableau81216[[#This Row],[ARTICLE]],#REF!,2,0))</f>
        <v/>
      </c>
      <c r="D118" s="40"/>
      <c r="E118" s="41"/>
      <c r="F118" s="47"/>
      <c r="K118" s="6"/>
    </row>
    <row r="119" spans="1:11" x14ac:dyDescent="0.25">
      <c r="A119" s="6"/>
      <c r="B119" s="38"/>
      <c r="C119" s="39" t="str">
        <f>IF(Tableau81216[[#This Row],[ARTICLE]]="","",VLOOKUP(Tableau81216[[#This Row],[ARTICLE]],#REF!,2,0))</f>
        <v/>
      </c>
      <c r="D119" s="40"/>
      <c r="E119" s="41"/>
      <c r="F119" s="47"/>
      <c r="K119" s="6"/>
    </row>
    <row r="120" spans="1:11" x14ac:dyDescent="0.25">
      <c r="A120" s="6"/>
      <c r="B120" s="38"/>
      <c r="C120" s="39" t="str">
        <f>IF(Tableau81216[[#This Row],[ARTICLE]]="","",VLOOKUP(Tableau81216[[#This Row],[ARTICLE]],#REF!,2,0))</f>
        <v/>
      </c>
      <c r="D120" s="40"/>
      <c r="E120" s="41"/>
      <c r="F120" s="47"/>
      <c r="K120" s="6"/>
    </row>
    <row r="121" spans="1:11" x14ac:dyDescent="0.25">
      <c r="A121" s="6"/>
      <c r="B121" s="38"/>
      <c r="C121" s="39" t="str">
        <f>IF(Tableau81216[[#This Row],[ARTICLE]]="","",VLOOKUP(Tableau81216[[#This Row],[ARTICLE]],#REF!,2,0))</f>
        <v/>
      </c>
      <c r="D121" s="40"/>
      <c r="E121" s="41"/>
      <c r="F121" s="48"/>
      <c r="G121" s="45"/>
      <c r="H121" s="45"/>
      <c r="I121" s="45"/>
      <c r="J121" s="45"/>
      <c r="K121" s="6"/>
    </row>
    <row r="122" spans="1:11" x14ac:dyDescent="0.25">
      <c r="A122" s="6"/>
      <c r="B122" s="38"/>
      <c r="C122" s="39" t="str">
        <f>IF(Tableau81216[[#This Row],[ARTICLE]]="","",VLOOKUP(Tableau81216[[#This Row],[ARTICLE]],#REF!,2,0))</f>
        <v/>
      </c>
      <c r="D122" s="40"/>
      <c r="E122" s="41"/>
      <c r="F122" s="48"/>
      <c r="G122" s="2"/>
      <c r="H122" s="2"/>
      <c r="I122" s="2"/>
      <c r="J122" s="2"/>
      <c r="K122" s="6"/>
    </row>
    <row r="123" spans="1:11" x14ac:dyDescent="0.25">
      <c r="A123" s="6"/>
      <c r="B123" s="38"/>
      <c r="C123" s="39" t="str">
        <f>IF(Tableau81216[[#This Row],[ARTICLE]]="","",VLOOKUP(Tableau81216[[#This Row],[ARTICLE]],#REF!,2,0))</f>
        <v/>
      </c>
      <c r="D123" s="40"/>
      <c r="E123" s="41"/>
      <c r="F123" s="48"/>
      <c r="G123" s="2"/>
      <c r="H123" s="2"/>
      <c r="I123" s="2"/>
      <c r="J123" s="2"/>
      <c r="K123" s="6"/>
    </row>
    <row r="124" spans="1:11" x14ac:dyDescent="0.25">
      <c r="A124" s="6"/>
      <c r="B124" s="38"/>
      <c r="C124" s="39" t="str">
        <f>IF(Tableau81216[[#This Row],[ARTICLE]]="","",VLOOKUP(Tableau81216[[#This Row],[ARTICLE]],#REF!,2,0))</f>
        <v/>
      </c>
      <c r="D124" s="40"/>
      <c r="E124" s="41"/>
      <c r="F124" s="48"/>
      <c r="G124" s="2"/>
      <c r="H124" s="2"/>
      <c r="I124" s="2"/>
      <c r="J124" s="2"/>
      <c r="K124" s="6"/>
    </row>
    <row r="125" spans="1:11" x14ac:dyDescent="0.25">
      <c r="A125" s="6"/>
      <c r="B125" s="38"/>
      <c r="C125" s="39" t="str">
        <f>IF(Tableau81216[[#This Row],[ARTICLE]]="","",VLOOKUP(Tableau81216[[#This Row],[ARTICLE]],#REF!,2,0))</f>
        <v/>
      </c>
      <c r="D125" s="40"/>
      <c r="E125" s="41"/>
      <c r="F125" s="48"/>
      <c r="G125" s="2"/>
      <c r="H125" s="2"/>
      <c r="I125" s="2"/>
      <c r="J125" s="2"/>
      <c r="K125" s="6"/>
    </row>
    <row r="126" spans="1:11" x14ac:dyDescent="0.25">
      <c r="A126" s="6"/>
      <c r="F126" s="2"/>
      <c r="G126" s="2"/>
      <c r="H126" s="2"/>
      <c r="I126" s="2"/>
      <c r="J126" s="2"/>
      <c r="K126" s="6"/>
    </row>
    <row r="127" spans="1:11" x14ac:dyDescent="0.25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</row>
  </sheetData>
  <sheetProtection algorithmName="SHA-512" hashValue="12/+QqxfCVanzz6mxl4g3KADTFUIxW9zvNGbVex+eOLUNUzWo/wOFB319u3qI1+YEAZA1nQzbZo+4d8zC8l6lQ==" saltValue="wr20m39sWe/u87A+F1/v7g==" spinCount="100000" sheet="1" objects="1" scenarios="1" selectLockedCells="1"/>
  <mergeCells count="4">
    <mergeCell ref="A1:J3"/>
    <mergeCell ref="B6:E7"/>
    <mergeCell ref="B47:E48"/>
    <mergeCell ref="B88:E89"/>
  </mergeCells>
  <dataValidations count="3">
    <dataValidation type="whole" allowBlank="1" showInputMessage="1" showErrorMessage="1" errorTitle="Saisie incorrecte" error="Le nombre de palette saisi est incorrect._x000a__x000a_Veuillez saisir un nombre entier, entre 1 et 30." sqref="D24:D43 D65:D84 D106:D125" xr:uid="{A08205B8-7242-46A2-B5E0-E6B83980F50F}">
      <formula1>1</formula1>
      <formula2>30</formula2>
    </dataValidation>
    <dataValidation type="textLength" allowBlank="1" showInputMessage="1" showErrorMessage="1" errorTitle="Numéro de TC incorrect" error="Le numéro de conteneur saisi est incorrect, veuillez vérifier !_x000a__x000a_Votre numéro doit contenir au moins 11 caractères :_x000a__x000a_Exemple de N° : MFTU961652-3" sqref="I11 I52 I93" xr:uid="{CBA3191B-452F-4D6B-B0D5-A92434E49254}">
      <formula1>11</formula1>
      <formula2>12</formula2>
    </dataValidation>
    <dataValidation type="list" allowBlank="1" showInputMessage="1" showErrorMessage="1" sqref="B24:B43 B65:B84 B106:B125 C16 C57 C98 E24:E43 E65:E84 E106:E125 G11 G52 G93" xr:uid="{168129B9-BC0C-404E-9515-951D54C848AC}">
      <formula1>#REF!</formula1>
    </dataValidation>
  </dataValidations>
  <pageMargins left="0.7" right="0.7" top="0.75" bottom="0.75" header="0.3" footer="0.3"/>
  <pageSetup paperSize="9" scale="44" orientation="portrait" verticalDpi="597" r:id="rId1"/>
  <rowBreaks count="2" manualBreakCount="2">
    <brk id="44" max="16383" man="1"/>
    <brk id="85" max="10" man="1"/>
  </rowBreaks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284F7-0A61-4311-A7AF-4BECA7E6B884}">
  <sheetPr codeName="Feuil26"/>
  <dimension ref="A1:Z43"/>
  <sheetViews>
    <sheetView showGridLines="0" showRowColHeaders="0" showZeros="0" showRuler="0" showWhiteSpace="0" view="pageLayout" topLeftCell="O1" zoomScale="68" zoomScaleNormal="80" zoomScalePageLayoutView="68" workbookViewId="0">
      <selection activeCell="C21" sqref="C21"/>
    </sheetView>
  </sheetViews>
  <sheetFormatPr baseColWidth="10" defaultRowHeight="15" x14ac:dyDescent="0.25"/>
  <cols>
    <col min="2" max="2" width="19.140625" customWidth="1"/>
    <col min="3" max="3" width="22.28515625" customWidth="1"/>
    <col min="4" max="6" width="10.85546875" customWidth="1"/>
    <col min="7" max="7" width="19.140625" customWidth="1"/>
    <col min="8" max="12" width="13.140625" customWidth="1"/>
    <col min="13" max="13" width="19.140625" customWidth="1"/>
    <col min="14" max="14" width="21.85546875" customWidth="1"/>
    <col min="16" max="16" width="11.5703125" customWidth="1"/>
  </cols>
  <sheetData>
    <row r="1" spans="1:19" ht="14.45" customHeight="1" x14ac:dyDescent="0.25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R1" s="4" t="str">
        <f>CONCATENATE(J10," ","BOOKING N°",G12," DU ",TEXT(G10,"jj-mm-aa"))</f>
        <v xml:space="preserve"> BOOKING N° DU 00-01-00</v>
      </c>
    </row>
    <row r="2" spans="1:19" ht="14.45" customHeight="1" x14ac:dyDescent="0.25">
      <c r="A2" s="174" t="s">
        <v>2</v>
      </c>
      <c r="B2" s="174"/>
      <c r="C2" s="174"/>
      <c r="D2" s="174"/>
      <c r="E2" s="174"/>
      <c r="F2" s="174"/>
      <c r="G2" s="174"/>
      <c r="H2" s="174"/>
      <c r="I2" s="179" t="e">
        <f>#REF!</f>
        <v>#REF!</v>
      </c>
      <c r="J2" s="179"/>
      <c r="K2" s="179"/>
      <c r="L2" s="179"/>
    </row>
    <row r="3" spans="1:19" ht="14.45" customHeight="1" x14ac:dyDescent="0.25">
      <c r="A3" s="174"/>
      <c r="B3" s="174"/>
      <c r="C3" s="174"/>
      <c r="D3" s="174"/>
      <c r="E3" s="174"/>
      <c r="F3" s="174"/>
      <c r="G3" s="174"/>
      <c r="H3" s="174"/>
      <c r="I3" s="179"/>
      <c r="J3" s="179"/>
      <c r="K3" s="179"/>
      <c r="L3" s="179"/>
      <c r="M3" s="49"/>
    </row>
    <row r="4" spans="1:19" ht="14.45" customHeight="1" x14ac:dyDescent="0.25">
      <c r="A4" s="33"/>
      <c r="B4" s="33"/>
      <c r="C4" s="33"/>
      <c r="D4" s="33"/>
      <c r="E4" s="33"/>
      <c r="F4" s="33"/>
    </row>
    <row r="7" spans="1:19" ht="18" x14ac:dyDescent="0.25">
      <c r="B7" s="29" t="s">
        <v>33</v>
      </c>
      <c r="C7" s="3"/>
      <c r="D7">
        <v>0</v>
      </c>
      <c r="E7" s="29"/>
      <c r="F7" s="3"/>
      <c r="G7" s="29" t="s">
        <v>41</v>
      </c>
      <c r="I7" s="28"/>
      <c r="J7" s="28"/>
      <c r="K7" s="28"/>
      <c r="L7" s="28"/>
      <c r="M7" s="29" t="s">
        <v>34</v>
      </c>
    </row>
    <row r="10" spans="1:19" ht="15.75" x14ac:dyDescent="0.25">
      <c r="B10" s="90" t="s">
        <v>35</v>
      </c>
      <c r="C10" s="142"/>
      <c r="D10" s="35"/>
      <c r="E10" s="152" t="s">
        <v>31</v>
      </c>
      <c r="F10" s="152"/>
      <c r="G10" s="112"/>
      <c r="H10" s="152" t="s">
        <v>75</v>
      </c>
      <c r="I10" s="152"/>
      <c r="J10" s="177"/>
      <c r="K10" s="178"/>
      <c r="M10" s="90" t="s">
        <v>35</v>
      </c>
      <c r="N10" s="142"/>
    </row>
    <row r="11" spans="1:19" ht="24" customHeight="1" x14ac:dyDescent="0.25">
      <c r="B11" s="143" t="s">
        <v>0</v>
      </c>
      <c r="C11" s="144" t="str">
        <f>IF($C$10="","",VLOOKUP($C$10,#REF!,2,0))</f>
        <v/>
      </c>
      <c r="D11" s="35"/>
      <c r="E11" s="152" t="s">
        <v>43</v>
      </c>
      <c r="F11" s="152"/>
      <c r="G11" s="114" t="str">
        <f>IF(G10="","",G10+14)</f>
        <v/>
      </c>
      <c r="H11" s="152" t="s">
        <v>60</v>
      </c>
      <c r="I11" s="152"/>
      <c r="J11" s="177"/>
      <c r="K11" s="178"/>
      <c r="M11" s="143" t="s">
        <v>0</v>
      </c>
      <c r="N11" s="144" t="str">
        <f>IF($N$10="","",VLOOKUP($N$10,#REF!,2,0))</f>
        <v/>
      </c>
    </row>
    <row r="12" spans="1:19" ht="24" customHeight="1" x14ac:dyDescent="0.25">
      <c r="B12" s="143" t="s">
        <v>44</v>
      </c>
      <c r="C12" s="144" t="str">
        <f>IF($C$10="","",VLOOKUP($C$10,#REF!,3,0))</f>
        <v/>
      </c>
      <c r="D12" s="35"/>
      <c r="E12" s="152" t="s">
        <v>42</v>
      </c>
      <c r="F12" s="152"/>
      <c r="G12" s="113"/>
      <c r="H12" s="152" t="s">
        <v>59</v>
      </c>
      <c r="I12" s="152"/>
      <c r="J12" s="177"/>
      <c r="K12" s="178"/>
      <c r="M12" s="143" t="s">
        <v>45</v>
      </c>
      <c r="N12" s="144" t="str">
        <f>IF($N$10="","",VLOOKUP($N$10,#REF!,3,0))</f>
        <v/>
      </c>
    </row>
    <row r="13" spans="1:19" ht="24" customHeight="1" x14ac:dyDescent="0.25">
      <c r="B13" s="143" t="s">
        <v>36</v>
      </c>
      <c r="C13" s="144" t="str">
        <f>IF($C$10="","",VLOOKUP($C$10,#REF!,5,0))</f>
        <v/>
      </c>
      <c r="D13" s="35"/>
      <c r="E13" s="152" t="s">
        <v>28</v>
      </c>
      <c r="F13" s="152"/>
      <c r="G13" s="113"/>
      <c r="H13" s="152" t="s">
        <v>72</v>
      </c>
      <c r="I13" s="152"/>
      <c r="J13" s="172" t="s">
        <v>11</v>
      </c>
      <c r="K13" s="173"/>
      <c r="M13" s="143" t="s">
        <v>36</v>
      </c>
      <c r="N13" s="144" t="str">
        <f>IF($N$10="","",VLOOKUP($N$10,#REF!,5,0))</f>
        <v/>
      </c>
    </row>
    <row r="14" spans="1:19" ht="24" customHeight="1" x14ac:dyDescent="0.25">
      <c r="B14" s="143" t="s">
        <v>40</v>
      </c>
      <c r="C14" s="144" t="str">
        <f>IF($C$10="","",VLOOKUP($C$10,#REF!,6,0))</f>
        <v/>
      </c>
      <c r="D14" s="35"/>
      <c r="E14" s="152" t="s">
        <v>46</v>
      </c>
      <c r="F14" s="152"/>
      <c r="G14" s="91" t="str">
        <f>IF($N$10="","",VLOOKUP($N$10,#REF!,9,0))</f>
        <v/>
      </c>
      <c r="H14" s="152" t="s">
        <v>73</v>
      </c>
      <c r="I14" s="152"/>
      <c r="J14" s="172" t="s">
        <v>12</v>
      </c>
      <c r="K14" s="173"/>
      <c r="M14" s="143" t="s">
        <v>40</v>
      </c>
      <c r="N14" s="144" t="str">
        <f>IF($N$10="","",VLOOKUP($N$10,#REF!,6,0))</f>
        <v/>
      </c>
      <c r="O14" s="4"/>
      <c r="P14" s="4" t="e">
        <f>CONCATENATE(I2,"-",TEXT(G10,"JJMMAA"))</f>
        <v>#REF!</v>
      </c>
      <c r="Q14" s="4"/>
      <c r="R14" s="4"/>
      <c r="S14" s="4"/>
    </row>
    <row r="15" spans="1:19" ht="24" customHeight="1" x14ac:dyDescent="0.25">
      <c r="B15" s="143" t="s">
        <v>37</v>
      </c>
      <c r="C15" s="144" t="str">
        <f>IF($C$10="","",VLOOKUP($C$10,#REF!,7,0))</f>
        <v/>
      </c>
      <c r="D15" s="35"/>
      <c r="E15" s="36"/>
      <c r="F15" s="37"/>
      <c r="G15" s="82"/>
      <c r="H15" s="163"/>
      <c r="I15" s="164"/>
      <c r="J15" s="75"/>
      <c r="K15" s="50"/>
      <c r="M15" s="143" t="s">
        <v>37</v>
      </c>
      <c r="N15" s="144" t="str">
        <f>IF($N$10="","",VLOOKUP($N$10,#REF!,7,0))</f>
        <v/>
      </c>
      <c r="O15" s="4"/>
      <c r="P15" s="4" t="str">
        <f>TEXT(G10,"JJ/MM/AAAA")</f>
        <v>00/01/1900</v>
      </c>
      <c r="Q15" s="4"/>
      <c r="R15" s="4"/>
      <c r="S15" s="4"/>
    </row>
    <row r="16" spans="1:19" ht="24" customHeight="1" x14ac:dyDescent="0.25">
      <c r="B16" s="143" t="s">
        <v>38</v>
      </c>
      <c r="C16" s="144" t="str">
        <f>IF($C$10="","",VLOOKUP($C$10,#REF!,8,0))</f>
        <v/>
      </c>
      <c r="D16" s="35"/>
      <c r="E16" s="36"/>
      <c r="F16" s="37"/>
      <c r="G16" s="82"/>
      <c r="H16" s="163"/>
      <c r="I16" s="164"/>
      <c r="J16" s="75"/>
      <c r="K16" s="50"/>
      <c r="M16" s="143" t="s">
        <v>38</v>
      </c>
      <c r="N16" s="144" t="str">
        <f>IF($N$10="","",VLOOKUP($N$10,#REF!,8,0))</f>
        <v/>
      </c>
      <c r="O16" s="4"/>
      <c r="P16" s="4" t="str">
        <f>MID(G12,1,10)</f>
        <v/>
      </c>
      <c r="Q16" s="4"/>
      <c r="R16" s="4"/>
      <c r="S16" s="4"/>
    </row>
    <row r="17" spans="1:26" ht="24" customHeight="1" x14ac:dyDescent="0.25">
      <c r="B17" s="143" t="s">
        <v>39</v>
      </c>
      <c r="C17" s="144" t="str">
        <f>IF($C$10="","",VLOOKUP($C$10,#REF!,11,0))</f>
        <v/>
      </c>
      <c r="D17" s="35"/>
      <c r="E17" s="36"/>
      <c r="F17" s="37"/>
      <c r="G17" s="82"/>
      <c r="H17" s="163"/>
      <c r="I17" s="164"/>
      <c r="J17" s="75"/>
      <c r="K17" s="51"/>
      <c r="M17" s="143" t="s">
        <v>39</v>
      </c>
      <c r="N17" s="145" t="str">
        <f>IF($N$10="","",VLOOKUP($N$10,#REF!,11,0))</f>
        <v/>
      </c>
      <c r="O17" s="4"/>
      <c r="P17" s="4" t="str">
        <f>MID(G13,1,10)</f>
        <v/>
      </c>
      <c r="Q17" s="4"/>
      <c r="R17" s="4"/>
      <c r="S17" s="4"/>
    </row>
    <row r="18" spans="1:26" ht="24" customHeight="1" x14ac:dyDescent="0.25">
      <c r="D18" s="35"/>
      <c r="E18" s="36"/>
      <c r="F18" s="34"/>
      <c r="G18" s="82"/>
      <c r="H18" s="163"/>
      <c r="I18" s="164"/>
      <c r="J18" s="75"/>
      <c r="O18" s="4"/>
      <c r="P18" s="4" t="str">
        <f>MID(J11,1,25)</f>
        <v/>
      </c>
      <c r="Q18" s="4"/>
      <c r="R18" s="4"/>
      <c r="S18" s="4"/>
    </row>
    <row r="19" spans="1:26" ht="15.75" x14ac:dyDescent="0.25">
      <c r="D19" s="35"/>
      <c r="E19" s="36"/>
      <c r="F19" s="34"/>
      <c r="G19" s="3"/>
      <c r="O19" s="4"/>
      <c r="P19" s="4" t="str">
        <f>MID(J12,1,25)</f>
        <v/>
      </c>
      <c r="Q19" s="4"/>
      <c r="R19" s="4"/>
      <c r="S19" s="4"/>
    </row>
    <row r="20" spans="1:26" ht="15.75" x14ac:dyDescent="0.25">
      <c r="D20" s="35"/>
      <c r="E20" s="36"/>
      <c r="F20" s="34"/>
      <c r="G20" s="3"/>
      <c r="O20" s="4"/>
      <c r="P20" s="4" t="str">
        <f>MID(J13,1,25)</f>
        <v>TRANSPORT ROME ROMULE</v>
      </c>
      <c r="Q20" s="4"/>
      <c r="R20" s="4"/>
      <c r="S20" s="4"/>
    </row>
    <row r="21" spans="1:26" x14ac:dyDescent="0.25">
      <c r="O21" s="4"/>
      <c r="P21" s="4" t="str">
        <f>MID(J14,1,25)</f>
        <v>DM-460-YY</v>
      </c>
      <c r="Q21" s="4"/>
      <c r="R21" s="4"/>
      <c r="S21" s="4"/>
    </row>
    <row r="22" spans="1:26" x14ac:dyDescent="0.25">
      <c r="M22" s="5"/>
      <c r="N22" s="5"/>
      <c r="O22" s="4"/>
      <c r="P22" s="4" t="str">
        <f>MID(H38,1,25)</f>
        <v>CLASSE 3 - ONU 3065</v>
      </c>
      <c r="Q22" s="4"/>
      <c r="R22" s="4"/>
      <c r="S22" s="4"/>
      <c r="T22" s="5"/>
      <c r="U22" s="5"/>
      <c r="V22" s="5"/>
      <c r="W22" s="5"/>
      <c r="X22" s="5"/>
      <c r="Y22" s="5"/>
      <c r="Z22" s="5"/>
    </row>
    <row r="23" spans="1:26" ht="14.45" customHeight="1" x14ac:dyDescent="0.25">
      <c r="A23" s="156" t="s">
        <v>14</v>
      </c>
      <c r="B23" s="158" t="s">
        <v>19</v>
      </c>
      <c r="C23" s="158"/>
      <c r="D23" s="175" t="s">
        <v>56</v>
      </c>
      <c r="E23" s="175"/>
      <c r="F23" s="175"/>
      <c r="G23" s="175" t="s">
        <v>8</v>
      </c>
      <c r="H23" s="175" t="s">
        <v>13</v>
      </c>
      <c r="I23" s="175" t="s">
        <v>57</v>
      </c>
      <c r="J23" s="175" t="s">
        <v>10</v>
      </c>
      <c r="K23" s="175" t="s">
        <v>7</v>
      </c>
      <c r="L23" s="175" t="s">
        <v>47</v>
      </c>
      <c r="M23" s="175" t="s">
        <v>15</v>
      </c>
      <c r="N23" s="175" t="s">
        <v>58</v>
      </c>
      <c r="O23" s="4"/>
      <c r="P23" s="4" t="str">
        <f>MID(J10,1,25)</f>
        <v/>
      </c>
      <c r="Q23" s="4"/>
      <c r="R23" s="4"/>
      <c r="S23" s="4"/>
      <c r="T23" s="4"/>
      <c r="U23" s="4"/>
      <c r="V23" s="4"/>
      <c r="W23" s="4"/>
      <c r="X23" s="4"/>
      <c r="Y23" s="5"/>
      <c r="Z23" s="5"/>
    </row>
    <row r="24" spans="1:26" ht="18" customHeight="1" x14ac:dyDescent="0.25">
      <c r="A24" s="157"/>
      <c r="B24" s="159"/>
      <c r="C24" s="159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4"/>
      <c r="P24" s="4" t="e">
        <f>MID(I2,1,25)</f>
        <v>#REF!</v>
      </c>
      <c r="Q24" s="4"/>
      <c r="R24" s="4"/>
      <c r="S24" s="4"/>
      <c r="T24" s="4"/>
      <c r="U24" s="4"/>
      <c r="V24" s="4"/>
      <c r="W24" s="4"/>
      <c r="X24" s="4"/>
      <c r="Y24" s="5"/>
      <c r="Z24" s="5"/>
    </row>
    <row r="25" spans="1:26" ht="36" customHeight="1" x14ac:dyDescent="0.25">
      <c r="A25" s="115"/>
      <c r="B25" s="155" t="str">
        <f>IF(A25="","",VLOOKUP(A25,#REF!,2,0))</f>
        <v/>
      </c>
      <c r="C25" s="155"/>
      <c r="D25" s="117"/>
      <c r="E25" s="115"/>
      <c r="F25" s="115"/>
      <c r="G25" s="73" t="str">
        <f>IF(OR(I25="",L25=""),"",ROUNDUP(L25/I25,0))</f>
        <v/>
      </c>
      <c r="H25" s="66" t="str">
        <f>IF(G25="","",ROUNDUP(G25*K25/100,2))</f>
        <v/>
      </c>
      <c r="I25" s="119"/>
      <c r="J25" s="120"/>
      <c r="K25" s="80" t="str">
        <f t="shared" ref="K25:K28" si="0">IF(G25="","",(G25*J25)/10000)</f>
        <v/>
      </c>
      <c r="L25" s="77" t="str">
        <f>IFERROR(IF(A25="","",C40-C39),"")</f>
        <v/>
      </c>
      <c r="M25" s="68" t="str">
        <f ca="1">IF(A25="","",TEXT(TODAY(),"aaaa"))</f>
        <v/>
      </c>
      <c r="N25" s="123"/>
      <c r="O25" s="4" t="str">
        <f>IF($K25&lt;&gt;"",MAX($O$24:O24)+1,"")</f>
        <v/>
      </c>
      <c r="P25" s="4"/>
      <c r="Q25" s="4" t="str">
        <f>IF($K25="Punch",MAX($Q$24:Q24)+1,"")</f>
        <v/>
      </c>
      <c r="R25" s="4"/>
      <c r="S25" s="4"/>
      <c r="T25" s="4"/>
      <c r="U25" s="4"/>
      <c r="V25" s="4"/>
      <c r="W25" s="4"/>
      <c r="X25" s="4"/>
      <c r="Y25" s="5"/>
      <c r="Z25" s="5"/>
    </row>
    <row r="26" spans="1:26" ht="36" customHeight="1" x14ac:dyDescent="0.25">
      <c r="A26" s="116"/>
      <c r="B26" s="154" t="str">
        <f>IF(A26="","",VLOOKUP(A26,#REF!,2,0))</f>
        <v/>
      </c>
      <c r="C26" s="154"/>
      <c r="D26" s="116"/>
      <c r="E26" s="118"/>
      <c r="F26" s="118"/>
      <c r="G26" s="74" t="str">
        <f t="shared" ref="G26:G28" si="1">IF(OR(I26="",L26=""),"",ROUNDUP(L26/I26,0))</f>
        <v/>
      </c>
      <c r="H26" s="70" t="str">
        <f t="shared" ref="H26:H27" si="2">IF(G26="","",ROUNDUP(G26*K26/100,2))</f>
        <v/>
      </c>
      <c r="I26" s="121"/>
      <c r="J26" s="122"/>
      <c r="K26" s="69" t="str">
        <f t="shared" si="0"/>
        <v/>
      </c>
      <c r="L26" s="78" t="str">
        <f t="shared" ref="L26:L27" si="3">IFERROR(IF(A26="","",C41-C40),"")</f>
        <v/>
      </c>
      <c r="M26" s="72" t="str">
        <f t="shared" ref="M26:M28" ca="1" si="4">IF(A26="","",TEXT(TODAY(),"aaaa"))</f>
        <v/>
      </c>
      <c r="N26" s="124"/>
      <c r="O26" s="4" t="str">
        <f>IF($K26&lt;&gt;"",MAX($O$24:O25)+1,"")</f>
        <v/>
      </c>
      <c r="P26" s="4"/>
      <c r="Q26" s="4" t="str">
        <f>IF($K26="Punch",MAX($Q$24:Q25)+1,"")</f>
        <v/>
      </c>
      <c r="R26" s="4"/>
      <c r="S26" s="4"/>
      <c r="T26" s="4"/>
      <c r="U26" s="4"/>
      <c r="V26" s="4"/>
      <c r="W26" s="4"/>
      <c r="X26" s="4"/>
      <c r="Y26" s="5"/>
      <c r="Z26" s="5"/>
    </row>
    <row r="27" spans="1:26" ht="36" customHeight="1" x14ac:dyDescent="0.25">
      <c r="A27" s="117"/>
      <c r="B27" s="155" t="str">
        <f>IF(A27="","",VLOOKUP(A27,#REF!,2,0))</f>
        <v/>
      </c>
      <c r="C27" s="155"/>
      <c r="D27" s="117"/>
      <c r="E27" s="115"/>
      <c r="F27" s="115"/>
      <c r="G27" s="73" t="str">
        <f t="shared" si="1"/>
        <v/>
      </c>
      <c r="H27" s="66" t="str">
        <f t="shared" si="2"/>
        <v/>
      </c>
      <c r="I27" s="119"/>
      <c r="J27" s="120"/>
      <c r="K27" s="67" t="str">
        <f t="shared" si="0"/>
        <v/>
      </c>
      <c r="L27" s="77" t="str">
        <f t="shared" si="3"/>
        <v/>
      </c>
      <c r="M27" s="68" t="str">
        <f t="shared" ca="1" si="4"/>
        <v/>
      </c>
      <c r="N27" s="123"/>
      <c r="O27" s="4" t="str">
        <f>IF($K27&lt;&gt;"",MAX($O$24:O26)+1,"")</f>
        <v/>
      </c>
      <c r="P27" s="4"/>
      <c r="Q27" s="4" t="str">
        <f>IF($K27="Punch",MAX($Q$24:Q26)+1,"")</f>
        <v/>
      </c>
      <c r="R27" s="4"/>
      <c r="S27" s="4"/>
      <c r="T27" s="4"/>
      <c r="U27" s="4"/>
      <c r="V27" s="4"/>
      <c r="W27" s="4"/>
      <c r="X27" s="4"/>
      <c r="Y27" s="5"/>
      <c r="Z27" s="5"/>
    </row>
    <row r="28" spans="1:26" ht="36" customHeight="1" x14ac:dyDescent="0.25">
      <c r="A28" s="116"/>
      <c r="B28" s="154" t="str">
        <f>IF(A28="","",VLOOKUP(A28,#REF!,2,0))</f>
        <v/>
      </c>
      <c r="C28" s="154"/>
      <c r="D28" s="69"/>
      <c r="E28" s="70"/>
      <c r="F28" s="70"/>
      <c r="G28" s="74" t="str">
        <f t="shared" si="1"/>
        <v/>
      </c>
      <c r="H28" s="70"/>
      <c r="I28" s="71"/>
      <c r="J28" s="79"/>
      <c r="K28" s="69" t="str">
        <f t="shared" si="0"/>
        <v/>
      </c>
      <c r="L28" s="78"/>
      <c r="M28" s="72" t="str">
        <f t="shared" ca="1" si="4"/>
        <v/>
      </c>
      <c r="N28" s="72"/>
      <c r="O28" s="4" t="str">
        <f>IF($K28&lt;&gt;"",MAX($O$24:O27)+1,"")</f>
        <v/>
      </c>
      <c r="P28" s="4"/>
      <c r="Q28" s="4" t="str">
        <f>IF($K28="Punch",MAX($Q$24:Q27)+1,"")</f>
        <v/>
      </c>
      <c r="R28" s="4"/>
      <c r="S28" s="4"/>
      <c r="T28" s="4"/>
      <c r="U28" s="4"/>
      <c r="V28" s="4"/>
      <c r="W28" s="4"/>
      <c r="X28" s="4"/>
      <c r="Y28" s="5"/>
      <c r="Z28" s="5"/>
    </row>
    <row r="29" spans="1:26" x14ac:dyDescent="0.25">
      <c r="I29" s="44"/>
      <c r="J29" s="44"/>
      <c r="M29" s="4" t="str">
        <f>IF(A29=3430,MAX($M$24:M29)+1,"")</f>
        <v/>
      </c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5"/>
      <c r="Z29" s="5"/>
    </row>
    <row r="30" spans="1:26" ht="15.75" x14ac:dyDescent="0.25">
      <c r="B30" s="57"/>
      <c r="C30" s="57"/>
      <c r="D30" s="27" t="s">
        <v>6</v>
      </c>
      <c r="E30" s="160"/>
      <c r="F30" s="160"/>
      <c r="G30" s="160"/>
      <c r="H30" s="61"/>
      <c r="I30" s="160"/>
      <c r="J30" s="160"/>
      <c r="K30" s="160"/>
      <c r="L30" s="32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</row>
    <row r="31" spans="1:26" x14ac:dyDescent="0.25">
      <c r="B31" s="57"/>
      <c r="C31" s="57"/>
      <c r="D31" s="30">
        <f>SUMIF(N22:N28,"*Contingenté",L22:L28)</f>
        <v>0</v>
      </c>
      <c r="E31" s="160"/>
      <c r="F31" s="160"/>
      <c r="G31" s="160"/>
      <c r="H31" s="62"/>
      <c r="I31" s="160"/>
      <c r="J31" s="160"/>
      <c r="K31" s="160"/>
      <c r="L31" s="32"/>
    </row>
    <row r="32" spans="1:26" x14ac:dyDescent="0.25">
      <c r="A32" s="53"/>
      <c r="B32" s="56"/>
      <c r="C32" s="56"/>
      <c r="D32" s="30">
        <f>SUMIF(N22:N28,"*Hors contingent",L22:L28)</f>
        <v>0</v>
      </c>
      <c r="E32" s="53"/>
      <c r="F32" s="53"/>
      <c r="G32" s="60"/>
      <c r="H32" s="62"/>
      <c r="I32" s="2"/>
      <c r="J32" s="2"/>
      <c r="K32" s="2"/>
      <c r="L32" s="2"/>
    </row>
    <row r="33" spans="1:14" x14ac:dyDescent="0.25">
      <c r="A33" s="53"/>
      <c r="B33" s="56"/>
      <c r="C33" s="56"/>
      <c r="D33" s="30">
        <f>SUMIF(N22:N28,"*Contingenté Non AOC*",L22:L28)</f>
        <v>0</v>
      </c>
      <c r="E33" s="53"/>
      <c r="F33" s="53"/>
      <c r="G33" s="60"/>
      <c r="H33" s="62"/>
      <c r="I33" s="2"/>
      <c r="J33" s="2"/>
      <c r="K33" s="2"/>
      <c r="L33" s="2"/>
    </row>
    <row r="34" spans="1:14" x14ac:dyDescent="0.25">
      <c r="A34" s="57"/>
      <c r="B34" s="56"/>
      <c r="C34" s="56"/>
      <c r="D34" s="30">
        <f>SUMIF(N22:N28,"HC - Punch",L22:L28)</f>
        <v>0</v>
      </c>
      <c r="E34" s="53"/>
      <c r="F34" s="53"/>
      <c r="G34" s="60"/>
      <c r="H34" s="62"/>
      <c r="I34" s="2"/>
      <c r="J34" s="2"/>
      <c r="K34" s="2"/>
      <c r="L34" s="2"/>
    </row>
    <row r="35" spans="1:14" x14ac:dyDescent="0.25">
      <c r="A35" s="57"/>
      <c r="B35" s="56"/>
      <c r="C35" s="56"/>
      <c r="D35" s="30">
        <f>SUMIF(N22:N28,"*Divers*",L22:L28)</f>
        <v>0</v>
      </c>
      <c r="E35" s="53"/>
      <c r="F35" s="53"/>
      <c r="G35" s="60"/>
      <c r="H35" s="62"/>
      <c r="I35" s="2"/>
      <c r="J35" s="2"/>
      <c r="K35" s="2"/>
      <c r="L35" s="2"/>
    </row>
    <row r="36" spans="1:14" ht="15.75" x14ac:dyDescent="0.25">
      <c r="A36" s="52"/>
      <c r="B36" s="58"/>
      <c r="C36" s="59"/>
      <c r="D36" s="31">
        <f>SUM(D31:E35)</f>
        <v>0</v>
      </c>
      <c r="E36" s="53"/>
      <c r="F36" s="53"/>
      <c r="G36" s="60"/>
      <c r="H36" s="4" t="str">
        <f t="shared" ref="H36" si="5">IF(G36=0,"0",IF(AND(G36&lt;&gt;"",E36=""),"1","0"))</f>
        <v>0</v>
      </c>
      <c r="I36" s="1"/>
      <c r="J36" s="1"/>
      <c r="K36" s="1"/>
      <c r="L36" s="1"/>
    </row>
    <row r="37" spans="1:14" ht="24" customHeight="1" x14ac:dyDescent="0.25">
      <c r="A37" s="153" t="s">
        <v>61</v>
      </c>
      <c r="B37" s="153"/>
      <c r="C37" s="125"/>
      <c r="E37" s="2"/>
      <c r="F37" s="153" t="s">
        <v>66</v>
      </c>
      <c r="G37" s="153"/>
      <c r="H37" s="169"/>
      <c r="I37" s="169"/>
      <c r="J37" s="53"/>
      <c r="M37" s="65" t="s">
        <v>74</v>
      </c>
      <c r="N37" s="81"/>
    </row>
    <row r="38" spans="1:14" ht="24" customHeight="1" x14ac:dyDescent="0.25">
      <c r="A38" s="148" t="s">
        <v>62</v>
      </c>
      <c r="B38" s="149"/>
      <c r="C38" s="126"/>
      <c r="F38" s="148" t="s">
        <v>67</v>
      </c>
      <c r="G38" s="149"/>
      <c r="H38" s="170" t="s">
        <v>9</v>
      </c>
      <c r="I38" s="171"/>
      <c r="J38" s="76"/>
    </row>
    <row r="39" spans="1:14" ht="24" customHeight="1" x14ac:dyDescent="0.25">
      <c r="A39" s="150" t="s">
        <v>63</v>
      </c>
      <c r="B39" s="151"/>
      <c r="C39" s="127"/>
      <c r="F39" s="165" t="s">
        <v>68</v>
      </c>
      <c r="G39" s="166"/>
      <c r="H39" s="129" t="s">
        <v>16</v>
      </c>
      <c r="I39" s="130" t="s">
        <v>70</v>
      </c>
      <c r="J39" s="60"/>
    </row>
    <row r="40" spans="1:14" ht="24" customHeight="1" x14ac:dyDescent="0.25">
      <c r="A40" s="148" t="s">
        <v>64</v>
      </c>
      <c r="B40" s="149"/>
      <c r="C40" s="126"/>
      <c r="F40" s="167"/>
      <c r="G40" s="168"/>
      <c r="H40" s="131" t="s">
        <v>69</v>
      </c>
      <c r="I40" s="132" t="s">
        <v>71</v>
      </c>
      <c r="J40" s="60"/>
    </row>
    <row r="41" spans="1:14" ht="24" customHeight="1" x14ac:dyDescent="0.25">
      <c r="A41" s="150" t="s">
        <v>65</v>
      </c>
      <c r="B41" s="151"/>
      <c r="C41" s="128" t="str">
        <f>IF(C40="","",C40-(C39-C38))</f>
        <v/>
      </c>
      <c r="E41" s="63"/>
      <c r="F41" s="162"/>
      <c r="G41" s="162"/>
      <c r="H41" s="64"/>
      <c r="I41" s="63"/>
      <c r="J41" s="63"/>
    </row>
    <row r="42" spans="1:14" s="3" customFormat="1" x14ac:dyDescent="0.25">
      <c r="A42" s="161"/>
      <c r="B42" s="161"/>
      <c r="C42" s="56"/>
    </row>
    <row r="43" spans="1:14" ht="15.75" x14ac:dyDescent="0.25">
      <c r="A43" s="52"/>
      <c r="B43" s="54"/>
      <c r="C43" s="55"/>
    </row>
  </sheetData>
  <sheetProtection selectLockedCells="1"/>
  <mergeCells count="52">
    <mergeCell ref="I30:K31"/>
    <mergeCell ref="K23:K24"/>
    <mergeCell ref="L23:L24"/>
    <mergeCell ref="G23:G24"/>
    <mergeCell ref="H23:H24"/>
    <mergeCell ref="I23:I24"/>
    <mergeCell ref="J23:J24"/>
    <mergeCell ref="G30:G31"/>
    <mergeCell ref="J14:K14"/>
    <mergeCell ref="J13:K13"/>
    <mergeCell ref="A2:H3"/>
    <mergeCell ref="M23:M24"/>
    <mergeCell ref="N23:N24"/>
    <mergeCell ref="H10:I10"/>
    <mergeCell ref="H11:I11"/>
    <mergeCell ref="D23:F24"/>
    <mergeCell ref="E10:F10"/>
    <mergeCell ref="E11:F11"/>
    <mergeCell ref="J10:K10"/>
    <mergeCell ref="J11:K11"/>
    <mergeCell ref="J12:K12"/>
    <mergeCell ref="I2:L3"/>
    <mergeCell ref="A40:B40"/>
    <mergeCell ref="A42:B42"/>
    <mergeCell ref="A41:B41"/>
    <mergeCell ref="F41:G41"/>
    <mergeCell ref="H12:I12"/>
    <mergeCell ref="H13:I13"/>
    <mergeCell ref="H14:I14"/>
    <mergeCell ref="H15:I15"/>
    <mergeCell ref="H16:I16"/>
    <mergeCell ref="F39:G40"/>
    <mergeCell ref="H37:I37"/>
    <mergeCell ref="H38:I38"/>
    <mergeCell ref="H17:I17"/>
    <mergeCell ref="H18:I18"/>
    <mergeCell ref="F37:G37"/>
    <mergeCell ref="F38:G38"/>
    <mergeCell ref="A38:B38"/>
    <mergeCell ref="A39:B39"/>
    <mergeCell ref="E12:F12"/>
    <mergeCell ref="E13:F13"/>
    <mergeCell ref="E14:F14"/>
    <mergeCell ref="A37:B37"/>
    <mergeCell ref="B26:C26"/>
    <mergeCell ref="B27:C27"/>
    <mergeCell ref="B28:C28"/>
    <mergeCell ref="A23:A24"/>
    <mergeCell ref="B25:C25"/>
    <mergeCell ref="B23:C24"/>
    <mergeCell ref="E30:E31"/>
    <mergeCell ref="F30:F31"/>
  </mergeCells>
  <phoneticPr fontId="11" type="noConversion"/>
  <conditionalFormatting sqref="D31:D36">
    <cfRule type="cellIs" dxfId="0" priority="3" operator="equal">
      <formula>0</formula>
    </cfRule>
  </conditionalFormatting>
  <dataValidations count="2">
    <dataValidation type="list" allowBlank="1" showInputMessage="1" showErrorMessage="1" sqref="C10" xr:uid="{CFE196BC-2FBE-43D3-8C8C-8491777EF52D}">
      <formula1>#REF!</formula1>
    </dataValidation>
    <dataValidation type="list" allowBlank="1" showInputMessage="1" showErrorMessage="1" sqref="A25:A28" xr:uid="{1A335839-51A4-406E-9EA9-E2A98CAB87A8}">
      <formula1>#REF!</formula1>
    </dataValidation>
  </dataValidations>
  <printOptions horizontalCentered="1" verticalCentered="1"/>
  <pageMargins left="0" right="0" top="0" bottom="0" header="0" footer="0"/>
  <pageSetup paperSize="9" scale="67" orientation="landscape" verticalDpi="597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f49f352e-801c-4845-becb-2dbe626f9514">
      <UserInfo>
        <DisplayName>Christèle GRIGOLETTO</DisplayName>
        <AccountId>22</AccountId>
        <AccountType/>
      </UserInfo>
      <UserInfo>
        <DisplayName>Marie HAMMER</DisplayName>
        <AccountId>35</AccountId>
        <AccountType/>
      </UserInfo>
    </SharedWithUsers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F3404C104281848A939CE2066BE3237" ma:contentTypeVersion="9" ma:contentTypeDescription="Crée un document." ma:contentTypeScope="" ma:versionID="81297fe4cca629953497f034100af364">
  <xsd:schema xmlns:xsd="http://www.w3.org/2001/XMLSchema" xmlns:xs="http://www.w3.org/2001/XMLSchema" xmlns:p="http://schemas.microsoft.com/office/2006/metadata/properties" xmlns:ns2="f990eaed-5dfd-466f-a133-ad68acce9dc8" xmlns:ns3="f49f352e-801c-4845-becb-2dbe626f9514" targetNamespace="http://schemas.microsoft.com/office/2006/metadata/properties" ma:root="true" ma:fieldsID="32f4fc5a4ff91c69ef7067c6234e6b45" ns2:_="" ns3:_="">
    <xsd:import namespace="f990eaed-5dfd-466f-a133-ad68acce9dc8"/>
    <xsd:import namespace="f49f352e-801c-4845-becb-2dbe626f951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90eaed-5dfd-466f-a133-ad68acce9dc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9f352e-801c-4845-becb-2dbe626f951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C9A7BBA-9A3C-433D-BB2D-08D511735E86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FE039267-9F6D-41F2-AC67-1205136B176C}">
  <ds:schemaRefs>
    <ds:schemaRef ds:uri="f49f352e-801c-4845-becb-2dbe626f9514"/>
    <ds:schemaRef ds:uri="http://purl.org/dc/elements/1.1/"/>
    <ds:schemaRef ds:uri="http://www.w3.org/XML/1998/namespace"/>
    <ds:schemaRef ds:uri="f990eaed-5dfd-466f-a133-ad68acce9dc8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2D6943D4-8266-444F-9329-5861F77B53B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90eaed-5dfd-466f-a133-ad68acce9dc8"/>
    <ds:schemaRef ds:uri="f49f352e-801c-4845-becb-2dbe626f95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CC63AD31-67B8-4764-A0F9-5E5ABA08F04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 PRINCIPAL</vt:lpstr>
      <vt:lpstr>CDES PREVISIONNELLES</vt:lpstr>
      <vt:lpstr>BDC TK</vt:lpstr>
      <vt:lpstr>'CDES PREVISIONNELLES'!Zone_d_impression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Julio VICTORIN</dc:creator>
  <cp:lastModifiedBy>Dany</cp:lastModifiedBy>
  <cp:lastPrinted>2021-01-25T18:56:31Z</cp:lastPrinted>
  <dcterms:created xsi:type="dcterms:W3CDTF">2020-03-09T13:22:07Z</dcterms:created>
  <dcterms:modified xsi:type="dcterms:W3CDTF">2021-02-02T12:45:17Z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0x0101001F3404C104281848A939CE2066BE3237</vt:lpwstr>
  </property>
</Properties>
</file>