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A30E4A6A-E4A0-4687-9DB3-84F855F986D5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81029" concurrentCalc="0"/>
  <pivotCaches>
    <pivotCache cacheId="4" r:id="rId6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" i="2" l="1"/>
  <c r="P3" i="2"/>
  <c r="P4" i="2"/>
  <c r="P5" i="2"/>
  <c r="P6" i="2"/>
  <c r="P7" i="2"/>
  <c r="D2" i="2"/>
  <c r="D3" i="2"/>
  <c r="D4" i="2"/>
  <c r="D5" i="2"/>
  <c r="D6" i="2"/>
  <c r="D7" i="2"/>
  <c r="G2" i="2"/>
  <c r="G3" i="2"/>
  <c r="G4" i="2"/>
  <c r="G5" i="2"/>
  <c r="G6" i="2"/>
  <c r="G7" i="2"/>
  <c r="B3" i="1"/>
  <c r="E3" i="1"/>
  <c r="B4" i="1"/>
  <c r="E4" i="1"/>
  <c r="B5" i="1"/>
  <c r="E5" i="1"/>
  <c r="B6" i="1"/>
  <c r="E6" i="1"/>
  <c r="B7" i="1"/>
  <c r="E7" i="1"/>
  <c r="B8" i="1"/>
  <c r="E8" i="1"/>
  <c r="B9" i="1"/>
  <c r="E9" i="1"/>
  <c r="B10" i="1"/>
  <c r="E10" i="1"/>
  <c r="B11" i="1"/>
  <c r="E11" i="1"/>
  <c r="B12" i="1"/>
  <c r="E12" i="1"/>
  <c r="B13" i="1"/>
  <c r="E13" i="1"/>
  <c r="B14" i="1"/>
  <c r="E14" i="1"/>
  <c r="B15" i="1"/>
  <c r="E15" i="1"/>
  <c r="B16" i="1"/>
  <c r="E16" i="1"/>
  <c r="B17" i="1"/>
  <c r="E17" i="1"/>
  <c r="B18" i="1"/>
  <c r="E18" i="1"/>
  <c r="B19" i="1"/>
  <c r="E19" i="1"/>
  <c r="B20" i="1"/>
  <c r="E20" i="1"/>
  <c r="B21" i="1"/>
  <c r="E21" i="1"/>
  <c r="B22" i="1"/>
  <c r="E22" i="1"/>
  <c r="B23" i="1"/>
  <c r="E23" i="1"/>
  <c r="B24" i="1"/>
  <c r="E24" i="1"/>
  <c r="B25" i="1"/>
  <c r="E25" i="1"/>
  <c r="E26" i="1"/>
  <c r="D3" i="1"/>
  <c r="D4" i="1"/>
  <c r="D5" i="1"/>
  <c r="C5" i="1"/>
  <c r="F5" i="1"/>
  <c r="D6" i="1"/>
  <c r="C6" i="1"/>
  <c r="F6" i="1"/>
  <c r="D7" i="1"/>
  <c r="C7" i="1"/>
  <c r="F7" i="1"/>
  <c r="D8" i="1"/>
  <c r="C8" i="1"/>
  <c r="F8" i="1"/>
  <c r="D9" i="1"/>
  <c r="C9" i="1"/>
  <c r="F9" i="1"/>
  <c r="D10" i="1"/>
  <c r="C10" i="1"/>
  <c r="F10" i="1"/>
  <c r="D11" i="1"/>
  <c r="C11" i="1"/>
  <c r="F11" i="1"/>
  <c r="D12" i="1"/>
  <c r="C12" i="1"/>
  <c r="F12" i="1"/>
  <c r="D13" i="1"/>
  <c r="C13" i="1"/>
  <c r="F13" i="1"/>
  <c r="D14" i="1"/>
  <c r="C14" i="1"/>
  <c r="F14" i="1"/>
  <c r="D15" i="1"/>
  <c r="C15" i="1"/>
  <c r="F15" i="1"/>
  <c r="D16" i="1"/>
  <c r="C16" i="1"/>
  <c r="F16" i="1"/>
  <c r="D17" i="1"/>
  <c r="C17" i="1"/>
  <c r="F17" i="1"/>
  <c r="D18" i="1"/>
  <c r="C18" i="1"/>
  <c r="F18" i="1"/>
  <c r="D19" i="1"/>
  <c r="C19" i="1"/>
  <c r="F19" i="1"/>
  <c r="D20" i="1"/>
  <c r="C20" i="1"/>
  <c r="F20" i="1"/>
  <c r="D21" i="1"/>
  <c r="C21" i="1"/>
  <c r="F21" i="1"/>
  <c r="D22" i="1"/>
  <c r="C22" i="1"/>
  <c r="F22" i="1"/>
  <c r="D23" i="1"/>
  <c r="C23" i="1"/>
  <c r="F23" i="1"/>
  <c r="D24" i="1"/>
  <c r="C24" i="1"/>
  <c r="F24" i="1"/>
  <c r="D25" i="1"/>
  <c r="C25" i="1"/>
  <c r="F25" i="1"/>
  <c r="D26" i="1"/>
  <c r="C3" i="1"/>
  <c r="C4" i="1"/>
  <c r="C26" i="1"/>
  <c r="F3" i="1"/>
  <c r="F4" i="1"/>
  <c r="C27" i="1"/>
</calcChain>
</file>

<file path=xl/sharedStrings.xml><?xml version="1.0" encoding="utf-8"?>
<sst xmlns="http://schemas.openxmlformats.org/spreadsheetml/2006/main" count="65" uniqueCount="54">
  <si>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</si>
  <si>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</si>
  <si>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</si>
  <si>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</si>
  <si>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</si>
  <si>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</si>
  <si>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</si>
  <si>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</si>
  <si>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</si>
  <si>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</si>
  <si>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</si>
  <si>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</si>
  <si>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</si>
  <si>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</si>
  <si>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</si>
  <si>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</si>
  <si>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</si>
  <si>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</si>
  <si>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</si>
  <si>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Total général</t>
  </si>
  <si>
    <t>Nom des Chauffeurs</t>
  </si>
  <si>
    <t>Somme des Diff</t>
  </si>
  <si>
    <t>Valeurs</t>
  </si>
  <si>
    <t xml:space="preserve">DATE </t>
  </si>
  <si>
    <t>Difference</t>
  </si>
  <si>
    <t>Somme</t>
  </si>
  <si>
    <t>Chauffeurs</t>
  </si>
  <si>
    <t>BULLETINS</t>
  </si>
  <si>
    <t>Encaissements</t>
  </si>
  <si>
    <t>Date sans doublons</t>
  </si>
  <si>
    <t>Justif6</t>
  </si>
  <si>
    <t>Nbre_J</t>
  </si>
  <si>
    <t>Loomis</t>
  </si>
  <si>
    <t>CS</t>
  </si>
  <si>
    <t>PIERRE</t>
  </si>
  <si>
    <t>PAUL</t>
  </si>
  <si>
    <t>JACQUES</t>
  </si>
  <si>
    <t>ID</t>
  </si>
  <si>
    <t>Bulletin</t>
  </si>
  <si>
    <t>123457</t>
  </si>
  <si>
    <t>987</t>
  </si>
  <si>
    <t>(Tous)</t>
  </si>
  <si>
    <t>989</t>
  </si>
  <si>
    <t>1000</t>
  </si>
  <si>
    <t>N° Client</t>
  </si>
  <si>
    <t>Montant_total</t>
  </si>
  <si>
    <t>R0000006</t>
  </si>
  <si>
    <t>R0000005</t>
  </si>
  <si>
    <t>R0000004</t>
  </si>
  <si>
    <t>R0000003</t>
  </si>
  <si>
    <t>R0000002</t>
  </si>
  <si>
    <t>R0000001</t>
  </si>
  <si>
    <t>Années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</si>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</sst>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[$CHF]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3" fillId="0" borderId="2" xfId="0" applyNumberFormat="1" applyFont="1" applyFill="1" applyBorder="1"/>
    <xf numFmtId="165" fontId="0" fillId="0" borderId="0" xfId="0" applyNumberFormat="1"/>
    <xf numFmtId="1" fontId="0" fillId="0" borderId="0" xfId="0" applyNumberFormat="1"/>
    <xf numFmtId="49" fontId="0" fillId="0" borderId="0" xfId="0" applyNumberFormat="1"/>
    <xf numFmtId="14" fontId="0" fillId="3" borderId="10" xfId="0" applyNumberFormat="1" applyFont="1" applyFill="1" applyBorder="1"/>
    <xf numFmtId="0" fontId="0" fillId="0" borderId="0" xfId="0" applyNumberFormat="1" applyAlignment="1">
      <alignment horizontal="center"/>
    </xf>
    <xf numFmtId="165" fontId="0" fillId="0" borderId="0" xfId="0" applyNumberFormat="1" applyFill="1"/>
    <xf numFmtId="14" fontId="0" fillId="0" borderId="10" xfId="0" applyNumberFormat="1" applyFont="1" applyBorder="1"/>
    <xf numFmtId="0" fontId="0" fillId="0" borderId="10" xfId="0" applyBorder="1"/>
    <xf numFmtId="0" fontId="1" fillId="0" borderId="3" xfId="0" applyFont="1" applyFill="1" applyBorder="1" applyAlignment="1"/>
    <xf numFmtId="14" fontId="1" fillId="0" borderId="4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2" fontId="3" fillId="0" borderId="1" xfId="0" applyNumberFormat="1" applyFont="1" applyFill="1" applyBorder="1"/>
    <xf numFmtId="2" fontId="3" fillId="0" borderId="3" xfId="0" applyNumberFormat="1" applyFont="1" applyFill="1" applyBorder="1"/>
    <xf numFmtId="2" fontId="5" fillId="0" borderId="1" xfId="0" applyNumberFormat="1" applyFont="1" applyFill="1" applyBorder="1"/>
    <xf numFmtId="2" fontId="5" fillId="0" borderId="3" xfId="0" applyNumberFormat="1" applyFont="1" applyFill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0" fontId="0" fillId="0" borderId="0" xfId="0" applyFill="1"/>
    <xf numFmtId="0" fontId="4" fillId="0" borderId="1" xfId="0" applyFont="1" applyFill="1" applyBorder="1"/>
    <xf numFmtId="4" fontId="4" fillId="0" borderId="1" xfId="0" applyNumberFormat="1" applyFont="1" applyFill="1" applyBorder="1"/>
    <xf numFmtId="4" fontId="3" fillId="0" borderId="1" xfId="0" applyNumberFormat="1" applyFont="1" applyFill="1" applyBorder="1"/>
    <xf numFmtId="4" fontId="3" fillId="0" borderId="0" xfId="0" applyNumberFormat="1" applyFont="1" applyFill="1" applyBorder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3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" formatCode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30" formatCode="@"/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225136</xdr:colOff>
      <xdr:row>8</xdr:row>
      <xdr:rowOff>144319</xdr:rowOff>
    </xdr:from>
    <xdr:to>
      <xdr:col>12</xdr:col>
      <xdr:colOff>144318</xdr:colOff>
      <xdr:row>16</xdr:row>
      <xdr:rowOff>28865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y" refreshedDate="44111.875607175927" createdVersion="4" refreshedVersion="6" minRefreshableVersion="3" recordCount="6" xr:uid="{00000000-000A-0000-FFFF-FFFF00000000}">
  <cacheSource type="worksheet">
    <worksheetSource name="Tableau1"/>
  </cacheSource>
  <cacheFields count="18">
    <cacheField name="ID" numFmtId="0">
      <sharedItems/>
    </cacheField>
    <cacheField name="date" numFmtId="14">
      <sharedItems containsSemiMixedTypes="0" containsNonDate="0" containsDate="1" containsString="0" minDate="2020-09-01T00:00:00" maxDate="2020-10-06T00:00:00" count="4">
        <d v="2020-09-02T00:00:00"/>
        <d v="2020-09-01T00:00:00"/>
        <d v="2020-10-05T00:00:00"/>
        <d v="2020-10-04T00:00:00"/>
      </sharedItems>
      <fieldGroup par="17" base="1">
        <rangePr groupBy="days" startDate="2020-09-01T00:00:00" endDate="2020-10-06T00:00:00"/>
        <groupItems count="368">
          <s v="&lt;01-09-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6-10-20"/>
        </groupItems>
      </fieldGroup>
    </cacheField>
    <cacheField name="N° chauffeur" numFmtId="0">
      <sharedItems containsMixedTypes="1" containsNumber="1" containsInteger="1" minValue="10" maxValue="220" count="23">
        <n v="210"/>
        <n v="80"/>
        <s v="CS"/>
        <n v="10"/>
        <n v="220"/>
        <n v="100" u="1"/>
        <n v="130" u="1"/>
        <n v="180" u="1"/>
        <n v="40" u="1"/>
        <n v="70" u="1"/>
        <n v="120" u="1"/>
        <n v="170" u="1"/>
        <n v="50" u="1"/>
        <n v="90" u="1"/>
        <n v="20" u="1"/>
        <n v="160" u="1"/>
        <n v="60" u="1"/>
        <n v="110" u="1"/>
        <n v="150" u="1"/>
        <n v="200" u="1"/>
        <n v="30" u="1"/>
        <n v="140" u="1"/>
        <n v="190" u="1"/>
      </sharedItems>
    </cacheField>
    <cacheField name="Bulletin" numFmtId="165">
      <sharedItems containsSemiMixedTypes="0" containsString="0" containsNumber="1" minValue="33" maxValue="1000"/>
    </cacheField>
    <cacheField name="Loomis" numFmtId="165">
      <sharedItems containsSemiMixedTypes="0" containsString="0" containsNumber="1" containsInteger="1" minValue="0" maxValue="0"/>
    </cacheField>
    <cacheField name="CS" numFmtId="165">
      <sharedItems containsSemiMixedTypes="0" containsString="0" containsNumber="1" minValue="33.5" maxValue="1000"/>
    </cacheField>
    <cacheField name="Diff" numFmtId="165">
      <sharedItems containsSemiMixedTypes="0" containsString="0" containsNumber="1" minValue="-81" maxValue="5.0000000000011369E-2"/>
    </cacheField>
    <cacheField name="N° Client" numFmtId="49">
      <sharedItems/>
    </cacheField>
    <cacheField name="Montant_total" numFmtId="165">
      <sharedItems containsSemiMixedTypes="0" containsString="0" containsNumber="1" minValue="33" maxValue="1000"/>
    </cacheField>
    <cacheField name="Justif1" numFmtId="0">
      <sharedItems containsSemiMixedTypes="0" containsString="0" containsNumber="1" containsInteger="1" minValue="10" maxValue="220"/>
    </cacheField>
    <cacheField name="Justif2" numFmtId="0">
      <sharedItems containsSemiMixedTypes="0" containsString="0" containsNumber="1" containsInteger="1" minValue="11" maxValue="221"/>
    </cacheField>
    <cacheField name="Justif3" numFmtId="0">
      <sharedItems containsString="0" containsBlank="1" containsNumber="1" containsInteger="1" minValue="12" maxValue="222"/>
    </cacheField>
    <cacheField name="Justif4" numFmtId="0">
      <sharedItems containsNonDate="0" containsString="0" containsBlank="1"/>
    </cacheField>
    <cacheField name="Justif5" numFmtId="0">
      <sharedItems containsNonDate="0" containsString="0" containsBlank="1"/>
    </cacheField>
    <cacheField name="Justif6" numFmtId="0">
      <sharedItems containsNonDate="0" containsString="0" containsBlank="1"/>
    </cacheField>
    <cacheField name="Nbre_J" numFmtId="1">
      <sharedItems containsSemiMixedTypes="0" containsString="0" containsNumber="1" containsInteger="1" minValue="2" maxValue="3"/>
    </cacheField>
    <cacheField name="Mois" numFmtId="0" databaseField="0">
      <fieldGroup base="1">
        <rangePr groupBy="months" startDate="2020-09-01T00:00:00" endDate="2020-10-06T00:00:00"/>
        <groupItems count="14">
          <s v="&lt;01-09-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-10-20"/>
        </groupItems>
      </fieldGroup>
    </cacheField>
    <cacheField name="Années" numFmtId="0" databaseField="0">
      <fieldGroup base="1">
        <rangePr groupBy="years" startDate="2020-09-01T00:00:00" endDate="2020-10-06T00:00:00"/>
        <groupItems count="3">
          <s v="&lt;01-09-20"/>
          <s v="2020"/>
          <s v="&gt;06-10-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s v="R0000006"/>
    <x v="0"/>
    <x v="0"/>
    <n v="410"/>
    <n v="0"/>
    <n v="409.95"/>
    <n v="5.0000000000011369E-2"/>
    <s v="1000"/>
    <n v="410"/>
    <n v="200"/>
    <n v="201"/>
    <m/>
    <m/>
    <m/>
    <m/>
    <n v="2"/>
  </r>
  <r>
    <s v="R0000005"/>
    <x v="0"/>
    <x v="1"/>
    <n v="161.94999999999999"/>
    <n v="0"/>
    <n v="162"/>
    <n v="-5.0000000000011369E-2"/>
    <s v="989"/>
    <n v="161.94999999999999"/>
    <n v="80"/>
    <n v="81"/>
    <n v="12"/>
    <m/>
    <m/>
    <m/>
    <n v="3"/>
  </r>
  <r>
    <s v="R0000004"/>
    <x v="1"/>
    <x v="2"/>
    <n v="81"/>
    <n v="0"/>
    <n v="162"/>
    <n v="-81"/>
    <s v="JACQUES"/>
    <n v="81"/>
    <n v="82"/>
    <n v="12"/>
    <m/>
    <m/>
    <m/>
    <m/>
    <n v="2"/>
  </r>
  <r>
    <s v="R0000003"/>
    <x v="2"/>
    <x v="3"/>
    <n v="33"/>
    <n v="0"/>
    <n v="33.5"/>
    <n v="-0.5"/>
    <s v="123457"/>
    <n v="33"/>
    <n v="10"/>
    <n v="11"/>
    <n v="12"/>
    <m/>
    <m/>
    <m/>
    <n v="3"/>
  </r>
  <r>
    <s v="R0000002"/>
    <x v="3"/>
    <x v="0"/>
    <n v="421"/>
    <n v="0"/>
    <n v="421"/>
    <n v="0"/>
    <s v="987"/>
    <n v="421"/>
    <n v="210"/>
    <n v="211"/>
    <m/>
    <m/>
    <m/>
    <m/>
    <n v="2"/>
  </r>
  <r>
    <s v="R0000001"/>
    <x v="3"/>
    <x v="4"/>
    <n v="1000"/>
    <n v="0"/>
    <n v="1000"/>
    <n v="0"/>
    <s v="987"/>
    <n v="1000"/>
    <n v="220"/>
    <n v="221"/>
    <n v="222"/>
    <m/>
    <m/>
    <m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CD_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Nom des Chauffeurs">
  <location ref="A5:C12" firstHeaderRow="1" firstDataRow="2" firstDataCol="1" rowPageCount="3" colPageCount="1"/>
  <pivotFields count="18">
    <pivotField showAll="0"/>
    <pivotField axis="axisPage" numFmtId="14" multipleItemSelectionAllowed="1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axis="axisRow" showAll="0">
      <items count="24">
        <item m="1" x="14"/>
        <item x="3"/>
        <item m="1" x="20"/>
        <item m="1" x="8"/>
        <item m="1" x="12"/>
        <item m="1" x="16"/>
        <item m="1" x="9"/>
        <item x="1"/>
        <item m="1" x="13"/>
        <item m="1" x="5"/>
        <item m="1" x="17"/>
        <item m="1" x="10"/>
        <item m="1" x="6"/>
        <item m="1" x="21"/>
        <item m="1" x="18"/>
        <item m="1" x="15"/>
        <item m="1" x="11"/>
        <item m="1" x="7"/>
        <item m="1" x="22"/>
        <item m="1" x="19"/>
        <item x="0"/>
        <item x="4"/>
        <item x="2"/>
        <item t="default"/>
      </items>
    </pivotField>
    <pivotField dataField="1" numFmtId="164" showAll="0"/>
    <pivotField numFmtId="165" showAll="0" defaultSubtotal="0"/>
    <pivotField numFmtId="165" showAll="0" defaultSubtotal="0"/>
    <pivotField dataField="1" showAll="0"/>
    <pivotField showAl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" showAll="0" defaultSubtotal="0"/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4">
        <item x="1"/>
        <item x="0"/>
        <item x="2"/>
        <item t="default"/>
      </items>
    </pivotField>
  </pivotFields>
  <rowFields count="1">
    <field x="2"/>
  </rowFields>
  <rowItems count="6">
    <i>
      <x v="1"/>
    </i>
    <i>
      <x v="7"/>
    </i>
    <i>
      <x v="20"/>
    </i>
    <i>
      <x v="21"/>
    </i>
    <i>
      <x v="22"/>
    </i>
    <i t="grand">
      <x/>
    </i>
  </rowItems>
  <colFields count="1">
    <field x="-2"/>
  </colFields>
  <colItems count="2">
    <i>
      <x/>
    </i>
    <i i="1">
      <x v="1"/>
    </i>
  </colItems>
  <pageFields count="3">
    <pageField fld="17" hier="-1"/>
    <pageField fld="16" hier="-1"/>
    <pageField fld="1" hier="-1"/>
  </pageFields>
  <dataFields count="2">
    <dataField name="Somme" fld="3" baseField="1" baseItem="0" numFmtId="165"/>
    <dataField name="Somme des Diff" fld="6" baseField="1" baseItem="0" numFmtId="165"/>
  </dataFields>
  <formats count="4">
    <format dxfId="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7">
      <pivotArea dataOnly="0" labelOnly="1" fieldPosition="0">
        <references count="1">
          <reference field="2" count="2">
            <x v="10"/>
            <x v="12"/>
          </reference>
        </references>
      </pivotArea>
    </format>
    <format dxfId="6">
      <pivotArea collapsedLevelsAreSubtotals="1" fieldPosition="0">
        <references count="1">
          <reference field="2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2:F25" totalsRowShown="0" headerRowDxfId="33" dataDxfId="31" headerRowBorderDxfId="32" tableBorderDxfId="30" totalsRowBorderDxfId="29">
  <autoFilter ref="B2:F25" xr:uid="{00000000-0009-0000-0100-000002000000}"/>
  <tableColumns count="5">
    <tableColumn id="1" xr3:uid="{00000000-0010-0000-0000-000001000000}" name="Chauffeurs" dataDxfId="28">
      <calculatedColumnFormula>IF(A3="","",A3)</calculatedColumnFormula>
    </tableColumn>
    <tableColumn id="2" xr3:uid="{00000000-0010-0000-0000-000002000000}" name="BULLETINS" dataDxfId="27">
      <calculatedColumnFormula>SUMPRODUCT((Tableau1[date]=Feuil1!$C$1)*(Tableau1[N° chauffeur]=Feuil1!B3)*Tableau1[Bulletin])</calculatedColumnFormula>
    </tableColumn>
    <tableColumn id="3" xr3:uid="{00000000-0010-0000-0000-000003000000}" name="Loomis" dataDxfId="26">
      <calculatedColumnFormula>SUMPRODUCT((Tableau1[date]=Feuil1!$C$1)*(Tableau1[N° chauffeur]=Feuil1!B3)*Tableau1[Loomis])</calculatedColumnFormula>
    </tableColumn>
    <tableColumn id="4" xr3:uid="{00000000-0010-0000-0000-000004000000}" name="CS" dataDxfId="25">
      <calculatedColumnFormula>SUMPRODUCT((Tableau1[date]=Feuil1!$C$1)*(Tableau1[N° chauffeur]=Feuil1!B3)*Tableau1[CS])</calculatedColumnFormula>
    </tableColumn>
    <tableColumn id="5" xr3:uid="{00000000-0010-0000-0000-000005000000}" name="Différence" dataDxfId="24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P7" totalsRowShown="0">
  <autoFilter ref="A1:P7" xr:uid="{00000000-0009-0000-0100-000001000000}"/>
  <tableColumns count="16">
    <tableColumn id="17" xr3:uid="{00000000-0010-0000-0100-000011000000}" name="ID"/>
    <tableColumn id="1" xr3:uid="{00000000-0010-0000-0100-000001000000}" name="date"/>
    <tableColumn id="2" xr3:uid="{00000000-0010-0000-0100-000002000000}" name="N° chauffeur" dataDxfId="23"/>
    <tableColumn id="3" xr3:uid="{00000000-0010-0000-0100-000003000000}" name="Bulletin" dataDxfId="22">
      <calculatedColumnFormula>Tableau1[[#This Row],[Montant_total]]</calculatedColumnFormula>
    </tableColumn>
    <tableColumn id="4" xr3:uid="{00000000-0010-0000-0100-000004000000}" name="Loomis" dataDxfId="21"/>
    <tableColumn id="5" xr3:uid="{00000000-0010-0000-0100-000005000000}" name="CS" dataDxfId="20"/>
    <tableColumn id="11" xr3:uid="{00000000-0010-0000-0100-00000B000000}" name="Diff" dataDxfId="19">
      <calculatedColumnFormula>Tableau1[[#This Row],[Bulletin]]-(Tableau1[[#This Row],[Loomis]]+Tableau1[[#This Row],[CS]])</calculatedColumnFormula>
    </tableColumn>
    <tableColumn id="18" xr3:uid="{00000000-0010-0000-0100-000012000000}" name="N° Client" dataDxfId="18"/>
    <tableColumn id="19" xr3:uid="{00000000-0010-0000-0100-000013000000}" name="Montant_total" dataDxfId="17"/>
    <tableColumn id="6" xr3:uid="{00000000-0010-0000-0100-000006000000}" name="Justif1" dataDxfId="16"/>
    <tableColumn id="8" xr3:uid="{00000000-0010-0000-0100-000008000000}" name="Justif2" dataDxfId="15"/>
    <tableColumn id="10" xr3:uid="{00000000-0010-0000-0100-00000A000000}" name="Justif3" dataDxfId="14"/>
    <tableColumn id="12" xr3:uid="{00000000-0010-0000-0100-00000C000000}" name="Justif4" dataDxfId="13"/>
    <tableColumn id="13" xr3:uid="{00000000-0010-0000-0100-00000D000000}" name="Justif5" dataDxfId="12"/>
    <tableColumn id="14" xr3:uid="{00000000-0010-0000-0100-00000E000000}" name="Justif6" dataDxfId="11"/>
    <tableColumn id="7" xr3:uid="{00000000-0010-0000-0100-000007000000}" name="Nbre_J" dataDxfId="10">
      <calculatedColumnFormula>COUNTA(Tableau1[[#This Row],[Justif1]:[Justif6]])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J10" sqref="J10"/>
    </sheetView>
  </sheetViews>
  <sheetFormatPr baseColWidth="10" defaultRowHeight="15" x14ac:dyDescent="0.25"/>
  <sheetData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L27"/>
  <sheetViews>
    <sheetView topLeftCell="B1" zoomScale="110" zoomScaleNormal="110" zoomScalePageLayoutView="110" workbookViewId="0">
      <selection activeCell="C1" sqref="C1"/>
    </sheetView>
  </sheetViews>
  <sheetFormatPr baseColWidth="10" defaultRowHeight="15" x14ac:dyDescent="0.25"/>
  <cols>
    <col min="1" max="1" width="8.140625" hidden="1" customWidth="1"/>
    <col min="2" max="2" width="12.7109375" style="32" customWidth="1"/>
    <col min="3" max="3" width="14.42578125" style="32" customWidth="1"/>
    <col min="4" max="5" width="15.85546875" style="32" customWidth="1"/>
    <col min="6" max="6" width="10.85546875" style="32"/>
    <col min="14" max="14" width="10.85546875" customWidth="1"/>
  </cols>
  <sheetData>
    <row r="1" spans="1:12" x14ac:dyDescent="0.25">
      <c r="B1" s="19" t="s">
        <v>23</v>
      </c>
      <c r="C1" s="20">
        <v>44022</v>
      </c>
      <c r="D1" s="39" t="s">
        <v>28</v>
      </c>
      <c r="E1" s="40"/>
      <c r="F1" s="21"/>
    </row>
    <row r="2" spans="1:12" x14ac:dyDescent="0.25">
      <c r="B2" s="22" t="s">
        <v>26</v>
      </c>
      <c r="C2" s="23" t="s">
        <v>27</v>
      </c>
      <c r="D2" s="24" t="s">
        <v>32</v>
      </c>
      <c r="E2" s="23" t="s">
        <v>33</v>
      </c>
      <c r="F2" s="23" t="s">
        <v>0</v>
      </c>
      <c r="G2" s="1" t="s">
        <v>1</v>
      </c>
      <c r="H2" s="1" t="s">
        <v>1</v>
      </c>
      <c r="I2" s="1" t="s">
        <v>2</v>
      </c>
      <c r="J2" s="1" t="s">
        <v>1</v>
      </c>
      <c r="K2" s="1" t="s">
        <v>3</v>
      </c>
      <c r="L2" s="1" t="s">
        <v>4</v>
      </c>
    </row>
    <row r="3" spans="1:12" x14ac:dyDescent="0.25">
      <c r="A3">
        <v>10</v>
      </c>
      <c r="B3" s="25">
        <f>IF(A3="","",A3)</f>
        <v>10</v>
      </c>
      <c r="C3" s="26">
        <f>SUMPRODUCT((Tableau1[date]=Feuil1!$C$1)*(Tableau1[N° chauffeur]=Feuil1!B3)*Tableau1[Bulletin])</f>
        <v>0</v>
      </c>
      <c r="D3" s="27">
        <f>SUMPRODUCT((Tableau1[date]=Feuil1!$C$1)*(Tableau1[N° chauffeur]=Feuil1!B3)*Tableau1[Loomis])</f>
        <v>0</v>
      </c>
      <c r="E3" s="27">
        <f>SUMPRODUCT((Tableau1[date]=Feuil1!$C$1)*(Tableau1[N° chauffeur]=Feuil1!B3)*Tableau1[CS])</f>
        <v>0</v>
      </c>
      <c r="F3" s="10">
        <f t="shared" ref="F3:F25" si="0">(D3+E3)-C3</f>
        <v>0</v>
      </c>
      <c r="G3" s="2">
        <v>80414966</v>
      </c>
      <c r="H3" s="2">
        <v>80415879</v>
      </c>
      <c r="I3" s="3">
        <v>1076.55</v>
      </c>
      <c r="J3" s="2">
        <v>80421178</v>
      </c>
      <c r="K3" s="3">
        <v>872.5</v>
      </c>
      <c r="L3" s="2">
        <v>204787</v>
      </c>
    </row>
    <row r="4" spans="1:12" x14ac:dyDescent="0.25">
      <c r="B4" s="25" t="str">
        <f t="shared" ref="B4:B25" si="1">IF(A4="","",A4)</f>
        <v/>
      </c>
      <c r="C4" s="26">
        <f>SUMPRODUCT((Tableau1[date]=Feuil1!$C$1)*(Tableau1[N° chauffeur]=Feuil1!B4)*Tableau1[Bulletin])</f>
        <v>0</v>
      </c>
      <c r="D4" s="27">
        <f>SUMPRODUCT((Tableau1[date]=Feuil1!$C$1)*(Tableau1[N° chauffeur]=Feuil1!B4)*Tableau1[Loomis])</f>
        <v>0</v>
      </c>
      <c r="E4" s="27">
        <f>SUMPRODUCT((Tableau1[date]=Feuil1!$C$1)*(Tableau1[N° chauffeur]=Feuil1!B4)*Tableau1[CS])</f>
        <v>0</v>
      </c>
      <c r="F4" s="10">
        <f t="shared" si="0"/>
        <v>0</v>
      </c>
      <c r="G4" t="s">
        <v>6</v>
      </c>
    </row>
    <row r="5" spans="1:12" x14ac:dyDescent="0.25">
      <c r="B5" s="25" t="str">
        <f t="shared" si="1"/>
        <v/>
      </c>
      <c r="C5" s="26">
        <f>SUMPRODUCT((Tableau1[date]=Feuil1!$C$1)*(Tableau1[N° chauffeur]=Feuil1!B5)*Tableau1[Bulletin])</f>
        <v>0</v>
      </c>
      <c r="D5" s="27">
        <f>SUMPRODUCT((Tableau1[date]=Feuil1!$C$1)*(Tableau1[N° chauffeur]=Feuil1!B5)*Tableau1[Loomis])</f>
        <v>0</v>
      </c>
      <c r="E5" s="27">
        <f>SUMPRODUCT((Tableau1[date]=Feuil1!$C$1)*(Tableau1[N° chauffeur]=Feuil1!B5)*Tableau1[CS])</f>
        <v>0</v>
      </c>
      <c r="F5" s="10">
        <f t="shared" si="0"/>
        <v>0</v>
      </c>
      <c r="G5" s="2">
        <v>8774888</v>
      </c>
      <c r="H5" s="2">
        <v>9876555</v>
      </c>
      <c r="I5" s="2">
        <v>100</v>
      </c>
      <c r="L5" s="4">
        <v>208765</v>
      </c>
    </row>
    <row r="6" spans="1:12" x14ac:dyDescent="0.25">
      <c r="B6" s="25" t="str">
        <f t="shared" si="1"/>
        <v/>
      </c>
      <c r="C6" s="26">
        <f>SUMPRODUCT((Tableau1[date]=Feuil1!$C$1)*(Tableau1[N° chauffeur]=Feuil1!B6)*Tableau1[Bulletin])</f>
        <v>0</v>
      </c>
      <c r="D6" s="27">
        <f>SUMPRODUCT((Tableau1[date]=Feuil1!$C$1)*(Tableau1[N° chauffeur]=Feuil1!B6)*Tableau1[Loomis])</f>
        <v>0</v>
      </c>
      <c r="E6" s="27">
        <f>SUMPRODUCT((Tableau1[date]=Feuil1!$C$1)*(Tableau1[N° chauffeur]=Feuil1!B6)*Tableau1[CS])</f>
        <v>0</v>
      </c>
      <c r="F6" s="10">
        <f t="shared" si="0"/>
        <v>0</v>
      </c>
      <c r="G6" t="s">
        <v>7</v>
      </c>
    </row>
    <row r="7" spans="1:12" x14ac:dyDescent="0.25">
      <c r="B7" s="25" t="str">
        <f t="shared" si="1"/>
        <v/>
      </c>
      <c r="C7" s="26">
        <f>SUMPRODUCT((Tableau1[date]=Feuil1!$C$1)*(Tableau1[N° chauffeur]=Feuil1!B7)*Tableau1[Bulletin])</f>
        <v>0</v>
      </c>
      <c r="D7" s="27">
        <f>SUMPRODUCT((Tableau1[date]=Feuil1!$C$1)*(Tableau1[N° chauffeur]=Feuil1!B7)*Tableau1[Loomis])</f>
        <v>0</v>
      </c>
      <c r="E7" s="27">
        <f>SUMPRODUCT((Tableau1[date]=Feuil1!$C$1)*(Tableau1[N° chauffeur]=Feuil1!B7)*Tableau1[CS])</f>
        <v>0</v>
      </c>
      <c r="F7" s="10">
        <f t="shared" si="0"/>
        <v>0</v>
      </c>
      <c r="G7" t="s">
        <v>8</v>
      </c>
    </row>
    <row r="8" spans="1:12" x14ac:dyDescent="0.25">
      <c r="B8" s="25" t="str">
        <f t="shared" si="1"/>
        <v/>
      </c>
      <c r="C8" s="26">
        <f>SUMPRODUCT((Tableau1[date]=Feuil1!$C$1)*(Tableau1[N° chauffeur]=Feuil1!B8)*Tableau1[Bulletin])</f>
        <v>0</v>
      </c>
      <c r="D8" s="27">
        <f>SUMPRODUCT((Tableau1[date]=Feuil1!$C$1)*(Tableau1[N° chauffeur]=Feuil1!B8)*Tableau1[Loomis])</f>
        <v>0</v>
      </c>
      <c r="E8" s="27">
        <f>SUMPRODUCT((Tableau1[date]=Feuil1!$C$1)*(Tableau1[N° chauffeur]=Feuil1!B8)*Tableau1[CS])</f>
        <v>0</v>
      </c>
      <c r="F8" s="10">
        <f t="shared" si="0"/>
        <v>0</v>
      </c>
    </row>
    <row r="9" spans="1:12" x14ac:dyDescent="0.25">
      <c r="B9" s="25" t="str">
        <f t="shared" si="1"/>
        <v/>
      </c>
      <c r="C9" s="26">
        <f>SUMPRODUCT((Tableau1[date]=Feuil1!$C$1)*(Tableau1[N° chauffeur]=Feuil1!B9)*Tableau1[Bulletin])</f>
        <v>0</v>
      </c>
      <c r="D9" s="27">
        <f>SUMPRODUCT((Tableau1[date]=Feuil1!$C$1)*(Tableau1[N° chauffeur]=Feuil1!B9)*Tableau1[Loomis])</f>
        <v>0</v>
      </c>
      <c r="E9" s="27">
        <f>SUMPRODUCT((Tableau1[date]=Feuil1!$C$1)*(Tableau1[N° chauffeur]=Feuil1!B9)*Tableau1[CS])</f>
        <v>0</v>
      </c>
      <c r="F9" s="10">
        <f t="shared" si="0"/>
        <v>0</v>
      </c>
    </row>
    <row r="10" spans="1:12" x14ac:dyDescent="0.25">
      <c r="B10" s="25" t="str">
        <f t="shared" si="1"/>
        <v/>
      </c>
      <c r="C10" s="26">
        <f>SUMPRODUCT((Tableau1[date]=Feuil1!$C$1)*(Tableau1[N° chauffeur]=Feuil1!B10)*Tableau1[Bulletin])</f>
        <v>0</v>
      </c>
      <c r="D10" s="27">
        <f>SUMPRODUCT((Tableau1[date]=Feuil1!$C$1)*(Tableau1[N° chauffeur]=Feuil1!B10)*Tableau1[Loomis])</f>
        <v>0</v>
      </c>
      <c r="E10" s="27">
        <f>SUMPRODUCT((Tableau1[date]=Feuil1!$C$1)*(Tableau1[N° chauffeur]=Feuil1!B10)*Tableau1[CS])</f>
        <v>0</v>
      </c>
      <c r="F10" s="10">
        <f t="shared" si="0"/>
        <v>0</v>
      </c>
    </row>
    <row r="11" spans="1:12" x14ac:dyDescent="0.25">
      <c r="B11" s="25" t="str">
        <f t="shared" si="1"/>
        <v/>
      </c>
      <c r="C11" s="26">
        <f>SUMPRODUCT((Tableau1[date]=Feuil1!$C$1)*(Tableau1[N° chauffeur]=Feuil1!B11)*Tableau1[Bulletin])</f>
        <v>0</v>
      </c>
      <c r="D11" s="27">
        <f>SUMPRODUCT((Tableau1[date]=Feuil1!$C$1)*(Tableau1[N° chauffeur]=Feuil1!B11)*Tableau1[Loomis])</f>
        <v>0</v>
      </c>
      <c r="E11" s="27">
        <f>SUMPRODUCT((Tableau1[date]=Feuil1!$C$1)*(Tableau1[N° chauffeur]=Feuil1!B11)*Tableau1[CS])</f>
        <v>0</v>
      </c>
      <c r="F11" s="10">
        <f t="shared" si="0"/>
        <v>0</v>
      </c>
    </row>
    <row r="12" spans="1:12" x14ac:dyDescent="0.25">
      <c r="B12" s="25" t="str">
        <f t="shared" si="1"/>
        <v/>
      </c>
      <c r="C12" s="28">
        <f>SUMPRODUCT((Tableau1[date]=Feuil1!$C$1)*(Tableau1[N° chauffeur]=Feuil1!B12)*Tableau1[Bulletin])</f>
        <v>0</v>
      </c>
      <c r="D12" s="29">
        <f>SUMPRODUCT((Tableau1[date]=Feuil1!$C$1)*(Tableau1[N° chauffeur]=Feuil1!B12)*Tableau1[Loomis])</f>
        <v>0</v>
      </c>
      <c r="E12" s="27">
        <f>SUMPRODUCT((Tableau1[date]=Feuil1!$C$1)*(Tableau1[N° chauffeur]=Feuil1!B12)*Tableau1[CS])</f>
        <v>0</v>
      </c>
      <c r="F12" s="10">
        <f t="shared" si="0"/>
        <v>0</v>
      </c>
    </row>
    <row r="13" spans="1:12" x14ac:dyDescent="0.25">
      <c r="B13" s="25" t="str">
        <f t="shared" si="1"/>
        <v/>
      </c>
      <c r="C13" s="28">
        <f>SUMPRODUCT((Tableau1[date]=Feuil1!$C$1)*(Tableau1[N° chauffeur]=Feuil1!B13)*Tableau1[Bulletin])</f>
        <v>0</v>
      </c>
      <c r="D13" s="29">
        <f>SUMPRODUCT((Tableau1[date]=Feuil1!$C$1)*(Tableau1[N° chauffeur]=Feuil1!B13)*Tableau1[Loomis])</f>
        <v>0</v>
      </c>
      <c r="E13" s="27">
        <f>SUMPRODUCT((Tableau1[date]=Feuil1!$C$1)*(Tableau1[N° chauffeur]=Feuil1!B13)*Tableau1[CS])</f>
        <v>0</v>
      </c>
      <c r="F13" s="10">
        <f t="shared" si="0"/>
        <v>0</v>
      </c>
    </row>
    <row r="14" spans="1:12" x14ac:dyDescent="0.25">
      <c r="B14" s="25" t="str">
        <f t="shared" si="1"/>
        <v/>
      </c>
      <c r="C14" s="28">
        <f>SUMPRODUCT((Tableau1[date]=Feuil1!$C$1)*(Tableau1[N° chauffeur]=Feuil1!B14)*Tableau1[Bulletin])</f>
        <v>0</v>
      </c>
      <c r="D14" s="29">
        <f>SUMPRODUCT((Tableau1[date]=Feuil1!$C$1)*(Tableau1[N° chauffeur]=Feuil1!B14)*Tableau1[Loomis])</f>
        <v>0</v>
      </c>
      <c r="E14" s="27">
        <f>SUMPRODUCT((Tableau1[date]=Feuil1!$C$1)*(Tableau1[N° chauffeur]=Feuil1!B14)*Tableau1[CS])</f>
        <v>0</v>
      </c>
      <c r="F14" s="10">
        <f t="shared" si="0"/>
        <v>0</v>
      </c>
    </row>
    <row r="15" spans="1:12" x14ac:dyDescent="0.25">
      <c r="B15" s="25" t="str">
        <f t="shared" si="1"/>
        <v/>
      </c>
      <c r="C15" s="28">
        <f>SUMPRODUCT((Tableau1[date]=Feuil1!$C$1)*(Tableau1[N° chauffeur]=Feuil1!B15)*Tableau1[Bulletin])</f>
        <v>0</v>
      </c>
      <c r="D15" s="29">
        <f>SUMPRODUCT((Tableau1[date]=Feuil1!$C$1)*(Tableau1[N° chauffeur]=Feuil1!B15)*Tableau1[Loomis])</f>
        <v>0</v>
      </c>
      <c r="E15" s="27">
        <f>SUMPRODUCT((Tableau1[date]=Feuil1!$C$1)*(Tableau1[N° chauffeur]=Feuil1!B15)*Tableau1[CS])</f>
        <v>0</v>
      </c>
      <c r="F15" s="10">
        <f t="shared" si="0"/>
        <v>0</v>
      </c>
    </row>
    <row r="16" spans="1:12" x14ac:dyDescent="0.25">
      <c r="B16" s="25" t="str">
        <f t="shared" si="1"/>
        <v/>
      </c>
      <c r="C16" s="28">
        <f>SUMPRODUCT((Tableau1[date]=Feuil1!$C$1)*(Tableau1[N° chauffeur]=Feuil1!B16)*Tableau1[Bulletin])</f>
        <v>0</v>
      </c>
      <c r="D16" s="29">
        <f>SUMPRODUCT((Tableau1[date]=Feuil1!$C$1)*(Tableau1[N° chauffeur]=Feuil1!B16)*Tableau1[Loomis])</f>
        <v>0</v>
      </c>
      <c r="E16" s="27">
        <f>SUMPRODUCT((Tableau1[date]=Feuil1!$C$1)*(Tableau1[N° chauffeur]=Feuil1!B16)*Tableau1[CS])</f>
        <v>0</v>
      </c>
      <c r="F16" s="10">
        <f t="shared" si="0"/>
        <v>0</v>
      </c>
    </row>
    <row r="17" spans="2:6" x14ac:dyDescent="0.25">
      <c r="B17" s="25" t="str">
        <f t="shared" si="1"/>
        <v/>
      </c>
      <c r="C17" s="28">
        <f>SUMPRODUCT((Tableau1[date]=Feuil1!$C$1)*(Tableau1[N° chauffeur]=Feuil1!B17)*Tableau1[Bulletin])</f>
        <v>0</v>
      </c>
      <c r="D17" s="29">
        <f>SUMPRODUCT((Tableau1[date]=Feuil1!$C$1)*(Tableau1[N° chauffeur]=Feuil1!B17)*Tableau1[Loomis])</f>
        <v>0</v>
      </c>
      <c r="E17" s="27">
        <f>SUMPRODUCT((Tableau1[date]=Feuil1!$C$1)*(Tableau1[N° chauffeur]=Feuil1!B17)*Tableau1[CS])</f>
        <v>0</v>
      </c>
      <c r="F17" s="10">
        <f t="shared" si="0"/>
        <v>0</v>
      </c>
    </row>
    <row r="18" spans="2:6" x14ac:dyDescent="0.25">
      <c r="B18" s="25" t="str">
        <f t="shared" si="1"/>
        <v/>
      </c>
      <c r="C18" s="28">
        <f>SUMPRODUCT((Tableau1[date]=Feuil1!$C$1)*(Tableau1[N° chauffeur]=Feuil1!B18)*Tableau1[Bulletin])</f>
        <v>0</v>
      </c>
      <c r="D18" s="29">
        <f>SUMPRODUCT((Tableau1[date]=Feuil1!$C$1)*(Tableau1[N° chauffeur]=Feuil1!B18)*Tableau1[Loomis])</f>
        <v>0</v>
      </c>
      <c r="E18" s="27">
        <f>SUMPRODUCT((Tableau1[date]=Feuil1!$C$1)*(Tableau1[N° chauffeur]=Feuil1!B18)*Tableau1[CS])</f>
        <v>0</v>
      </c>
      <c r="F18" s="10">
        <f t="shared" si="0"/>
        <v>0</v>
      </c>
    </row>
    <row r="19" spans="2:6" x14ac:dyDescent="0.25">
      <c r="B19" s="25" t="str">
        <f t="shared" si="1"/>
        <v/>
      </c>
      <c r="C19" s="28">
        <f>SUMPRODUCT((Tableau1[date]=Feuil1!$C$1)*(Tableau1[N° chauffeur]=Feuil1!B19)*Tableau1[Bulletin])</f>
        <v>0</v>
      </c>
      <c r="D19" s="29">
        <f>SUMPRODUCT((Tableau1[date]=Feuil1!$C$1)*(Tableau1[N° chauffeur]=Feuil1!B19)*Tableau1[Loomis])</f>
        <v>0</v>
      </c>
      <c r="E19" s="27">
        <f>SUMPRODUCT((Tableau1[date]=Feuil1!$C$1)*(Tableau1[N° chauffeur]=Feuil1!B19)*Tableau1[CS])</f>
        <v>0</v>
      </c>
      <c r="F19" s="10">
        <f t="shared" si="0"/>
        <v>0</v>
      </c>
    </row>
    <row r="20" spans="2:6" x14ac:dyDescent="0.25">
      <c r="B20" s="25" t="str">
        <f t="shared" si="1"/>
        <v/>
      </c>
      <c r="C20" s="28">
        <f>SUMPRODUCT((Tableau1[date]=Feuil1!$C$1)*(Tableau1[N° chauffeur]=Feuil1!B20)*Tableau1[Bulletin])</f>
        <v>0</v>
      </c>
      <c r="D20" s="29">
        <f>SUMPRODUCT((Tableau1[date]=Feuil1!$C$1)*(Tableau1[N° chauffeur]=Feuil1!B20)*Tableau1[Loomis])</f>
        <v>0</v>
      </c>
      <c r="E20" s="27">
        <f>SUMPRODUCT((Tableau1[date]=Feuil1!$C$1)*(Tableau1[N° chauffeur]=Feuil1!B20)*Tableau1[CS])</f>
        <v>0</v>
      </c>
      <c r="F20" s="10">
        <f t="shared" si="0"/>
        <v>0</v>
      </c>
    </row>
    <row r="21" spans="2:6" x14ac:dyDescent="0.25">
      <c r="B21" s="25" t="str">
        <f t="shared" si="1"/>
        <v/>
      </c>
      <c r="C21" s="28">
        <f>SUMPRODUCT((Tableau1[date]=Feuil1!$C$1)*(Tableau1[N° chauffeur]=Feuil1!B21)*Tableau1[Bulletin])</f>
        <v>0</v>
      </c>
      <c r="D21" s="29">
        <f>SUMPRODUCT((Tableau1[date]=Feuil1!$C$1)*(Tableau1[N° chauffeur]=Feuil1!B21)*Tableau1[Loomis])</f>
        <v>0</v>
      </c>
      <c r="E21" s="27">
        <f>SUMPRODUCT((Tableau1[date]=Feuil1!$C$1)*(Tableau1[N° chauffeur]=Feuil1!B21)*Tableau1[CS])</f>
        <v>0</v>
      </c>
      <c r="F21" s="10">
        <f t="shared" si="0"/>
        <v>0</v>
      </c>
    </row>
    <row r="22" spans="2:6" x14ac:dyDescent="0.25">
      <c r="B22" s="25" t="str">
        <f t="shared" si="1"/>
        <v/>
      </c>
      <c r="C22" s="28">
        <f>SUMPRODUCT((Tableau1[date]=Feuil1!$C$1)*(Tableau1[N° chauffeur]=Feuil1!B22)*Tableau1[Bulletin])</f>
        <v>0</v>
      </c>
      <c r="D22" s="29">
        <f>SUMPRODUCT((Tableau1[date]=Feuil1!$C$1)*(Tableau1[N° chauffeur]=Feuil1!B22)*Tableau1[Loomis])</f>
        <v>0</v>
      </c>
      <c r="E22" s="27">
        <f>SUMPRODUCT((Tableau1[date]=Feuil1!$C$1)*(Tableau1[N° chauffeur]=Feuil1!B22)*Tableau1[CS])</f>
        <v>0</v>
      </c>
      <c r="F22" s="10">
        <f t="shared" si="0"/>
        <v>0</v>
      </c>
    </row>
    <row r="23" spans="2:6" x14ac:dyDescent="0.25">
      <c r="B23" s="25" t="str">
        <f t="shared" si="1"/>
        <v/>
      </c>
      <c r="C23" s="28">
        <f>SUMPRODUCT((Tableau1[date]=Feuil1!$C$1)*(Tableau1[N° chauffeur]=Feuil1!B23)*Tableau1[Bulletin])</f>
        <v>0</v>
      </c>
      <c r="D23" s="29">
        <f>SUMPRODUCT((Tableau1[date]=Feuil1!$C$1)*(Tableau1[N° chauffeur]=Feuil1!B23)*Tableau1[Loomis])</f>
        <v>0</v>
      </c>
      <c r="E23" s="27">
        <f>SUMPRODUCT((Tableau1[date]=Feuil1!$C$1)*(Tableau1[N° chauffeur]=Feuil1!B23)*Tableau1[CS])</f>
        <v>0</v>
      </c>
      <c r="F23" s="10">
        <f t="shared" si="0"/>
        <v>0</v>
      </c>
    </row>
    <row r="24" spans="2:6" x14ac:dyDescent="0.25">
      <c r="B24" s="25" t="str">
        <f t="shared" si="1"/>
        <v/>
      </c>
      <c r="C24" s="28">
        <f>SUMPRODUCT((Tableau1[date]=Feuil1!$C$1)*(Tableau1[N° chauffeur]=Feuil1!B24)*Tableau1[Bulletin])</f>
        <v>0</v>
      </c>
      <c r="D24" s="29">
        <f>SUMPRODUCT((Tableau1[date]=Feuil1!$C$1)*(Tableau1[N° chauffeur]=Feuil1!B24)*Tableau1[Loomis])</f>
        <v>0</v>
      </c>
      <c r="E24" s="27">
        <f>SUMPRODUCT((Tableau1[date]=Feuil1!$C$1)*(Tableau1[N° chauffeur]=Feuil1!B24)*Tableau1[CS])</f>
        <v>0</v>
      </c>
      <c r="F24" s="10">
        <f t="shared" si="0"/>
        <v>0</v>
      </c>
    </row>
    <row r="25" spans="2:6" x14ac:dyDescent="0.25">
      <c r="B25" s="25" t="str">
        <f t="shared" si="1"/>
        <v/>
      </c>
      <c r="C25" s="28">
        <f>SUMPRODUCT((Tableau1[date]=Feuil1!$C$1)*(Tableau1[N° chauffeur]=Feuil1!B25)*Tableau1[Bulletin])</f>
        <v>0</v>
      </c>
      <c r="D25" s="29">
        <f>SUMPRODUCT((Tableau1[date]=Feuil1!$C$1)*(Tableau1[N° chauffeur]=Feuil1!B25)*Tableau1[Loomis])</f>
        <v>0</v>
      </c>
      <c r="E25" s="27">
        <f>SUMPRODUCT((Tableau1[date]=Feuil1!$C$1)*(Tableau1[N° chauffeur]=Feuil1!B25)*Tableau1[CS])</f>
        <v>0</v>
      </c>
      <c r="F25" s="10">
        <f t="shared" si="0"/>
        <v>0</v>
      </c>
    </row>
    <row r="26" spans="2:6" x14ac:dyDescent="0.25">
      <c r="B26" s="30" t="s">
        <v>5</v>
      </c>
      <c r="C26" s="31">
        <f>SUM(C3:C25)</f>
        <v>0</v>
      </c>
      <c r="D26" s="31">
        <f>SUM(D3:D25)</f>
        <v>0</v>
      </c>
      <c r="E26" s="31">
        <f>SUM(E3:E25)</f>
        <v>0</v>
      </c>
    </row>
    <row r="27" spans="2:6" x14ac:dyDescent="0.25">
      <c r="B27" s="33" t="s">
        <v>24</v>
      </c>
      <c r="C27" s="34">
        <f>SUM(F3:F25)</f>
        <v>0</v>
      </c>
      <c r="D27" s="35"/>
      <c r="E27" s="36"/>
    </row>
  </sheetData>
  <mergeCells count="1">
    <mergeCell ref="D1:E1"/>
  </mergeCells>
  <conditionalFormatting sqref="C27">
    <cfRule type="cellIs" dxfId="5" priority="1" operator="lessThan">
      <formula>0</formula>
    </cfRule>
    <cfRule type="cellIs" dxfId="4" priority="2" operator="equal">
      <formula>0</formula>
    </cfRule>
    <cfRule type="cellIs" dxfId="3" priority="3" operator="lessThan">
      <formula>1.9</formula>
    </cfRule>
    <cfRule type="cellIs" dxfId="2" priority="4" operator="lessThan">
      <formula>"0.00$F$14"</formula>
    </cfRule>
    <cfRule type="cellIs" dxfId="1" priority="5" operator="greaterThan">
      <formula>"0$F$14"</formula>
    </cfRule>
    <cfRule type="cellIs" dxfId="0" priority="6" operator="greaterThan">
      <formula>0</formula>
    </cfRule>
  </conditionalFormatting>
  <dataValidations count="1">
    <dataValidation type="list" allowBlank="1" showInputMessage="1" showErrorMessage="1" sqref="C1" xr:uid="{00000000-0002-0000-0100-000000000000}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OO7"/>
  <sheetViews>
    <sheetView tabSelected="1" zoomScale="115" zoomScaleNormal="115" zoomScalePageLayoutView="150" workbookViewId="0">
      <selection activeCell="C9" sqref="C9"/>
    </sheetView>
  </sheetViews>
  <sheetFormatPr baseColWidth="10" defaultRowHeight="15" x14ac:dyDescent="0.25"/>
  <cols>
    <col min="2" max="2" width="11.85546875" customWidth="1"/>
    <col min="3" max="3" width="13.42578125" customWidth="1"/>
    <col min="4" max="4" width="17.140625" customWidth="1"/>
    <col min="5" max="5" width="14.85546875" style="7" customWidth="1"/>
    <col min="6" max="9" width="16.42578125" customWidth="1"/>
    <col min="10" max="13" width="10.85546875" style="5"/>
    <col min="15" max="15" width="10.85546875" style="5"/>
  </cols>
  <sheetData>
    <row r="1" spans="1:405" x14ac:dyDescent="0.25">
      <c r="A1" t="s">
        <v>37</v>
      </c>
      <c r="B1" t="s">
        <v>9</v>
      </c>
      <c r="C1" t="s">
        <v>10</v>
      </c>
      <c r="D1" t="s">
        <v>38</v>
      </c>
      <c r="E1" s="7" t="s">
        <v>32</v>
      </c>
      <c r="F1" t="s">
        <v>33</v>
      </c>
      <c r="G1" t="s">
        <v>11</v>
      </c>
      <c r="H1" t="s">
        <v>44</v>
      </c>
      <c r="I1" t="s">
        <v>45</v>
      </c>
      <c r="J1" s="5" t="s">
        <v>12</v>
      </c>
      <c r="K1" s="5" t="s">
        <v>13</v>
      </c>
      <c r="L1" s="5" t="s">
        <v>14</v>
      </c>
      <c r="M1" s="5" t="s">
        <v>15</v>
      </c>
      <c r="N1" s="5" t="s">
        <v>16</v>
      </c>
      <c r="O1" s="5" t="s">
        <v>30</v>
      </c>
      <c r="P1" t="s">
        <v>31</v>
      </c>
      <c r="ON1">
        <v>203</v>
      </c>
      <c r="OO1">
        <v>22</v>
      </c>
    </row>
    <row r="2" spans="1:405" x14ac:dyDescent="0.25">
      <c r="A2" t="s">
        <v>46</v>
      </c>
      <c r="B2" s="6">
        <v>44076</v>
      </c>
      <c r="C2" s="5">
        <v>210</v>
      </c>
      <c r="D2" s="11">
        <f>Tableau1[[#This Row],[Montant_total]]</f>
        <v>410</v>
      </c>
      <c r="E2" s="11">
        <v>0</v>
      </c>
      <c r="F2" s="11">
        <v>409.95</v>
      </c>
      <c r="G2" s="11">
        <f>Tableau1[[#This Row],[Bulletin]]-(Tableau1[[#This Row],[Loomis]]+Tableau1[[#This Row],[CS]])</f>
        <v>5.0000000000011369E-2</v>
      </c>
      <c r="H2" s="13" t="s">
        <v>43</v>
      </c>
      <c r="I2" s="16">
        <v>410</v>
      </c>
      <c r="J2" s="5">
        <v>200</v>
      </c>
      <c r="K2" s="5">
        <v>201</v>
      </c>
      <c r="N2" s="15"/>
      <c r="P2" s="12">
        <f>COUNTA(Tableau1[[#This Row],[Justif1]:[Justif6]])</f>
        <v>2</v>
      </c>
    </row>
    <row r="3" spans="1:405" x14ac:dyDescent="0.25">
      <c r="A3" t="s">
        <v>47</v>
      </c>
      <c r="B3" s="6">
        <v>44076</v>
      </c>
      <c r="C3" s="5">
        <v>80</v>
      </c>
      <c r="D3" s="11">
        <f>Tableau1[[#This Row],[Montant_total]]</f>
        <v>161.94999999999999</v>
      </c>
      <c r="E3" s="11">
        <v>0</v>
      </c>
      <c r="F3" s="11">
        <v>162</v>
      </c>
      <c r="G3" s="11">
        <f>Tableau1[[#This Row],[Bulletin]]-(Tableau1[[#This Row],[Loomis]]+Tableau1[[#This Row],[CS]])</f>
        <v>-5.0000000000011369E-2</v>
      </c>
      <c r="H3" s="13" t="s">
        <v>42</v>
      </c>
      <c r="I3" s="16">
        <v>161.94999999999999</v>
      </c>
      <c r="J3" s="5">
        <v>80</v>
      </c>
      <c r="K3" s="5">
        <v>81</v>
      </c>
      <c r="L3" s="5">
        <v>12</v>
      </c>
      <c r="N3" s="15"/>
      <c r="P3" s="12">
        <f>COUNTA(Tableau1[[#This Row],[Justif1]:[Justif6]])</f>
        <v>3</v>
      </c>
    </row>
    <row r="4" spans="1:405" x14ac:dyDescent="0.25">
      <c r="A4" t="s">
        <v>48</v>
      </c>
      <c r="B4" s="6">
        <v>44075</v>
      </c>
      <c r="C4" s="5" t="s">
        <v>33</v>
      </c>
      <c r="D4" s="11">
        <f>Tableau1[[#This Row],[Montant_total]]</f>
        <v>81</v>
      </c>
      <c r="E4" s="11">
        <v>0</v>
      </c>
      <c r="F4" s="11">
        <v>162</v>
      </c>
      <c r="G4" s="11">
        <f>Tableau1[[#This Row],[Bulletin]]-(Tableau1[[#This Row],[Loomis]]+Tableau1[[#This Row],[CS]])</f>
        <v>-81</v>
      </c>
      <c r="H4" s="13" t="s">
        <v>36</v>
      </c>
      <c r="I4" s="16">
        <v>81</v>
      </c>
      <c r="J4" s="5">
        <v>82</v>
      </c>
      <c r="K4" s="5">
        <v>12</v>
      </c>
      <c r="N4" s="15"/>
      <c r="P4" s="12">
        <f>COUNTA(Tableau1[[#This Row],[Justif1]:[Justif6]])</f>
        <v>2</v>
      </c>
    </row>
    <row r="5" spans="1:405" x14ac:dyDescent="0.25">
      <c r="A5" t="s">
        <v>49</v>
      </c>
      <c r="B5" s="6">
        <v>44109</v>
      </c>
      <c r="C5" s="5">
        <v>10</v>
      </c>
      <c r="D5" s="11">
        <f>Tableau1[[#This Row],[Montant_total]]</f>
        <v>33</v>
      </c>
      <c r="E5" s="11">
        <v>0</v>
      </c>
      <c r="F5" s="11">
        <v>33.5</v>
      </c>
      <c r="G5" s="11">
        <f>Tableau1[[#This Row],[Bulletin]]-(Tableau1[[#This Row],[Loomis]]+Tableau1[[#This Row],[CS]])</f>
        <v>-0.5</v>
      </c>
      <c r="H5" s="13" t="s">
        <v>39</v>
      </c>
      <c r="I5" s="16">
        <v>33</v>
      </c>
      <c r="J5" s="5">
        <v>10</v>
      </c>
      <c r="K5" s="5">
        <v>11</v>
      </c>
      <c r="L5" s="5">
        <v>12</v>
      </c>
      <c r="N5" s="15"/>
      <c r="P5" s="12">
        <f>COUNTA(Tableau1[[#This Row],[Justif1]:[Justif6]])</f>
        <v>3</v>
      </c>
    </row>
    <row r="6" spans="1:405" x14ac:dyDescent="0.25">
      <c r="A6" t="s">
        <v>50</v>
      </c>
      <c r="B6" s="6">
        <v>44108</v>
      </c>
      <c r="C6" s="5">
        <v>210</v>
      </c>
      <c r="D6" s="11">
        <f>Tableau1[[#This Row],[Montant_total]]</f>
        <v>421</v>
      </c>
      <c r="E6" s="11">
        <v>0</v>
      </c>
      <c r="F6" s="11">
        <v>421</v>
      </c>
      <c r="G6" s="11">
        <f>Tableau1[[#This Row],[Bulletin]]-(Tableau1[[#This Row],[Loomis]]+Tableau1[[#This Row],[CS]])</f>
        <v>0</v>
      </c>
      <c r="H6" s="13" t="s">
        <v>40</v>
      </c>
      <c r="I6" s="16">
        <v>421</v>
      </c>
      <c r="J6" s="5">
        <v>210</v>
      </c>
      <c r="K6" s="5">
        <v>211</v>
      </c>
      <c r="N6" s="15"/>
      <c r="P6" s="12">
        <f>COUNTA(Tableau1[[#This Row],[Justif1]:[Justif6]])</f>
        <v>2</v>
      </c>
    </row>
    <row r="7" spans="1:405" x14ac:dyDescent="0.25">
      <c r="A7" t="s">
        <v>51</v>
      </c>
      <c r="B7" s="6">
        <v>44108</v>
      </c>
      <c r="C7" s="5">
        <v>220</v>
      </c>
      <c r="D7" s="11">
        <f>Tableau1[[#This Row],[Montant_total]]</f>
        <v>1000</v>
      </c>
      <c r="E7" s="11">
        <v>0</v>
      </c>
      <c r="F7" s="11">
        <v>1000</v>
      </c>
      <c r="G7" s="11">
        <f>Tableau1[[#This Row],[Bulletin]]-(Tableau1[[#This Row],[Loomis]]+Tableau1[[#This Row],[CS]])</f>
        <v>0</v>
      </c>
      <c r="H7" s="13" t="s">
        <v>40</v>
      </c>
      <c r="I7" s="16">
        <v>1000</v>
      </c>
      <c r="J7" s="5">
        <v>220</v>
      </c>
      <c r="K7" s="5">
        <v>221</v>
      </c>
      <c r="L7" s="5">
        <v>222</v>
      </c>
      <c r="N7" s="15"/>
      <c r="P7" s="12">
        <f>COUNTA(Tableau1[[#This Row],[Justif1]:[Justif6]])</f>
        <v>3</v>
      </c>
    </row>
  </sheetData>
  <phoneticPr fontId="6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D23"/>
  <sheetViews>
    <sheetView workbookViewId="0">
      <selection activeCell="B10" sqref="B10"/>
    </sheetView>
  </sheetViews>
  <sheetFormatPr baseColWidth="10" defaultRowHeight="15" x14ac:dyDescent="0.25"/>
  <cols>
    <col min="1" max="1" width="22.42578125" style="5" customWidth="1"/>
    <col min="2" max="2" width="14.28515625" style="5" customWidth="1"/>
    <col min="4" max="4" width="24" customWidth="1"/>
  </cols>
  <sheetData>
    <row r="1" spans="1:4" x14ac:dyDescent="0.25">
      <c r="A1" s="5" t="s">
        <v>17</v>
      </c>
      <c r="B1" s="5" t="s">
        <v>18</v>
      </c>
      <c r="D1" t="s">
        <v>29</v>
      </c>
    </row>
    <row r="2" spans="1:4" x14ac:dyDescent="0.25">
      <c r="A2" s="5">
        <v>10</v>
      </c>
      <c r="B2" s="38">
        <v>987</v>
      </c>
      <c r="D2" s="14">
        <v>44110</v>
      </c>
    </row>
    <row r="3" spans="1:4" x14ac:dyDescent="0.25">
      <c r="A3" s="5">
        <v>20</v>
      </c>
      <c r="B3" s="5">
        <v>989</v>
      </c>
      <c r="D3" s="17">
        <v>44076</v>
      </c>
    </row>
    <row r="4" spans="1:4" x14ac:dyDescent="0.25">
      <c r="A4" s="5">
        <v>30</v>
      </c>
      <c r="B4" s="5">
        <v>1000</v>
      </c>
      <c r="D4" s="17">
        <v>44075</v>
      </c>
    </row>
    <row r="5" spans="1:4" x14ac:dyDescent="0.25">
      <c r="A5" s="5">
        <v>40</v>
      </c>
      <c r="B5" s="5">
        <v>123457</v>
      </c>
      <c r="D5" s="14">
        <v>44109</v>
      </c>
    </row>
    <row r="6" spans="1:4" x14ac:dyDescent="0.25">
      <c r="A6" s="5">
        <v>50</v>
      </c>
      <c r="B6" s="5">
        <v>204787</v>
      </c>
      <c r="D6" s="17">
        <v>44108</v>
      </c>
    </row>
    <row r="7" spans="1:4" x14ac:dyDescent="0.25">
      <c r="A7" s="5">
        <v>60</v>
      </c>
      <c r="B7" s="5">
        <v>208765</v>
      </c>
      <c r="D7" s="18"/>
    </row>
    <row r="8" spans="1:4" x14ac:dyDescent="0.25">
      <c r="A8" s="5">
        <v>70</v>
      </c>
      <c r="B8" s="5" t="s">
        <v>36</v>
      </c>
    </row>
    <row r="9" spans="1:4" x14ac:dyDescent="0.25">
      <c r="A9" s="5">
        <v>80</v>
      </c>
      <c r="B9" s="5" t="s">
        <v>35</v>
      </c>
    </row>
    <row r="10" spans="1:4" x14ac:dyDescent="0.25">
      <c r="A10" s="5">
        <v>90</v>
      </c>
      <c r="B10" s="37" t="s">
        <v>34</v>
      </c>
    </row>
    <row r="11" spans="1:4" x14ac:dyDescent="0.25">
      <c r="A11" s="5">
        <v>100</v>
      </c>
    </row>
    <row r="12" spans="1:4" x14ac:dyDescent="0.25">
      <c r="A12" s="5">
        <v>110</v>
      </c>
    </row>
    <row r="13" spans="1:4" x14ac:dyDescent="0.25">
      <c r="A13" s="5">
        <v>120</v>
      </c>
    </row>
    <row r="14" spans="1:4" x14ac:dyDescent="0.25">
      <c r="A14" s="5">
        <v>130</v>
      </c>
    </row>
    <row r="15" spans="1:4" x14ac:dyDescent="0.25">
      <c r="A15" s="5">
        <v>140</v>
      </c>
    </row>
    <row r="16" spans="1:4" x14ac:dyDescent="0.25">
      <c r="A16" s="5">
        <v>150</v>
      </c>
    </row>
    <row r="17" spans="1:1" x14ac:dyDescent="0.25">
      <c r="A17" s="5">
        <v>160</v>
      </c>
    </row>
    <row r="18" spans="1:1" x14ac:dyDescent="0.25">
      <c r="A18" s="5">
        <v>170</v>
      </c>
    </row>
    <row r="19" spans="1:1" x14ac:dyDescent="0.25">
      <c r="A19" s="5">
        <v>180</v>
      </c>
    </row>
    <row r="20" spans="1:1" x14ac:dyDescent="0.25">
      <c r="A20" s="5">
        <v>190</v>
      </c>
    </row>
    <row r="21" spans="1:1" x14ac:dyDescent="0.25">
      <c r="A21" s="5">
        <v>200</v>
      </c>
    </row>
    <row r="22" spans="1:1" x14ac:dyDescent="0.25">
      <c r="A22" s="5">
        <v>210</v>
      </c>
    </row>
    <row r="23" spans="1:1" x14ac:dyDescent="0.25">
      <c r="A23" s="5">
        <v>220</v>
      </c>
    </row>
  </sheetData>
  <sortState xmlns:xlrd2="http://schemas.microsoft.com/office/spreadsheetml/2017/richdata2" ref="B2:B10">
    <sortCondition ref="B2"/>
  </sortState>
  <pageMargins left="0.7" right="0.7" top="0.75" bottom="0.75" header="0.3" footer="0.3"/>
  <pageSetup paperSize="9" orientation="portrait" horizontalDpi="4294967293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12"/>
  <sheetViews>
    <sheetView zoomScale="150" zoomScaleNormal="150" workbookViewId="0">
      <selection activeCell="D4" sqref="D4"/>
    </sheetView>
  </sheetViews>
  <sheetFormatPr baseColWidth="10" defaultRowHeight="15" x14ac:dyDescent="0.25"/>
  <cols>
    <col min="1" max="1" width="21.42578125" bestFit="1" customWidth="1"/>
    <col min="2" max="2" width="12.28515625" bestFit="1" customWidth="1"/>
    <col min="3" max="3" width="15" bestFit="1" customWidth="1"/>
    <col min="4" max="4" width="17.7109375" bestFit="1" customWidth="1"/>
  </cols>
  <sheetData>
    <row r="1" spans="1:3" x14ac:dyDescent="0.25">
      <c r="A1" s="8" t="s">
        <v>52</v>
      </c>
      <c r="B1" t="s">
        <v>41</v>
      </c>
    </row>
    <row r="2" spans="1:3" x14ac:dyDescent="0.25">
      <c r="A2" s="8" t="s">
        <v>53</v>
      </c>
      <c r="B2" t="s">
        <v>41</v>
      </c>
    </row>
    <row r="3" spans="1:3" x14ac:dyDescent="0.25">
      <c r="A3" s="8" t="s">
        <v>9</v>
      </c>
      <c r="B3" t="s">
        <v>41</v>
      </c>
    </row>
    <row r="5" spans="1:3" x14ac:dyDescent="0.25">
      <c r="B5" s="8" t="s">
        <v>22</v>
      </c>
    </row>
    <row r="6" spans="1:3" x14ac:dyDescent="0.25">
      <c r="A6" s="8" t="s">
        <v>20</v>
      </c>
      <c r="B6" t="s">
        <v>25</v>
      </c>
      <c r="C6" t="s">
        <v>21</v>
      </c>
    </row>
    <row r="7" spans="1:3" x14ac:dyDescent="0.25">
      <c r="A7" s="9">
        <v>10</v>
      </c>
      <c r="B7" s="11">
        <v>33</v>
      </c>
      <c r="C7" s="11">
        <v>-0.5</v>
      </c>
    </row>
    <row r="8" spans="1:3" x14ac:dyDescent="0.25">
      <c r="A8" s="9">
        <v>80</v>
      </c>
      <c r="B8" s="11">
        <v>161.94999999999999</v>
      </c>
      <c r="C8" s="11">
        <v>-5.0000000000011369E-2</v>
      </c>
    </row>
    <row r="9" spans="1:3" x14ac:dyDescent="0.25">
      <c r="A9" s="9">
        <v>210</v>
      </c>
      <c r="B9" s="11">
        <v>831</v>
      </c>
      <c r="C9" s="11">
        <v>5.0000000000011369E-2</v>
      </c>
    </row>
    <row r="10" spans="1:3" x14ac:dyDescent="0.25">
      <c r="A10" s="9">
        <v>220</v>
      </c>
      <c r="B10" s="11">
        <v>1000</v>
      </c>
      <c r="C10" s="11">
        <v>0</v>
      </c>
    </row>
    <row r="11" spans="1:3" x14ac:dyDescent="0.25">
      <c r="A11" s="9" t="s">
        <v>33</v>
      </c>
      <c r="B11" s="11">
        <v>81</v>
      </c>
      <c r="C11" s="11">
        <v>-81</v>
      </c>
    </row>
    <row r="12" spans="1:3" x14ac:dyDescent="0.25">
      <c r="A12" s="9" t="s">
        <v>19</v>
      </c>
      <c r="B12" s="11">
        <v>2106.9499999999998</v>
      </c>
      <c r="C12" s="11">
        <v>-81.5</v>
      </c>
    </row>
  </sheetData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Dany</cp:lastModifiedBy>
  <cp:lastPrinted>2020-08-11T13:33:43Z</cp:lastPrinted>
  <dcterms:created xsi:type="dcterms:W3CDTF">2020-07-27T09:51:00Z</dcterms:created>
  <dcterms:modified xsi:type="dcterms:W3CDTF">2020-10-07T19:00:58Z</dcterms:modified>
</cp:coreProperties>
</file>