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6A1B861B-9C99-4156-9AC6-2C1F19E925C5}" xr6:coauthVersionLast="45" xr6:coauthVersionMax="45" xr10:uidLastSave="{00000000-0000-0000-0000-000000000000}"/>
  <bookViews>
    <workbookView xWindow="-120" yWindow="-120" windowWidth="20730" windowHeight="11160" tabRatio="835" xr2:uid="{00000000-000D-0000-FFFF-FFFF00000000}"/>
  </bookViews>
  <sheets>
    <sheet name="Données" sheetId="7" r:id="rId1"/>
    <sheet name="Vacances" sheetId="12" state="hidden" r:id="rId2"/>
    <sheet name="Source" sheetId="5" r:id="rId3"/>
  </sheets>
  <definedNames>
    <definedName name="_xlnm._FilterDatabase" localSheetId="2" hidden="1">Source!$B$2:$T$2</definedName>
    <definedName name="Date">Source!#REF!</definedName>
    <definedName name="Employés">TableauEmployés[Employés]</definedName>
    <definedName name="Fériés">Source!$Z$3:$Z$17</definedName>
    <definedName name="Motifs">Source!$B$3:$B$13</definedName>
    <definedName name="postes">Source!$L$3:$L$9</definedName>
    <definedName name="Segment_Année">#N/A</definedName>
    <definedName name="Segment_Date">#N/A</definedName>
    <definedName name="Segment_Début_de_la_semaine">#N/A</definedName>
    <definedName name="Segment_Mois">#N/A</definedName>
    <definedName name="Segment_Motif">#N/A</definedName>
    <definedName name="Segment_Nom">#N/A</definedName>
    <definedName name="Segment_Poste">#N/A</definedName>
    <definedName name="Segment_Statut">#N/A</definedName>
    <definedName name="Statut">Source!$X$3:$X$8</definedName>
    <definedName name="TableauCalendrier">#REF!</definedName>
    <definedName name="Temps">Source!$V$3:$V$25</definedName>
  </definedNames>
  <calcPr calcId="181029"/>
  <pivotCaches>
    <pivotCache cacheId="9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  <x14:slicerCache r:id="rId8"/>
        <x14:slicerCache r:id="rId9"/>
        <x14:slicerCache r:id="rId10"/>
        <x14:slicerCache r:id="rId11"/>
        <x14:slicerCache r:id="rId12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7" l="1"/>
  <c r="H8" i="7"/>
  <c r="H7" i="7"/>
  <c r="H6" i="7"/>
  <c r="I9" i="7"/>
  <c r="I8" i="7"/>
  <c r="I7" i="7"/>
  <c r="I6" i="7"/>
  <c r="J9" i="7"/>
  <c r="J8" i="7"/>
  <c r="J7" i="7"/>
  <c r="J6" i="7"/>
  <c r="K9" i="7"/>
  <c r="K8" i="7"/>
  <c r="K7" i="7"/>
  <c r="K6" i="7"/>
  <c r="L9" i="7"/>
  <c r="L8" i="7"/>
  <c r="L7" i="7"/>
  <c r="L6" i="7"/>
  <c r="M9" i="7"/>
  <c r="M8" i="7"/>
  <c r="M7" i="7"/>
  <c r="M6" i="7"/>
  <c r="N9" i="7"/>
  <c r="N8" i="7"/>
  <c r="N7" i="7"/>
  <c r="N6" i="7"/>
  <c r="O9" i="7"/>
  <c r="O8" i="7"/>
  <c r="O7" i="7"/>
  <c r="O6" i="7"/>
  <c r="P9" i="7"/>
  <c r="E9" i="7" s="1"/>
  <c r="P8" i="7"/>
  <c r="E8" i="7" s="1"/>
  <c r="P7" i="7"/>
  <c r="E7" i="7" s="1"/>
  <c r="P6" i="7"/>
  <c r="E6" i="7" s="1"/>
  <c r="R9" i="7"/>
  <c r="R8" i="7"/>
  <c r="R7" i="7"/>
  <c r="R6" i="7"/>
  <c r="S9" i="7"/>
  <c r="S8" i="7"/>
  <c r="S7" i="7"/>
  <c r="S6" i="7"/>
  <c r="U9" i="7"/>
  <c r="U8" i="7"/>
  <c r="U7" i="7"/>
  <c r="U6" i="7"/>
  <c r="U11" i="7" l="1"/>
  <c r="U12" i="7"/>
  <c r="U13" i="7"/>
  <c r="U14" i="7"/>
  <c r="U15" i="7"/>
  <c r="U16" i="7"/>
  <c r="U17" i="7"/>
  <c r="U18" i="7"/>
  <c r="U19" i="7"/>
  <c r="U20" i="7"/>
  <c r="U21" i="7"/>
  <c r="U22" i="7"/>
  <c r="U23" i="7"/>
  <c r="U24" i="7"/>
  <c r="U25" i="7"/>
  <c r="U26" i="7"/>
  <c r="U27" i="7"/>
  <c r="U28" i="7"/>
  <c r="U29" i="7"/>
  <c r="U30" i="7"/>
  <c r="U31" i="7"/>
  <c r="U32" i="7"/>
  <c r="U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10" i="7"/>
  <c r="P11" i="7" l="1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10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10" i="7"/>
  <c r="H11" i="7"/>
  <c r="R11" i="7" l="1"/>
  <c r="R12" i="7"/>
  <c r="R13" i="7"/>
  <c r="R14" i="7"/>
  <c r="R15" i="7"/>
  <c r="R16" i="7"/>
  <c r="S16" i="7"/>
  <c r="R17" i="7"/>
  <c r="S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O31" i="7"/>
  <c r="K31" i="7"/>
  <c r="E31" i="7" s="1"/>
  <c r="R32" i="7"/>
  <c r="N32" i="7"/>
  <c r="L32" i="7"/>
  <c r="I32" i="7"/>
  <c r="J32" i="7" s="1"/>
  <c r="I10" i="7"/>
  <c r="J10" i="7" s="1"/>
  <c r="K10" i="7"/>
  <c r="E10" i="7" s="1"/>
  <c r="L10" i="7"/>
  <c r="N10" i="7"/>
  <c r="O10" i="7"/>
  <c r="R10" i="7"/>
  <c r="S10" i="7" l="1"/>
  <c r="N31" i="7"/>
  <c r="I31" i="7"/>
  <c r="J31" i="7" s="1"/>
  <c r="L31" i="7"/>
  <c r="S32" i="7"/>
  <c r="O32" i="7"/>
  <c r="K32" i="7"/>
  <c r="E32" i="7" s="1"/>
  <c r="N30" i="7" l="1"/>
  <c r="I30" i="7"/>
  <c r="L30" i="7"/>
  <c r="O30" i="7"/>
  <c r="K30" i="7"/>
  <c r="E30" i="7" s="1"/>
  <c r="S31" i="7"/>
  <c r="J30" i="7" l="1"/>
  <c r="S30" i="7"/>
  <c r="N29" i="7"/>
  <c r="I29" i="7"/>
  <c r="L29" i="7"/>
  <c r="O29" i="7"/>
  <c r="K29" i="7"/>
  <c r="E29" i="7" s="1"/>
  <c r="N28" i="7" l="1"/>
  <c r="L28" i="7"/>
  <c r="I28" i="7"/>
  <c r="O28" i="7"/>
  <c r="K28" i="7"/>
  <c r="E28" i="7" s="1"/>
  <c r="J29" i="7"/>
  <c r="S29" i="7"/>
  <c r="J28" i="7" l="1"/>
  <c r="S28" i="7"/>
  <c r="N27" i="7"/>
  <c r="I27" i="7"/>
  <c r="L27" i="7"/>
  <c r="O27" i="7"/>
  <c r="K27" i="7"/>
  <c r="E27" i="7" s="1"/>
  <c r="J27" i="7" l="1"/>
  <c r="S27" i="7"/>
  <c r="N26" i="7"/>
  <c r="I26" i="7"/>
  <c r="L26" i="7"/>
  <c r="K26" i="7"/>
  <c r="E26" i="7" s="1"/>
  <c r="O26" i="7"/>
  <c r="N25" i="7" l="1"/>
  <c r="I25" i="7"/>
  <c r="L25" i="7"/>
  <c r="O25" i="7"/>
  <c r="K25" i="7"/>
  <c r="E25" i="7" s="1"/>
  <c r="J26" i="7"/>
  <c r="S26" i="7"/>
  <c r="J25" i="7" l="1"/>
  <c r="S25" i="7"/>
  <c r="N24" i="7"/>
  <c r="I24" i="7"/>
  <c r="L24" i="7"/>
  <c r="O24" i="7"/>
  <c r="K24" i="7"/>
  <c r="E24" i="7" s="1"/>
  <c r="J24" i="7" l="1"/>
  <c r="S24" i="7"/>
  <c r="N23" i="7"/>
  <c r="I23" i="7"/>
  <c r="L23" i="7"/>
  <c r="O23" i="7"/>
  <c r="K23" i="7"/>
  <c r="E23" i="7" s="1"/>
  <c r="J23" i="7" l="1"/>
  <c r="S23" i="7"/>
  <c r="N22" i="7"/>
  <c r="I22" i="7"/>
  <c r="L22" i="7"/>
  <c r="K22" i="7"/>
  <c r="E22" i="7" s="1"/>
  <c r="O22" i="7"/>
  <c r="J22" i="7" l="1"/>
  <c r="S22" i="7"/>
  <c r="N21" i="7"/>
  <c r="I21" i="7"/>
  <c r="L21" i="7"/>
  <c r="O21" i="7"/>
  <c r="K21" i="7"/>
  <c r="E21" i="7" s="1"/>
  <c r="N20" i="7" l="1"/>
  <c r="I20" i="7"/>
  <c r="L20" i="7"/>
  <c r="O20" i="7"/>
  <c r="K20" i="7"/>
  <c r="E20" i="7" s="1"/>
  <c r="J21" i="7"/>
  <c r="S21" i="7"/>
  <c r="N19" i="7" l="1"/>
  <c r="I19" i="7"/>
  <c r="L19" i="7"/>
  <c r="O19" i="7"/>
  <c r="K19" i="7"/>
  <c r="E19" i="7" s="1"/>
  <c r="J20" i="7"/>
  <c r="S20" i="7"/>
  <c r="N18" i="7" l="1"/>
  <c r="L18" i="7"/>
  <c r="I18" i="7"/>
  <c r="K18" i="7"/>
  <c r="E18" i="7" s="1"/>
  <c r="O18" i="7"/>
  <c r="J19" i="7"/>
  <c r="S19" i="7"/>
  <c r="N17" i="7" l="1"/>
  <c r="I17" i="7"/>
  <c r="J17" i="7" s="1"/>
  <c r="L17" i="7"/>
  <c r="O17" i="7"/>
  <c r="K17" i="7"/>
  <c r="E17" i="7" s="1"/>
  <c r="J18" i="7"/>
  <c r="S18" i="7"/>
  <c r="N16" i="7" l="1"/>
  <c r="I16" i="7"/>
  <c r="J16" i="7" s="1"/>
  <c r="L16" i="7"/>
  <c r="O16" i="7"/>
  <c r="K16" i="7"/>
  <c r="E16" i="7" s="1"/>
  <c r="N15" i="7" l="1"/>
  <c r="O15" i="7"/>
  <c r="K15" i="7"/>
  <c r="E15" i="7" s="1"/>
  <c r="I15" i="7"/>
  <c r="L15" i="7"/>
  <c r="J15" i="7" l="1"/>
  <c r="S15" i="7"/>
  <c r="O14" i="7"/>
  <c r="K14" i="7"/>
  <c r="E14" i="7" s="1"/>
  <c r="N14" i="7"/>
  <c r="L14" i="7"/>
  <c r="I14" i="7"/>
  <c r="J14" i="7" l="1"/>
  <c r="S14" i="7"/>
  <c r="N13" i="7"/>
  <c r="I13" i="7"/>
  <c r="L13" i="7"/>
  <c r="O13" i="7"/>
  <c r="K13" i="7"/>
  <c r="E13" i="7" s="1"/>
  <c r="J13" i="7" l="1"/>
  <c r="S13" i="7"/>
  <c r="N12" i="7"/>
  <c r="O12" i="7"/>
  <c r="I12" i="7"/>
  <c r="L12" i="7"/>
  <c r="K12" i="7"/>
  <c r="E12" i="7" s="1"/>
  <c r="O11" i="7" l="1"/>
  <c r="K11" i="7"/>
  <c r="E11" i="7" s="1"/>
  <c r="N11" i="7"/>
  <c r="I11" i="7"/>
  <c r="L11" i="7"/>
  <c r="J12" i="7"/>
  <c r="S12" i="7"/>
  <c r="J11" i="7" l="1"/>
  <c r="S11" i="7"/>
  <c r="I1" i="5" l="1"/>
  <c r="L2" i="7" l="1"/>
  <c r="S4" i="7" l="1"/>
</calcChain>
</file>

<file path=xl/sharedStrings.xml><?xml version="1.0" encoding="utf-8"?>
<sst xmlns="http://schemas.openxmlformats.org/spreadsheetml/2006/main" count="326" uniqueCount="86">
  <si>
    <t>Mois</t>
  </si>
  <si>
    <t>Employés</t>
  </si>
  <si>
    <t>Vacances</t>
  </si>
  <si>
    <t>Décès</t>
  </si>
  <si>
    <t>Étiquettes de lignes</t>
  </si>
  <si>
    <t>Total général</t>
  </si>
  <si>
    <t>Date</t>
  </si>
  <si>
    <t>Jour</t>
  </si>
  <si>
    <t>Commentaires</t>
  </si>
  <si>
    <t>Férié</t>
  </si>
  <si>
    <t>janvier</t>
  </si>
  <si>
    <t>Adjointes</t>
  </si>
  <si>
    <t>(Tous)</t>
  </si>
  <si>
    <t>Nom</t>
  </si>
  <si>
    <t>Poste</t>
  </si>
  <si>
    <t>Motif</t>
  </si>
  <si>
    <t>Temps</t>
  </si>
  <si>
    <t>Somme de Temps</t>
  </si>
  <si>
    <t>Année</t>
  </si>
  <si>
    <t>Semaine</t>
  </si>
  <si>
    <t>mai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</si>
  <si>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</si>
  <si>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</si>
  <si>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</si>
  <si>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</si>
  <si>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</si>
  <si>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</si>
  <si>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</si>
  <si>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</si>
  <si>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</si>
  <si>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</si>
  <si>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Début de la semaine</t>
  </si>
  <si>
    <t>#jour semaine</t>
  </si>
  <si>
    <t>jour semaine</t>
  </si>
  <si>
    <t>Jours</t>
  </si>
  <si>
    <t>Lundi</t>
  </si>
  <si>
    <t>Mardi</t>
  </si>
  <si>
    <t>Mercredi</t>
  </si>
  <si>
    <t>Jeudi</t>
  </si>
  <si>
    <t>Vendredi</t>
  </si>
  <si>
    <t>Samedi</t>
  </si>
  <si>
    <t>Dimanche</t>
  </si>
  <si>
    <t># Mois</t>
  </si>
  <si>
    <t>Étiquettes de colonnes</t>
  </si>
  <si>
    <t>Non-disponible</t>
  </si>
  <si>
    <t>P-Bureau</t>
  </si>
  <si>
    <t>P-Télétravail</t>
  </si>
  <si>
    <t>SOLDE</t>
  </si>
  <si>
    <t>Motifs</t>
  </si>
  <si>
    <t>o</t>
  </si>
  <si>
    <t>n</t>
  </si>
  <si>
    <t>Calendrier absence</t>
  </si>
  <si>
    <t>Chantal</t>
  </si>
  <si>
    <t/>
  </si>
  <si>
    <t>Temps par défaut</t>
  </si>
  <si>
    <t>Postes possibles</t>
  </si>
  <si>
    <t>Date de fin</t>
  </si>
  <si>
    <t>Nombre de jours</t>
  </si>
  <si>
    <t>Statut</t>
  </si>
  <si>
    <t>En attente</t>
  </si>
  <si>
    <t>Colonnes à insérer</t>
  </si>
  <si>
    <t>Actif / Inactif</t>
  </si>
  <si>
    <t>actif</t>
  </si>
  <si>
    <t>Colonne1</t>
  </si>
  <si>
    <t>Refusé</t>
  </si>
  <si>
    <t>Réservé</t>
  </si>
  <si>
    <t>Approuvé</t>
  </si>
  <si>
    <t>Ancienneté</t>
  </si>
  <si>
    <t>Nouvelle demande</t>
  </si>
  <si>
    <t>Maladie / Familial</t>
  </si>
  <si>
    <t>Rang</t>
  </si>
  <si>
    <t>Doublon</t>
  </si>
  <si>
    <t>Annulé</t>
  </si>
  <si>
    <t>Total vacances</t>
  </si>
  <si>
    <t>Disponible</t>
  </si>
  <si>
    <t xml:space="preserve">Total Maladie / Familial </t>
  </si>
  <si>
    <t>Sans Solde</t>
  </si>
  <si>
    <t>Férié 2020</t>
  </si>
  <si>
    <t>Férié 2021</t>
  </si>
  <si>
    <t>vide</t>
  </si>
  <si>
    <t>mdp</t>
  </si>
  <si>
    <t>titi</t>
  </si>
  <si>
    <t>toto</t>
  </si>
  <si>
    <t>Boss</t>
  </si>
  <si>
    <t>lulu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</si>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</sst>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8" x14ac:knownFonts="1"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color rgb="FFFA7D00"/>
      <name val="Century Gothic"/>
      <family val="2"/>
    </font>
    <font>
      <sz val="11"/>
      <color rgb="FF000000"/>
      <name val="Century Gothic"/>
      <family val="2"/>
    </font>
    <font>
      <sz val="8"/>
      <color rgb="FF000000"/>
      <name val="Segoe UI"/>
      <family val="2"/>
    </font>
    <font>
      <b/>
      <sz val="11"/>
      <color theme="0"/>
      <name val="Century Gothic"/>
      <family val="2"/>
    </font>
    <font>
      <sz val="11"/>
      <color theme="0"/>
      <name val="Century Gothic"/>
      <family val="2"/>
    </font>
    <font>
      <sz val="8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/>
        <bgColor theme="4"/>
      </patternFill>
    </fill>
    <fill>
      <patternFill patternType="solid">
        <fgColor theme="7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42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Fill="1" applyBorder="1"/>
    <xf numFmtId="0" fontId="2" fillId="0" borderId="0" xfId="1" applyFill="1" applyBorder="1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0" fontId="2" fillId="0" borderId="0" xfId="1" applyFill="1" applyBorder="1" applyAlignment="1">
      <alignment horizontal="left"/>
    </xf>
    <xf numFmtId="164" fontId="2" fillId="0" borderId="0" xfId="1" applyNumberFormat="1" applyFill="1" applyBorder="1" applyAlignment="1">
      <alignment horizontal="left"/>
    </xf>
    <xf numFmtId="0" fontId="2" fillId="0" borderId="0" xfId="1" applyNumberFormat="1" applyFill="1" applyBorder="1" applyAlignment="1">
      <alignment horizontal="left"/>
    </xf>
    <xf numFmtId="0" fontId="0" fillId="0" borderId="0" xfId="0" applyNumberFormat="1" applyAlignment="1">
      <alignment horizontal="right"/>
    </xf>
    <xf numFmtId="0" fontId="2" fillId="0" borderId="0" xfId="1" applyFill="1" applyBorder="1" applyAlignment="1">
      <alignment horizontal="right"/>
    </xf>
    <xf numFmtId="0" fontId="0" fillId="0" borderId="0" xfId="0" applyAlignment="1">
      <alignment horizontal="right"/>
    </xf>
    <xf numFmtId="164" fontId="1" fillId="0" borderId="0" xfId="0" applyNumberFormat="1" applyFont="1" applyFill="1" applyBorder="1"/>
    <xf numFmtId="0" fontId="6" fillId="0" borderId="0" xfId="0" applyFont="1" applyFill="1" applyBorder="1"/>
    <xf numFmtId="164" fontId="6" fillId="0" borderId="0" xfId="0" applyNumberFormat="1" applyFont="1" applyFill="1" applyBorder="1"/>
    <xf numFmtId="0" fontId="5" fillId="0" borderId="0" xfId="0" applyFont="1" applyFill="1" applyBorder="1"/>
    <xf numFmtId="0" fontId="2" fillId="0" borderId="0" xfId="1" applyNumberFormat="1" applyFill="1" applyBorder="1" applyAlignment="1">
      <alignment horizontal="right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horizontal="left"/>
    </xf>
    <xf numFmtId="1" fontId="2" fillId="0" borderId="0" xfId="1" applyNumberFormat="1" applyFill="1" applyBorder="1" applyAlignment="1">
      <alignment horizontal="left"/>
    </xf>
    <xf numFmtId="1" fontId="0" fillId="0" borderId="0" xfId="0" applyNumberFormat="1" applyAlignment="1">
      <alignment horizontal="left" vertical="center"/>
    </xf>
    <xf numFmtId="164" fontId="1" fillId="6" borderId="3" xfId="0" applyNumberFormat="1" applyFont="1" applyFill="1" applyBorder="1"/>
    <xf numFmtId="164" fontId="1" fillId="4" borderId="3" xfId="0" applyNumberFormat="1" applyFont="1" applyFill="1" applyBorder="1"/>
    <xf numFmtId="164" fontId="5" fillId="5" borderId="2" xfId="0" applyNumberFormat="1" applyFont="1" applyFill="1" applyBorder="1"/>
    <xf numFmtId="164" fontId="1" fillId="6" borderId="4" xfId="0" applyNumberFormat="1" applyFont="1" applyFill="1" applyBorder="1"/>
    <xf numFmtId="49" fontId="1" fillId="0" borderId="0" xfId="0" applyNumberFormat="1" applyFont="1" applyFill="1" applyBorder="1"/>
    <xf numFmtId="0" fontId="1" fillId="3" borderId="0" xfId="0" applyFont="1" applyFill="1" applyBorder="1"/>
    <xf numFmtId="0" fontId="5" fillId="0" borderId="0" xfId="0" applyFont="1"/>
    <xf numFmtId="164" fontId="0" fillId="0" borderId="0" xfId="0" applyNumberFormat="1" applyFill="1" applyAlignment="1">
      <alignment horizontal="left" vertical="center"/>
    </xf>
    <xf numFmtId="0" fontId="7" fillId="0" borderId="0" xfId="0" applyNumberFormat="1" applyFont="1" applyAlignment="1">
      <alignment horizontal="left"/>
    </xf>
    <xf numFmtId="0" fontId="0" fillId="0" borderId="0" xfId="0" applyNumberFormat="1" applyAlignment="1">
      <alignment horizontal="center"/>
    </xf>
  </cellXfs>
  <cellStyles count="2">
    <cellStyle name="Calcul" xfId="1" builtinId="22"/>
    <cellStyle name="Normal" xfId="0" builtinId="0"/>
  </cellStyles>
  <dxfs count="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64" formatCode="[$-F800]dddd\,\ mmmm\ dd\,\ yyyy"/>
      <fill>
        <patternFill patternType="solid">
          <fgColor theme="4" tint="0.79998168889431442"/>
          <bgColor theme="7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solid">
          <fgColor theme="4" tint="0.79998168889431442"/>
          <bgColor theme="7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numFmt numFmtId="164" formatCode="[$-F800]dddd\,\ mmmm\ dd\,\ yyyy"/>
      <fill>
        <patternFill patternType="solid">
          <fgColor theme="4"/>
          <bgColor theme="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none">
          <fgColor indexed="64"/>
          <bgColor auto="1"/>
        </patternFill>
      </fill>
    </dxf>
    <dxf>
      <fill>
        <patternFill>
          <bgColor theme="5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1" formatCode="0"/>
      <alignment horizontal="lef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</dxf>
    <dxf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C00000"/>
        </patternFill>
      </fill>
    </dxf>
  </dxfs>
  <tableStyles count="1" defaultTableStyle="TableStyleMedium2" defaultPivotStyle="PivotStyleLight16">
    <tableStyle name="Style de segment 1" pivot="0" table="0" count="1" xr9:uid="{00000000-0011-0000-FFFF-FFFF00000000}">
      <tableStyleElement type="headerRow" dxfId="69"/>
    </tableStyle>
  </tableStyles>
  <colors>
    <mruColors>
      <color rgb="FFCCCCFF"/>
      <color rgb="FFF3C4BF"/>
      <color rgb="FFCC0000"/>
      <color rgb="FFCCECFF"/>
    </mruColors>
  </color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microsoft.com/office/2007/relationships/slicerCache" Target="slicerCaches/slicerCache8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7/relationships/slicerCache" Target="slicerCaches/slicerCache7.xml"/><Relationship Id="rId5" Type="http://schemas.microsoft.com/office/2007/relationships/slicerCache" Target="slicerCaches/slicerCache1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6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5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checked="Checked" firstButton="1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794496</xdr:colOff>
      <xdr:row>0</xdr:row>
      <xdr:rowOff>531157</xdr:rowOff>
    </xdr:from>
    <xdr:to>
      <xdr:col>19</xdr:col>
      <xdr:colOff>2398975</xdr:colOff>
      <xdr:row>2</xdr:row>
      <xdr:rowOff>2102223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24614" y="531157"/>
              <a:ext cx="1604479" cy="36441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18</xdr:col>
      <xdr:colOff>41432</xdr:colOff>
      <xdr:row>0</xdr:row>
      <xdr:rowOff>521633</xdr:rowOff>
    </xdr:from>
    <xdr:to>
      <xdr:col>19</xdr:col>
      <xdr:colOff>744226</xdr:colOff>
      <xdr:row>2</xdr:row>
      <xdr:rowOff>2102224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Poste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s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83402" y="521633"/>
              <a:ext cx="1490942" cy="365367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964203</xdr:colOff>
      <xdr:row>0</xdr:row>
      <xdr:rowOff>521632</xdr:rowOff>
    </xdr:from>
    <xdr:to>
      <xdr:col>16</xdr:col>
      <xdr:colOff>1366558</xdr:colOff>
      <xdr:row>2</xdr:row>
      <xdr:rowOff>2111748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Motif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64468" y="521632"/>
              <a:ext cx="1769471" cy="36632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42023</xdr:colOff>
      <xdr:row>0</xdr:row>
      <xdr:rowOff>512110</xdr:rowOff>
    </xdr:from>
    <xdr:to>
      <xdr:col>1</xdr:col>
      <xdr:colOff>1151404</xdr:colOff>
      <xdr:row>2</xdr:row>
      <xdr:rowOff>2130799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Année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5876" y="512110"/>
              <a:ext cx="1109381" cy="369177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1189504</xdr:colOff>
      <xdr:row>0</xdr:row>
      <xdr:rowOff>512109</xdr:rowOff>
    </xdr:from>
    <xdr:to>
      <xdr:col>2</xdr:col>
      <xdr:colOff>1220725</xdr:colOff>
      <xdr:row>2</xdr:row>
      <xdr:rowOff>2130799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Mois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33357" y="512109"/>
              <a:ext cx="1319897" cy="369177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114301</xdr:colOff>
      <xdr:row>0</xdr:row>
      <xdr:rowOff>19051</xdr:rowOff>
    </xdr:from>
    <xdr:to>
      <xdr:col>19</xdr:col>
      <xdr:colOff>2386853</xdr:colOff>
      <xdr:row>0</xdr:row>
      <xdr:rowOff>400050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14301" y="19051"/>
          <a:ext cx="12402670" cy="380999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2800" b="1">
              <a:solidFill>
                <a:schemeClr val="bg1"/>
              </a:solidFill>
            </a:rPr>
            <a:t>TABLEAU - ABSENCES</a:t>
          </a:r>
        </a:p>
      </xdr:txBody>
    </xdr:sp>
    <xdr:clientData fPrintsWithSheet="0"/>
  </xdr:twoCellAnchor>
  <xdr:twoCellAnchor editAs="absolute">
    <xdr:from>
      <xdr:col>2</xdr:col>
      <xdr:colOff>1280521</xdr:colOff>
      <xdr:row>0</xdr:row>
      <xdr:rowOff>502584</xdr:rowOff>
    </xdr:from>
    <xdr:to>
      <xdr:col>5</xdr:col>
      <xdr:colOff>1208243</xdr:colOff>
      <xdr:row>2</xdr:row>
      <xdr:rowOff>2111748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Début de la semaine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but de la 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3050" y="502584"/>
              <a:ext cx="1832722" cy="368225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885825</xdr:colOff>
          <xdr:row>0</xdr:row>
          <xdr:rowOff>47625</xdr:rowOff>
        </xdr:from>
        <xdr:to>
          <xdr:col>19</xdr:col>
          <xdr:colOff>1552575</xdr:colOff>
          <xdr:row>0</xdr:row>
          <xdr:rowOff>381000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entury Gothic"/>
                </a:rPr>
                <a:t>Nouvelle inscription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1241052</xdr:colOff>
      <xdr:row>0</xdr:row>
      <xdr:rowOff>495860</xdr:rowOff>
    </xdr:from>
    <xdr:to>
      <xdr:col>7</xdr:col>
      <xdr:colOff>925045</xdr:colOff>
      <xdr:row>2</xdr:row>
      <xdr:rowOff>2102223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Date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78581" y="495860"/>
              <a:ext cx="1846729" cy="36794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1552575</xdr:colOff>
          <xdr:row>0</xdr:row>
          <xdr:rowOff>38100</xdr:rowOff>
        </xdr:from>
        <xdr:to>
          <xdr:col>19</xdr:col>
          <xdr:colOff>2333625</xdr:colOff>
          <xdr:row>0</xdr:row>
          <xdr:rowOff>257175</xdr:rowOff>
        </xdr:to>
        <xdr:sp macro="" textlink="">
          <xdr:nvSpPr>
            <xdr:cNvPr id="1050" name="Option 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Réduire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1552575</xdr:colOff>
          <xdr:row>0</xdr:row>
          <xdr:rowOff>209550</xdr:rowOff>
        </xdr:from>
        <xdr:to>
          <xdr:col>20</xdr:col>
          <xdr:colOff>314325</xdr:colOff>
          <xdr:row>0</xdr:row>
          <xdr:rowOff>409575</xdr:rowOff>
        </xdr:to>
        <xdr:sp macro="" textlink="">
          <xdr:nvSpPr>
            <xdr:cNvPr id="1051" name="Option 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Agrandir</a:t>
              </a:r>
            </a:p>
          </xdr:txBody>
        </xdr:sp>
        <xdr:clientData/>
      </xdr:twoCellAnchor>
    </mc:Choice>
    <mc:Fallback/>
  </mc:AlternateContent>
  <xdr:twoCellAnchor editAs="absolute">
    <xdr:from>
      <xdr:col>0</xdr:col>
      <xdr:colOff>104775</xdr:colOff>
      <xdr:row>0</xdr:row>
      <xdr:rowOff>521634</xdr:rowOff>
    </xdr:from>
    <xdr:to>
      <xdr:col>0</xdr:col>
      <xdr:colOff>1200150</xdr:colOff>
      <xdr:row>2</xdr:row>
      <xdr:rowOff>2140324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Statut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775" y="521634"/>
              <a:ext cx="1095375" cy="369177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907675</xdr:colOff>
      <xdr:row>0</xdr:row>
      <xdr:rowOff>100855</xdr:rowOff>
    </xdr:from>
    <xdr:to>
      <xdr:col>11</xdr:col>
      <xdr:colOff>582705</xdr:colOff>
      <xdr:row>0</xdr:row>
      <xdr:rowOff>448236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947646" y="100855"/>
          <a:ext cx="5390030" cy="347381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 b="1">
              <a:solidFill>
                <a:schemeClr val="bg1"/>
              </a:solidFill>
            </a:rPr>
            <a:t>Le mot de passe doit commencer par une lettre ou caractère spécial</a:t>
          </a:r>
        </a:p>
        <a:p>
          <a:endParaRPr lang="fr-CA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814294</xdr:colOff>
      <xdr:row>9</xdr:row>
      <xdr:rowOff>164353</xdr:rowOff>
    </xdr:from>
    <xdr:to>
      <xdr:col>7</xdr:col>
      <xdr:colOff>747058</xdr:colOff>
      <xdr:row>12</xdr:row>
      <xdr:rowOff>37353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797176" y="2002118"/>
          <a:ext cx="2450353" cy="38847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LE TABLEAU DOIT ËTRE TRIE PAR NOM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Dany" refreshedDate="44105.654057638887" createdVersion="6" refreshedVersion="6" minRefreshableVersion="3" recordCount="27" xr:uid="{00000000-000A-0000-FFFF-FFFF09000000}">
  <cacheSource type="worksheet">
    <worksheetSource name="Tableau2"/>
  </cacheSource>
  <cacheFields count="21">
    <cacheField name="Statut" numFmtId="164">
      <sharedItems/>
    </cacheField>
    <cacheField name="Nom" numFmtId="0">
      <sharedItems containsMixedTypes="1" containsNumber="1" containsInteger="1" minValue="1" maxValue="1" count="3">
        <s v="lulu"/>
        <s v="toto"/>
        <n v="1" u="1"/>
      </sharedItems>
    </cacheField>
    <cacheField name="Poste" numFmtId="0">
      <sharedItems containsMixedTypes="1" containsNumber="1" containsInteger="1" minValue="0" maxValue="0" count="3">
        <s v="xxx"/>
        <s v="Adjointes"/>
        <n v="0" u="1"/>
      </sharedItems>
    </cacheField>
    <cacheField name="Rang" numFmtId="0">
      <sharedItems containsSemiMixedTypes="0" containsString="0" containsNumber="1" containsInteger="1" minValue="5" maxValue="7"/>
    </cacheField>
    <cacheField name="Début de la semaine" numFmtId="164">
      <sharedItems containsSemiMixedTypes="0" containsNonDate="0" containsDate="1" containsString="0" minDate="2019-12-30T00:00:00" maxDate="2120-12-31T00:00:00" count="35">
        <d v="2020-11-30T00:00:00"/>
        <d v="2020-09-21T00:00:00"/>
        <d v="2020-09-14T00:00:00"/>
        <d v="2020-09-07T00:00:00"/>
        <d v="2020-08-31T00:00:00"/>
        <d v="2020-03-02T00:00:00" u="1"/>
        <d v="2021-01-11T00:00:00" u="1"/>
        <d v="2021-09-20T00:00:00" u="1"/>
        <d v="2021-01-04T00:00:00" u="1"/>
        <d v="2020-12-28T00:00:00" u="1"/>
        <d v="2020-12-21T00:00:00" u="1"/>
        <d v="2020-11-09T00:00:00" u="1"/>
        <d v="2022-12-19T00:00:00" u="1"/>
        <d v="2120-12-30T00:00:00" u="1"/>
        <d v="2020-02-24T00:00:00" u="1"/>
        <d v="2020-09-28T00:00:00" u="1"/>
        <d v="2020-02-17T00:00:00" u="1"/>
        <d v="2020-02-10T00:00:00" u="1"/>
        <d v="2020-02-03T00:00:00" u="1"/>
        <d v="2020-10-12T00:00:00" u="1"/>
        <d v="2020-10-05T00:00:00" u="1"/>
        <d v="2022-09-26T00:00:00" u="1"/>
        <d v="2020-05-11T00:00:00" u="1"/>
        <d v="2020-01-27T00:00:00" u="1"/>
        <d v="2020-01-20T00:00:00" u="1"/>
        <d v="2020-03-30T00:00:00" u="1"/>
        <d v="2020-01-13T00:00:00" u="1"/>
        <d v="2020-01-06T00:00:00" u="1"/>
        <d v="2020-08-10T00:00:00" u="1"/>
        <d v="2020-03-16T00:00:00" u="1"/>
        <d v="2019-12-30T00:00:00" u="1"/>
        <d v="2021-01-25T00:00:00" u="1"/>
        <d v="2020-03-09T00:00:00" u="1"/>
        <d v="2021-01-18T00:00:00" u="1"/>
        <d v="2021-09-27T00:00:00" u="1"/>
      </sharedItems>
    </cacheField>
    <cacheField name="Date" numFmtId="164">
      <sharedItems containsSemiMixedTypes="0" containsNonDate="0" containsDate="1" containsString="0" minDate="2020-09-04T00:00:00" maxDate="2020-12-07T00:00:00"/>
    </cacheField>
    <cacheField name="Date de fin" numFmtId="164">
      <sharedItems containsSemiMixedTypes="0" containsNonDate="0" containsDate="1" containsString="0" minDate="2020-09-25T00:00:00" maxDate="2020-12-07T00:00:00"/>
    </cacheField>
    <cacheField name="jour semaine" numFmtId="0">
      <sharedItems count="7">
        <s v="Dimanche"/>
        <s v="Samedi"/>
        <s v="Vendredi"/>
        <s v="Jeudi"/>
        <s v="Mercredi"/>
        <s v="Mardi"/>
        <s v="Lundi"/>
      </sharedItems>
    </cacheField>
    <cacheField name="Nombre de jours" numFmtId="0">
      <sharedItems containsSemiMixedTypes="0" containsString="0" containsNumber="1" containsInteger="1" minValue="1" maxValue="22"/>
    </cacheField>
    <cacheField name="Colonnes à insérer" numFmtId="0">
      <sharedItems containsSemiMixedTypes="0" containsString="0" containsNumber="1" containsInteger="1" minValue="0" maxValue="20"/>
    </cacheField>
    <cacheField name="Année" numFmtId="1">
      <sharedItems containsSemiMixedTypes="0" containsString="0" containsNumber="1" containsInteger="1" minValue="1900" maxValue="2121" count="5">
        <n v="2020"/>
        <n v="2022" u="1"/>
        <n v="1900" u="1"/>
        <n v="2121" u="1"/>
        <n v="2021" u="1"/>
      </sharedItems>
    </cacheField>
    <cacheField name="# Mois" numFmtId="0">
      <sharedItems containsSemiMixedTypes="0" containsString="0" containsNumber="1" containsInteger="1" minValue="9" maxValue="12"/>
    </cacheField>
    <cacheField name="Mois" numFmtId="0">
      <sharedItems containsMixedTypes="1" containsNumber="1" containsInteger="1" minValue="1" maxValue="9" count="5">
        <s v="décembre"/>
        <s v="septembre"/>
        <n v="9" u="1"/>
        <n v="1" u="1"/>
        <n v="5" u="1"/>
      </sharedItems>
    </cacheField>
    <cacheField name="Jour" numFmtId="0">
      <sharedItems containsSemiMixedTypes="0" containsString="0" containsNumber="1" containsInteger="1" minValue="2" maxValue="25"/>
    </cacheField>
    <cacheField name="#jour semaine" numFmtId="0">
      <sharedItems containsSemiMixedTypes="0" containsString="0" containsNumber="1" containsInteger="1" minValue="1" maxValue="7"/>
    </cacheField>
    <cacheField name="Semaine" numFmtId="0">
      <sharedItems containsSemiMixedTypes="0" containsString="0" containsNumber="1" containsInteger="1" minValue="36" maxValue="49"/>
    </cacheField>
    <cacheField name="Motif" numFmtId="0">
      <sharedItems containsBlank="1" count="22">
        <s v="Non-disponible"/>
        <s v="Vacances"/>
        <s v="" u="1"/>
        <m u="1"/>
        <s v="Maladie / Familial" u="1"/>
        <s v="Vacances - am" u="1"/>
        <s v="Vacances annuelles" u="1"/>
        <s v="Férié" u="1"/>
        <s v="Familial - Allouées" u="1"/>
        <s v="Vacances allouées" u="1"/>
        <s v="Familial" u="1"/>
        <s v="Maladie" u="1"/>
        <s v="Vacances - Allouées" u="1"/>
        <s v="Procès" u="1"/>
        <s v="Total vacances" u="1"/>
        <s v="Disponible" u="1"/>
        <s v="Familial - pm" u="1"/>
        <s v="P-Télétravail" u="1"/>
        <s v="Décès" u="1"/>
        <s v="École" u="1"/>
        <s v="P-Bureau" u="1"/>
        <s v="Maladie - Allouées" u="1"/>
      </sharedItems>
    </cacheField>
    <cacheField name="Calendrier absence" numFmtId="0">
      <sharedItems/>
    </cacheField>
    <cacheField name="Temps" numFmtId="0">
      <sharedItems containsSemiMixedTypes="0" containsString="0" containsNumber="1" containsInteger="1" minValue="-1" maxValue="0"/>
    </cacheField>
    <cacheField name="Commentaires" numFmtId="0">
      <sharedItems/>
    </cacheField>
    <cacheField name="Doubl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s v=""/>
    <x v="0"/>
    <x v="0"/>
    <n v="5"/>
    <x v="0"/>
    <d v="2020-12-06T00:00:00"/>
    <d v="2020-12-06T00:00:00"/>
    <x v="0"/>
    <n v="1"/>
    <n v="0"/>
    <x v="0"/>
    <n v="12"/>
    <x v="0"/>
    <n v="6"/>
    <n v="7"/>
    <n v="49"/>
    <x v="0"/>
    <s v="o"/>
    <n v="0"/>
    <s v=""/>
    <b v="0"/>
  </r>
  <r>
    <s v=""/>
    <x v="0"/>
    <x v="0"/>
    <n v="5"/>
    <x v="0"/>
    <d v="2020-12-05T00:00:00"/>
    <d v="2020-12-06T00:00:00"/>
    <x v="1"/>
    <n v="2"/>
    <n v="0"/>
    <x v="0"/>
    <n v="12"/>
    <x v="0"/>
    <n v="5"/>
    <n v="6"/>
    <n v="49"/>
    <x v="0"/>
    <s v="o"/>
    <n v="0"/>
    <s v=""/>
    <b v="0"/>
  </r>
  <r>
    <s v=""/>
    <x v="0"/>
    <x v="0"/>
    <n v="5"/>
    <x v="0"/>
    <d v="2020-12-04T00:00:00"/>
    <d v="2020-12-06T00:00:00"/>
    <x v="2"/>
    <n v="3"/>
    <n v="1"/>
    <x v="0"/>
    <n v="12"/>
    <x v="0"/>
    <n v="4"/>
    <n v="5"/>
    <n v="49"/>
    <x v="0"/>
    <s v="o"/>
    <n v="-1"/>
    <s v=""/>
    <b v="0"/>
  </r>
  <r>
    <s v=""/>
    <x v="0"/>
    <x v="0"/>
    <n v="5"/>
    <x v="0"/>
    <d v="2020-12-03T00:00:00"/>
    <d v="2020-12-06T00:00:00"/>
    <x v="3"/>
    <n v="4"/>
    <n v="2"/>
    <x v="0"/>
    <n v="12"/>
    <x v="0"/>
    <n v="3"/>
    <n v="4"/>
    <n v="49"/>
    <x v="0"/>
    <s v="o"/>
    <n v="-1"/>
    <s v=""/>
    <b v="0"/>
  </r>
  <r>
    <s v=""/>
    <x v="0"/>
    <x v="0"/>
    <n v="5"/>
    <x v="0"/>
    <d v="2020-12-02T00:00:00"/>
    <d v="2020-12-06T00:00:00"/>
    <x v="4"/>
    <n v="5"/>
    <n v="3"/>
    <x v="0"/>
    <n v="12"/>
    <x v="0"/>
    <n v="2"/>
    <n v="3"/>
    <n v="49"/>
    <x v="0"/>
    <s v="o"/>
    <n v="-1"/>
    <s v=""/>
    <b v="0"/>
  </r>
  <r>
    <s v=""/>
    <x v="1"/>
    <x v="1"/>
    <n v="7"/>
    <x v="1"/>
    <d v="2020-09-25T00:00:00"/>
    <d v="2020-09-25T00:00:00"/>
    <x v="2"/>
    <n v="1"/>
    <n v="0"/>
    <x v="0"/>
    <n v="9"/>
    <x v="1"/>
    <n v="25"/>
    <n v="5"/>
    <n v="39"/>
    <x v="1"/>
    <s v="o"/>
    <n v="-1"/>
    <s v=""/>
    <b v="0"/>
  </r>
  <r>
    <s v=""/>
    <x v="1"/>
    <x v="1"/>
    <n v="7"/>
    <x v="1"/>
    <d v="2020-09-24T00:00:00"/>
    <d v="2020-09-25T00:00:00"/>
    <x v="3"/>
    <n v="2"/>
    <n v="0"/>
    <x v="0"/>
    <n v="9"/>
    <x v="1"/>
    <n v="24"/>
    <n v="4"/>
    <n v="39"/>
    <x v="1"/>
    <s v="o"/>
    <n v="-1"/>
    <s v=""/>
    <b v="0"/>
  </r>
  <r>
    <s v=""/>
    <x v="1"/>
    <x v="1"/>
    <n v="7"/>
    <x v="1"/>
    <d v="2020-09-23T00:00:00"/>
    <d v="2020-09-25T00:00:00"/>
    <x v="4"/>
    <n v="3"/>
    <n v="1"/>
    <x v="0"/>
    <n v="9"/>
    <x v="1"/>
    <n v="23"/>
    <n v="3"/>
    <n v="39"/>
    <x v="1"/>
    <s v="o"/>
    <n v="-1"/>
    <s v=""/>
    <b v="0"/>
  </r>
  <r>
    <s v=""/>
    <x v="1"/>
    <x v="1"/>
    <n v="7"/>
    <x v="1"/>
    <d v="2020-09-22T00:00:00"/>
    <d v="2020-09-25T00:00:00"/>
    <x v="5"/>
    <n v="4"/>
    <n v="2"/>
    <x v="0"/>
    <n v="9"/>
    <x v="1"/>
    <n v="22"/>
    <n v="2"/>
    <n v="39"/>
    <x v="1"/>
    <s v="o"/>
    <n v="-1"/>
    <s v=""/>
    <b v="0"/>
  </r>
  <r>
    <s v=""/>
    <x v="1"/>
    <x v="1"/>
    <n v="7"/>
    <x v="1"/>
    <d v="2020-09-21T00:00:00"/>
    <d v="2020-09-25T00:00:00"/>
    <x v="6"/>
    <n v="5"/>
    <n v="3"/>
    <x v="0"/>
    <n v="9"/>
    <x v="1"/>
    <n v="21"/>
    <n v="1"/>
    <n v="39"/>
    <x v="1"/>
    <s v="o"/>
    <n v="-1"/>
    <s v=""/>
    <b v="0"/>
  </r>
  <r>
    <s v=""/>
    <x v="1"/>
    <x v="1"/>
    <n v="7"/>
    <x v="2"/>
    <d v="2020-09-20T00:00:00"/>
    <d v="2020-09-25T00:00:00"/>
    <x v="0"/>
    <n v="6"/>
    <n v="4"/>
    <x v="0"/>
    <n v="9"/>
    <x v="1"/>
    <n v="20"/>
    <n v="7"/>
    <n v="38"/>
    <x v="1"/>
    <s v="o"/>
    <n v="0"/>
    <s v=""/>
    <b v="0"/>
  </r>
  <r>
    <s v=""/>
    <x v="1"/>
    <x v="1"/>
    <n v="7"/>
    <x v="2"/>
    <d v="2020-09-19T00:00:00"/>
    <d v="2020-09-25T00:00:00"/>
    <x v="1"/>
    <n v="7"/>
    <n v="5"/>
    <x v="0"/>
    <n v="9"/>
    <x v="1"/>
    <n v="19"/>
    <n v="6"/>
    <n v="38"/>
    <x v="1"/>
    <s v="o"/>
    <n v="0"/>
    <s v=""/>
    <b v="0"/>
  </r>
  <r>
    <s v=""/>
    <x v="1"/>
    <x v="1"/>
    <n v="7"/>
    <x v="2"/>
    <d v="2020-09-18T00:00:00"/>
    <d v="2020-09-25T00:00:00"/>
    <x v="2"/>
    <n v="8"/>
    <n v="6"/>
    <x v="0"/>
    <n v="9"/>
    <x v="1"/>
    <n v="18"/>
    <n v="5"/>
    <n v="38"/>
    <x v="1"/>
    <s v="o"/>
    <n v="-1"/>
    <s v=""/>
    <b v="0"/>
  </r>
  <r>
    <s v=""/>
    <x v="1"/>
    <x v="1"/>
    <n v="7"/>
    <x v="2"/>
    <d v="2020-09-17T00:00:00"/>
    <d v="2020-09-25T00:00:00"/>
    <x v="3"/>
    <n v="9"/>
    <n v="7"/>
    <x v="0"/>
    <n v="9"/>
    <x v="1"/>
    <n v="17"/>
    <n v="4"/>
    <n v="38"/>
    <x v="1"/>
    <s v="o"/>
    <n v="-1"/>
    <s v=""/>
    <b v="0"/>
  </r>
  <r>
    <s v=""/>
    <x v="1"/>
    <x v="1"/>
    <n v="7"/>
    <x v="2"/>
    <d v="2020-09-16T00:00:00"/>
    <d v="2020-09-25T00:00:00"/>
    <x v="4"/>
    <n v="10"/>
    <n v="8"/>
    <x v="0"/>
    <n v="9"/>
    <x v="1"/>
    <n v="16"/>
    <n v="3"/>
    <n v="38"/>
    <x v="1"/>
    <s v="o"/>
    <n v="-1"/>
    <s v=""/>
    <b v="0"/>
  </r>
  <r>
    <s v=""/>
    <x v="1"/>
    <x v="1"/>
    <n v="7"/>
    <x v="2"/>
    <d v="2020-09-15T00:00:00"/>
    <d v="2020-09-25T00:00:00"/>
    <x v="5"/>
    <n v="11"/>
    <n v="9"/>
    <x v="0"/>
    <n v="9"/>
    <x v="1"/>
    <n v="15"/>
    <n v="2"/>
    <n v="38"/>
    <x v="1"/>
    <s v="o"/>
    <n v="-1"/>
    <s v=""/>
    <b v="0"/>
  </r>
  <r>
    <s v=""/>
    <x v="1"/>
    <x v="1"/>
    <n v="7"/>
    <x v="2"/>
    <d v="2020-09-14T00:00:00"/>
    <d v="2020-09-25T00:00:00"/>
    <x v="6"/>
    <n v="12"/>
    <n v="10"/>
    <x v="0"/>
    <n v="9"/>
    <x v="1"/>
    <n v="14"/>
    <n v="1"/>
    <n v="38"/>
    <x v="1"/>
    <s v="o"/>
    <n v="-1"/>
    <s v=""/>
    <b v="0"/>
  </r>
  <r>
    <s v=""/>
    <x v="1"/>
    <x v="1"/>
    <n v="7"/>
    <x v="3"/>
    <d v="2020-09-13T00:00:00"/>
    <d v="2020-09-25T00:00:00"/>
    <x v="0"/>
    <n v="13"/>
    <n v="11"/>
    <x v="0"/>
    <n v="9"/>
    <x v="1"/>
    <n v="13"/>
    <n v="7"/>
    <n v="37"/>
    <x v="1"/>
    <s v="o"/>
    <n v="0"/>
    <s v=""/>
    <b v="0"/>
  </r>
  <r>
    <s v=""/>
    <x v="1"/>
    <x v="1"/>
    <n v="7"/>
    <x v="3"/>
    <d v="2020-09-12T00:00:00"/>
    <d v="2020-09-25T00:00:00"/>
    <x v="1"/>
    <n v="14"/>
    <n v="12"/>
    <x v="0"/>
    <n v="9"/>
    <x v="1"/>
    <n v="12"/>
    <n v="6"/>
    <n v="37"/>
    <x v="1"/>
    <s v="o"/>
    <n v="0"/>
    <s v=""/>
    <b v="0"/>
  </r>
  <r>
    <s v=""/>
    <x v="1"/>
    <x v="1"/>
    <n v="7"/>
    <x v="3"/>
    <d v="2020-09-11T00:00:00"/>
    <d v="2020-09-25T00:00:00"/>
    <x v="2"/>
    <n v="15"/>
    <n v="13"/>
    <x v="0"/>
    <n v="9"/>
    <x v="1"/>
    <n v="11"/>
    <n v="5"/>
    <n v="37"/>
    <x v="1"/>
    <s v="o"/>
    <n v="-1"/>
    <s v=""/>
    <b v="0"/>
  </r>
  <r>
    <s v=""/>
    <x v="1"/>
    <x v="1"/>
    <n v="7"/>
    <x v="3"/>
    <d v="2020-09-10T00:00:00"/>
    <d v="2020-09-25T00:00:00"/>
    <x v="3"/>
    <n v="16"/>
    <n v="14"/>
    <x v="0"/>
    <n v="9"/>
    <x v="1"/>
    <n v="10"/>
    <n v="4"/>
    <n v="37"/>
    <x v="1"/>
    <s v="o"/>
    <n v="-1"/>
    <s v=""/>
    <b v="0"/>
  </r>
  <r>
    <s v=""/>
    <x v="1"/>
    <x v="1"/>
    <n v="7"/>
    <x v="3"/>
    <d v="2020-09-09T00:00:00"/>
    <d v="2020-09-25T00:00:00"/>
    <x v="4"/>
    <n v="17"/>
    <n v="15"/>
    <x v="0"/>
    <n v="9"/>
    <x v="1"/>
    <n v="9"/>
    <n v="3"/>
    <n v="37"/>
    <x v="1"/>
    <s v="o"/>
    <n v="-1"/>
    <s v=""/>
    <b v="0"/>
  </r>
  <r>
    <s v=""/>
    <x v="1"/>
    <x v="1"/>
    <n v="7"/>
    <x v="3"/>
    <d v="2020-09-08T00:00:00"/>
    <d v="2020-09-25T00:00:00"/>
    <x v="5"/>
    <n v="18"/>
    <n v="16"/>
    <x v="0"/>
    <n v="9"/>
    <x v="1"/>
    <n v="8"/>
    <n v="2"/>
    <n v="37"/>
    <x v="1"/>
    <s v="o"/>
    <n v="-1"/>
    <s v=""/>
    <b v="0"/>
  </r>
  <r>
    <s v=""/>
    <x v="1"/>
    <x v="1"/>
    <n v="7"/>
    <x v="3"/>
    <d v="2020-09-07T00:00:00"/>
    <d v="2020-09-25T00:00:00"/>
    <x v="6"/>
    <n v="19"/>
    <n v="17"/>
    <x v="0"/>
    <n v="9"/>
    <x v="1"/>
    <n v="7"/>
    <n v="1"/>
    <n v="37"/>
    <x v="1"/>
    <s v="o"/>
    <n v="-1"/>
    <s v=""/>
    <b v="0"/>
  </r>
  <r>
    <s v=""/>
    <x v="1"/>
    <x v="1"/>
    <n v="7"/>
    <x v="4"/>
    <d v="2020-09-06T00:00:00"/>
    <d v="2020-09-25T00:00:00"/>
    <x v="0"/>
    <n v="20"/>
    <n v="18"/>
    <x v="0"/>
    <n v="9"/>
    <x v="1"/>
    <n v="6"/>
    <n v="7"/>
    <n v="36"/>
    <x v="1"/>
    <s v="o"/>
    <n v="0"/>
    <s v=""/>
    <b v="0"/>
  </r>
  <r>
    <s v=""/>
    <x v="1"/>
    <x v="1"/>
    <n v="7"/>
    <x v="4"/>
    <d v="2020-09-05T00:00:00"/>
    <d v="2020-09-25T00:00:00"/>
    <x v="1"/>
    <n v="21"/>
    <n v="19"/>
    <x v="0"/>
    <n v="9"/>
    <x v="1"/>
    <n v="5"/>
    <n v="6"/>
    <n v="36"/>
    <x v="1"/>
    <s v="o"/>
    <n v="0"/>
    <s v=""/>
    <b v="0"/>
  </r>
  <r>
    <s v=""/>
    <x v="1"/>
    <x v="1"/>
    <n v="7"/>
    <x v="4"/>
    <d v="2020-09-04T00:00:00"/>
    <d v="2020-09-25T00:00:00"/>
    <x v="2"/>
    <n v="22"/>
    <n v="20"/>
    <x v="0"/>
    <n v="9"/>
    <x v="1"/>
    <n v="4"/>
    <n v="5"/>
    <n v="36"/>
    <x v="1"/>
    <s v="o"/>
    <n v="-1"/>
    <s v=""/>
    <b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9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outline="1" outlineData="1" multipleFieldFilters="0">
  <location ref="A7:C35" firstHeaderRow="1" firstDataRow="2" firstDataCol="1" rowPageCount="4" colPageCount="1"/>
  <pivotFields count="21">
    <pivotField showAll="0"/>
    <pivotField axis="axisCol" showAll="0">
      <items count="4">
        <item m="1" x="2"/>
        <item x="1"/>
        <item x="0"/>
        <item t="default"/>
      </items>
    </pivotField>
    <pivotField axis="axisPage" showAll="0">
      <items count="4">
        <item sd="0" x="1"/>
        <item m="1" x="2"/>
        <item x="0"/>
        <item t="default"/>
      </items>
    </pivotField>
    <pivotField showAll="0"/>
    <pivotField axis="axisRow" showAll="0">
      <items count="36">
        <item m="1" x="22"/>
        <item x="1"/>
        <item m="1" x="15"/>
        <item m="1" x="20"/>
        <item m="1" x="19"/>
        <item m="1" x="26"/>
        <item m="1" x="27"/>
        <item m="1" x="25"/>
        <item m="1" x="18"/>
        <item m="1" x="21"/>
        <item m="1" x="34"/>
        <item m="1" x="33"/>
        <item m="1" x="30"/>
        <item m="1" x="23"/>
        <item m="1" x="14"/>
        <item m="1" x="13"/>
        <item m="1" x="12"/>
        <item x="0"/>
        <item x="2"/>
        <item x="3"/>
        <item x="4"/>
        <item m="1" x="28"/>
        <item m="1" x="17"/>
        <item m="1" x="10"/>
        <item m="1" x="11"/>
        <item m="1" x="7"/>
        <item m="1" x="32"/>
        <item m="1" x="5"/>
        <item m="1" x="16"/>
        <item m="1" x="24"/>
        <item m="1" x="9"/>
        <item m="1" x="8"/>
        <item m="1" x="6"/>
        <item m="1" x="31"/>
        <item m="1" x="29"/>
        <item t="default"/>
      </items>
    </pivotField>
    <pivotField showAll="0"/>
    <pivotField showAll="0"/>
    <pivotField axis="axisRow" showAll="0">
      <items count="8">
        <item x="0"/>
        <item x="6"/>
        <item x="5"/>
        <item x="4"/>
        <item x="3"/>
        <item x="2"/>
        <item x="1"/>
        <item t="default"/>
      </items>
    </pivotField>
    <pivotField showAll="0"/>
    <pivotField showAll="0"/>
    <pivotField axis="axisPage" showAll="0">
      <items count="6">
        <item m="1" x="2"/>
        <item x="0"/>
        <item m="1" x="1"/>
        <item m="1" x="4"/>
        <item m="1" x="3"/>
        <item t="default"/>
      </items>
    </pivotField>
    <pivotField showAll="0"/>
    <pivotField axis="axisPage" showAll="0">
      <items count="6">
        <item m="1" x="3"/>
        <item m="1" x="4"/>
        <item m="1" x="2"/>
        <item x="1"/>
        <item x="0"/>
        <item t="default"/>
      </items>
    </pivotField>
    <pivotField showAll="0"/>
    <pivotField showAll="0"/>
    <pivotField showAll="0"/>
    <pivotField axis="axisPage" multipleItemSelectionAllowed="1" showAll="0">
      <items count="23">
        <item m="1" x="18"/>
        <item h="1" m="1" x="16"/>
        <item m="1" x="11"/>
        <item x="1"/>
        <item h="1" m="1" x="5"/>
        <item h="1" m="1" x="3"/>
        <item m="1" x="10"/>
        <item m="1" x="7"/>
        <item h="1" m="1" x="20"/>
        <item h="1" x="0"/>
        <item h="1" m="1" x="12"/>
        <item h="1" m="1" x="8"/>
        <item h="1" m="1" x="19"/>
        <item h="1" m="1" x="17"/>
        <item h="1" m="1" x="21"/>
        <item h="1" m="1" x="13"/>
        <item h="1" m="1" x="4"/>
        <item h="1" m="1" x="2"/>
        <item h="1" m="1" x="15"/>
        <item h="1" m="1" x="14"/>
        <item h="1" m="1" x="6"/>
        <item h="1" m="1" x="9"/>
        <item t="default"/>
      </items>
    </pivotField>
    <pivotField showAll="0"/>
    <pivotField dataField="1" showAll="0"/>
    <pivotField showAll="0"/>
    <pivotField showAll="0"/>
  </pivotFields>
  <rowFields count="2">
    <field x="4"/>
    <field x="7"/>
  </rowFields>
  <rowItems count="27">
    <i>
      <x v="1"/>
    </i>
    <i r="1">
      <x v="1"/>
    </i>
    <i r="1">
      <x v="2"/>
    </i>
    <i r="1">
      <x v="3"/>
    </i>
    <i r="1">
      <x v="4"/>
    </i>
    <i r="1">
      <x v="5"/>
    </i>
    <i>
      <x v="1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1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20"/>
    </i>
    <i r="1">
      <x/>
    </i>
    <i r="1">
      <x v="5"/>
    </i>
    <i r="1">
      <x v="6"/>
    </i>
    <i t="grand">
      <x/>
    </i>
  </rowItems>
  <colFields count="1">
    <field x="1"/>
  </colFields>
  <colItems count="2">
    <i>
      <x v="1"/>
    </i>
    <i t="grand">
      <x/>
    </i>
  </colItems>
  <pageFields count="4">
    <pageField fld="2" hier="-1"/>
    <pageField fld="16" hier="-1"/>
    <pageField fld="10" item="1" hier="-1"/>
    <pageField fld="12" hier="-1"/>
  </pageFields>
  <dataFields count="1">
    <dataField name="Somme de Temps" fld="1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00000000-0013-0000-FFFF-FFFF01000000}" sourceName="Nom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ste" xr10:uid="{00000000-0013-0000-FFFF-FFFF02000000}" sourceName="Poste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tif" xr10:uid="{00000000-0013-0000-FFFF-FFFF03000000}" sourceName="Motif">
  <extLst>
    <x:ext xmlns:x15="http://schemas.microsoft.com/office/spreadsheetml/2010/11/main" uri="{2F2917AC-EB37-4324-AD4E-5DD8C200BD13}">
      <x15:tableSlicerCache tableId="2" column="4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0000000-0013-0000-FFFF-FFFF04000000}" sourceName="Année">
  <extLst>
    <x:ext xmlns:x15="http://schemas.microsoft.com/office/spreadsheetml/2010/11/main" uri="{2F2917AC-EB37-4324-AD4E-5DD8C200BD13}">
      <x15:tableSlicerCache tableId="2" column="17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5000000}" sourceName="Mois">
  <extLst>
    <x:ext xmlns:x15="http://schemas.microsoft.com/office/spreadsheetml/2010/11/main" uri="{2F2917AC-EB37-4324-AD4E-5DD8C200BD13}">
      <x15:tableSlicerCache tableId="2" column="19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but_de_la_semaine" xr10:uid="{00000000-0013-0000-FFFF-FFFF06000000}" sourceName="Début de la semaine">
  <extLst>
    <x:ext xmlns:x15="http://schemas.microsoft.com/office/spreadsheetml/2010/11/main" uri="{2F2917AC-EB37-4324-AD4E-5DD8C200BD13}">
      <x15:tableSlicerCache tableId="2" column="22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00000000-0013-0000-FFFF-FFFF07000000}" sourceName="Date">
  <extLst>
    <x:ext xmlns:x15="http://schemas.microsoft.com/office/spreadsheetml/2010/11/main" uri="{2F2917AC-EB37-4324-AD4E-5DD8C200BD13}">
      <x15:tableSlicerCache tableId="2" column="6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00000000-0013-0000-FFFF-FFFF08000000}" sourceName="Statut">
  <extLst>
    <x:ext xmlns:x15="http://schemas.microsoft.com/office/spreadsheetml/2010/11/main" uri="{2F2917AC-EB37-4324-AD4E-5DD8C200BD13}">
      <x15:tableSlicerCache tableId="2" column="1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00000000-0014-0000-FFFF-FFFF01000000}" cache="Segment_Nom" caption="Nom" style="SlicerStyleLight4" rowHeight="252000"/>
  <slicer name="Poste" xr10:uid="{00000000-0014-0000-FFFF-FFFF02000000}" cache="Segment_Poste" caption="Poste" style="SlicerStyleLight4" rowHeight="252000"/>
  <slicer name="Motif" xr10:uid="{00000000-0014-0000-FFFF-FFFF03000000}" cache="Segment_Motif" caption="Motif" style="SlicerStyleLight6" rowHeight="252000"/>
  <slicer name="Année" xr10:uid="{00000000-0014-0000-FFFF-FFFF04000000}" cache="Segment_Année" caption="Année" style="SlicerStyleOther2" rowHeight="252000"/>
  <slicer name="Mois" xr10:uid="{00000000-0014-0000-FFFF-FFFF05000000}" cache="Segment_Mois" caption="Mois" rowHeight="252000"/>
  <slicer name="Début de la semaine" xr10:uid="{00000000-0014-0000-FFFF-FFFF06000000}" cache="Segment_Début_de_la_semaine" caption="Début de la semaine" rowHeight="252000"/>
  <slicer name="Date" xr10:uid="{00000000-0014-0000-FFFF-FFFF07000000}" cache="Segment_Date" caption="Date" startItem="12" rowHeight="252000"/>
  <slicer name="Statut" xr10:uid="{00000000-0014-0000-FFFF-FFFF08000000}" cache="Segment_Statut" caption="Statut" style="SlicerStyleDark2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5:U32" totalsRowShown="0" headerRowDxfId="67" dataDxfId="66">
  <autoFilter ref="A5:U32" xr:uid="{00000000-0009-0000-0100-000002000000}">
    <filterColumn colId="1">
      <filters>
        <filter val="lulu"/>
      </filters>
    </filterColumn>
  </autoFilter>
  <sortState xmlns:xlrd2="http://schemas.microsoft.com/office/spreadsheetml/2017/richdata2" ref="A6:U32">
    <sortCondition descending="1" ref="F6:F32"/>
    <sortCondition ref="B6:B32"/>
  </sortState>
  <tableColumns count="21">
    <tableColumn id="10" xr3:uid="{00000000-0010-0000-0000-00000A000000}" name="Statut" dataDxfId="65"/>
    <tableColumn id="1" xr3:uid="{00000000-0010-0000-0000-000001000000}" name="Nom" dataDxfId="64"/>
    <tableColumn id="2" xr3:uid="{00000000-0010-0000-0000-000002000000}" name="Poste" dataDxfId="63"/>
    <tableColumn id="14" xr3:uid="{00000000-0010-0000-0000-00000E000000}" name="Rang" dataDxfId="62"/>
    <tableColumn id="22" xr3:uid="{00000000-0010-0000-0000-000016000000}" name="Début de la semaine" dataDxfId="61">
      <calculatedColumnFormula>7*Tableau2[[#This Row],[Semaine]]+DATE(Tableau2[[#This Row],[Année]],1,1)-WEEKDAY(DATE(Tableau2[[#This Row],[Année]],1,3))-3</calculatedColumnFormula>
    </tableColumn>
    <tableColumn id="6" xr3:uid="{00000000-0010-0000-0000-000006000000}" name="Date" dataDxfId="60"/>
    <tableColumn id="11" xr3:uid="{00000000-0010-0000-0000-00000B000000}" name="Date de fin" dataDxfId="59"/>
    <tableColumn id="7" xr3:uid="{00000000-0010-0000-0000-000007000000}" name="jour semaine" dataDxfId="58">
      <calculatedColumnFormula>PROPER(TEXT(Tableau2[[#This Row],[Date]],"jjjj"))</calculatedColumnFormula>
    </tableColumn>
    <tableColumn id="8" xr3:uid="{00000000-0010-0000-0000-000008000000}" name="Nombre de jours" dataDxfId="57">
      <calculatedColumnFormula>Tableau2[[#This Row],[Date de fin]]-Tableau2[[#This Row],[Date]]+1</calculatedColumnFormula>
    </tableColumn>
    <tableColumn id="13" xr3:uid="{00000000-0010-0000-0000-00000D000000}" name="Colonnes à insérer" dataDxfId="56">
      <calculatedColumnFormula>IF(Tableau2[[#This Row],[Nombre de jours]]-2&lt;0,0,Tableau2[[#This Row],[Nombre de jours]]-2)</calculatedColumnFormula>
    </tableColumn>
    <tableColumn id="17" xr3:uid="{00000000-0010-0000-0000-000011000000}" name="Année" dataDxfId="55">
      <calculatedColumnFormula>YEAR(Tableau2[[#This Row],[Date]])</calculatedColumnFormula>
    </tableColumn>
    <tableColumn id="18" xr3:uid="{00000000-0010-0000-0000-000012000000}" name="# Mois" dataDxfId="54">
      <calculatedColumnFormula>MONTH(Tableau2[[#This Row],[Date]])</calculatedColumnFormula>
    </tableColumn>
    <tableColumn id="19" xr3:uid="{00000000-0010-0000-0000-000013000000}" name="Mois" dataDxfId="53">
      <calculatedColumnFormula>TEXT(Tableau2[[#This Row],[Date]],"mmmm")</calculatedColumnFormula>
    </tableColumn>
    <tableColumn id="12" xr3:uid="{00000000-0010-0000-0000-00000C000000}" name="Jour" dataDxfId="52">
      <calculatedColumnFormula>DAY(Tableau2[[#This Row],[Date]])</calculatedColumnFormula>
    </tableColumn>
    <tableColumn id="16" xr3:uid="{00000000-0010-0000-0000-000010000000}" name="#jour semaine" dataDxfId="51">
      <calculatedColumnFormula>WEEKDAY(Tableau2[[#This Row],[Date]],2)</calculatedColumnFormula>
    </tableColumn>
    <tableColumn id="9" xr3:uid="{00000000-0010-0000-0000-000009000000}" name="Semaine" dataDxfId="50">
      <calculatedColumnFormula>_xlfn.ISOWEEKNUM(Tableau2[[#This Row],[Date]])</calculatedColumnFormula>
    </tableColumn>
    <tableColumn id="4" xr3:uid="{00000000-0010-0000-0000-000004000000}" name="Motif" dataDxfId="49"/>
    <tableColumn id="3" xr3:uid="{00000000-0010-0000-0000-000003000000}" name="Calendrier absence" dataDxfId="48">
      <calculatedColumnFormula>VLOOKUP(Tableau2[[#This Row],[Motif]],Source!$B$2:$D$10,3,FALSE)</calculatedColumnFormula>
    </tableColumn>
    <tableColumn id="5" xr3:uid="{00000000-0010-0000-0000-000005000000}" name="Temps" dataDxfId="47">
      <calculatedColumnFormula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calculatedColumnFormula>
    </tableColumn>
    <tableColumn id="21" xr3:uid="{00000000-0010-0000-0000-000015000000}" name="Commentaires" dataDxfId="46"/>
    <tableColumn id="15" xr3:uid="{00000000-0010-0000-0000-00000F000000}" name="Doublon" dataDxfId="45">
      <calculatedColumnFormula>AND(Tableau2[[#This Row],[Nom]]=OFFSET(Tableau2[[#This Row],[Nom]],-1,),Tableau2[[#This Row],[Date]]=OFFSET(Tableau2[[#This Row],[Date]],-1,))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Employés" displayName="TableauEmployés" ref="F2:J61" totalsRowShown="0" headerRowDxfId="43" dataDxfId="42" tableBorderDxfId="41">
  <autoFilter ref="F2:J61" xr:uid="{00000000-0009-0000-0100-000001000000}"/>
  <sortState xmlns:xlrd2="http://schemas.microsoft.com/office/spreadsheetml/2017/richdata2" ref="F3:J61">
    <sortCondition ref="F3"/>
  </sortState>
  <tableColumns count="5">
    <tableColumn id="1" xr3:uid="{00000000-0010-0000-0100-000001000000}" name="Employés" dataDxfId="40"/>
    <tableColumn id="2" xr3:uid="{00000000-0010-0000-0100-000002000000}" name="Poste" dataDxfId="39"/>
    <tableColumn id="4" xr3:uid="{00000000-0010-0000-0100-000004000000}" name="Ancienneté" dataDxfId="38"/>
    <tableColumn id="5" xr3:uid="{00000000-0010-0000-0100-000005000000}" name="mdp" dataDxfId="37"/>
    <tableColumn id="3" xr3:uid="{00000000-0010-0000-0100-000003000000}" name="Actif / Inactif" dataDxfId="3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Motifs" displayName="TableauMotifs" ref="B2:D13" totalsRowShown="0" headerRowDxfId="35" dataDxfId="34" tableBorderDxfId="33">
  <autoFilter ref="B2:D13" xr:uid="{00000000-0009-0000-0100-000004000000}"/>
  <tableColumns count="3">
    <tableColumn id="1" xr3:uid="{00000000-0010-0000-0200-000001000000}" name="Motifs" dataDxfId="32"/>
    <tableColumn id="2" xr3:uid="{00000000-0010-0000-0200-000002000000}" name="Temps par défaut" dataDxfId="31"/>
    <tableColumn id="3" xr3:uid="{00000000-0010-0000-0200-000003000000}" name="Calendrier absence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L2:L11" totalsRowShown="0" headerRowDxfId="29" dataDxfId="28">
  <autoFilter ref="L2:L11" xr:uid="{00000000-0009-0000-0100-000005000000}"/>
  <tableColumns count="1">
    <tableColumn id="1" xr3:uid="{00000000-0010-0000-0300-000001000000}" name="Postes possibles" dataDxfId="2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auAnnées" displayName="TableauAnnées" ref="N2:N7" totalsRowShown="0" headerRowDxfId="26" dataDxfId="25" tableBorderDxfId="24">
  <autoFilter ref="N2:N7" xr:uid="{00000000-0009-0000-0100-000006000000}"/>
  <tableColumns count="1">
    <tableColumn id="1" xr3:uid="{00000000-0010-0000-0400-000001000000}" name="Année" dataDxfId="2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auMois" displayName="TableauMois" ref="P2:Q14" totalsRowShown="0" headerRowDxfId="22" dataDxfId="21">
  <autoFilter ref="P2:Q14" xr:uid="{00000000-0009-0000-0100-000007000000}"/>
  <tableColumns count="2">
    <tableColumn id="1" xr3:uid="{00000000-0010-0000-0500-000001000000}" name="Mois" dataDxfId="20"/>
    <tableColumn id="2" xr3:uid="{00000000-0010-0000-0500-000002000000}" name="Colonne1" dataDxfId="1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leauJours" displayName="TableauJours" ref="S2:T9" totalsRowShown="0" headerRowDxfId="18" dataDxfId="17">
  <autoFilter ref="S2:T9" xr:uid="{00000000-0009-0000-0100-000008000000}"/>
  <tableColumns count="2">
    <tableColumn id="1" xr3:uid="{00000000-0010-0000-0600-000001000000}" name="Jours" dataDxfId="16"/>
    <tableColumn id="2" xr3:uid="{00000000-0010-0000-0600-000002000000}" name="Colonne1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ableauTemps" displayName="TableauTemps" ref="V2:V25" totalsRowShown="0" headerRowDxfId="14" dataDxfId="13">
  <autoFilter ref="V2:V25" xr:uid="{00000000-0009-0000-0100-000009000000}"/>
  <tableColumns count="1">
    <tableColumn id="1" xr3:uid="{00000000-0010-0000-0700-000001000000}" name="Temps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ableauStatut" displayName="TableauStatut" ref="X2:X8" totalsRowShown="0" headerRowDxfId="11" dataDxfId="10">
  <autoFilter ref="X2:X8" xr:uid="{00000000-0009-0000-0100-00000A000000}"/>
  <tableColumns count="1">
    <tableColumn id="1" xr3:uid="{00000000-0010-0000-0800-000001000000}" name="Statut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ableauFériés" displayName="TableauFériés" ref="Z2:Z13" totalsRowShown="0" headerRowDxfId="8" dataDxfId="7">
  <autoFilter ref="Z2:Z13" xr:uid="{00000000-0009-0000-0100-00000B000000}"/>
  <tableColumns count="1">
    <tableColumn id="1" xr3:uid="{00000000-0010-0000-0900-000001000000}" name="Férié 2020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A000000}" name="Fériés2021" displayName="Fériés2021" ref="AB2:AB14" totalsRowShown="0" headerRowDxfId="5" dataDxfId="3" headerRowBorderDxfId="4" tableBorderDxfId="2" totalsRowBorderDxfId="1">
  <autoFilter ref="AB2:AB14" xr:uid="{00000000-0009-0000-0100-000003000000}"/>
  <tableColumns count="1">
    <tableColumn id="1" xr3:uid="{00000000-0010-0000-0A00-000001000000}" name="Férié 202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1:U32"/>
  <sheetViews>
    <sheetView showGridLines="0" tabSelected="1" zoomScale="85" zoomScaleNormal="85" workbookViewId="0">
      <selection activeCell="C8" sqref="C8"/>
    </sheetView>
  </sheetViews>
  <sheetFormatPr baseColWidth="10" defaultRowHeight="16.5" x14ac:dyDescent="0.3"/>
  <cols>
    <col min="1" max="1" width="16.375" style="2" customWidth="1"/>
    <col min="2" max="2" width="16.875" style="2" customWidth="1"/>
    <col min="3" max="3" width="20.375" style="2" customWidth="1"/>
    <col min="4" max="4" width="4.5" style="2" customWidth="1"/>
    <col min="5" max="5" width="22.875" style="2" hidden="1" customWidth="1"/>
    <col min="6" max="6" width="28.375" style="9" customWidth="1"/>
    <col min="7" max="7" width="26.875" style="9" hidden="1" customWidth="1"/>
    <col min="8" max="8" width="18" style="9" customWidth="1"/>
    <col min="9" max="9" width="18" style="16" hidden="1" customWidth="1"/>
    <col min="10" max="10" width="18" style="14" hidden="1" customWidth="1"/>
    <col min="11" max="11" width="18" style="29" hidden="1" customWidth="1"/>
    <col min="12" max="12" width="18" style="10" hidden="1" customWidth="1"/>
    <col min="13" max="14" width="18" style="2" hidden="1" customWidth="1"/>
    <col min="15" max="16" width="18" style="10" hidden="1" customWidth="1"/>
    <col min="17" max="17" width="18" customWidth="1"/>
    <col min="18" max="18" width="18" style="2" hidden="1" customWidth="1"/>
    <col min="19" max="19" width="10.5" style="2" customWidth="1"/>
    <col min="20" max="20" width="31.75" style="2" customWidth="1"/>
    <col min="21" max="21" width="10.25" style="6" customWidth="1"/>
  </cols>
  <sheetData>
    <row r="1" spans="1:21" ht="54" customHeight="1" x14ac:dyDescent="0.3">
      <c r="H1" s="2"/>
      <c r="I1" s="14"/>
      <c r="L1" s="2"/>
      <c r="N1" s="10"/>
      <c r="P1" s="2"/>
      <c r="Q1" s="2"/>
      <c r="R1" s="6"/>
      <c r="S1" s="6"/>
      <c r="U1"/>
    </row>
    <row r="2" spans="1:21" ht="109.5" customHeight="1" x14ac:dyDescent="0.3">
      <c r="H2" s="2"/>
      <c r="I2" s="14"/>
      <c r="L2" s="2">
        <f>SUMPRODUCT(COUNTIF(Tableau2[[#All],[Nom]],Tableau2[[#All],[Date]]))</f>
        <v>0</v>
      </c>
      <c r="N2" s="10"/>
      <c r="P2" s="2"/>
      <c r="Q2" s="2"/>
      <c r="R2" s="6"/>
      <c r="S2" s="6"/>
      <c r="U2"/>
    </row>
    <row r="3" spans="1:21" ht="172.5" customHeight="1" x14ac:dyDescent="0.3">
      <c r="H3" s="2"/>
      <c r="I3" s="14"/>
      <c r="L3" s="2"/>
      <c r="N3" s="10"/>
      <c r="P3" s="2"/>
      <c r="Q3" s="2"/>
      <c r="R3" s="6"/>
      <c r="S3" s="6"/>
      <c r="U3"/>
    </row>
    <row r="4" spans="1:21" ht="32.25" customHeight="1" x14ac:dyDescent="0.3">
      <c r="A4" s="11"/>
      <c r="B4" s="11"/>
      <c r="C4" s="11"/>
      <c r="D4" s="11"/>
      <c r="E4" s="11"/>
      <c r="F4" s="12"/>
      <c r="G4" s="12"/>
      <c r="H4" s="11"/>
      <c r="I4" s="15"/>
      <c r="J4" s="21"/>
      <c r="K4" s="30"/>
      <c r="L4" s="11"/>
      <c r="M4" s="11"/>
      <c r="N4" s="13"/>
      <c r="O4" s="13"/>
      <c r="P4" s="11"/>
      <c r="Q4" s="11" t="s">
        <v>47</v>
      </c>
      <c r="R4" s="8"/>
      <c r="S4" s="8">
        <f>SUBTOTAL(9,Tableau2[Temps])</f>
        <v>-3</v>
      </c>
      <c r="T4" s="11"/>
      <c r="U4"/>
    </row>
    <row r="5" spans="1:21" s="28" customFormat="1" x14ac:dyDescent="0.3">
      <c r="A5" s="22" t="s">
        <v>58</v>
      </c>
      <c r="B5" s="23" t="s">
        <v>13</v>
      </c>
      <c r="C5" s="23" t="s">
        <v>14</v>
      </c>
      <c r="D5" s="24" t="s">
        <v>70</v>
      </c>
      <c r="E5" s="22" t="s">
        <v>31</v>
      </c>
      <c r="F5" s="22" t="s">
        <v>6</v>
      </c>
      <c r="G5" s="22" t="s">
        <v>56</v>
      </c>
      <c r="H5" s="23" t="s">
        <v>33</v>
      </c>
      <c r="I5" s="25" t="s">
        <v>57</v>
      </c>
      <c r="J5" s="25" t="s">
        <v>60</v>
      </c>
      <c r="K5" s="31" t="s">
        <v>18</v>
      </c>
      <c r="L5" s="23" t="s">
        <v>42</v>
      </c>
      <c r="M5" s="23" t="s">
        <v>0</v>
      </c>
      <c r="N5" s="26" t="s">
        <v>7</v>
      </c>
      <c r="O5" s="23" t="s">
        <v>32</v>
      </c>
      <c r="P5" s="23" t="s">
        <v>19</v>
      </c>
      <c r="Q5" s="23" t="s">
        <v>15</v>
      </c>
      <c r="R5" s="27" t="s">
        <v>51</v>
      </c>
      <c r="S5" s="27" t="s">
        <v>16</v>
      </c>
      <c r="T5" s="23" t="s">
        <v>8</v>
      </c>
      <c r="U5" s="27" t="s">
        <v>71</v>
      </c>
    </row>
    <row r="6" spans="1:21" s="28" customFormat="1" ht="13.5" customHeight="1" x14ac:dyDescent="0.3">
      <c r="A6" s="9" t="s">
        <v>53</v>
      </c>
      <c r="B6" s="2" t="s">
        <v>84</v>
      </c>
      <c r="C6" s="10" t="s">
        <v>85</v>
      </c>
      <c r="D6" s="40">
        <v>5</v>
      </c>
      <c r="E6" s="9">
        <f>7*Tableau2[[#This Row],[Semaine]]+DATE(Tableau2[[#This Row],[Année]],1,1)-WEEKDAY(DATE(Tableau2[[#This Row],[Année]],1,3))-3</f>
        <v>44165</v>
      </c>
      <c r="F6" s="39">
        <v>44171</v>
      </c>
      <c r="G6" s="9">
        <v>44171</v>
      </c>
      <c r="H6" s="10" t="str">
        <f>PROPER(TEXT(Tableau2[[#This Row],[Date]],"jjjj"))</f>
        <v>Dimanche</v>
      </c>
      <c r="I6" s="14">
        <f>Tableau2[[#This Row],[Date de fin]]-Tableau2[[#This Row],[Date]]+1</f>
        <v>1</v>
      </c>
      <c r="J6" s="14">
        <f>IF(Tableau2[[#This Row],[Nombre de jours]]-2&lt;0,0,Tableau2[[#This Row],[Nombre de jours]]-2)</f>
        <v>0</v>
      </c>
      <c r="K6" s="29">
        <f>YEAR(Tableau2[[#This Row],[Date]])</f>
        <v>2020</v>
      </c>
      <c r="L6" s="10">
        <f>MONTH(Tableau2[[#This Row],[Date]])</f>
        <v>12</v>
      </c>
      <c r="M6" s="10" t="str">
        <f>TEXT(Tableau2[[#This Row],[Date]],"mmmm")</f>
        <v>décembre</v>
      </c>
      <c r="N6" s="10">
        <f>DAY(Tableau2[[#This Row],[Date]])</f>
        <v>6</v>
      </c>
      <c r="O6" s="10">
        <f>WEEKDAY(Tableau2[[#This Row],[Date]],2)</f>
        <v>7</v>
      </c>
      <c r="P6" s="10">
        <f>_xlfn.ISOWEEKNUM(Tableau2[[#This Row],[Date]])</f>
        <v>49</v>
      </c>
      <c r="Q6" s="2" t="s">
        <v>44</v>
      </c>
      <c r="R6" s="41" t="str">
        <f>VLOOKUP(Tableau2[[#This Row],[Motif]],Source!$B$2:$D$10,3,FALSE)</f>
        <v>o</v>
      </c>
      <c r="S6" s="41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0</v>
      </c>
      <c r="T6" s="2" t="s">
        <v>53</v>
      </c>
      <c r="U6" s="41" t="b">
        <f ca="1">AND(Tableau2[[#This Row],[Nom]]=OFFSET(Tableau2[[#This Row],[Nom]],-1,),Tableau2[[#This Row],[Date]]=OFFSET(Tableau2[[#This Row],[Date]],-1,))</f>
        <v>0</v>
      </c>
    </row>
    <row r="7" spans="1:21" s="28" customFormat="1" ht="13.5" customHeight="1" x14ac:dyDescent="0.3">
      <c r="A7" s="9" t="s">
        <v>53</v>
      </c>
      <c r="B7" s="2" t="s">
        <v>84</v>
      </c>
      <c r="C7" s="10" t="s">
        <v>85</v>
      </c>
      <c r="D7" s="40">
        <v>5</v>
      </c>
      <c r="E7" s="9">
        <f>7*Tableau2[[#This Row],[Semaine]]+DATE(Tableau2[[#This Row],[Année]],1,1)-WEEKDAY(DATE(Tableau2[[#This Row],[Année]],1,3))-3</f>
        <v>44165</v>
      </c>
      <c r="F7" s="39">
        <v>44170</v>
      </c>
      <c r="G7" s="9">
        <v>44171</v>
      </c>
      <c r="H7" s="10" t="str">
        <f>PROPER(TEXT(Tableau2[[#This Row],[Date]],"jjjj"))</f>
        <v>Samedi</v>
      </c>
      <c r="I7" s="14">
        <f>Tableau2[[#This Row],[Date de fin]]-Tableau2[[#This Row],[Date]]+1</f>
        <v>2</v>
      </c>
      <c r="J7" s="14">
        <f>IF(Tableau2[[#This Row],[Nombre de jours]]-2&lt;0,0,Tableau2[[#This Row],[Nombre de jours]]-2)</f>
        <v>0</v>
      </c>
      <c r="K7" s="29">
        <f>YEAR(Tableau2[[#This Row],[Date]])</f>
        <v>2020</v>
      </c>
      <c r="L7" s="10">
        <f>MONTH(Tableau2[[#This Row],[Date]])</f>
        <v>12</v>
      </c>
      <c r="M7" s="10" t="str">
        <f>TEXT(Tableau2[[#This Row],[Date]],"mmmm")</f>
        <v>décembre</v>
      </c>
      <c r="N7" s="10">
        <f>DAY(Tableau2[[#This Row],[Date]])</f>
        <v>5</v>
      </c>
      <c r="O7" s="10">
        <f>WEEKDAY(Tableau2[[#This Row],[Date]],2)</f>
        <v>6</v>
      </c>
      <c r="P7" s="10">
        <f>_xlfn.ISOWEEKNUM(Tableau2[[#This Row],[Date]])</f>
        <v>49</v>
      </c>
      <c r="Q7" s="2" t="s">
        <v>44</v>
      </c>
      <c r="R7" s="41" t="str">
        <f>VLOOKUP(Tableau2[[#This Row],[Motif]],Source!$B$2:$D$10,3,FALSE)</f>
        <v>o</v>
      </c>
      <c r="S7" s="41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0</v>
      </c>
      <c r="T7" s="2" t="s">
        <v>53</v>
      </c>
      <c r="U7" s="41" t="b">
        <f ca="1">AND(Tableau2[[#This Row],[Nom]]=OFFSET(Tableau2[[#This Row],[Nom]],-1,),Tableau2[[#This Row],[Date]]=OFFSET(Tableau2[[#This Row],[Date]],-1,))</f>
        <v>0</v>
      </c>
    </row>
    <row r="8" spans="1:21" s="28" customFormat="1" ht="13.5" customHeight="1" x14ac:dyDescent="0.3">
      <c r="A8" s="9" t="s">
        <v>53</v>
      </c>
      <c r="B8" s="2" t="s">
        <v>84</v>
      </c>
      <c r="C8" s="10" t="s">
        <v>85</v>
      </c>
      <c r="D8" s="40">
        <v>5</v>
      </c>
      <c r="E8" s="9">
        <f>7*Tableau2[[#This Row],[Semaine]]+DATE(Tableau2[[#This Row],[Année]],1,1)-WEEKDAY(DATE(Tableau2[[#This Row],[Année]],1,3))-3</f>
        <v>44165</v>
      </c>
      <c r="F8" s="39">
        <v>44169</v>
      </c>
      <c r="G8" s="9">
        <v>44171</v>
      </c>
      <c r="H8" s="10" t="str">
        <f>PROPER(TEXT(Tableau2[[#This Row],[Date]],"jjjj"))</f>
        <v>Vendredi</v>
      </c>
      <c r="I8" s="14">
        <f>Tableau2[[#This Row],[Date de fin]]-Tableau2[[#This Row],[Date]]+1</f>
        <v>3</v>
      </c>
      <c r="J8" s="14">
        <f>IF(Tableau2[[#This Row],[Nombre de jours]]-2&lt;0,0,Tableau2[[#This Row],[Nombre de jours]]-2)</f>
        <v>1</v>
      </c>
      <c r="K8" s="29">
        <f>YEAR(Tableau2[[#This Row],[Date]])</f>
        <v>2020</v>
      </c>
      <c r="L8" s="10">
        <f>MONTH(Tableau2[[#This Row],[Date]])</f>
        <v>12</v>
      </c>
      <c r="M8" s="10" t="str">
        <f>TEXT(Tableau2[[#This Row],[Date]],"mmmm")</f>
        <v>décembre</v>
      </c>
      <c r="N8" s="10">
        <f>DAY(Tableau2[[#This Row],[Date]])</f>
        <v>4</v>
      </c>
      <c r="O8" s="10">
        <f>WEEKDAY(Tableau2[[#This Row],[Date]],2)</f>
        <v>5</v>
      </c>
      <c r="P8" s="10">
        <f>_xlfn.ISOWEEKNUM(Tableau2[[#This Row],[Date]])</f>
        <v>49</v>
      </c>
      <c r="Q8" s="2" t="s">
        <v>44</v>
      </c>
      <c r="R8" s="41" t="str">
        <f>VLOOKUP(Tableau2[[#This Row],[Motif]],Source!$B$2:$D$10,3,FALSE)</f>
        <v>o</v>
      </c>
      <c r="S8" s="41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8" s="2" t="s">
        <v>53</v>
      </c>
      <c r="U8" s="41" t="b">
        <f ca="1">AND(Tableau2[[#This Row],[Nom]]=OFFSET(Tableau2[[#This Row],[Nom]],-1,),Tableau2[[#This Row],[Date]]=OFFSET(Tableau2[[#This Row],[Date]],-1,))</f>
        <v>0</v>
      </c>
    </row>
    <row r="9" spans="1:21" s="28" customFormat="1" ht="13.5" customHeight="1" x14ac:dyDescent="0.3">
      <c r="A9" s="9" t="s">
        <v>53</v>
      </c>
      <c r="B9" s="2" t="s">
        <v>84</v>
      </c>
      <c r="C9" s="10" t="s">
        <v>85</v>
      </c>
      <c r="D9" s="40">
        <v>5</v>
      </c>
      <c r="E9" s="9">
        <f>7*Tableau2[[#This Row],[Semaine]]+DATE(Tableau2[[#This Row],[Année]],1,1)-WEEKDAY(DATE(Tableau2[[#This Row],[Année]],1,3))-3</f>
        <v>44165</v>
      </c>
      <c r="F9" s="39">
        <v>44168</v>
      </c>
      <c r="G9" s="9">
        <v>44171</v>
      </c>
      <c r="H9" s="10" t="str">
        <f>PROPER(TEXT(Tableau2[[#This Row],[Date]],"jjjj"))</f>
        <v>Jeudi</v>
      </c>
      <c r="I9" s="14">
        <f>Tableau2[[#This Row],[Date de fin]]-Tableau2[[#This Row],[Date]]+1</f>
        <v>4</v>
      </c>
      <c r="J9" s="14">
        <f>IF(Tableau2[[#This Row],[Nombre de jours]]-2&lt;0,0,Tableau2[[#This Row],[Nombre de jours]]-2)</f>
        <v>2</v>
      </c>
      <c r="K9" s="29">
        <f>YEAR(Tableau2[[#This Row],[Date]])</f>
        <v>2020</v>
      </c>
      <c r="L9" s="10">
        <f>MONTH(Tableau2[[#This Row],[Date]])</f>
        <v>12</v>
      </c>
      <c r="M9" s="10" t="str">
        <f>TEXT(Tableau2[[#This Row],[Date]],"mmmm")</f>
        <v>décembre</v>
      </c>
      <c r="N9" s="10">
        <f>DAY(Tableau2[[#This Row],[Date]])</f>
        <v>3</v>
      </c>
      <c r="O9" s="10">
        <f>WEEKDAY(Tableau2[[#This Row],[Date]],2)</f>
        <v>4</v>
      </c>
      <c r="P9" s="10">
        <f>_xlfn.ISOWEEKNUM(Tableau2[[#This Row],[Date]])</f>
        <v>49</v>
      </c>
      <c r="Q9" s="2" t="s">
        <v>44</v>
      </c>
      <c r="R9" s="41" t="str">
        <f>VLOOKUP(Tableau2[[#This Row],[Motif]],Source!$B$2:$D$10,3,FALSE)</f>
        <v>o</v>
      </c>
      <c r="S9" s="41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9" s="2" t="s">
        <v>53</v>
      </c>
      <c r="U9" s="41" t="b">
        <f ca="1">AND(Tableau2[[#This Row],[Nom]]=OFFSET(Tableau2[[#This Row],[Nom]],-1,),Tableau2[[#This Row],[Date]]=OFFSET(Tableau2[[#This Row],[Date]],-1,))</f>
        <v>0</v>
      </c>
    </row>
    <row r="10" spans="1:21" s="28" customFormat="1" x14ac:dyDescent="0.3">
      <c r="A10" s="22" t="s">
        <v>53</v>
      </c>
      <c r="B10" s="23" t="s">
        <v>84</v>
      </c>
      <c r="C10" s="23" t="s">
        <v>85</v>
      </c>
      <c r="D10" s="24">
        <v>5</v>
      </c>
      <c r="E10" s="22">
        <f>7*Tableau2[[#This Row],[Semaine]]+DATE(Tableau2[[#This Row],[Année]],1,1)-WEEKDAY(DATE(Tableau2[[#This Row],[Année]],1,3))-3</f>
        <v>44165</v>
      </c>
      <c r="F10" s="39">
        <v>44167</v>
      </c>
      <c r="G10" s="22">
        <v>44171</v>
      </c>
      <c r="H10" s="23" t="str">
        <f>PROPER(TEXT(Tableau2[[#This Row],[Date]],"jjjj"))</f>
        <v>Mercredi</v>
      </c>
      <c r="I10" s="25">
        <f>Tableau2[[#This Row],[Date de fin]]-Tableau2[[#This Row],[Date]]+1</f>
        <v>5</v>
      </c>
      <c r="J10" s="25">
        <f>IF(Tableau2[[#This Row],[Nombre de jours]]-2&lt;0,0,Tableau2[[#This Row],[Nombre de jours]]-2)</f>
        <v>3</v>
      </c>
      <c r="K10" s="31">
        <f>YEAR(Tableau2[[#This Row],[Date]])</f>
        <v>2020</v>
      </c>
      <c r="L10" s="23">
        <f>MONTH(Tableau2[[#This Row],[Date]])</f>
        <v>12</v>
      </c>
      <c r="M10" s="23" t="str">
        <f>TEXT(Tableau2[[#This Row],[Date]],"mmmm")</f>
        <v>décembre</v>
      </c>
      <c r="N10" s="26">
        <f>DAY(Tableau2[[#This Row],[Date]])</f>
        <v>2</v>
      </c>
      <c r="O10" s="23">
        <f>WEEKDAY(Tableau2[[#This Row],[Date]],2)</f>
        <v>3</v>
      </c>
      <c r="P10" s="23">
        <f>_xlfn.ISOWEEKNUM(Tableau2[[#This Row],[Date]])</f>
        <v>49</v>
      </c>
      <c r="Q10" s="23" t="s">
        <v>44</v>
      </c>
      <c r="R10" s="27" t="str">
        <f>VLOOKUP(Tableau2[[#This Row],[Motif]],Source!$B$2:$D$10,3,FALSE)</f>
        <v>o</v>
      </c>
      <c r="S10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10" s="23" t="s">
        <v>53</v>
      </c>
      <c r="U10" s="27" t="b">
        <f ca="1">AND(Tableau2[[#This Row],[Nom]]=OFFSET(Tableau2[[#This Row],[Nom]],-1,),Tableau2[[#This Row],[Date]]=OFFSET(Tableau2[[#This Row],[Date]],-1,))</f>
        <v>0</v>
      </c>
    </row>
    <row r="11" spans="1:21" s="28" customFormat="1" hidden="1" x14ac:dyDescent="0.3">
      <c r="A11" s="22" t="s">
        <v>53</v>
      </c>
      <c r="B11" s="23" t="s">
        <v>82</v>
      </c>
      <c r="C11" s="23" t="s">
        <v>11</v>
      </c>
      <c r="D11" s="24">
        <v>7</v>
      </c>
      <c r="E11" s="22">
        <f>7*Tableau2[[#This Row],[Semaine]]+DATE(Tableau2[[#This Row],[Année]],1,1)-WEEKDAY(DATE(Tableau2[[#This Row],[Année]],1,3))-3</f>
        <v>44095</v>
      </c>
      <c r="F11" s="39">
        <v>44099</v>
      </c>
      <c r="G11" s="22">
        <v>44099</v>
      </c>
      <c r="H11" s="23" t="str">
        <f>PROPER(TEXT(Tableau2[[#This Row],[Date]],"jjjj"))</f>
        <v>Vendredi</v>
      </c>
      <c r="I11" s="25">
        <f>Tableau2[[#This Row],[Date de fin]]-Tableau2[[#This Row],[Date]]+1</f>
        <v>1</v>
      </c>
      <c r="J11" s="25">
        <f>IF(Tableau2[[#This Row],[Nombre de jours]]-2&lt;0,0,Tableau2[[#This Row],[Nombre de jours]]-2)</f>
        <v>0</v>
      </c>
      <c r="K11" s="31">
        <f>YEAR(Tableau2[[#This Row],[Date]])</f>
        <v>2020</v>
      </c>
      <c r="L11" s="23">
        <f>MONTH(Tableau2[[#This Row],[Date]])</f>
        <v>9</v>
      </c>
      <c r="M11" s="23" t="str">
        <f>TEXT(Tableau2[[#This Row],[Date]],"mmmm")</f>
        <v>septembre</v>
      </c>
      <c r="N11" s="26">
        <f>DAY(Tableau2[[#This Row],[Date]])</f>
        <v>25</v>
      </c>
      <c r="O11" s="23">
        <f>WEEKDAY(Tableau2[[#This Row],[Date]],2)</f>
        <v>5</v>
      </c>
      <c r="P11" s="23">
        <f>_xlfn.ISOWEEKNUM(Tableau2[[#This Row],[Date]])</f>
        <v>39</v>
      </c>
      <c r="Q11" s="23" t="s">
        <v>2</v>
      </c>
      <c r="R11" s="27" t="str">
        <f>VLOOKUP(Tableau2[[#This Row],[Motif]],Source!$B$2:$D$10,3,FALSE)</f>
        <v>o</v>
      </c>
      <c r="S11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11" s="23" t="s">
        <v>53</v>
      </c>
      <c r="U11" s="27" t="b">
        <f ca="1">AND(Tableau2[[#This Row],[Nom]]=OFFSET(Tableau2[[#This Row],[Nom]],-1,),Tableau2[[#This Row],[Date]]=OFFSET(Tableau2[[#This Row],[Date]],-1,))</f>
        <v>0</v>
      </c>
    </row>
    <row r="12" spans="1:21" s="28" customFormat="1" hidden="1" x14ac:dyDescent="0.3">
      <c r="A12" s="22" t="s">
        <v>53</v>
      </c>
      <c r="B12" s="23" t="s">
        <v>82</v>
      </c>
      <c r="C12" s="23" t="s">
        <v>11</v>
      </c>
      <c r="D12" s="24">
        <v>7</v>
      </c>
      <c r="E12" s="22">
        <f>7*Tableau2[[#This Row],[Semaine]]+DATE(Tableau2[[#This Row],[Année]],1,1)-WEEKDAY(DATE(Tableau2[[#This Row],[Année]],1,3))-3</f>
        <v>44095</v>
      </c>
      <c r="F12" s="39">
        <v>44098</v>
      </c>
      <c r="G12" s="22">
        <v>44099</v>
      </c>
      <c r="H12" s="23" t="str">
        <f>PROPER(TEXT(Tableau2[[#This Row],[Date]],"jjjj"))</f>
        <v>Jeudi</v>
      </c>
      <c r="I12" s="25">
        <f>Tableau2[[#This Row],[Date de fin]]-Tableau2[[#This Row],[Date]]+1</f>
        <v>2</v>
      </c>
      <c r="J12" s="25">
        <f>IF(Tableau2[[#This Row],[Nombre de jours]]-2&lt;0,0,Tableau2[[#This Row],[Nombre de jours]]-2)</f>
        <v>0</v>
      </c>
      <c r="K12" s="31">
        <f>YEAR(Tableau2[[#This Row],[Date]])</f>
        <v>2020</v>
      </c>
      <c r="L12" s="23">
        <f>MONTH(Tableau2[[#This Row],[Date]])</f>
        <v>9</v>
      </c>
      <c r="M12" s="23" t="str">
        <f>TEXT(Tableau2[[#This Row],[Date]],"mmmm")</f>
        <v>septembre</v>
      </c>
      <c r="N12" s="26">
        <f>DAY(Tableau2[[#This Row],[Date]])</f>
        <v>24</v>
      </c>
      <c r="O12" s="23">
        <f>WEEKDAY(Tableau2[[#This Row],[Date]],2)</f>
        <v>4</v>
      </c>
      <c r="P12" s="23">
        <f>_xlfn.ISOWEEKNUM(Tableau2[[#This Row],[Date]])</f>
        <v>39</v>
      </c>
      <c r="Q12" s="23" t="s">
        <v>2</v>
      </c>
      <c r="R12" s="27" t="str">
        <f>VLOOKUP(Tableau2[[#This Row],[Motif]],Source!$B$2:$D$10,3,FALSE)</f>
        <v>o</v>
      </c>
      <c r="S12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12" s="23" t="s">
        <v>53</v>
      </c>
      <c r="U12" s="27" t="b">
        <f ca="1">AND(Tableau2[[#This Row],[Nom]]=OFFSET(Tableau2[[#This Row],[Nom]],-1,),Tableau2[[#This Row],[Date]]=OFFSET(Tableau2[[#This Row],[Date]],-1,))</f>
        <v>0</v>
      </c>
    </row>
    <row r="13" spans="1:21" s="28" customFormat="1" hidden="1" x14ac:dyDescent="0.3">
      <c r="A13" s="22" t="s">
        <v>53</v>
      </c>
      <c r="B13" s="23" t="s">
        <v>82</v>
      </c>
      <c r="C13" s="23" t="s">
        <v>11</v>
      </c>
      <c r="D13" s="24">
        <v>7</v>
      </c>
      <c r="E13" s="22">
        <f>7*Tableau2[[#This Row],[Semaine]]+DATE(Tableau2[[#This Row],[Année]],1,1)-WEEKDAY(DATE(Tableau2[[#This Row],[Année]],1,3))-3</f>
        <v>44095</v>
      </c>
      <c r="F13" s="39">
        <v>44097</v>
      </c>
      <c r="G13" s="22">
        <v>44099</v>
      </c>
      <c r="H13" s="23" t="str">
        <f>PROPER(TEXT(Tableau2[[#This Row],[Date]],"jjjj"))</f>
        <v>Mercredi</v>
      </c>
      <c r="I13" s="25">
        <f>Tableau2[[#This Row],[Date de fin]]-Tableau2[[#This Row],[Date]]+1</f>
        <v>3</v>
      </c>
      <c r="J13" s="25">
        <f>IF(Tableau2[[#This Row],[Nombre de jours]]-2&lt;0,0,Tableau2[[#This Row],[Nombre de jours]]-2)</f>
        <v>1</v>
      </c>
      <c r="K13" s="31">
        <f>YEAR(Tableau2[[#This Row],[Date]])</f>
        <v>2020</v>
      </c>
      <c r="L13" s="23">
        <f>MONTH(Tableau2[[#This Row],[Date]])</f>
        <v>9</v>
      </c>
      <c r="M13" s="23" t="str">
        <f>TEXT(Tableau2[[#This Row],[Date]],"mmmm")</f>
        <v>septembre</v>
      </c>
      <c r="N13" s="26">
        <f>DAY(Tableau2[[#This Row],[Date]])</f>
        <v>23</v>
      </c>
      <c r="O13" s="23">
        <f>WEEKDAY(Tableau2[[#This Row],[Date]],2)</f>
        <v>3</v>
      </c>
      <c r="P13" s="23">
        <f>_xlfn.ISOWEEKNUM(Tableau2[[#This Row],[Date]])</f>
        <v>39</v>
      </c>
      <c r="Q13" s="23" t="s">
        <v>2</v>
      </c>
      <c r="R13" s="27" t="str">
        <f>VLOOKUP(Tableau2[[#This Row],[Motif]],Source!$B$2:$D$10,3,FALSE)</f>
        <v>o</v>
      </c>
      <c r="S13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13" s="23" t="s">
        <v>53</v>
      </c>
      <c r="U13" s="27" t="b">
        <f ca="1">AND(Tableau2[[#This Row],[Nom]]=OFFSET(Tableau2[[#This Row],[Nom]],-1,),Tableau2[[#This Row],[Date]]=OFFSET(Tableau2[[#This Row],[Date]],-1,))</f>
        <v>0</v>
      </c>
    </row>
    <row r="14" spans="1:21" s="28" customFormat="1" hidden="1" x14ac:dyDescent="0.3">
      <c r="A14" s="22" t="s">
        <v>53</v>
      </c>
      <c r="B14" s="23" t="s">
        <v>82</v>
      </c>
      <c r="C14" s="23" t="s">
        <v>11</v>
      </c>
      <c r="D14" s="24">
        <v>7</v>
      </c>
      <c r="E14" s="22">
        <f>7*Tableau2[[#This Row],[Semaine]]+DATE(Tableau2[[#This Row],[Année]],1,1)-WEEKDAY(DATE(Tableau2[[#This Row],[Année]],1,3))-3</f>
        <v>44095</v>
      </c>
      <c r="F14" s="39">
        <v>44096</v>
      </c>
      <c r="G14" s="22">
        <v>44099</v>
      </c>
      <c r="H14" s="23" t="str">
        <f>PROPER(TEXT(Tableau2[[#This Row],[Date]],"jjjj"))</f>
        <v>Mardi</v>
      </c>
      <c r="I14" s="25">
        <f>Tableau2[[#This Row],[Date de fin]]-Tableau2[[#This Row],[Date]]+1</f>
        <v>4</v>
      </c>
      <c r="J14" s="25">
        <f>IF(Tableau2[[#This Row],[Nombre de jours]]-2&lt;0,0,Tableau2[[#This Row],[Nombre de jours]]-2)</f>
        <v>2</v>
      </c>
      <c r="K14" s="31">
        <f>YEAR(Tableau2[[#This Row],[Date]])</f>
        <v>2020</v>
      </c>
      <c r="L14" s="23">
        <f>MONTH(Tableau2[[#This Row],[Date]])</f>
        <v>9</v>
      </c>
      <c r="M14" s="23" t="str">
        <f>TEXT(Tableau2[[#This Row],[Date]],"mmmm")</f>
        <v>septembre</v>
      </c>
      <c r="N14" s="26">
        <f>DAY(Tableau2[[#This Row],[Date]])</f>
        <v>22</v>
      </c>
      <c r="O14" s="23">
        <f>WEEKDAY(Tableau2[[#This Row],[Date]],2)</f>
        <v>2</v>
      </c>
      <c r="P14" s="23">
        <f>_xlfn.ISOWEEKNUM(Tableau2[[#This Row],[Date]])</f>
        <v>39</v>
      </c>
      <c r="Q14" s="23" t="s">
        <v>2</v>
      </c>
      <c r="R14" s="27" t="str">
        <f>VLOOKUP(Tableau2[[#This Row],[Motif]],Source!$B$2:$D$10,3,FALSE)</f>
        <v>o</v>
      </c>
      <c r="S14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14" s="23" t="s">
        <v>53</v>
      </c>
      <c r="U14" s="27" t="b">
        <f ca="1">AND(Tableau2[[#This Row],[Nom]]=OFFSET(Tableau2[[#This Row],[Nom]],-1,),Tableau2[[#This Row],[Date]]=OFFSET(Tableau2[[#This Row],[Date]],-1,))</f>
        <v>0</v>
      </c>
    </row>
    <row r="15" spans="1:21" s="28" customFormat="1" hidden="1" x14ac:dyDescent="0.3">
      <c r="A15" s="22" t="s">
        <v>53</v>
      </c>
      <c r="B15" s="23" t="s">
        <v>82</v>
      </c>
      <c r="C15" s="23" t="s">
        <v>11</v>
      </c>
      <c r="D15" s="24">
        <v>7</v>
      </c>
      <c r="E15" s="22">
        <f>7*Tableau2[[#This Row],[Semaine]]+DATE(Tableau2[[#This Row],[Année]],1,1)-WEEKDAY(DATE(Tableau2[[#This Row],[Année]],1,3))-3</f>
        <v>44095</v>
      </c>
      <c r="F15" s="39">
        <v>44095</v>
      </c>
      <c r="G15" s="22">
        <v>44099</v>
      </c>
      <c r="H15" s="23" t="str">
        <f>PROPER(TEXT(Tableau2[[#This Row],[Date]],"jjjj"))</f>
        <v>Lundi</v>
      </c>
      <c r="I15" s="25">
        <f>Tableau2[[#This Row],[Date de fin]]-Tableau2[[#This Row],[Date]]+1</f>
        <v>5</v>
      </c>
      <c r="J15" s="25">
        <f>IF(Tableau2[[#This Row],[Nombre de jours]]-2&lt;0,0,Tableau2[[#This Row],[Nombre de jours]]-2)</f>
        <v>3</v>
      </c>
      <c r="K15" s="31">
        <f>YEAR(Tableau2[[#This Row],[Date]])</f>
        <v>2020</v>
      </c>
      <c r="L15" s="23">
        <f>MONTH(Tableau2[[#This Row],[Date]])</f>
        <v>9</v>
      </c>
      <c r="M15" s="23" t="str">
        <f>TEXT(Tableau2[[#This Row],[Date]],"mmmm")</f>
        <v>septembre</v>
      </c>
      <c r="N15" s="26">
        <f>DAY(Tableau2[[#This Row],[Date]])</f>
        <v>21</v>
      </c>
      <c r="O15" s="23">
        <f>WEEKDAY(Tableau2[[#This Row],[Date]],2)</f>
        <v>1</v>
      </c>
      <c r="P15" s="23">
        <f>_xlfn.ISOWEEKNUM(Tableau2[[#This Row],[Date]])</f>
        <v>39</v>
      </c>
      <c r="Q15" s="23" t="s">
        <v>2</v>
      </c>
      <c r="R15" s="27" t="str">
        <f>VLOOKUP(Tableau2[[#This Row],[Motif]],Source!$B$2:$D$10,3,FALSE)</f>
        <v>o</v>
      </c>
      <c r="S15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15" s="23" t="s">
        <v>53</v>
      </c>
      <c r="U15" s="27" t="b">
        <f ca="1">AND(Tableau2[[#This Row],[Nom]]=OFFSET(Tableau2[[#This Row],[Nom]],-1,),Tableau2[[#This Row],[Date]]=OFFSET(Tableau2[[#This Row],[Date]],-1,))</f>
        <v>0</v>
      </c>
    </row>
    <row r="16" spans="1:21" hidden="1" x14ac:dyDescent="0.3">
      <c r="A16" s="22" t="s">
        <v>53</v>
      </c>
      <c r="B16" s="23" t="s">
        <v>82</v>
      </c>
      <c r="C16" s="23" t="s">
        <v>11</v>
      </c>
      <c r="D16" s="24">
        <v>7</v>
      </c>
      <c r="E16" s="22">
        <f>7*Tableau2[[#This Row],[Semaine]]+DATE(Tableau2[[#This Row],[Année]],1,1)-WEEKDAY(DATE(Tableau2[[#This Row],[Année]],1,3))-3</f>
        <v>44088</v>
      </c>
      <c r="F16" s="39">
        <v>44094</v>
      </c>
      <c r="G16" s="22">
        <v>44099</v>
      </c>
      <c r="H16" s="23" t="str">
        <f>PROPER(TEXT(Tableau2[[#This Row],[Date]],"jjjj"))</f>
        <v>Dimanche</v>
      </c>
      <c r="I16" s="25">
        <f>Tableau2[[#This Row],[Date de fin]]-Tableau2[[#This Row],[Date]]+1</f>
        <v>6</v>
      </c>
      <c r="J16" s="25">
        <f>IF(Tableau2[[#This Row],[Nombre de jours]]-2&lt;0,0,Tableau2[[#This Row],[Nombre de jours]]-2)</f>
        <v>4</v>
      </c>
      <c r="K16" s="31">
        <f>YEAR(Tableau2[[#This Row],[Date]])</f>
        <v>2020</v>
      </c>
      <c r="L16" s="23">
        <f>MONTH(Tableau2[[#This Row],[Date]])</f>
        <v>9</v>
      </c>
      <c r="M16" s="23" t="str">
        <f>TEXT(Tableau2[[#This Row],[Date]],"mmmm")</f>
        <v>septembre</v>
      </c>
      <c r="N16" s="26">
        <f>DAY(Tableau2[[#This Row],[Date]])</f>
        <v>20</v>
      </c>
      <c r="O16" s="23">
        <f>WEEKDAY(Tableau2[[#This Row],[Date]],2)</f>
        <v>7</v>
      </c>
      <c r="P16" s="23">
        <f>_xlfn.ISOWEEKNUM(Tableau2[[#This Row],[Date]])</f>
        <v>38</v>
      </c>
      <c r="Q16" s="23" t="s">
        <v>2</v>
      </c>
      <c r="R16" s="27" t="str">
        <f>VLOOKUP(Tableau2[[#This Row],[Motif]],Source!$B$2:$D$10,3,FALSE)</f>
        <v>o</v>
      </c>
      <c r="S16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0</v>
      </c>
      <c r="T16" s="23" t="s">
        <v>53</v>
      </c>
      <c r="U16" s="27" t="b">
        <f ca="1">AND(Tableau2[[#This Row],[Nom]]=OFFSET(Tableau2[[#This Row],[Nom]],-1,),Tableau2[[#This Row],[Date]]=OFFSET(Tableau2[[#This Row],[Date]],-1,))</f>
        <v>0</v>
      </c>
    </row>
    <row r="17" spans="1:21" hidden="1" x14ac:dyDescent="0.3">
      <c r="A17" s="22" t="s">
        <v>53</v>
      </c>
      <c r="B17" s="23" t="s">
        <v>82</v>
      </c>
      <c r="C17" s="23" t="s">
        <v>11</v>
      </c>
      <c r="D17" s="24">
        <v>7</v>
      </c>
      <c r="E17" s="22">
        <f>7*Tableau2[[#This Row],[Semaine]]+DATE(Tableau2[[#This Row],[Année]],1,1)-WEEKDAY(DATE(Tableau2[[#This Row],[Année]],1,3))-3</f>
        <v>44088</v>
      </c>
      <c r="F17" s="39">
        <v>44093</v>
      </c>
      <c r="G17" s="22">
        <v>44099</v>
      </c>
      <c r="H17" s="23" t="str">
        <f>PROPER(TEXT(Tableau2[[#This Row],[Date]],"jjjj"))</f>
        <v>Samedi</v>
      </c>
      <c r="I17" s="25">
        <f>Tableau2[[#This Row],[Date de fin]]-Tableau2[[#This Row],[Date]]+1</f>
        <v>7</v>
      </c>
      <c r="J17" s="25">
        <f>IF(Tableau2[[#This Row],[Nombre de jours]]-2&lt;0,0,Tableau2[[#This Row],[Nombre de jours]]-2)</f>
        <v>5</v>
      </c>
      <c r="K17" s="31">
        <f>YEAR(Tableau2[[#This Row],[Date]])</f>
        <v>2020</v>
      </c>
      <c r="L17" s="23">
        <f>MONTH(Tableau2[[#This Row],[Date]])</f>
        <v>9</v>
      </c>
      <c r="M17" s="23" t="str">
        <f>TEXT(Tableau2[[#This Row],[Date]],"mmmm")</f>
        <v>septembre</v>
      </c>
      <c r="N17" s="26">
        <f>DAY(Tableau2[[#This Row],[Date]])</f>
        <v>19</v>
      </c>
      <c r="O17" s="23">
        <f>WEEKDAY(Tableau2[[#This Row],[Date]],2)</f>
        <v>6</v>
      </c>
      <c r="P17" s="23">
        <f>_xlfn.ISOWEEKNUM(Tableau2[[#This Row],[Date]])</f>
        <v>38</v>
      </c>
      <c r="Q17" s="23" t="s">
        <v>2</v>
      </c>
      <c r="R17" s="27" t="str">
        <f>VLOOKUP(Tableau2[[#This Row],[Motif]],Source!$B$2:$D$10,3,FALSE)</f>
        <v>o</v>
      </c>
      <c r="S17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0</v>
      </c>
      <c r="T17" s="23" t="s">
        <v>53</v>
      </c>
      <c r="U17" s="27" t="b">
        <f ca="1">AND(Tableau2[[#This Row],[Nom]]=OFFSET(Tableau2[[#This Row],[Nom]],-1,),Tableau2[[#This Row],[Date]]=OFFSET(Tableau2[[#This Row],[Date]],-1,))</f>
        <v>0</v>
      </c>
    </row>
    <row r="18" spans="1:21" ht="14.1" hidden="1" customHeight="1" x14ac:dyDescent="0.3">
      <c r="A18" s="22" t="s">
        <v>53</v>
      </c>
      <c r="B18" s="23" t="s">
        <v>82</v>
      </c>
      <c r="C18" s="23" t="s">
        <v>11</v>
      </c>
      <c r="D18" s="24">
        <v>7</v>
      </c>
      <c r="E18" s="22">
        <f>7*Tableau2[[#This Row],[Semaine]]+DATE(Tableau2[[#This Row],[Année]],1,1)-WEEKDAY(DATE(Tableau2[[#This Row],[Année]],1,3))-3</f>
        <v>44088</v>
      </c>
      <c r="F18" s="39">
        <v>44092</v>
      </c>
      <c r="G18" s="22">
        <v>44099</v>
      </c>
      <c r="H18" s="23" t="str">
        <f>PROPER(TEXT(Tableau2[[#This Row],[Date]],"jjjj"))</f>
        <v>Vendredi</v>
      </c>
      <c r="I18" s="25">
        <f>Tableau2[[#This Row],[Date de fin]]-Tableau2[[#This Row],[Date]]+1</f>
        <v>8</v>
      </c>
      <c r="J18" s="25">
        <f>IF(Tableau2[[#This Row],[Nombre de jours]]-2&lt;0,0,Tableau2[[#This Row],[Nombre de jours]]-2)</f>
        <v>6</v>
      </c>
      <c r="K18" s="31">
        <f>YEAR(Tableau2[[#This Row],[Date]])</f>
        <v>2020</v>
      </c>
      <c r="L18" s="23">
        <f>MONTH(Tableau2[[#This Row],[Date]])</f>
        <v>9</v>
      </c>
      <c r="M18" s="23" t="str">
        <f>TEXT(Tableau2[[#This Row],[Date]],"mmmm")</f>
        <v>septembre</v>
      </c>
      <c r="N18" s="26">
        <f>DAY(Tableau2[[#This Row],[Date]])</f>
        <v>18</v>
      </c>
      <c r="O18" s="23">
        <f>WEEKDAY(Tableau2[[#This Row],[Date]],2)</f>
        <v>5</v>
      </c>
      <c r="P18" s="23">
        <f>_xlfn.ISOWEEKNUM(Tableau2[[#This Row],[Date]])</f>
        <v>38</v>
      </c>
      <c r="Q18" s="23" t="s">
        <v>2</v>
      </c>
      <c r="R18" s="27" t="str">
        <f>VLOOKUP(Tableau2[[#This Row],[Motif]],Source!$B$2:$D$10,3,FALSE)</f>
        <v>o</v>
      </c>
      <c r="S18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18" s="23" t="s">
        <v>53</v>
      </c>
      <c r="U18" s="27" t="b">
        <f ca="1">AND(Tableau2[[#This Row],[Nom]]=OFFSET(Tableau2[[#This Row],[Nom]],-1,),Tableau2[[#This Row],[Date]]=OFFSET(Tableau2[[#This Row],[Date]],-1,))</f>
        <v>0</v>
      </c>
    </row>
    <row r="19" spans="1:21" ht="14.1" hidden="1" customHeight="1" x14ac:dyDescent="0.3">
      <c r="A19" s="22" t="s">
        <v>53</v>
      </c>
      <c r="B19" s="23" t="s">
        <v>82</v>
      </c>
      <c r="C19" s="23" t="s">
        <v>11</v>
      </c>
      <c r="D19" s="24">
        <v>7</v>
      </c>
      <c r="E19" s="22">
        <f>7*Tableau2[[#This Row],[Semaine]]+DATE(Tableau2[[#This Row],[Année]],1,1)-WEEKDAY(DATE(Tableau2[[#This Row],[Année]],1,3))-3</f>
        <v>44088</v>
      </c>
      <c r="F19" s="39">
        <v>44091</v>
      </c>
      <c r="G19" s="22">
        <v>44099</v>
      </c>
      <c r="H19" s="23" t="str">
        <f>PROPER(TEXT(Tableau2[[#This Row],[Date]],"jjjj"))</f>
        <v>Jeudi</v>
      </c>
      <c r="I19" s="25">
        <f>Tableau2[[#This Row],[Date de fin]]-Tableau2[[#This Row],[Date]]+1</f>
        <v>9</v>
      </c>
      <c r="J19" s="25">
        <f>IF(Tableau2[[#This Row],[Nombre de jours]]-2&lt;0,0,Tableau2[[#This Row],[Nombre de jours]]-2)</f>
        <v>7</v>
      </c>
      <c r="K19" s="31">
        <f>YEAR(Tableau2[[#This Row],[Date]])</f>
        <v>2020</v>
      </c>
      <c r="L19" s="23">
        <f>MONTH(Tableau2[[#This Row],[Date]])</f>
        <v>9</v>
      </c>
      <c r="M19" s="23" t="str">
        <f>TEXT(Tableau2[[#This Row],[Date]],"mmmm")</f>
        <v>septembre</v>
      </c>
      <c r="N19" s="26">
        <f>DAY(Tableau2[[#This Row],[Date]])</f>
        <v>17</v>
      </c>
      <c r="O19" s="23">
        <f>WEEKDAY(Tableau2[[#This Row],[Date]],2)</f>
        <v>4</v>
      </c>
      <c r="P19" s="23">
        <f>_xlfn.ISOWEEKNUM(Tableau2[[#This Row],[Date]])</f>
        <v>38</v>
      </c>
      <c r="Q19" s="23" t="s">
        <v>2</v>
      </c>
      <c r="R19" s="27" t="str">
        <f>VLOOKUP(Tableau2[[#This Row],[Motif]],Source!$B$2:$D$10,3,FALSE)</f>
        <v>o</v>
      </c>
      <c r="S19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19" s="23" t="s">
        <v>53</v>
      </c>
      <c r="U19" s="27" t="b">
        <f ca="1">AND(Tableau2[[#This Row],[Nom]]=OFFSET(Tableau2[[#This Row],[Nom]],-1,),Tableau2[[#This Row],[Date]]=OFFSET(Tableau2[[#This Row],[Date]],-1,))</f>
        <v>0</v>
      </c>
    </row>
    <row r="20" spans="1:21" ht="14.1" hidden="1" customHeight="1" x14ac:dyDescent="0.3">
      <c r="A20" s="22" t="s">
        <v>53</v>
      </c>
      <c r="B20" s="23" t="s">
        <v>82</v>
      </c>
      <c r="C20" s="23" t="s">
        <v>11</v>
      </c>
      <c r="D20" s="24">
        <v>7</v>
      </c>
      <c r="E20" s="22">
        <f>7*Tableau2[[#This Row],[Semaine]]+DATE(Tableau2[[#This Row],[Année]],1,1)-WEEKDAY(DATE(Tableau2[[#This Row],[Année]],1,3))-3</f>
        <v>44088</v>
      </c>
      <c r="F20" s="39">
        <v>44090</v>
      </c>
      <c r="G20" s="22">
        <v>44099</v>
      </c>
      <c r="H20" s="23" t="str">
        <f>PROPER(TEXT(Tableau2[[#This Row],[Date]],"jjjj"))</f>
        <v>Mercredi</v>
      </c>
      <c r="I20" s="25">
        <f>Tableau2[[#This Row],[Date de fin]]-Tableau2[[#This Row],[Date]]+1</f>
        <v>10</v>
      </c>
      <c r="J20" s="25">
        <f>IF(Tableau2[[#This Row],[Nombre de jours]]-2&lt;0,0,Tableau2[[#This Row],[Nombre de jours]]-2)</f>
        <v>8</v>
      </c>
      <c r="K20" s="31">
        <f>YEAR(Tableau2[[#This Row],[Date]])</f>
        <v>2020</v>
      </c>
      <c r="L20" s="23">
        <f>MONTH(Tableau2[[#This Row],[Date]])</f>
        <v>9</v>
      </c>
      <c r="M20" s="23" t="str">
        <f>TEXT(Tableau2[[#This Row],[Date]],"mmmm")</f>
        <v>septembre</v>
      </c>
      <c r="N20" s="26">
        <f>DAY(Tableau2[[#This Row],[Date]])</f>
        <v>16</v>
      </c>
      <c r="O20" s="23">
        <f>WEEKDAY(Tableau2[[#This Row],[Date]],2)</f>
        <v>3</v>
      </c>
      <c r="P20" s="23">
        <f>_xlfn.ISOWEEKNUM(Tableau2[[#This Row],[Date]])</f>
        <v>38</v>
      </c>
      <c r="Q20" s="23" t="s">
        <v>2</v>
      </c>
      <c r="R20" s="27" t="str">
        <f>VLOOKUP(Tableau2[[#This Row],[Motif]],Source!$B$2:$D$10,3,FALSE)</f>
        <v>o</v>
      </c>
      <c r="S20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20" s="23" t="s">
        <v>53</v>
      </c>
      <c r="U20" s="27" t="b">
        <f ca="1">AND(Tableau2[[#This Row],[Nom]]=OFFSET(Tableau2[[#This Row],[Nom]],-1,),Tableau2[[#This Row],[Date]]=OFFSET(Tableau2[[#This Row],[Date]],-1,))</f>
        <v>0</v>
      </c>
    </row>
    <row r="21" spans="1:21" ht="14.1" hidden="1" customHeight="1" x14ac:dyDescent="0.3">
      <c r="A21" s="22" t="s">
        <v>53</v>
      </c>
      <c r="B21" s="23" t="s">
        <v>82</v>
      </c>
      <c r="C21" s="23" t="s">
        <v>11</v>
      </c>
      <c r="D21" s="24">
        <v>7</v>
      </c>
      <c r="E21" s="22">
        <f>7*Tableau2[[#This Row],[Semaine]]+DATE(Tableau2[[#This Row],[Année]],1,1)-WEEKDAY(DATE(Tableau2[[#This Row],[Année]],1,3))-3</f>
        <v>44088</v>
      </c>
      <c r="F21" s="39">
        <v>44089</v>
      </c>
      <c r="G21" s="22">
        <v>44099</v>
      </c>
      <c r="H21" s="23" t="str">
        <f>PROPER(TEXT(Tableau2[[#This Row],[Date]],"jjjj"))</f>
        <v>Mardi</v>
      </c>
      <c r="I21" s="25">
        <f>Tableau2[[#This Row],[Date de fin]]-Tableau2[[#This Row],[Date]]+1</f>
        <v>11</v>
      </c>
      <c r="J21" s="25">
        <f>IF(Tableau2[[#This Row],[Nombre de jours]]-2&lt;0,0,Tableau2[[#This Row],[Nombre de jours]]-2)</f>
        <v>9</v>
      </c>
      <c r="K21" s="31">
        <f>YEAR(Tableau2[[#This Row],[Date]])</f>
        <v>2020</v>
      </c>
      <c r="L21" s="23">
        <f>MONTH(Tableau2[[#This Row],[Date]])</f>
        <v>9</v>
      </c>
      <c r="M21" s="23" t="str">
        <f>TEXT(Tableau2[[#This Row],[Date]],"mmmm")</f>
        <v>septembre</v>
      </c>
      <c r="N21" s="26">
        <f>DAY(Tableau2[[#This Row],[Date]])</f>
        <v>15</v>
      </c>
      <c r="O21" s="23">
        <f>WEEKDAY(Tableau2[[#This Row],[Date]],2)</f>
        <v>2</v>
      </c>
      <c r="P21" s="23">
        <f>_xlfn.ISOWEEKNUM(Tableau2[[#This Row],[Date]])</f>
        <v>38</v>
      </c>
      <c r="Q21" s="23" t="s">
        <v>2</v>
      </c>
      <c r="R21" s="27" t="str">
        <f>VLOOKUP(Tableau2[[#This Row],[Motif]],Source!$B$2:$D$10,3,FALSE)</f>
        <v>o</v>
      </c>
      <c r="S21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21" s="23" t="s">
        <v>53</v>
      </c>
      <c r="U21" s="27" t="b">
        <f ca="1">AND(Tableau2[[#This Row],[Nom]]=OFFSET(Tableau2[[#This Row],[Nom]],-1,),Tableau2[[#This Row],[Date]]=OFFSET(Tableau2[[#This Row],[Date]],-1,))</f>
        <v>0</v>
      </c>
    </row>
    <row r="22" spans="1:21" ht="14.1" hidden="1" customHeight="1" x14ac:dyDescent="0.3">
      <c r="A22" s="22" t="s">
        <v>53</v>
      </c>
      <c r="B22" s="23" t="s">
        <v>82</v>
      </c>
      <c r="C22" s="23" t="s">
        <v>11</v>
      </c>
      <c r="D22" s="24">
        <v>7</v>
      </c>
      <c r="E22" s="22">
        <f>7*Tableau2[[#This Row],[Semaine]]+DATE(Tableau2[[#This Row],[Année]],1,1)-WEEKDAY(DATE(Tableau2[[#This Row],[Année]],1,3))-3</f>
        <v>44088</v>
      </c>
      <c r="F22" s="39">
        <v>44088</v>
      </c>
      <c r="G22" s="22">
        <v>44099</v>
      </c>
      <c r="H22" s="23" t="str">
        <f>PROPER(TEXT(Tableau2[[#This Row],[Date]],"jjjj"))</f>
        <v>Lundi</v>
      </c>
      <c r="I22" s="25">
        <f>Tableau2[[#This Row],[Date de fin]]-Tableau2[[#This Row],[Date]]+1</f>
        <v>12</v>
      </c>
      <c r="J22" s="25">
        <f>IF(Tableau2[[#This Row],[Nombre de jours]]-2&lt;0,0,Tableau2[[#This Row],[Nombre de jours]]-2)</f>
        <v>10</v>
      </c>
      <c r="K22" s="31">
        <f>YEAR(Tableau2[[#This Row],[Date]])</f>
        <v>2020</v>
      </c>
      <c r="L22" s="23">
        <f>MONTH(Tableau2[[#This Row],[Date]])</f>
        <v>9</v>
      </c>
      <c r="M22" s="23" t="str">
        <f>TEXT(Tableau2[[#This Row],[Date]],"mmmm")</f>
        <v>septembre</v>
      </c>
      <c r="N22" s="26">
        <f>DAY(Tableau2[[#This Row],[Date]])</f>
        <v>14</v>
      </c>
      <c r="O22" s="23">
        <f>WEEKDAY(Tableau2[[#This Row],[Date]],2)</f>
        <v>1</v>
      </c>
      <c r="P22" s="23">
        <f>_xlfn.ISOWEEKNUM(Tableau2[[#This Row],[Date]])</f>
        <v>38</v>
      </c>
      <c r="Q22" s="23" t="s">
        <v>2</v>
      </c>
      <c r="R22" s="27" t="str">
        <f>VLOOKUP(Tableau2[[#This Row],[Motif]],Source!$B$2:$D$10,3,FALSE)</f>
        <v>o</v>
      </c>
      <c r="S22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22" s="23" t="s">
        <v>53</v>
      </c>
      <c r="U22" s="27" t="b">
        <f ca="1">AND(Tableau2[[#This Row],[Nom]]=OFFSET(Tableau2[[#This Row],[Nom]],-1,),Tableau2[[#This Row],[Date]]=OFFSET(Tableau2[[#This Row],[Date]],-1,))</f>
        <v>0</v>
      </c>
    </row>
    <row r="23" spans="1:21" ht="14.1" hidden="1" customHeight="1" x14ac:dyDescent="0.3">
      <c r="A23" s="22" t="s">
        <v>53</v>
      </c>
      <c r="B23" s="23" t="s">
        <v>82</v>
      </c>
      <c r="C23" s="23" t="s">
        <v>11</v>
      </c>
      <c r="D23" s="24">
        <v>7</v>
      </c>
      <c r="E23" s="22">
        <f>7*Tableau2[[#This Row],[Semaine]]+DATE(Tableau2[[#This Row],[Année]],1,1)-WEEKDAY(DATE(Tableau2[[#This Row],[Année]],1,3))-3</f>
        <v>44081</v>
      </c>
      <c r="F23" s="39">
        <v>44087</v>
      </c>
      <c r="G23" s="22">
        <v>44099</v>
      </c>
      <c r="H23" s="23" t="str">
        <f>PROPER(TEXT(Tableau2[[#This Row],[Date]],"jjjj"))</f>
        <v>Dimanche</v>
      </c>
      <c r="I23" s="25">
        <f>Tableau2[[#This Row],[Date de fin]]-Tableau2[[#This Row],[Date]]+1</f>
        <v>13</v>
      </c>
      <c r="J23" s="25">
        <f>IF(Tableau2[[#This Row],[Nombre de jours]]-2&lt;0,0,Tableau2[[#This Row],[Nombre de jours]]-2)</f>
        <v>11</v>
      </c>
      <c r="K23" s="31">
        <f>YEAR(Tableau2[[#This Row],[Date]])</f>
        <v>2020</v>
      </c>
      <c r="L23" s="23">
        <f>MONTH(Tableau2[[#This Row],[Date]])</f>
        <v>9</v>
      </c>
      <c r="M23" s="23" t="str">
        <f>TEXT(Tableau2[[#This Row],[Date]],"mmmm")</f>
        <v>septembre</v>
      </c>
      <c r="N23" s="26">
        <f>DAY(Tableau2[[#This Row],[Date]])</f>
        <v>13</v>
      </c>
      <c r="O23" s="23">
        <f>WEEKDAY(Tableau2[[#This Row],[Date]],2)</f>
        <v>7</v>
      </c>
      <c r="P23" s="23">
        <f>_xlfn.ISOWEEKNUM(Tableau2[[#This Row],[Date]])</f>
        <v>37</v>
      </c>
      <c r="Q23" s="23" t="s">
        <v>2</v>
      </c>
      <c r="R23" s="27" t="str">
        <f>VLOOKUP(Tableau2[[#This Row],[Motif]],Source!$B$2:$D$10,3,FALSE)</f>
        <v>o</v>
      </c>
      <c r="S23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0</v>
      </c>
      <c r="T23" s="23" t="s">
        <v>53</v>
      </c>
      <c r="U23" s="27" t="b">
        <f ca="1">AND(Tableau2[[#This Row],[Nom]]=OFFSET(Tableau2[[#This Row],[Nom]],-1,),Tableau2[[#This Row],[Date]]=OFFSET(Tableau2[[#This Row],[Date]],-1,))</f>
        <v>0</v>
      </c>
    </row>
    <row r="24" spans="1:21" ht="14.1" hidden="1" customHeight="1" x14ac:dyDescent="0.3">
      <c r="A24" s="22" t="s">
        <v>53</v>
      </c>
      <c r="B24" s="23" t="s">
        <v>82</v>
      </c>
      <c r="C24" s="23" t="s">
        <v>11</v>
      </c>
      <c r="D24" s="24">
        <v>7</v>
      </c>
      <c r="E24" s="22">
        <f>7*Tableau2[[#This Row],[Semaine]]+DATE(Tableau2[[#This Row],[Année]],1,1)-WEEKDAY(DATE(Tableau2[[#This Row],[Année]],1,3))-3</f>
        <v>44081</v>
      </c>
      <c r="F24" s="39">
        <v>44086</v>
      </c>
      <c r="G24" s="22">
        <v>44099</v>
      </c>
      <c r="H24" s="23" t="str">
        <f>PROPER(TEXT(Tableau2[[#This Row],[Date]],"jjjj"))</f>
        <v>Samedi</v>
      </c>
      <c r="I24" s="25">
        <f>Tableau2[[#This Row],[Date de fin]]-Tableau2[[#This Row],[Date]]+1</f>
        <v>14</v>
      </c>
      <c r="J24" s="25">
        <f>IF(Tableau2[[#This Row],[Nombre de jours]]-2&lt;0,0,Tableau2[[#This Row],[Nombre de jours]]-2)</f>
        <v>12</v>
      </c>
      <c r="K24" s="31">
        <f>YEAR(Tableau2[[#This Row],[Date]])</f>
        <v>2020</v>
      </c>
      <c r="L24" s="23">
        <f>MONTH(Tableau2[[#This Row],[Date]])</f>
        <v>9</v>
      </c>
      <c r="M24" s="23" t="str">
        <f>TEXT(Tableau2[[#This Row],[Date]],"mmmm")</f>
        <v>septembre</v>
      </c>
      <c r="N24" s="26">
        <f>DAY(Tableau2[[#This Row],[Date]])</f>
        <v>12</v>
      </c>
      <c r="O24" s="23">
        <f>WEEKDAY(Tableau2[[#This Row],[Date]],2)</f>
        <v>6</v>
      </c>
      <c r="P24" s="23">
        <f>_xlfn.ISOWEEKNUM(Tableau2[[#This Row],[Date]])</f>
        <v>37</v>
      </c>
      <c r="Q24" s="23" t="s">
        <v>2</v>
      </c>
      <c r="R24" s="27" t="str">
        <f>VLOOKUP(Tableau2[[#This Row],[Motif]],Source!$B$2:$D$10,3,FALSE)</f>
        <v>o</v>
      </c>
      <c r="S24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0</v>
      </c>
      <c r="T24" s="23" t="s">
        <v>53</v>
      </c>
      <c r="U24" s="27" t="b">
        <f ca="1">AND(Tableau2[[#This Row],[Nom]]=OFFSET(Tableau2[[#This Row],[Nom]],-1,),Tableau2[[#This Row],[Date]]=OFFSET(Tableau2[[#This Row],[Date]],-1,))</f>
        <v>0</v>
      </c>
    </row>
    <row r="25" spans="1:21" ht="14.1" hidden="1" customHeight="1" x14ac:dyDescent="0.3">
      <c r="A25" s="22" t="s">
        <v>53</v>
      </c>
      <c r="B25" s="23" t="s">
        <v>82</v>
      </c>
      <c r="C25" s="23" t="s">
        <v>11</v>
      </c>
      <c r="D25" s="24">
        <v>7</v>
      </c>
      <c r="E25" s="22">
        <f>7*Tableau2[[#This Row],[Semaine]]+DATE(Tableau2[[#This Row],[Année]],1,1)-WEEKDAY(DATE(Tableau2[[#This Row],[Année]],1,3))-3</f>
        <v>44081</v>
      </c>
      <c r="F25" s="39">
        <v>44085</v>
      </c>
      <c r="G25" s="22">
        <v>44099</v>
      </c>
      <c r="H25" s="23" t="str">
        <f>PROPER(TEXT(Tableau2[[#This Row],[Date]],"jjjj"))</f>
        <v>Vendredi</v>
      </c>
      <c r="I25" s="25">
        <f>Tableau2[[#This Row],[Date de fin]]-Tableau2[[#This Row],[Date]]+1</f>
        <v>15</v>
      </c>
      <c r="J25" s="25">
        <f>IF(Tableau2[[#This Row],[Nombre de jours]]-2&lt;0,0,Tableau2[[#This Row],[Nombre de jours]]-2)</f>
        <v>13</v>
      </c>
      <c r="K25" s="31">
        <f>YEAR(Tableau2[[#This Row],[Date]])</f>
        <v>2020</v>
      </c>
      <c r="L25" s="23">
        <f>MONTH(Tableau2[[#This Row],[Date]])</f>
        <v>9</v>
      </c>
      <c r="M25" s="23" t="str">
        <f>TEXT(Tableau2[[#This Row],[Date]],"mmmm")</f>
        <v>septembre</v>
      </c>
      <c r="N25" s="26">
        <f>DAY(Tableau2[[#This Row],[Date]])</f>
        <v>11</v>
      </c>
      <c r="O25" s="23">
        <f>WEEKDAY(Tableau2[[#This Row],[Date]],2)</f>
        <v>5</v>
      </c>
      <c r="P25" s="23">
        <f>_xlfn.ISOWEEKNUM(Tableau2[[#This Row],[Date]])</f>
        <v>37</v>
      </c>
      <c r="Q25" s="23" t="s">
        <v>2</v>
      </c>
      <c r="R25" s="27" t="str">
        <f>VLOOKUP(Tableau2[[#This Row],[Motif]],Source!$B$2:$D$10,3,FALSE)</f>
        <v>o</v>
      </c>
      <c r="S25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25" s="23" t="s">
        <v>53</v>
      </c>
      <c r="U25" s="27" t="b">
        <f ca="1">AND(Tableau2[[#This Row],[Nom]]=OFFSET(Tableau2[[#This Row],[Nom]],-1,),Tableau2[[#This Row],[Date]]=OFFSET(Tableau2[[#This Row],[Date]],-1,))</f>
        <v>0</v>
      </c>
    </row>
    <row r="26" spans="1:21" ht="14.1" hidden="1" customHeight="1" x14ac:dyDescent="0.3">
      <c r="A26" s="22" t="s">
        <v>53</v>
      </c>
      <c r="B26" s="23" t="s">
        <v>82</v>
      </c>
      <c r="C26" s="23" t="s">
        <v>11</v>
      </c>
      <c r="D26" s="24">
        <v>7</v>
      </c>
      <c r="E26" s="22">
        <f>7*Tableau2[[#This Row],[Semaine]]+DATE(Tableau2[[#This Row],[Année]],1,1)-WEEKDAY(DATE(Tableau2[[#This Row],[Année]],1,3))-3</f>
        <v>44081</v>
      </c>
      <c r="F26" s="39">
        <v>44084</v>
      </c>
      <c r="G26" s="22">
        <v>44099</v>
      </c>
      <c r="H26" s="23" t="str">
        <f>PROPER(TEXT(Tableau2[[#This Row],[Date]],"jjjj"))</f>
        <v>Jeudi</v>
      </c>
      <c r="I26" s="25">
        <f>Tableau2[[#This Row],[Date de fin]]-Tableau2[[#This Row],[Date]]+1</f>
        <v>16</v>
      </c>
      <c r="J26" s="25">
        <f>IF(Tableau2[[#This Row],[Nombre de jours]]-2&lt;0,0,Tableau2[[#This Row],[Nombre de jours]]-2)</f>
        <v>14</v>
      </c>
      <c r="K26" s="31">
        <f>YEAR(Tableau2[[#This Row],[Date]])</f>
        <v>2020</v>
      </c>
      <c r="L26" s="23">
        <f>MONTH(Tableau2[[#This Row],[Date]])</f>
        <v>9</v>
      </c>
      <c r="M26" s="23" t="str">
        <f>TEXT(Tableau2[[#This Row],[Date]],"mmmm")</f>
        <v>septembre</v>
      </c>
      <c r="N26" s="26">
        <f>DAY(Tableau2[[#This Row],[Date]])</f>
        <v>10</v>
      </c>
      <c r="O26" s="23">
        <f>WEEKDAY(Tableau2[[#This Row],[Date]],2)</f>
        <v>4</v>
      </c>
      <c r="P26" s="23">
        <f>_xlfn.ISOWEEKNUM(Tableau2[[#This Row],[Date]])</f>
        <v>37</v>
      </c>
      <c r="Q26" s="23" t="s">
        <v>2</v>
      </c>
      <c r="R26" s="27" t="str">
        <f>VLOOKUP(Tableau2[[#This Row],[Motif]],Source!$B$2:$D$10,3,FALSE)</f>
        <v>o</v>
      </c>
      <c r="S26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26" s="23" t="s">
        <v>53</v>
      </c>
      <c r="U26" s="27" t="b">
        <f ca="1">AND(Tableau2[[#This Row],[Nom]]=OFFSET(Tableau2[[#This Row],[Nom]],-1,),Tableau2[[#This Row],[Date]]=OFFSET(Tableau2[[#This Row],[Date]],-1,))</f>
        <v>0</v>
      </c>
    </row>
    <row r="27" spans="1:21" ht="14.1" hidden="1" customHeight="1" x14ac:dyDescent="0.3">
      <c r="A27" s="22" t="s">
        <v>53</v>
      </c>
      <c r="B27" s="23" t="s">
        <v>82</v>
      </c>
      <c r="C27" s="23" t="s">
        <v>11</v>
      </c>
      <c r="D27" s="24">
        <v>7</v>
      </c>
      <c r="E27" s="22">
        <f>7*Tableau2[[#This Row],[Semaine]]+DATE(Tableau2[[#This Row],[Année]],1,1)-WEEKDAY(DATE(Tableau2[[#This Row],[Année]],1,3))-3</f>
        <v>44081</v>
      </c>
      <c r="F27" s="39">
        <v>44083</v>
      </c>
      <c r="G27" s="22">
        <v>44099</v>
      </c>
      <c r="H27" s="23" t="str">
        <f>PROPER(TEXT(Tableau2[[#This Row],[Date]],"jjjj"))</f>
        <v>Mercredi</v>
      </c>
      <c r="I27" s="25">
        <f>Tableau2[[#This Row],[Date de fin]]-Tableau2[[#This Row],[Date]]+1</f>
        <v>17</v>
      </c>
      <c r="J27" s="25">
        <f>IF(Tableau2[[#This Row],[Nombre de jours]]-2&lt;0,0,Tableau2[[#This Row],[Nombre de jours]]-2)</f>
        <v>15</v>
      </c>
      <c r="K27" s="31">
        <f>YEAR(Tableau2[[#This Row],[Date]])</f>
        <v>2020</v>
      </c>
      <c r="L27" s="23">
        <f>MONTH(Tableau2[[#This Row],[Date]])</f>
        <v>9</v>
      </c>
      <c r="M27" s="23" t="str">
        <f>TEXT(Tableau2[[#This Row],[Date]],"mmmm")</f>
        <v>septembre</v>
      </c>
      <c r="N27" s="26">
        <f>DAY(Tableau2[[#This Row],[Date]])</f>
        <v>9</v>
      </c>
      <c r="O27" s="23">
        <f>WEEKDAY(Tableau2[[#This Row],[Date]],2)</f>
        <v>3</v>
      </c>
      <c r="P27" s="23">
        <f>_xlfn.ISOWEEKNUM(Tableau2[[#This Row],[Date]])</f>
        <v>37</v>
      </c>
      <c r="Q27" s="23" t="s">
        <v>2</v>
      </c>
      <c r="R27" s="27" t="str">
        <f>VLOOKUP(Tableau2[[#This Row],[Motif]],Source!$B$2:$D$10,3,FALSE)</f>
        <v>o</v>
      </c>
      <c r="S27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27" s="23" t="s">
        <v>53</v>
      </c>
      <c r="U27" s="27" t="b">
        <f ca="1">AND(Tableau2[[#This Row],[Nom]]=OFFSET(Tableau2[[#This Row],[Nom]],-1,),Tableau2[[#This Row],[Date]]=OFFSET(Tableau2[[#This Row],[Date]],-1,))</f>
        <v>0</v>
      </c>
    </row>
    <row r="28" spans="1:21" ht="14.1" hidden="1" customHeight="1" x14ac:dyDescent="0.3">
      <c r="A28" s="22" t="s">
        <v>53</v>
      </c>
      <c r="B28" s="23" t="s">
        <v>82</v>
      </c>
      <c r="C28" s="23" t="s">
        <v>11</v>
      </c>
      <c r="D28" s="24">
        <v>7</v>
      </c>
      <c r="E28" s="22">
        <f>7*Tableau2[[#This Row],[Semaine]]+DATE(Tableau2[[#This Row],[Année]],1,1)-WEEKDAY(DATE(Tableau2[[#This Row],[Année]],1,3))-3</f>
        <v>44081</v>
      </c>
      <c r="F28" s="39">
        <v>44082</v>
      </c>
      <c r="G28" s="22">
        <v>44099</v>
      </c>
      <c r="H28" s="23" t="str">
        <f>PROPER(TEXT(Tableau2[[#This Row],[Date]],"jjjj"))</f>
        <v>Mardi</v>
      </c>
      <c r="I28" s="25">
        <f>Tableau2[[#This Row],[Date de fin]]-Tableau2[[#This Row],[Date]]+1</f>
        <v>18</v>
      </c>
      <c r="J28" s="25">
        <f>IF(Tableau2[[#This Row],[Nombre de jours]]-2&lt;0,0,Tableau2[[#This Row],[Nombre de jours]]-2)</f>
        <v>16</v>
      </c>
      <c r="K28" s="31">
        <f>YEAR(Tableau2[[#This Row],[Date]])</f>
        <v>2020</v>
      </c>
      <c r="L28" s="23">
        <f>MONTH(Tableau2[[#This Row],[Date]])</f>
        <v>9</v>
      </c>
      <c r="M28" s="23" t="str">
        <f>TEXT(Tableau2[[#This Row],[Date]],"mmmm")</f>
        <v>septembre</v>
      </c>
      <c r="N28" s="26">
        <f>DAY(Tableau2[[#This Row],[Date]])</f>
        <v>8</v>
      </c>
      <c r="O28" s="23">
        <f>WEEKDAY(Tableau2[[#This Row],[Date]],2)</f>
        <v>2</v>
      </c>
      <c r="P28" s="23">
        <f>_xlfn.ISOWEEKNUM(Tableau2[[#This Row],[Date]])</f>
        <v>37</v>
      </c>
      <c r="Q28" s="23" t="s">
        <v>2</v>
      </c>
      <c r="R28" s="27" t="str">
        <f>VLOOKUP(Tableau2[[#This Row],[Motif]],Source!$B$2:$D$10,3,FALSE)</f>
        <v>o</v>
      </c>
      <c r="S28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28" s="23" t="s">
        <v>53</v>
      </c>
      <c r="U28" s="27" t="b">
        <f ca="1">AND(Tableau2[[#This Row],[Nom]]=OFFSET(Tableau2[[#This Row],[Nom]],-1,),Tableau2[[#This Row],[Date]]=OFFSET(Tableau2[[#This Row],[Date]],-1,))</f>
        <v>0</v>
      </c>
    </row>
    <row r="29" spans="1:21" ht="14.1" hidden="1" customHeight="1" x14ac:dyDescent="0.3">
      <c r="A29" s="22" t="s">
        <v>53</v>
      </c>
      <c r="B29" s="23" t="s">
        <v>82</v>
      </c>
      <c r="C29" s="23" t="s">
        <v>11</v>
      </c>
      <c r="D29" s="24">
        <v>7</v>
      </c>
      <c r="E29" s="22">
        <f>7*Tableau2[[#This Row],[Semaine]]+DATE(Tableau2[[#This Row],[Année]],1,1)-WEEKDAY(DATE(Tableau2[[#This Row],[Année]],1,3))-3</f>
        <v>44081</v>
      </c>
      <c r="F29" s="39">
        <v>44081</v>
      </c>
      <c r="G29" s="22">
        <v>44099</v>
      </c>
      <c r="H29" s="23" t="str">
        <f>PROPER(TEXT(Tableau2[[#This Row],[Date]],"jjjj"))</f>
        <v>Lundi</v>
      </c>
      <c r="I29" s="25">
        <f>Tableau2[[#This Row],[Date de fin]]-Tableau2[[#This Row],[Date]]+1</f>
        <v>19</v>
      </c>
      <c r="J29" s="25">
        <f>IF(Tableau2[[#This Row],[Nombre de jours]]-2&lt;0,0,Tableau2[[#This Row],[Nombre de jours]]-2)</f>
        <v>17</v>
      </c>
      <c r="K29" s="31">
        <f>YEAR(Tableau2[[#This Row],[Date]])</f>
        <v>2020</v>
      </c>
      <c r="L29" s="23">
        <f>MONTH(Tableau2[[#This Row],[Date]])</f>
        <v>9</v>
      </c>
      <c r="M29" s="23" t="str">
        <f>TEXT(Tableau2[[#This Row],[Date]],"mmmm")</f>
        <v>septembre</v>
      </c>
      <c r="N29" s="26">
        <f>DAY(Tableau2[[#This Row],[Date]])</f>
        <v>7</v>
      </c>
      <c r="O29" s="23">
        <f>WEEKDAY(Tableau2[[#This Row],[Date]],2)</f>
        <v>1</v>
      </c>
      <c r="P29" s="23">
        <f>_xlfn.ISOWEEKNUM(Tableau2[[#This Row],[Date]])</f>
        <v>37</v>
      </c>
      <c r="Q29" s="23" t="s">
        <v>2</v>
      </c>
      <c r="R29" s="27" t="str">
        <f>VLOOKUP(Tableau2[[#This Row],[Motif]],Source!$B$2:$D$10,3,FALSE)</f>
        <v>o</v>
      </c>
      <c r="S29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29" s="23" t="s">
        <v>53</v>
      </c>
      <c r="U29" s="27" t="b">
        <f ca="1">AND(Tableau2[[#This Row],[Nom]]=OFFSET(Tableau2[[#This Row],[Nom]],-1,),Tableau2[[#This Row],[Date]]=OFFSET(Tableau2[[#This Row],[Date]],-1,))</f>
        <v>0</v>
      </c>
    </row>
    <row r="30" spans="1:21" ht="14.1" hidden="1" customHeight="1" x14ac:dyDescent="0.3">
      <c r="A30" s="22" t="s">
        <v>53</v>
      </c>
      <c r="B30" s="23" t="s">
        <v>82</v>
      </c>
      <c r="C30" s="23" t="s">
        <v>11</v>
      </c>
      <c r="D30" s="24">
        <v>7</v>
      </c>
      <c r="E30" s="22">
        <f>7*Tableau2[[#This Row],[Semaine]]+DATE(Tableau2[[#This Row],[Année]],1,1)-WEEKDAY(DATE(Tableau2[[#This Row],[Année]],1,3))-3</f>
        <v>44074</v>
      </c>
      <c r="F30" s="39">
        <v>44080</v>
      </c>
      <c r="G30" s="22">
        <v>44099</v>
      </c>
      <c r="H30" s="23" t="str">
        <f>PROPER(TEXT(Tableau2[[#This Row],[Date]],"jjjj"))</f>
        <v>Dimanche</v>
      </c>
      <c r="I30" s="25">
        <f>Tableau2[[#This Row],[Date de fin]]-Tableau2[[#This Row],[Date]]+1</f>
        <v>20</v>
      </c>
      <c r="J30" s="25">
        <f>IF(Tableau2[[#This Row],[Nombre de jours]]-2&lt;0,0,Tableau2[[#This Row],[Nombre de jours]]-2)</f>
        <v>18</v>
      </c>
      <c r="K30" s="31">
        <f>YEAR(Tableau2[[#This Row],[Date]])</f>
        <v>2020</v>
      </c>
      <c r="L30" s="23">
        <f>MONTH(Tableau2[[#This Row],[Date]])</f>
        <v>9</v>
      </c>
      <c r="M30" s="23" t="str">
        <f>TEXT(Tableau2[[#This Row],[Date]],"mmmm")</f>
        <v>septembre</v>
      </c>
      <c r="N30" s="26">
        <f>DAY(Tableau2[[#This Row],[Date]])</f>
        <v>6</v>
      </c>
      <c r="O30" s="23">
        <f>WEEKDAY(Tableau2[[#This Row],[Date]],2)</f>
        <v>7</v>
      </c>
      <c r="P30" s="23">
        <f>_xlfn.ISOWEEKNUM(Tableau2[[#This Row],[Date]])</f>
        <v>36</v>
      </c>
      <c r="Q30" s="23" t="s">
        <v>2</v>
      </c>
      <c r="R30" s="27" t="str">
        <f>VLOOKUP(Tableau2[[#This Row],[Motif]],Source!$B$2:$D$10,3,FALSE)</f>
        <v>o</v>
      </c>
      <c r="S30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0</v>
      </c>
      <c r="T30" s="23" t="s">
        <v>53</v>
      </c>
      <c r="U30" s="27" t="b">
        <f ca="1">AND(Tableau2[[#This Row],[Nom]]=OFFSET(Tableau2[[#This Row],[Nom]],-1,),Tableau2[[#This Row],[Date]]=OFFSET(Tableau2[[#This Row],[Date]],-1,))</f>
        <v>0</v>
      </c>
    </row>
    <row r="31" spans="1:21" ht="14.1" hidden="1" customHeight="1" x14ac:dyDescent="0.3">
      <c r="A31" s="22" t="s">
        <v>53</v>
      </c>
      <c r="B31" s="23" t="s">
        <v>82</v>
      </c>
      <c r="C31" s="23" t="s">
        <v>11</v>
      </c>
      <c r="D31" s="24">
        <v>7</v>
      </c>
      <c r="E31" s="22">
        <f>7*Tableau2[[#This Row],[Semaine]]+DATE(Tableau2[[#This Row],[Année]],1,1)-WEEKDAY(DATE(Tableau2[[#This Row],[Année]],1,3))-3</f>
        <v>44074</v>
      </c>
      <c r="F31" s="39">
        <v>44079</v>
      </c>
      <c r="G31" s="22">
        <v>44099</v>
      </c>
      <c r="H31" s="23" t="str">
        <f>PROPER(TEXT(Tableau2[[#This Row],[Date]],"jjjj"))</f>
        <v>Samedi</v>
      </c>
      <c r="I31" s="25">
        <f>Tableau2[[#This Row],[Date de fin]]-Tableau2[[#This Row],[Date]]+1</f>
        <v>21</v>
      </c>
      <c r="J31" s="25">
        <f>IF(Tableau2[[#This Row],[Nombre de jours]]-2&lt;0,0,Tableau2[[#This Row],[Nombre de jours]]-2)</f>
        <v>19</v>
      </c>
      <c r="K31" s="31">
        <f>YEAR(Tableau2[[#This Row],[Date]])</f>
        <v>2020</v>
      </c>
      <c r="L31" s="23">
        <f>MONTH(Tableau2[[#This Row],[Date]])</f>
        <v>9</v>
      </c>
      <c r="M31" s="23" t="str">
        <f>TEXT(Tableau2[[#This Row],[Date]],"mmmm")</f>
        <v>septembre</v>
      </c>
      <c r="N31" s="26">
        <f>DAY(Tableau2[[#This Row],[Date]])</f>
        <v>5</v>
      </c>
      <c r="O31" s="23">
        <f>WEEKDAY(Tableau2[[#This Row],[Date]],2)</f>
        <v>6</v>
      </c>
      <c r="P31" s="23">
        <f>_xlfn.ISOWEEKNUM(Tableau2[[#This Row],[Date]])</f>
        <v>36</v>
      </c>
      <c r="Q31" s="23" t="s">
        <v>2</v>
      </c>
      <c r="R31" s="27" t="str">
        <f>VLOOKUP(Tableau2[[#This Row],[Motif]],Source!$B$2:$D$10,3,FALSE)</f>
        <v>o</v>
      </c>
      <c r="S31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0</v>
      </c>
      <c r="T31" s="23" t="s">
        <v>53</v>
      </c>
      <c r="U31" s="27" t="b">
        <f ca="1">AND(Tableau2[[#This Row],[Nom]]=OFFSET(Tableau2[[#This Row],[Nom]],-1,),Tableau2[[#This Row],[Date]]=OFFSET(Tableau2[[#This Row],[Date]],-1,))</f>
        <v>0</v>
      </c>
    </row>
    <row r="32" spans="1:21" ht="14.1" hidden="1" customHeight="1" x14ac:dyDescent="0.3">
      <c r="A32" s="22" t="s">
        <v>53</v>
      </c>
      <c r="B32" s="23" t="s">
        <v>82</v>
      </c>
      <c r="C32" s="23" t="s">
        <v>11</v>
      </c>
      <c r="D32" s="24">
        <v>7</v>
      </c>
      <c r="E32" s="22">
        <f>7*Tableau2[[#This Row],[Semaine]]+DATE(Tableau2[[#This Row],[Année]],1,1)-WEEKDAY(DATE(Tableau2[[#This Row],[Année]],1,3))-3</f>
        <v>44074</v>
      </c>
      <c r="F32" s="39">
        <v>44078</v>
      </c>
      <c r="G32" s="22">
        <v>44099</v>
      </c>
      <c r="H32" s="23" t="str">
        <f>PROPER(TEXT(Tableau2[[#This Row],[Date]],"jjjj"))</f>
        <v>Vendredi</v>
      </c>
      <c r="I32" s="25">
        <f>Tableau2[[#This Row],[Date de fin]]-Tableau2[[#This Row],[Date]]+1</f>
        <v>22</v>
      </c>
      <c r="J32" s="25">
        <f>IF(Tableau2[[#This Row],[Nombre de jours]]-2&lt;0,0,Tableau2[[#This Row],[Nombre de jours]]-2)</f>
        <v>20</v>
      </c>
      <c r="K32" s="31">
        <f>YEAR(Tableau2[[#This Row],[Date]])</f>
        <v>2020</v>
      </c>
      <c r="L32" s="23">
        <f>MONTH(Tableau2[[#This Row],[Date]])</f>
        <v>9</v>
      </c>
      <c r="M32" s="23" t="str">
        <f>TEXT(Tableau2[[#This Row],[Date]],"mmmm")</f>
        <v>septembre</v>
      </c>
      <c r="N32" s="26">
        <f>DAY(Tableau2[[#This Row],[Date]])</f>
        <v>4</v>
      </c>
      <c r="O32" s="23">
        <f>WEEKDAY(Tableau2[[#This Row],[Date]],2)</f>
        <v>5</v>
      </c>
      <c r="P32" s="23">
        <f>_xlfn.ISOWEEKNUM(Tableau2[[#This Row],[Date]])</f>
        <v>36</v>
      </c>
      <c r="Q32" s="23" t="s">
        <v>2</v>
      </c>
      <c r="R32" s="27" t="str">
        <f>VLOOKUP(Tableau2[[#This Row],[Motif]],Source!$B$2:$D$10,3,FALSE)</f>
        <v>o</v>
      </c>
      <c r="S32" s="27">
        <f>IF(Tableau2[[#This Row],[Statut]]="En attente",0,IF(Tableau2[[#This Row],[Motif]]="P-Bureau",0,IF(Tableau2[[#This Row],[Motif]]="P-Télétravail",0,IF(Tableau2[[#This Row],[jour semaine]]="Samedi",0,IF(Tableau2[[#This Row],[jour semaine]]="dimanche",0,IF(Tableau2[[#This Row],[Nombre de jours]]&gt;1,-1,-Tableau2[[#This Row],[Nombre de jours]]))))))</f>
        <v>-1</v>
      </c>
      <c r="T32" s="23" t="s">
        <v>53</v>
      </c>
      <c r="U32" s="27" t="b">
        <f ca="1">AND(Tableau2[[#This Row],[Nom]]=OFFSET(Tableau2[[#This Row],[Nom]],-1,),Tableau2[[#This Row],[Date]]=OFFSET(Tableau2[[#This Row],[Date]],-1,))</f>
        <v>0</v>
      </c>
    </row>
  </sheetData>
  <sheetProtection formatRows="0"/>
  <conditionalFormatting sqref="U1:U1048576">
    <cfRule type="cellIs" dxfId="68" priority="1" operator="equal">
      <formula>TRUE</formula>
    </cfRule>
  </conditionalFormatting>
  <dataValidations count="2">
    <dataValidation type="list" allowBlank="1" showInputMessage="1" showErrorMessage="1" sqref="B6:B32" xr:uid="{00000000-0002-0000-0000-000000000000}">
      <formula1>Employés</formula1>
    </dataValidation>
    <dataValidation type="list" allowBlank="1" showInputMessage="1" showErrorMessage="1" sqref="A6:A32" xr:uid="{00000000-0002-0000-0000-000001000000}">
      <formula1>Statut</formula1>
    </dataValidation>
  </dataValidations>
  <pageMargins left="0.25" right="0.25" top="0.75" bottom="0.75" header="0.3" footer="0.3"/>
  <pageSetup paperSize="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lancerformulaire">
                <anchor>
                  <from>
                    <xdr:col>16</xdr:col>
                    <xdr:colOff>885825</xdr:colOff>
                    <xdr:row>0</xdr:row>
                    <xdr:rowOff>47625</xdr:rowOff>
                  </from>
                  <to>
                    <xdr:col>19</xdr:col>
                    <xdr:colOff>1552575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5" name="Option Button 26">
              <controlPr defaultSize="0" print="0" autoFill="0" autoLine="0" autoPict="0" macro="[0]!réduire">
                <anchor>
                  <from>
                    <xdr:col>19</xdr:col>
                    <xdr:colOff>1552575</xdr:colOff>
                    <xdr:row>0</xdr:row>
                    <xdr:rowOff>38100</xdr:rowOff>
                  </from>
                  <to>
                    <xdr:col>19</xdr:col>
                    <xdr:colOff>2333625</xdr:colOff>
                    <xdr:row>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6" name="Option Button 27">
              <controlPr defaultSize="0" autoFill="0" autoLine="0" autoPict="0" macro="[0]!Afficher">
                <anchor>
                  <from>
                    <xdr:col>19</xdr:col>
                    <xdr:colOff>1552575</xdr:colOff>
                    <xdr:row>0</xdr:row>
                    <xdr:rowOff>209550</xdr:rowOff>
                  </from>
                  <to>
                    <xdr:col>20</xdr:col>
                    <xdr:colOff>314325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C35"/>
  <sheetViews>
    <sheetView workbookViewId="0">
      <selection activeCell="A10" sqref="A10"/>
    </sheetView>
  </sheetViews>
  <sheetFormatPr baseColWidth="10" defaultRowHeight="16.5" x14ac:dyDescent="0.3"/>
  <cols>
    <col min="1" max="1" width="20.5" bestFit="1" customWidth="1"/>
    <col min="2" max="2" width="23.75" bestFit="1" customWidth="1"/>
    <col min="3" max="3" width="12.875" bestFit="1" customWidth="1"/>
    <col min="4" max="4" width="12.375" bestFit="1" customWidth="1"/>
    <col min="5" max="5" width="7.5" bestFit="1" customWidth="1"/>
    <col min="6" max="6" width="14.375" bestFit="1" customWidth="1"/>
    <col min="7" max="7" width="6.25" bestFit="1" customWidth="1"/>
    <col min="8" max="8" width="12.875" bestFit="1" customWidth="1"/>
    <col min="9" max="9" width="6.25" bestFit="1" customWidth="1"/>
    <col min="10" max="10" width="12.875" bestFit="1" customWidth="1"/>
    <col min="11" max="11" width="13.125" bestFit="1" customWidth="1"/>
    <col min="12" max="12" width="7.875" bestFit="1" customWidth="1"/>
    <col min="13" max="13" width="7.25" bestFit="1" customWidth="1"/>
    <col min="14" max="14" width="12.875" bestFit="1" customWidth="1"/>
    <col min="15" max="15" width="7.25" bestFit="1" customWidth="1"/>
    <col min="16" max="16" width="14.125" bestFit="1" customWidth="1"/>
    <col min="17" max="17" width="18.625" bestFit="1" customWidth="1"/>
    <col min="18" max="18" width="7.75" bestFit="1" customWidth="1"/>
    <col min="19" max="19" width="5.875" bestFit="1" customWidth="1"/>
    <col min="20" max="20" width="6.625" bestFit="1" customWidth="1"/>
    <col min="21" max="21" width="13.375" bestFit="1" customWidth="1"/>
    <col min="22" max="22" width="7.5" bestFit="1" customWidth="1"/>
    <col min="23" max="23" width="14.375" bestFit="1" customWidth="1"/>
    <col min="24" max="24" width="6.25" bestFit="1" customWidth="1"/>
    <col min="25" max="25" width="21.625" bestFit="1" customWidth="1"/>
    <col min="26" max="26" width="11.125" bestFit="1" customWidth="1"/>
    <col min="27" max="27" width="12.875" bestFit="1" customWidth="1"/>
    <col min="28" max="34" width="14" customWidth="1"/>
  </cols>
  <sheetData>
    <row r="2" spans="1:3" x14ac:dyDescent="0.3">
      <c r="A2" s="1" t="s">
        <v>14</v>
      </c>
      <c r="B2" t="s">
        <v>12</v>
      </c>
    </row>
    <row r="3" spans="1:3" x14ac:dyDescent="0.3">
      <c r="A3" s="1" t="s">
        <v>15</v>
      </c>
      <c r="B3" t="s">
        <v>2</v>
      </c>
    </row>
    <row r="4" spans="1:3" x14ac:dyDescent="0.3">
      <c r="A4" s="1" t="s">
        <v>18</v>
      </c>
      <c r="B4" s="2">
        <v>2020</v>
      </c>
    </row>
    <row r="5" spans="1:3" x14ac:dyDescent="0.3">
      <c r="A5" s="1" t="s">
        <v>0</v>
      </c>
      <c r="B5" t="s">
        <v>12</v>
      </c>
    </row>
    <row r="7" spans="1:3" hidden="1" x14ac:dyDescent="0.3">
      <c r="A7" s="1" t="s">
        <v>17</v>
      </c>
      <c r="B7" s="1" t="s">
        <v>43</v>
      </c>
    </row>
    <row r="8" spans="1:3" x14ac:dyDescent="0.3">
      <c r="A8" s="1" t="s">
        <v>4</v>
      </c>
      <c r="B8" t="s">
        <v>82</v>
      </c>
      <c r="C8" t="s">
        <v>5</v>
      </c>
    </row>
    <row r="9" spans="1:3" x14ac:dyDescent="0.3">
      <c r="A9" s="5">
        <v>44095</v>
      </c>
      <c r="B9" s="4">
        <v>-5</v>
      </c>
      <c r="C9" s="4">
        <v>-5</v>
      </c>
    </row>
    <row r="10" spans="1:3" x14ac:dyDescent="0.3">
      <c r="A10" s="3" t="s">
        <v>35</v>
      </c>
      <c r="B10" s="4">
        <v>-1</v>
      </c>
      <c r="C10" s="4">
        <v>-1</v>
      </c>
    </row>
    <row r="11" spans="1:3" x14ac:dyDescent="0.3">
      <c r="A11" s="3" t="s">
        <v>36</v>
      </c>
      <c r="B11" s="4">
        <v>-1</v>
      </c>
      <c r="C11" s="4">
        <v>-1</v>
      </c>
    </row>
    <row r="12" spans="1:3" x14ac:dyDescent="0.3">
      <c r="A12" s="3" t="s">
        <v>37</v>
      </c>
      <c r="B12" s="4">
        <v>-1</v>
      </c>
      <c r="C12" s="4">
        <v>-1</v>
      </c>
    </row>
    <row r="13" spans="1:3" x14ac:dyDescent="0.3">
      <c r="A13" s="3" t="s">
        <v>38</v>
      </c>
      <c r="B13" s="4">
        <v>-1</v>
      </c>
      <c r="C13" s="4">
        <v>-1</v>
      </c>
    </row>
    <row r="14" spans="1:3" x14ac:dyDescent="0.3">
      <c r="A14" s="3" t="s">
        <v>39</v>
      </c>
      <c r="B14" s="4">
        <v>-1</v>
      </c>
      <c r="C14" s="4">
        <v>-1</v>
      </c>
    </row>
    <row r="15" spans="1:3" x14ac:dyDescent="0.3">
      <c r="A15" s="5">
        <v>44088</v>
      </c>
      <c r="B15" s="4">
        <v>-5</v>
      </c>
      <c r="C15" s="4">
        <v>-5</v>
      </c>
    </row>
    <row r="16" spans="1:3" x14ac:dyDescent="0.3">
      <c r="A16" s="3" t="s">
        <v>41</v>
      </c>
      <c r="B16" s="4">
        <v>0</v>
      </c>
      <c r="C16" s="4">
        <v>0</v>
      </c>
    </row>
    <row r="17" spans="1:3" x14ac:dyDescent="0.3">
      <c r="A17" s="3" t="s">
        <v>35</v>
      </c>
      <c r="B17" s="4">
        <v>-1</v>
      </c>
      <c r="C17" s="4">
        <v>-1</v>
      </c>
    </row>
    <row r="18" spans="1:3" x14ac:dyDescent="0.3">
      <c r="A18" s="3" t="s">
        <v>36</v>
      </c>
      <c r="B18" s="4">
        <v>-1</v>
      </c>
      <c r="C18" s="4">
        <v>-1</v>
      </c>
    </row>
    <row r="19" spans="1:3" x14ac:dyDescent="0.3">
      <c r="A19" s="3" t="s">
        <v>37</v>
      </c>
      <c r="B19" s="4">
        <v>-1</v>
      </c>
      <c r="C19" s="4">
        <v>-1</v>
      </c>
    </row>
    <row r="20" spans="1:3" x14ac:dyDescent="0.3">
      <c r="A20" s="3" t="s">
        <v>38</v>
      </c>
      <c r="B20" s="4">
        <v>-1</v>
      </c>
      <c r="C20" s="4">
        <v>-1</v>
      </c>
    </row>
    <row r="21" spans="1:3" x14ac:dyDescent="0.3">
      <c r="A21" s="3" t="s">
        <v>39</v>
      </c>
      <c r="B21" s="4">
        <v>-1</v>
      </c>
      <c r="C21" s="4">
        <v>-1</v>
      </c>
    </row>
    <row r="22" spans="1:3" x14ac:dyDescent="0.3">
      <c r="A22" s="3" t="s">
        <v>40</v>
      </c>
      <c r="B22" s="4">
        <v>0</v>
      </c>
      <c r="C22" s="4">
        <v>0</v>
      </c>
    </row>
    <row r="23" spans="1:3" x14ac:dyDescent="0.3">
      <c r="A23" s="5">
        <v>44081</v>
      </c>
      <c r="B23" s="4">
        <v>-5</v>
      </c>
      <c r="C23" s="4">
        <v>-5</v>
      </c>
    </row>
    <row r="24" spans="1:3" x14ac:dyDescent="0.3">
      <c r="A24" s="3" t="s">
        <v>41</v>
      </c>
      <c r="B24" s="4">
        <v>0</v>
      </c>
      <c r="C24" s="4">
        <v>0</v>
      </c>
    </row>
    <row r="25" spans="1:3" x14ac:dyDescent="0.3">
      <c r="A25" s="3" t="s">
        <v>35</v>
      </c>
      <c r="B25" s="4">
        <v>-1</v>
      </c>
      <c r="C25" s="4">
        <v>-1</v>
      </c>
    </row>
    <row r="26" spans="1:3" x14ac:dyDescent="0.3">
      <c r="A26" s="3" t="s">
        <v>36</v>
      </c>
      <c r="B26" s="4">
        <v>-1</v>
      </c>
      <c r="C26" s="4">
        <v>-1</v>
      </c>
    </row>
    <row r="27" spans="1:3" x14ac:dyDescent="0.3">
      <c r="A27" s="3" t="s">
        <v>37</v>
      </c>
      <c r="B27" s="4">
        <v>-1</v>
      </c>
      <c r="C27" s="4">
        <v>-1</v>
      </c>
    </row>
    <row r="28" spans="1:3" x14ac:dyDescent="0.3">
      <c r="A28" s="3" t="s">
        <v>38</v>
      </c>
      <c r="B28" s="4">
        <v>-1</v>
      </c>
      <c r="C28" s="4">
        <v>-1</v>
      </c>
    </row>
    <row r="29" spans="1:3" x14ac:dyDescent="0.3">
      <c r="A29" s="3" t="s">
        <v>39</v>
      </c>
      <c r="B29" s="4">
        <v>-1</v>
      </c>
      <c r="C29" s="4">
        <v>-1</v>
      </c>
    </row>
    <row r="30" spans="1:3" x14ac:dyDescent="0.3">
      <c r="A30" s="3" t="s">
        <v>40</v>
      </c>
      <c r="B30" s="4">
        <v>0</v>
      </c>
      <c r="C30" s="4">
        <v>0</v>
      </c>
    </row>
    <row r="31" spans="1:3" x14ac:dyDescent="0.3">
      <c r="A31" s="5">
        <v>44074</v>
      </c>
      <c r="B31" s="4">
        <v>-1</v>
      </c>
      <c r="C31" s="4">
        <v>-1</v>
      </c>
    </row>
    <row r="32" spans="1:3" x14ac:dyDescent="0.3">
      <c r="A32" s="3" t="s">
        <v>41</v>
      </c>
      <c r="B32" s="4">
        <v>0</v>
      </c>
      <c r="C32" s="4">
        <v>0</v>
      </c>
    </row>
    <row r="33" spans="1:3" x14ac:dyDescent="0.3">
      <c r="A33" s="3" t="s">
        <v>39</v>
      </c>
      <c r="B33" s="4">
        <v>-1</v>
      </c>
      <c r="C33" s="4">
        <v>-1</v>
      </c>
    </row>
    <row r="34" spans="1:3" x14ac:dyDescent="0.3">
      <c r="A34" s="3" t="s">
        <v>40</v>
      </c>
      <c r="B34" s="4">
        <v>0</v>
      </c>
      <c r="C34" s="4">
        <v>0</v>
      </c>
    </row>
    <row r="35" spans="1:3" x14ac:dyDescent="0.3">
      <c r="A35" s="2" t="s">
        <v>5</v>
      </c>
      <c r="B35" s="4">
        <v>-16</v>
      </c>
      <c r="C35" s="4">
        <v>-16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AB61"/>
  <sheetViews>
    <sheetView zoomScale="85" zoomScaleNormal="85" workbookViewId="0">
      <selection activeCell="C26" sqref="C26"/>
    </sheetView>
  </sheetViews>
  <sheetFormatPr baseColWidth="10" defaultColWidth="11" defaultRowHeight="16.5" x14ac:dyDescent="0.3"/>
  <cols>
    <col min="1" max="1" width="2.25" style="7" customWidth="1"/>
    <col min="2" max="2" width="21.125" style="7" customWidth="1"/>
    <col min="3" max="3" width="18.5" style="7" customWidth="1"/>
    <col min="4" max="4" width="21.25" style="7" customWidth="1"/>
    <col min="5" max="5" width="2.25" style="7" customWidth="1"/>
    <col min="6" max="6" width="13.75" style="7" bestFit="1" customWidth="1"/>
    <col min="7" max="7" width="19.375" style="7" bestFit="1" customWidth="1"/>
    <col min="8" max="9" width="19.375" style="7" customWidth="1"/>
    <col min="10" max="10" width="14.5" style="7" customWidth="1"/>
    <col min="11" max="11" width="2.25" style="7" customWidth="1"/>
    <col min="12" max="12" width="19.5" style="7" customWidth="1"/>
    <col min="13" max="13" width="2.25" style="7" customWidth="1"/>
    <col min="14" max="14" width="13.125" style="7" bestFit="1" customWidth="1"/>
    <col min="15" max="15" width="2.25" style="7" customWidth="1"/>
    <col min="16" max="16" width="11" style="7"/>
    <col min="17" max="17" width="11.75" style="7" customWidth="1"/>
    <col min="18" max="18" width="2.25" style="7" customWidth="1"/>
    <col min="19" max="19" width="11" style="7"/>
    <col min="20" max="20" width="11.75" style="7" customWidth="1"/>
    <col min="21" max="21" width="1.5" style="7" customWidth="1"/>
    <col min="22" max="22" width="11" style="7"/>
    <col min="23" max="23" width="1.625" style="7" customWidth="1"/>
    <col min="24" max="24" width="15" style="7" customWidth="1"/>
    <col min="25" max="25" width="2.375" style="7" customWidth="1"/>
    <col min="26" max="26" width="17.75" style="17" bestFit="1" customWidth="1"/>
    <col min="27" max="27" width="2.625" style="7" customWidth="1"/>
    <col min="28" max="28" width="19.75" style="7" customWidth="1"/>
    <col min="29" max="29" width="2.625" style="7" customWidth="1"/>
    <col min="30" max="16384" width="11" style="7"/>
  </cols>
  <sheetData>
    <row r="1" spans="2:28" ht="36" customHeight="1" x14ac:dyDescent="0.3">
      <c r="F1" s="7" t="s">
        <v>52</v>
      </c>
      <c r="I1" s="36" t="e">
        <f>VLOOKUP(F1,TableauEmployés[#All],4,FALSE)</f>
        <v>#N/A</v>
      </c>
    </row>
    <row r="2" spans="2:28" s="18" customFormat="1" x14ac:dyDescent="0.3">
      <c r="B2" s="20" t="s">
        <v>48</v>
      </c>
      <c r="C2" s="20" t="s">
        <v>54</v>
      </c>
      <c r="D2" s="20" t="s">
        <v>51</v>
      </c>
      <c r="F2" s="20" t="s">
        <v>1</v>
      </c>
      <c r="G2" s="20" t="s">
        <v>14</v>
      </c>
      <c r="H2" s="38" t="s">
        <v>67</v>
      </c>
      <c r="I2" s="20" t="s">
        <v>80</v>
      </c>
      <c r="J2" s="20" t="s">
        <v>61</v>
      </c>
      <c r="L2" s="20" t="s">
        <v>55</v>
      </c>
      <c r="N2" s="20" t="s">
        <v>18</v>
      </c>
      <c r="P2" s="20" t="s">
        <v>0</v>
      </c>
      <c r="Q2" s="20" t="s">
        <v>63</v>
      </c>
      <c r="S2" s="20" t="s">
        <v>34</v>
      </c>
      <c r="T2" s="20" t="s">
        <v>63</v>
      </c>
      <c r="V2" s="18" t="s">
        <v>16</v>
      </c>
      <c r="X2" s="18" t="s">
        <v>58</v>
      </c>
      <c r="Z2" s="19" t="s">
        <v>77</v>
      </c>
      <c r="AB2" s="34" t="s">
        <v>78</v>
      </c>
    </row>
    <row r="3" spans="2:28" x14ac:dyDescent="0.3">
      <c r="B3" s="7" t="s">
        <v>2</v>
      </c>
      <c r="D3" s="7" t="s">
        <v>49</v>
      </c>
      <c r="F3" s="7" t="s">
        <v>84</v>
      </c>
      <c r="G3" s="7" t="s">
        <v>85</v>
      </c>
      <c r="H3" s="7">
        <v>5</v>
      </c>
      <c r="I3" s="37"/>
      <c r="J3" s="7" t="s">
        <v>62</v>
      </c>
      <c r="L3" s="7" t="s">
        <v>11</v>
      </c>
      <c r="N3" s="7">
        <v>2020</v>
      </c>
      <c r="P3" s="7">
        <v>1</v>
      </c>
      <c r="Q3" s="7" t="s">
        <v>10</v>
      </c>
      <c r="S3" s="7">
        <v>1</v>
      </c>
      <c r="T3" s="7" t="s">
        <v>35</v>
      </c>
      <c r="V3" s="7">
        <v>0.25</v>
      </c>
      <c r="X3" s="7" t="s">
        <v>59</v>
      </c>
      <c r="Z3" s="17">
        <v>43831</v>
      </c>
      <c r="AB3" s="32">
        <v>44197</v>
      </c>
    </row>
    <row r="4" spans="2:28" x14ac:dyDescent="0.3">
      <c r="B4" s="7" t="s">
        <v>69</v>
      </c>
      <c r="D4" s="7" t="s">
        <v>50</v>
      </c>
      <c r="F4" s="7" t="s">
        <v>81</v>
      </c>
      <c r="G4" s="7" t="s">
        <v>11</v>
      </c>
      <c r="H4" s="7">
        <v>2</v>
      </c>
      <c r="I4" s="37"/>
      <c r="J4" s="7" t="s">
        <v>62</v>
      </c>
      <c r="L4" s="7" t="s">
        <v>83</v>
      </c>
      <c r="N4" s="7">
        <v>2021</v>
      </c>
      <c r="P4" s="7">
        <v>2</v>
      </c>
      <c r="Q4" s="7" t="s">
        <v>21</v>
      </c>
      <c r="S4" s="7">
        <v>2</v>
      </c>
      <c r="T4" s="7" t="s">
        <v>36</v>
      </c>
      <c r="V4" s="7">
        <v>0.5</v>
      </c>
      <c r="X4" s="7" t="s">
        <v>66</v>
      </c>
      <c r="Z4" s="17">
        <v>43931</v>
      </c>
      <c r="AB4" s="33">
        <v>44288</v>
      </c>
    </row>
    <row r="5" spans="2:28" x14ac:dyDescent="0.3">
      <c r="B5" s="7" t="s">
        <v>9</v>
      </c>
      <c r="D5" s="7" t="s">
        <v>50</v>
      </c>
      <c r="F5" s="7" t="s">
        <v>82</v>
      </c>
      <c r="G5" s="7" t="s">
        <v>11</v>
      </c>
      <c r="H5" s="7">
        <v>7</v>
      </c>
      <c r="I5" s="37"/>
      <c r="J5" s="7" t="s">
        <v>62</v>
      </c>
      <c r="N5" s="7">
        <v>2022</v>
      </c>
      <c r="P5" s="7">
        <v>3</v>
      </c>
      <c r="Q5" s="7" t="s">
        <v>22</v>
      </c>
      <c r="S5" s="7">
        <v>3</v>
      </c>
      <c r="T5" s="7" t="s">
        <v>37</v>
      </c>
      <c r="V5" s="7">
        <v>0.75</v>
      </c>
      <c r="X5" s="7" t="s">
        <v>64</v>
      </c>
      <c r="Z5" s="17">
        <v>43934</v>
      </c>
      <c r="AB5" s="32">
        <v>44291</v>
      </c>
    </row>
    <row r="6" spans="2:28" x14ac:dyDescent="0.3">
      <c r="B6" s="7" t="s">
        <v>44</v>
      </c>
      <c r="D6" s="7" t="s">
        <v>49</v>
      </c>
      <c r="I6" s="37"/>
      <c r="J6" s="7" t="s">
        <v>62</v>
      </c>
      <c r="N6" s="7">
        <v>2023</v>
      </c>
      <c r="P6" s="7">
        <v>4</v>
      </c>
      <c r="Q6" s="7" t="s">
        <v>23</v>
      </c>
      <c r="S6" s="7">
        <v>4</v>
      </c>
      <c r="T6" s="7" t="s">
        <v>38</v>
      </c>
      <c r="V6" s="7">
        <v>1</v>
      </c>
      <c r="X6" s="7" t="s">
        <v>65</v>
      </c>
      <c r="Z6" s="17">
        <v>43969</v>
      </c>
      <c r="AB6" s="33">
        <v>44333</v>
      </c>
    </row>
    <row r="7" spans="2:28" x14ac:dyDescent="0.3">
      <c r="B7" s="7" t="s">
        <v>45</v>
      </c>
      <c r="D7" s="7" t="s">
        <v>50</v>
      </c>
      <c r="I7" s="37"/>
      <c r="J7" s="7" t="s">
        <v>62</v>
      </c>
      <c r="N7" s="7">
        <v>2024</v>
      </c>
      <c r="P7" s="7">
        <v>5</v>
      </c>
      <c r="Q7" s="7" t="s">
        <v>20</v>
      </c>
      <c r="S7" s="7">
        <v>5</v>
      </c>
      <c r="T7" s="7" t="s">
        <v>39</v>
      </c>
      <c r="V7" s="7">
        <v>2</v>
      </c>
      <c r="X7" s="7" t="s">
        <v>68</v>
      </c>
      <c r="Z7" s="17">
        <v>44006</v>
      </c>
      <c r="AB7" s="32">
        <v>44371</v>
      </c>
    </row>
    <row r="8" spans="2:28" x14ac:dyDescent="0.3">
      <c r="B8" s="7" t="s">
        <v>46</v>
      </c>
      <c r="D8" s="7" t="s">
        <v>50</v>
      </c>
      <c r="I8" s="37"/>
      <c r="J8" s="7" t="s">
        <v>62</v>
      </c>
      <c r="P8" s="7">
        <v>6</v>
      </c>
      <c r="Q8" s="7" t="s">
        <v>24</v>
      </c>
      <c r="S8" s="7">
        <v>6</v>
      </c>
      <c r="T8" s="7" t="s">
        <v>40</v>
      </c>
      <c r="V8" s="7">
        <v>3</v>
      </c>
      <c r="X8" s="7" t="s">
        <v>72</v>
      </c>
      <c r="Z8" s="17">
        <v>44013</v>
      </c>
      <c r="AB8" s="33">
        <v>44378</v>
      </c>
    </row>
    <row r="9" spans="2:28" x14ac:dyDescent="0.3">
      <c r="B9" s="7" t="s">
        <v>73</v>
      </c>
      <c r="D9" s="7" t="s">
        <v>50</v>
      </c>
      <c r="I9" s="37"/>
      <c r="J9" s="7" t="s">
        <v>62</v>
      </c>
      <c r="P9" s="7">
        <v>7</v>
      </c>
      <c r="Q9" s="7" t="s">
        <v>25</v>
      </c>
      <c r="S9" s="7">
        <v>7</v>
      </c>
      <c r="T9" s="7" t="s">
        <v>41</v>
      </c>
      <c r="V9" s="7">
        <v>4</v>
      </c>
      <c r="Z9" s="17">
        <v>44077</v>
      </c>
      <c r="AB9" s="32">
        <v>44445</v>
      </c>
    </row>
    <row r="10" spans="2:28" x14ac:dyDescent="0.3">
      <c r="B10" s="7" t="s">
        <v>75</v>
      </c>
      <c r="D10" s="7" t="s">
        <v>50</v>
      </c>
      <c r="I10" s="37"/>
      <c r="J10" s="7" t="s">
        <v>62</v>
      </c>
      <c r="P10" s="7">
        <v>8</v>
      </c>
      <c r="Q10" s="7" t="s">
        <v>26</v>
      </c>
      <c r="V10" s="7">
        <v>5</v>
      </c>
      <c r="Z10" s="17">
        <v>44116</v>
      </c>
      <c r="AB10" s="33">
        <v>44480</v>
      </c>
    </row>
    <row r="11" spans="2:28" x14ac:dyDescent="0.3">
      <c r="B11" s="7" t="s">
        <v>3</v>
      </c>
      <c r="D11" s="7" t="s">
        <v>50</v>
      </c>
      <c r="I11" s="37"/>
      <c r="J11" s="7" t="s">
        <v>62</v>
      </c>
      <c r="P11" s="7">
        <v>9</v>
      </c>
      <c r="Q11" s="7" t="s">
        <v>27</v>
      </c>
      <c r="V11" s="7">
        <v>6</v>
      </c>
      <c r="Z11" s="17">
        <v>44190</v>
      </c>
      <c r="AB11" s="35">
        <v>44555</v>
      </c>
    </row>
    <row r="12" spans="2:28" x14ac:dyDescent="0.3">
      <c r="B12" s="7" t="s">
        <v>74</v>
      </c>
      <c r="D12" s="7" t="s">
        <v>50</v>
      </c>
      <c r="I12" s="37"/>
      <c r="J12" s="7" t="s">
        <v>62</v>
      </c>
      <c r="P12" s="7">
        <v>10</v>
      </c>
      <c r="Q12" s="7" t="s">
        <v>28</v>
      </c>
      <c r="V12" s="7">
        <v>7</v>
      </c>
      <c r="AB12" s="35" t="s">
        <v>79</v>
      </c>
    </row>
    <row r="13" spans="2:28" x14ac:dyDescent="0.3">
      <c r="B13" s="7" t="s">
        <v>76</v>
      </c>
      <c r="D13" s="7" t="s">
        <v>49</v>
      </c>
      <c r="I13" s="37"/>
      <c r="J13" s="7" t="s">
        <v>62</v>
      </c>
      <c r="P13" s="7">
        <v>11</v>
      </c>
      <c r="Q13" s="7" t="s">
        <v>29</v>
      </c>
      <c r="V13" s="7">
        <v>8</v>
      </c>
      <c r="AB13" s="35" t="s">
        <v>79</v>
      </c>
    </row>
    <row r="14" spans="2:28" x14ac:dyDescent="0.3">
      <c r="I14" s="37"/>
      <c r="J14" s="7" t="s">
        <v>62</v>
      </c>
      <c r="P14" s="7">
        <v>12</v>
      </c>
      <c r="Q14" s="7" t="s">
        <v>30</v>
      </c>
      <c r="V14" s="7">
        <v>9</v>
      </c>
      <c r="AB14" s="35" t="s">
        <v>79</v>
      </c>
    </row>
    <row r="15" spans="2:28" x14ac:dyDescent="0.3">
      <c r="I15" s="37"/>
      <c r="J15" s="7" t="s">
        <v>62</v>
      </c>
      <c r="V15" s="7">
        <v>10</v>
      </c>
    </row>
    <row r="16" spans="2:28" x14ac:dyDescent="0.3">
      <c r="I16" s="37"/>
      <c r="J16" s="7" t="s">
        <v>62</v>
      </c>
      <c r="V16" s="7">
        <v>11</v>
      </c>
    </row>
    <row r="17" spans="9:22" x14ac:dyDescent="0.3">
      <c r="I17" s="37"/>
      <c r="J17" s="7" t="s">
        <v>62</v>
      </c>
      <c r="V17" s="7">
        <v>12</v>
      </c>
    </row>
    <row r="18" spans="9:22" x14ac:dyDescent="0.3">
      <c r="I18" s="37"/>
      <c r="J18" s="7" t="s">
        <v>62</v>
      </c>
      <c r="V18" s="7">
        <v>13</v>
      </c>
    </row>
    <row r="19" spans="9:22" x14ac:dyDescent="0.3">
      <c r="I19" s="37"/>
      <c r="J19" s="7" t="s">
        <v>62</v>
      </c>
      <c r="V19" s="7">
        <v>14</v>
      </c>
    </row>
    <row r="20" spans="9:22" x14ac:dyDescent="0.3">
      <c r="I20" s="37"/>
      <c r="J20" s="7" t="s">
        <v>62</v>
      </c>
      <c r="V20" s="7">
        <v>15</v>
      </c>
    </row>
    <row r="21" spans="9:22" x14ac:dyDescent="0.3">
      <c r="I21" s="37"/>
      <c r="J21" s="7" t="s">
        <v>62</v>
      </c>
      <c r="V21" s="7">
        <v>16</v>
      </c>
    </row>
    <row r="22" spans="9:22" x14ac:dyDescent="0.3">
      <c r="I22" s="37"/>
      <c r="J22" s="7" t="s">
        <v>62</v>
      </c>
      <c r="V22" s="7">
        <v>17</v>
      </c>
    </row>
    <row r="23" spans="9:22" x14ac:dyDescent="0.3">
      <c r="I23" s="37"/>
      <c r="J23" s="7" t="s">
        <v>62</v>
      </c>
      <c r="V23" s="7">
        <v>18</v>
      </c>
    </row>
    <row r="24" spans="9:22" x14ac:dyDescent="0.3">
      <c r="I24" s="37"/>
      <c r="J24" s="7" t="s">
        <v>62</v>
      </c>
      <c r="V24" s="7">
        <v>19</v>
      </c>
    </row>
    <row r="25" spans="9:22" x14ac:dyDescent="0.3">
      <c r="I25" s="37"/>
      <c r="J25" s="7" t="s">
        <v>62</v>
      </c>
      <c r="V25" s="7">
        <v>20</v>
      </c>
    </row>
    <row r="26" spans="9:22" x14ac:dyDescent="0.3">
      <c r="I26" s="37"/>
      <c r="J26" s="7" t="s">
        <v>62</v>
      </c>
      <c r="N26" s="17"/>
    </row>
    <row r="27" spans="9:22" x14ac:dyDescent="0.3">
      <c r="I27" s="37"/>
      <c r="J27" s="7" t="s">
        <v>62</v>
      </c>
    </row>
    <row r="28" spans="9:22" x14ac:dyDescent="0.3">
      <c r="I28" s="37"/>
      <c r="J28" s="7" t="s">
        <v>62</v>
      </c>
    </row>
    <row r="29" spans="9:22" x14ac:dyDescent="0.3">
      <c r="I29" s="37"/>
      <c r="J29" s="7" t="s">
        <v>62</v>
      </c>
    </row>
    <row r="30" spans="9:22" x14ac:dyDescent="0.3">
      <c r="I30" s="37"/>
      <c r="J30" s="7" t="s">
        <v>62</v>
      </c>
    </row>
    <row r="31" spans="9:22" x14ac:dyDescent="0.3">
      <c r="I31" s="37"/>
      <c r="J31" s="7" t="s">
        <v>62</v>
      </c>
    </row>
    <row r="32" spans="9:22" x14ac:dyDescent="0.3">
      <c r="I32" s="37"/>
      <c r="J32" s="7" t="s">
        <v>62</v>
      </c>
    </row>
    <row r="33" spans="9:10" x14ac:dyDescent="0.3">
      <c r="I33" s="37"/>
      <c r="J33" s="7" t="s">
        <v>62</v>
      </c>
    </row>
    <row r="34" spans="9:10" x14ac:dyDescent="0.3">
      <c r="I34" s="37"/>
      <c r="J34" s="7" t="s">
        <v>62</v>
      </c>
    </row>
    <row r="35" spans="9:10" x14ac:dyDescent="0.3">
      <c r="I35" s="37"/>
      <c r="J35" s="7" t="s">
        <v>62</v>
      </c>
    </row>
    <row r="36" spans="9:10" x14ac:dyDescent="0.3">
      <c r="I36" s="37"/>
      <c r="J36" s="7" t="s">
        <v>62</v>
      </c>
    </row>
    <row r="37" spans="9:10" x14ac:dyDescent="0.3">
      <c r="I37" s="37"/>
      <c r="J37" s="7" t="s">
        <v>62</v>
      </c>
    </row>
    <row r="38" spans="9:10" x14ac:dyDescent="0.3">
      <c r="I38" s="37"/>
      <c r="J38" s="7" t="s">
        <v>62</v>
      </c>
    </row>
    <row r="39" spans="9:10" x14ac:dyDescent="0.3">
      <c r="I39" s="37"/>
      <c r="J39" s="7" t="s">
        <v>62</v>
      </c>
    </row>
    <row r="40" spans="9:10" x14ac:dyDescent="0.3">
      <c r="I40" s="37"/>
      <c r="J40" s="7" t="s">
        <v>62</v>
      </c>
    </row>
    <row r="41" spans="9:10" x14ac:dyDescent="0.3">
      <c r="I41" s="37"/>
      <c r="J41" s="7" t="s">
        <v>62</v>
      </c>
    </row>
    <row r="42" spans="9:10" x14ac:dyDescent="0.3">
      <c r="I42" s="37"/>
      <c r="J42" s="7" t="s">
        <v>62</v>
      </c>
    </row>
    <row r="43" spans="9:10" x14ac:dyDescent="0.3">
      <c r="I43" s="37"/>
      <c r="J43" s="7" t="s">
        <v>62</v>
      </c>
    </row>
    <row r="44" spans="9:10" x14ac:dyDescent="0.3">
      <c r="I44" s="37"/>
      <c r="J44" s="7" t="s">
        <v>62</v>
      </c>
    </row>
    <row r="45" spans="9:10" x14ac:dyDescent="0.3">
      <c r="I45" s="37"/>
      <c r="J45" s="7" t="s">
        <v>62</v>
      </c>
    </row>
    <row r="46" spans="9:10" x14ac:dyDescent="0.3">
      <c r="I46" s="37"/>
      <c r="J46" s="7" t="s">
        <v>62</v>
      </c>
    </row>
    <row r="47" spans="9:10" x14ac:dyDescent="0.3">
      <c r="I47" s="37"/>
      <c r="J47" s="7" t="s">
        <v>62</v>
      </c>
    </row>
    <row r="48" spans="9:10" x14ac:dyDescent="0.3">
      <c r="I48" s="37"/>
      <c r="J48" s="7" t="s">
        <v>62</v>
      </c>
    </row>
    <row r="49" spans="9:10" x14ac:dyDescent="0.3">
      <c r="I49" s="37"/>
      <c r="J49" s="7" t="s">
        <v>62</v>
      </c>
    </row>
    <row r="50" spans="9:10" x14ac:dyDescent="0.3">
      <c r="I50" s="37"/>
      <c r="J50" s="7" t="s">
        <v>62</v>
      </c>
    </row>
    <row r="51" spans="9:10" x14ac:dyDescent="0.3">
      <c r="I51" s="37"/>
      <c r="J51" s="7" t="s">
        <v>62</v>
      </c>
    </row>
    <row r="52" spans="9:10" x14ac:dyDescent="0.3">
      <c r="I52" s="37"/>
      <c r="J52" s="7" t="s">
        <v>62</v>
      </c>
    </row>
    <row r="53" spans="9:10" x14ac:dyDescent="0.3">
      <c r="I53" s="37"/>
      <c r="J53" s="7" t="s">
        <v>62</v>
      </c>
    </row>
    <row r="54" spans="9:10" x14ac:dyDescent="0.3">
      <c r="I54" s="37"/>
      <c r="J54" s="7" t="s">
        <v>62</v>
      </c>
    </row>
    <row r="55" spans="9:10" x14ac:dyDescent="0.3">
      <c r="I55" s="37"/>
      <c r="J55" s="7" t="s">
        <v>62</v>
      </c>
    </row>
    <row r="56" spans="9:10" x14ac:dyDescent="0.3">
      <c r="I56" s="37"/>
      <c r="J56" s="7" t="s">
        <v>62</v>
      </c>
    </row>
    <row r="57" spans="9:10" x14ac:dyDescent="0.3">
      <c r="I57" s="37"/>
      <c r="J57" s="7" t="s">
        <v>62</v>
      </c>
    </row>
    <row r="58" spans="9:10" x14ac:dyDescent="0.3">
      <c r="I58" s="37"/>
      <c r="J58" s="7" t="s">
        <v>62</v>
      </c>
    </row>
    <row r="59" spans="9:10" x14ac:dyDescent="0.3">
      <c r="I59" s="37"/>
      <c r="J59" s="7" t="s">
        <v>62</v>
      </c>
    </row>
    <row r="60" spans="9:10" x14ac:dyDescent="0.3">
      <c r="I60" s="37"/>
    </row>
    <row r="61" spans="9:10" x14ac:dyDescent="0.3">
      <c r="I61" s="37"/>
    </row>
  </sheetData>
  <sortState xmlns:xlrd2="http://schemas.microsoft.com/office/spreadsheetml/2017/richdata2" ref="F3:K33">
    <sortCondition ref="F3"/>
  </sortState>
  <conditionalFormatting sqref="N26">
    <cfRule type="top10" dxfId="44" priority="1" rank="20"/>
  </conditionalFormatting>
  <dataValidations count="1">
    <dataValidation type="list" allowBlank="1" showInputMessage="1" showErrorMessage="1" sqref="J3:J61" xr:uid="{00000000-0002-0000-0200-000000000000}">
      <formula1>"actif,inactif"</formula1>
    </dataValidation>
  </dataValidations>
  <pageMargins left="0.7" right="0.7" top="0.75" bottom="0.75" header="0.3" footer="0.3"/>
  <pageSetup orientation="portrait" r:id="rId1"/>
  <drawing r:id="rId2"/>
  <tableParts count="10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Données</vt:lpstr>
      <vt:lpstr>Vacances</vt:lpstr>
      <vt:lpstr>Source</vt:lpstr>
      <vt:lpstr>Employés</vt:lpstr>
      <vt:lpstr>Fériés</vt:lpstr>
      <vt:lpstr>Motifs</vt:lpstr>
      <vt:lpstr>postes</vt:lpstr>
      <vt:lpstr>Statut</vt:lpstr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Salomon</dc:creator>
  <cp:lastModifiedBy>Dany</cp:lastModifiedBy>
  <cp:lastPrinted>2020-09-29T19:26:35Z</cp:lastPrinted>
  <dcterms:created xsi:type="dcterms:W3CDTF">2020-09-21T14:40:54Z</dcterms:created>
  <dcterms:modified xsi:type="dcterms:W3CDTF">2020-10-01T13:53:52Z</dcterms:modified>
</cp:coreProperties>
</file>