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DIRECTION\CUhoda\"/>
    </mc:Choice>
  </mc:AlternateContent>
  <bookViews>
    <workbookView xWindow="0" yWindow="0" windowWidth="28800" windowHeight="12075" activeTab="2"/>
  </bookViews>
  <sheets>
    <sheet name="produits et recettes" sheetId="1" r:id="rId1"/>
    <sheet name="fiche techniques" sheetId="2" r:id="rId2"/>
    <sheet name="inventaire" sheetId="3" r:id="rId3"/>
    <sheet name="Feuil4" sheetId="4" r:id="rId4"/>
  </sheets>
  <externalReferences>
    <externalReference r:id="rId5"/>
  </externalReferences>
  <definedNames>
    <definedName name="F_ING">OFFSET(P_ING,0,0,COUNTA(L_ING),1)</definedName>
    <definedName name="L_ING">'[1]PRODUITS ET RECETTES'!$A:$A</definedName>
    <definedName name="P_ING">'[1]PRODUITS ET RECETTES'!$A$3</definedName>
    <definedName name="PRODUITS_ET_RECETTES">'[1]PRODUITS ET RECETTES'!$A$4:$E$5239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388" i="2" l="1"/>
  <c r="E6387" i="2"/>
  <c r="E6386" i="2"/>
  <c r="D6386" i="2"/>
  <c r="D6385" i="2"/>
  <c r="E6385" i="2" s="1"/>
  <c r="E6384" i="2"/>
  <c r="D6384" i="2"/>
  <c r="D6383" i="2"/>
  <c r="E6383" i="2" s="1"/>
  <c r="D6382" i="2"/>
  <c r="E6382" i="2" s="1"/>
  <c r="D6381" i="2"/>
  <c r="E6381" i="2" s="1"/>
  <c r="D6380" i="2"/>
  <c r="E6380" i="2" s="1"/>
  <c r="D6379" i="2"/>
  <c r="E6379" i="2" s="1"/>
  <c r="D6378" i="2"/>
  <c r="E6378" i="2" s="1"/>
  <c r="D6377" i="2"/>
  <c r="E6377" i="2" s="1"/>
  <c r="D6376" i="2"/>
  <c r="E6376" i="2" s="1"/>
  <c r="D6375" i="2"/>
  <c r="E6375" i="2" s="1"/>
  <c r="D6374" i="2"/>
  <c r="E6374" i="2" s="1"/>
  <c r="D6373" i="2"/>
  <c r="E6373" i="2" s="1"/>
  <c r="E6372" i="2"/>
  <c r="E6371" i="2"/>
  <c r="E6370" i="2"/>
  <c r="E6331" i="2"/>
  <c r="E6330" i="2"/>
  <c r="E6329" i="2"/>
  <c r="D6329" i="2"/>
  <c r="E6328" i="2"/>
  <c r="D6328" i="2"/>
  <c r="E6327" i="2"/>
  <c r="D6327" i="2"/>
  <c r="E6326" i="2"/>
  <c r="D6326" i="2"/>
  <c r="E6325" i="2"/>
  <c r="D6325" i="2"/>
  <c r="E6324" i="2"/>
  <c r="E6323" i="2"/>
  <c r="E6322" i="2"/>
  <c r="D6321" i="2"/>
  <c r="E6321" i="2" s="1"/>
  <c r="E6320" i="2"/>
  <c r="E6319" i="2"/>
  <c r="E6318" i="2"/>
  <c r="E6317" i="2"/>
  <c r="E6316" i="2"/>
  <c r="E6315" i="2"/>
  <c r="E6314" i="2"/>
  <c r="E6313" i="2"/>
  <c r="E6358" i="2" s="1"/>
  <c r="E6360" i="2" s="1"/>
  <c r="E6362" i="2" s="1"/>
  <c r="E6364" i="2" s="1"/>
  <c r="E6274" i="2"/>
  <c r="E6273" i="2"/>
  <c r="D6272" i="2"/>
  <c r="E6272" i="2" s="1"/>
  <c r="D6271" i="2"/>
  <c r="E6271" i="2" s="1"/>
  <c r="D6270" i="2"/>
  <c r="E6270" i="2" s="1"/>
  <c r="D6269" i="2"/>
  <c r="E6269" i="2" s="1"/>
  <c r="D6268" i="2"/>
  <c r="E6268" i="2" s="1"/>
  <c r="D6267" i="2"/>
  <c r="E6267" i="2" s="1"/>
  <c r="D6266" i="2"/>
  <c r="E6266" i="2" s="1"/>
  <c r="D6265" i="2"/>
  <c r="E6265" i="2" s="1"/>
  <c r="D6264" i="2"/>
  <c r="E6264" i="2" s="1"/>
  <c r="D6263" i="2"/>
  <c r="E6263" i="2" s="1"/>
  <c r="D6262" i="2"/>
  <c r="E6262" i="2" s="1"/>
  <c r="D6261" i="2"/>
  <c r="E6261" i="2" s="1"/>
  <c r="D6260" i="2"/>
  <c r="E6260" i="2" s="1"/>
  <c r="D6259" i="2"/>
  <c r="E6259" i="2" s="1"/>
  <c r="D6258" i="2"/>
  <c r="E6258" i="2" s="1"/>
  <c r="D6257" i="2"/>
  <c r="E6257" i="2" s="1"/>
  <c r="D6256" i="2"/>
  <c r="E6256" i="2" s="1"/>
  <c r="E6217" i="2"/>
  <c r="E6216" i="2"/>
  <c r="D6215" i="2"/>
  <c r="E6215" i="2" s="1"/>
  <c r="D6214" i="2"/>
  <c r="E6214" i="2" s="1"/>
  <c r="D6213" i="2"/>
  <c r="E6213" i="2" s="1"/>
  <c r="D6212" i="2"/>
  <c r="E6212" i="2" s="1"/>
  <c r="D6211" i="2"/>
  <c r="E6211" i="2" s="1"/>
  <c r="D6210" i="2"/>
  <c r="E6210" i="2" s="1"/>
  <c r="D6209" i="2"/>
  <c r="E6209" i="2" s="1"/>
  <c r="D6208" i="2"/>
  <c r="E6208" i="2" s="1"/>
  <c r="D6207" i="2"/>
  <c r="E6207" i="2" s="1"/>
  <c r="D6206" i="2"/>
  <c r="E6206" i="2" s="1"/>
  <c r="D6205" i="2"/>
  <c r="E6205" i="2" s="1"/>
  <c r="D6204" i="2"/>
  <c r="E6204" i="2" s="1"/>
  <c r="D6203" i="2"/>
  <c r="E6203" i="2" s="1"/>
  <c r="D6202" i="2"/>
  <c r="E6202" i="2" s="1"/>
  <c r="D6201" i="2"/>
  <c r="E6201" i="2" s="1"/>
  <c r="D6200" i="2"/>
  <c r="E6200" i="2" s="1"/>
  <c r="D6199" i="2"/>
  <c r="E6199" i="2" s="1"/>
  <c r="E6244" i="2" s="1"/>
  <c r="E6246" i="2" s="1"/>
  <c r="E6248" i="2" s="1"/>
  <c r="E6250" i="2" s="1"/>
  <c r="E6160" i="2"/>
  <c r="E6159" i="2"/>
  <c r="D6158" i="2"/>
  <c r="E6158" i="2" s="1"/>
  <c r="D6157" i="2"/>
  <c r="E6157" i="2" s="1"/>
  <c r="D6156" i="2"/>
  <c r="E6156" i="2" s="1"/>
  <c r="D6155" i="2"/>
  <c r="E6155" i="2" s="1"/>
  <c r="D6154" i="2"/>
  <c r="E6154" i="2" s="1"/>
  <c r="D6153" i="2"/>
  <c r="E6153" i="2" s="1"/>
  <c r="D6152" i="2"/>
  <c r="E6152" i="2" s="1"/>
  <c r="D6151" i="2"/>
  <c r="E6151" i="2" s="1"/>
  <c r="D6150" i="2"/>
  <c r="E6150" i="2" s="1"/>
  <c r="D6149" i="2"/>
  <c r="E6149" i="2" s="1"/>
  <c r="D6148" i="2"/>
  <c r="E6148" i="2" s="1"/>
  <c r="D6147" i="2"/>
  <c r="E6147" i="2" s="1"/>
  <c r="D6146" i="2"/>
  <c r="E6146" i="2" s="1"/>
  <c r="D6145" i="2"/>
  <c r="E6145" i="2" s="1"/>
  <c r="D6144" i="2"/>
  <c r="E6144" i="2" s="1"/>
  <c r="D6143" i="2"/>
  <c r="E6143" i="2" s="1"/>
  <c r="D6142" i="2"/>
  <c r="E6142" i="2" s="1"/>
  <c r="E6187" i="2" s="1"/>
  <c r="E6189" i="2" s="1"/>
  <c r="E6191" i="2" s="1"/>
  <c r="E6193" i="2" s="1"/>
  <c r="E6103" i="2"/>
  <c r="E6102" i="2"/>
  <c r="D6101" i="2"/>
  <c r="E6101" i="2" s="1"/>
  <c r="D6100" i="2"/>
  <c r="E6100" i="2" s="1"/>
  <c r="D6099" i="2"/>
  <c r="E6099" i="2" s="1"/>
  <c r="D6098" i="2"/>
  <c r="E6098" i="2" s="1"/>
  <c r="D6097" i="2"/>
  <c r="E6097" i="2" s="1"/>
  <c r="D6096" i="2"/>
  <c r="E6096" i="2" s="1"/>
  <c r="D6095" i="2"/>
  <c r="E6095" i="2" s="1"/>
  <c r="D6094" i="2"/>
  <c r="E6094" i="2" s="1"/>
  <c r="D6093" i="2"/>
  <c r="E6093" i="2" s="1"/>
  <c r="D6092" i="2"/>
  <c r="E6092" i="2" s="1"/>
  <c r="D6091" i="2"/>
  <c r="E6091" i="2" s="1"/>
  <c r="D6090" i="2"/>
  <c r="E6090" i="2" s="1"/>
  <c r="D6089" i="2"/>
  <c r="E6089" i="2" s="1"/>
  <c r="D6088" i="2"/>
  <c r="E6088" i="2" s="1"/>
  <c r="D6087" i="2"/>
  <c r="E6087" i="2" s="1"/>
  <c r="D6086" i="2"/>
  <c r="E6086" i="2" s="1"/>
  <c r="D6085" i="2"/>
  <c r="E6085" i="2" s="1"/>
  <c r="E6130" i="2" s="1"/>
  <c r="E6132" i="2" s="1"/>
  <c r="E6134" i="2" s="1"/>
  <c r="E6136" i="2" s="1"/>
  <c r="E6046" i="2"/>
  <c r="E6045" i="2"/>
  <c r="D6044" i="2"/>
  <c r="E6044" i="2" s="1"/>
  <c r="D6043" i="2"/>
  <c r="E6043" i="2" s="1"/>
  <c r="D6042" i="2"/>
  <c r="E6042" i="2" s="1"/>
  <c r="D6041" i="2"/>
  <c r="E6041" i="2" s="1"/>
  <c r="D6040" i="2"/>
  <c r="E6040" i="2" s="1"/>
  <c r="D6039" i="2"/>
  <c r="E6039" i="2" s="1"/>
  <c r="D6038" i="2"/>
  <c r="E6038" i="2" s="1"/>
  <c r="D6037" i="2"/>
  <c r="E6037" i="2" s="1"/>
  <c r="D6036" i="2"/>
  <c r="E6036" i="2" s="1"/>
  <c r="D6035" i="2"/>
  <c r="E6035" i="2" s="1"/>
  <c r="D6034" i="2"/>
  <c r="E6034" i="2" s="1"/>
  <c r="D6033" i="2"/>
  <c r="E6033" i="2" s="1"/>
  <c r="D6032" i="2"/>
  <c r="E6032" i="2" s="1"/>
  <c r="D6031" i="2"/>
  <c r="E6031" i="2" s="1"/>
  <c r="D6030" i="2"/>
  <c r="E6030" i="2" s="1"/>
  <c r="D6029" i="2"/>
  <c r="E6029" i="2" s="1"/>
  <c r="D6028" i="2"/>
  <c r="E6028" i="2" s="1"/>
  <c r="E6073" i="2" s="1"/>
  <c r="E6075" i="2" s="1"/>
  <c r="E6077" i="2" s="1"/>
  <c r="E6079" i="2" s="1"/>
  <c r="E6017" i="2"/>
  <c r="E5989" i="2"/>
  <c r="D5989" i="2"/>
  <c r="E5988" i="2"/>
  <c r="D5988" i="2"/>
  <c r="E5987" i="2"/>
  <c r="D5987" i="2"/>
  <c r="E5986" i="2"/>
  <c r="D5986" i="2"/>
  <c r="E5985" i="2"/>
  <c r="D5985" i="2"/>
  <c r="E5984" i="2"/>
  <c r="D5984" i="2"/>
  <c r="E5983" i="2"/>
  <c r="D5983" i="2"/>
  <c r="E5982" i="2"/>
  <c r="D5982" i="2"/>
  <c r="E5981" i="2"/>
  <c r="D5981" i="2"/>
  <c r="E5980" i="2"/>
  <c r="D5980" i="2"/>
  <c r="E5979" i="2"/>
  <c r="D5979" i="2"/>
  <c r="E5978" i="2"/>
  <c r="D5978" i="2"/>
  <c r="E5977" i="2"/>
  <c r="D5977" i="2"/>
  <c r="E5976" i="2"/>
  <c r="D5976" i="2"/>
  <c r="E5975" i="2"/>
  <c r="D5975" i="2"/>
  <c r="E5974" i="2"/>
  <c r="D5974" i="2"/>
  <c r="E5973" i="2"/>
  <c r="D5973" i="2"/>
  <c r="E5972" i="2"/>
  <c r="D5972" i="2"/>
  <c r="E5971" i="2"/>
  <c r="D5971" i="2"/>
  <c r="E5960" i="2"/>
  <c r="D5932" i="2"/>
  <c r="E5932" i="2" s="1"/>
  <c r="E5931" i="2"/>
  <c r="D5931" i="2"/>
  <c r="D5930" i="2"/>
  <c r="E5930" i="2" s="1"/>
  <c r="D5929" i="2"/>
  <c r="E5929" i="2" s="1"/>
  <c r="D5928" i="2"/>
  <c r="E5928" i="2" s="1"/>
  <c r="D5927" i="2"/>
  <c r="E5927" i="2" s="1"/>
  <c r="D5926" i="2"/>
  <c r="E5926" i="2" s="1"/>
  <c r="E5925" i="2"/>
  <c r="D5925" i="2"/>
  <c r="D5924" i="2"/>
  <c r="E5924" i="2" s="1"/>
  <c r="E5923" i="2"/>
  <c r="D5923" i="2"/>
  <c r="D5922" i="2"/>
  <c r="E5922" i="2" s="1"/>
  <c r="D5921" i="2"/>
  <c r="E5921" i="2" s="1"/>
  <c r="D5920" i="2"/>
  <c r="E5920" i="2" s="1"/>
  <c r="D5919" i="2"/>
  <c r="E5919" i="2" s="1"/>
  <c r="D5918" i="2"/>
  <c r="E5918" i="2" s="1"/>
  <c r="E5917" i="2"/>
  <c r="D5917" i="2"/>
  <c r="D5916" i="2"/>
  <c r="E5916" i="2" s="1"/>
  <c r="E5915" i="2"/>
  <c r="D5915" i="2"/>
  <c r="D5914" i="2"/>
  <c r="E5914" i="2" s="1"/>
  <c r="E5959" i="2" s="1"/>
  <c r="E5961" i="2" s="1"/>
  <c r="E5963" i="2" s="1"/>
  <c r="E5965" i="2" s="1"/>
  <c r="E5875" i="2"/>
  <c r="E5874" i="2"/>
  <c r="D5873" i="2"/>
  <c r="E5873" i="2" s="1"/>
  <c r="E5872" i="2"/>
  <c r="D5872" i="2"/>
  <c r="D5871" i="2"/>
  <c r="E5871" i="2" s="1"/>
  <c r="E5870" i="2"/>
  <c r="D5870" i="2"/>
  <c r="D5869" i="2"/>
  <c r="E5869" i="2" s="1"/>
  <c r="D5868" i="2"/>
  <c r="E5868" i="2" s="1"/>
  <c r="D5867" i="2"/>
  <c r="E5867" i="2" s="1"/>
  <c r="D5866" i="2"/>
  <c r="E5866" i="2" s="1"/>
  <c r="D5865" i="2"/>
  <c r="E5865" i="2" s="1"/>
  <c r="E5864" i="2"/>
  <c r="D5864" i="2"/>
  <c r="D5863" i="2"/>
  <c r="E5863" i="2" s="1"/>
  <c r="E5862" i="2"/>
  <c r="D5862" i="2"/>
  <c r="D5861" i="2"/>
  <c r="E5861" i="2" s="1"/>
  <c r="D5860" i="2"/>
  <c r="E5860" i="2" s="1"/>
  <c r="D5859" i="2"/>
  <c r="E5859" i="2" s="1"/>
  <c r="D5858" i="2"/>
  <c r="E5858" i="2" s="1"/>
  <c r="D5857" i="2"/>
  <c r="E5857" i="2" s="1"/>
  <c r="E5818" i="2"/>
  <c r="E5817" i="2"/>
  <c r="D5816" i="2"/>
  <c r="E5816" i="2" s="1"/>
  <c r="D5815" i="2"/>
  <c r="E5815" i="2" s="1"/>
  <c r="D5814" i="2"/>
  <c r="E5814" i="2" s="1"/>
  <c r="D5813" i="2"/>
  <c r="E5813" i="2" s="1"/>
  <c r="D5812" i="2"/>
  <c r="E5812" i="2" s="1"/>
  <c r="E5811" i="2"/>
  <c r="D5811" i="2"/>
  <c r="D5810" i="2"/>
  <c r="E5810" i="2" s="1"/>
  <c r="E5809" i="2"/>
  <c r="D5809" i="2"/>
  <c r="D5808" i="2"/>
  <c r="E5808" i="2" s="1"/>
  <c r="D5807" i="2"/>
  <c r="E5807" i="2" s="1"/>
  <c r="D5806" i="2"/>
  <c r="E5806" i="2" s="1"/>
  <c r="D5805" i="2"/>
  <c r="E5805" i="2" s="1"/>
  <c r="D5804" i="2"/>
  <c r="E5804" i="2" s="1"/>
  <c r="E5803" i="2"/>
  <c r="D5803" i="2"/>
  <c r="D5802" i="2"/>
  <c r="E5802" i="2" s="1"/>
  <c r="E5801" i="2"/>
  <c r="E5845" i="2" s="1"/>
  <c r="E5847" i="2" s="1"/>
  <c r="E5849" i="2" s="1"/>
  <c r="E5851" i="2" s="1"/>
  <c r="D5801" i="2"/>
  <c r="D5800" i="2"/>
  <c r="E5800" i="2" s="1"/>
  <c r="E5761" i="2"/>
  <c r="E5760" i="2"/>
  <c r="E5759" i="2"/>
  <c r="D5759" i="2"/>
  <c r="D5758" i="2"/>
  <c r="E5758" i="2" s="1"/>
  <c r="D5757" i="2"/>
  <c r="E5757" i="2" s="1"/>
  <c r="D5756" i="2"/>
  <c r="E5756" i="2" s="1"/>
  <c r="D5755" i="2"/>
  <c r="E5755" i="2" s="1"/>
  <c r="D5754" i="2"/>
  <c r="E5754" i="2" s="1"/>
  <c r="D5753" i="2"/>
  <c r="E5753" i="2" s="1"/>
  <c r="D5752" i="2"/>
  <c r="E5752" i="2" s="1"/>
  <c r="D5751" i="2"/>
  <c r="E5751" i="2" s="1"/>
  <c r="D5750" i="2"/>
  <c r="E5750" i="2" s="1"/>
  <c r="D5749" i="2"/>
  <c r="E5749" i="2" s="1"/>
  <c r="D5748" i="2"/>
  <c r="E5748" i="2" s="1"/>
  <c r="D5747" i="2"/>
  <c r="E5747" i="2" s="1"/>
  <c r="D5746" i="2"/>
  <c r="E5746" i="2" s="1"/>
  <c r="D5745" i="2"/>
  <c r="E5745" i="2" s="1"/>
  <c r="D5744" i="2"/>
  <c r="E5744" i="2" s="1"/>
  <c r="D5743" i="2"/>
  <c r="E5743" i="2" s="1"/>
  <c r="E5704" i="2"/>
  <c r="E5703" i="2"/>
  <c r="D5702" i="2"/>
  <c r="E5702" i="2" s="1"/>
  <c r="D5701" i="2"/>
  <c r="E5701" i="2" s="1"/>
  <c r="D5700" i="2"/>
  <c r="E5700" i="2" s="1"/>
  <c r="D5699" i="2"/>
  <c r="E5699" i="2" s="1"/>
  <c r="D5698" i="2"/>
  <c r="E5698" i="2" s="1"/>
  <c r="D5697" i="2"/>
  <c r="E5697" i="2" s="1"/>
  <c r="D5696" i="2"/>
  <c r="E5696" i="2" s="1"/>
  <c r="D5695" i="2"/>
  <c r="E5695" i="2" s="1"/>
  <c r="D5694" i="2"/>
  <c r="E5694" i="2" s="1"/>
  <c r="D5693" i="2"/>
  <c r="E5693" i="2" s="1"/>
  <c r="D5692" i="2"/>
  <c r="E5692" i="2" s="1"/>
  <c r="D5691" i="2"/>
  <c r="E5691" i="2" s="1"/>
  <c r="D5690" i="2"/>
  <c r="E5690" i="2" s="1"/>
  <c r="D5689" i="2"/>
  <c r="E5689" i="2" s="1"/>
  <c r="D5688" i="2"/>
  <c r="E5688" i="2" s="1"/>
  <c r="D5687" i="2"/>
  <c r="E5687" i="2" s="1"/>
  <c r="D5686" i="2"/>
  <c r="E5686" i="2" s="1"/>
  <c r="E5675" i="2"/>
  <c r="E5647" i="2"/>
  <c r="D5647" i="2"/>
  <c r="E5646" i="2"/>
  <c r="D5646" i="2"/>
  <c r="E5645" i="2"/>
  <c r="D5645" i="2"/>
  <c r="E5644" i="2"/>
  <c r="D5644" i="2"/>
  <c r="E5643" i="2"/>
  <c r="E5642" i="2"/>
  <c r="E5641" i="2"/>
  <c r="E5640" i="2"/>
  <c r="E5639" i="2"/>
  <c r="E5638" i="2"/>
  <c r="E5637" i="2"/>
  <c r="E5636" i="2"/>
  <c r="E5635" i="2"/>
  <c r="E5634" i="2"/>
  <c r="E5633" i="2"/>
  <c r="E5632" i="2"/>
  <c r="E5631" i="2"/>
  <c r="E5630" i="2"/>
  <c r="E5629" i="2"/>
  <c r="E5674" i="2" s="1"/>
  <c r="E5676" i="2" s="1"/>
  <c r="E5678" i="2" s="1"/>
  <c r="E5680" i="2" s="1"/>
  <c r="E5619" i="2"/>
  <c r="E5591" i="2"/>
  <c r="D5591" i="2"/>
  <c r="E5590" i="2"/>
  <c r="D5590" i="2"/>
  <c r="E5589" i="2"/>
  <c r="D5589" i="2"/>
  <c r="E5588" i="2"/>
  <c r="D5588" i="2"/>
  <c r="E5587" i="2"/>
  <c r="D5587" i="2"/>
  <c r="E5586" i="2"/>
  <c r="E5585" i="2"/>
  <c r="E5584" i="2"/>
  <c r="E5583" i="2"/>
  <c r="E5582" i="2"/>
  <c r="E5581" i="2"/>
  <c r="E5580" i="2"/>
  <c r="E5579" i="2"/>
  <c r="E5578" i="2"/>
  <c r="E5577" i="2"/>
  <c r="E5576" i="2"/>
  <c r="E5575" i="2"/>
  <c r="E5574" i="2"/>
  <c r="E5573" i="2"/>
  <c r="E5618" i="2" s="1"/>
  <c r="E5620" i="2" s="1"/>
  <c r="E5622" i="2" s="1"/>
  <c r="E5624" i="2" s="1"/>
  <c r="E5563" i="2"/>
  <c r="D5535" i="2"/>
  <c r="E5535" i="2" s="1"/>
  <c r="D5534" i="2"/>
  <c r="E5534" i="2" s="1"/>
  <c r="D5533" i="2"/>
  <c r="E5533" i="2" s="1"/>
  <c r="D5532" i="2"/>
  <c r="E5532" i="2" s="1"/>
  <c r="E5531" i="2"/>
  <c r="E5530" i="2"/>
  <c r="E5529" i="2"/>
  <c r="E5528" i="2"/>
  <c r="E5527" i="2"/>
  <c r="E5526" i="2"/>
  <c r="E5525" i="2"/>
  <c r="E5524" i="2"/>
  <c r="E5523" i="2"/>
  <c r="E5522" i="2"/>
  <c r="E5521" i="2"/>
  <c r="E5520" i="2"/>
  <c r="E5519" i="2"/>
  <c r="E5518" i="2"/>
  <c r="E5517" i="2"/>
  <c r="E5507" i="2"/>
  <c r="D5479" i="2"/>
  <c r="E5479" i="2" s="1"/>
  <c r="D5478" i="2"/>
  <c r="E5478" i="2" s="1"/>
  <c r="D5477" i="2"/>
  <c r="E5477" i="2" s="1"/>
  <c r="D5476" i="2"/>
  <c r="E5476" i="2" s="1"/>
  <c r="D5475" i="2"/>
  <c r="E5475" i="2" s="1"/>
  <c r="D5474" i="2"/>
  <c r="E5474" i="2" s="1"/>
  <c r="D5473" i="2"/>
  <c r="E5473" i="2" s="1"/>
  <c r="D5472" i="2"/>
  <c r="E5472" i="2" s="1"/>
  <c r="D5471" i="2"/>
  <c r="E5471" i="2" s="1"/>
  <c r="D5470" i="2"/>
  <c r="E5470" i="2" s="1"/>
  <c r="D5469" i="2"/>
  <c r="E5469" i="2" s="1"/>
  <c r="D5468" i="2"/>
  <c r="E5468" i="2" s="1"/>
  <c r="D5467" i="2"/>
  <c r="E5467" i="2" s="1"/>
  <c r="D5466" i="2"/>
  <c r="E5466" i="2" s="1"/>
  <c r="D5465" i="2"/>
  <c r="E5465" i="2" s="1"/>
  <c r="D5464" i="2"/>
  <c r="E5464" i="2" s="1"/>
  <c r="D5463" i="2"/>
  <c r="E5463" i="2" s="1"/>
  <c r="D5462" i="2"/>
  <c r="E5462" i="2" s="1"/>
  <c r="D5461" i="2"/>
  <c r="E5461" i="2" s="1"/>
  <c r="E5451" i="2"/>
  <c r="E5423" i="2"/>
  <c r="D5423" i="2"/>
  <c r="E5422" i="2"/>
  <c r="D5422" i="2"/>
  <c r="E5421" i="2"/>
  <c r="D5421" i="2"/>
  <c r="E5420" i="2"/>
  <c r="D5420" i="2"/>
  <c r="E5419" i="2"/>
  <c r="D5419" i="2"/>
  <c r="E5418" i="2"/>
  <c r="D5418" i="2"/>
  <c r="E5417" i="2"/>
  <c r="D5417" i="2"/>
  <c r="E5416" i="2"/>
  <c r="D5416" i="2"/>
  <c r="E5415" i="2"/>
  <c r="D5415" i="2"/>
  <c r="E5414" i="2"/>
  <c r="D5414" i="2"/>
  <c r="E5413" i="2"/>
  <c r="D5413" i="2"/>
  <c r="E5412" i="2"/>
  <c r="D5412" i="2"/>
  <c r="E5411" i="2"/>
  <c r="D5411" i="2"/>
  <c r="E5410" i="2"/>
  <c r="D5410" i="2"/>
  <c r="E5409" i="2"/>
  <c r="D5409" i="2"/>
  <c r="E5408" i="2"/>
  <c r="D5408" i="2"/>
  <c r="E5407" i="2"/>
  <c r="D5407" i="2"/>
  <c r="E5406" i="2"/>
  <c r="D5406" i="2"/>
  <c r="E5405" i="2"/>
  <c r="E5450" i="2" s="1"/>
  <c r="E5452" i="2" s="1"/>
  <c r="E5454" i="2" s="1"/>
  <c r="E5456" i="2" s="1"/>
  <c r="D5405" i="2"/>
  <c r="E5395" i="2"/>
  <c r="D5367" i="2"/>
  <c r="E5367" i="2" s="1"/>
  <c r="D5366" i="2"/>
  <c r="E5366" i="2" s="1"/>
  <c r="D5365" i="2"/>
  <c r="E5365" i="2" s="1"/>
  <c r="D5364" i="2"/>
  <c r="E5364" i="2" s="1"/>
  <c r="D5363" i="2"/>
  <c r="E5363" i="2" s="1"/>
  <c r="D5362" i="2"/>
  <c r="E5362" i="2" s="1"/>
  <c r="D5361" i="2"/>
  <c r="E5361" i="2" s="1"/>
  <c r="D5360" i="2"/>
  <c r="E5360" i="2" s="1"/>
  <c r="D5359" i="2"/>
  <c r="E5359" i="2" s="1"/>
  <c r="D5358" i="2"/>
  <c r="E5358" i="2" s="1"/>
  <c r="D5357" i="2"/>
  <c r="E5357" i="2" s="1"/>
  <c r="D5356" i="2"/>
  <c r="E5356" i="2" s="1"/>
  <c r="D5355" i="2"/>
  <c r="E5355" i="2" s="1"/>
  <c r="D5354" i="2"/>
  <c r="E5354" i="2" s="1"/>
  <c r="D5353" i="2"/>
  <c r="E5353" i="2" s="1"/>
  <c r="D5352" i="2"/>
  <c r="E5352" i="2" s="1"/>
  <c r="D5351" i="2"/>
  <c r="E5351" i="2" s="1"/>
  <c r="D5350" i="2"/>
  <c r="E5350" i="2" s="1"/>
  <c r="D5349" i="2"/>
  <c r="E5349" i="2" s="1"/>
  <c r="E5339" i="2"/>
  <c r="E5311" i="2"/>
  <c r="D5311" i="2"/>
  <c r="E5310" i="2"/>
  <c r="D5310" i="2"/>
  <c r="E5309" i="2"/>
  <c r="D5309" i="2"/>
  <c r="E5308" i="2"/>
  <c r="D5308" i="2"/>
  <c r="E5307" i="2"/>
  <c r="D5307" i="2"/>
  <c r="E5306" i="2"/>
  <c r="D5306" i="2"/>
  <c r="E5305" i="2"/>
  <c r="D5305" i="2"/>
  <c r="E5304" i="2"/>
  <c r="D5304" i="2"/>
  <c r="E5303" i="2"/>
  <c r="D5303" i="2"/>
  <c r="E5302" i="2"/>
  <c r="D5302" i="2"/>
  <c r="E5301" i="2"/>
  <c r="D5301" i="2"/>
  <c r="E5300" i="2"/>
  <c r="D5300" i="2"/>
  <c r="E5299" i="2"/>
  <c r="D5299" i="2"/>
  <c r="E5298" i="2"/>
  <c r="D5298" i="2"/>
  <c r="E5297" i="2"/>
  <c r="D5297" i="2"/>
  <c r="E5296" i="2"/>
  <c r="D5296" i="2"/>
  <c r="E5295" i="2"/>
  <c r="D5295" i="2"/>
  <c r="E5294" i="2"/>
  <c r="D5294" i="2"/>
  <c r="E5293" i="2"/>
  <c r="E5338" i="2" s="1"/>
  <c r="D5293" i="2"/>
  <c r="E5283" i="2"/>
  <c r="D5255" i="2"/>
  <c r="E5255" i="2" s="1"/>
  <c r="D5254" i="2"/>
  <c r="E5254" i="2" s="1"/>
  <c r="D5253" i="2"/>
  <c r="E5253" i="2" s="1"/>
  <c r="D5252" i="2"/>
  <c r="E5252" i="2" s="1"/>
  <c r="D5251" i="2"/>
  <c r="E5251" i="2" s="1"/>
  <c r="D5250" i="2"/>
  <c r="E5250" i="2" s="1"/>
  <c r="D5249" i="2"/>
  <c r="E5249" i="2" s="1"/>
  <c r="D5248" i="2"/>
  <c r="E5248" i="2" s="1"/>
  <c r="D5247" i="2"/>
  <c r="E5247" i="2" s="1"/>
  <c r="D5246" i="2"/>
  <c r="E5246" i="2" s="1"/>
  <c r="D5245" i="2"/>
  <c r="E5245" i="2" s="1"/>
  <c r="D5244" i="2"/>
  <c r="E5244" i="2" s="1"/>
  <c r="D5243" i="2"/>
  <c r="E5243" i="2" s="1"/>
  <c r="D5242" i="2"/>
  <c r="E5242" i="2" s="1"/>
  <c r="D5241" i="2"/>
  <c r="E5241" i="2" s="1"/>
  <c r="D5240" i="2"/>
  <c r="E5240" i="2" s="1"/>
  <c r="D5239" i="2"/>
  <c r="E5239" i="2" s="1"/>
  <c r="D5238" i="2"/>
  <c r="E5238" i="2" s="1"/>
  <c r="D5237" i="2"/>
  <c r="E5237" i="2" s="1"/>
  <c r="E5282" i="2" s="1"/>
  <c r="E5284" i="2" s="1"/>
  <c r="E5286" i="2" s="1"/>
  <c r="E5288" i="2" s="1"/>
  <c r="E5227" i="2"/>
  <c r="E5199" i="2"/>
  <c r="D5199" i="2"/>
  <c r="E5198" i="2"/>
  <c r="D5198" i="2"/>
  <c r="E5197" i="2"/>
  <c r="D5197" i="2"/>
  <c r="E5196" i="2"/>
  <c r="D5196" i="2"/>
  <c r="E5195" i="2"/>
  <c r="D5195" i="2"/>
  <c r="E5194" i="2"/>
  <c r="D5194" i="2"/>
  <c r="E5193" i="2"/>
  <c r="D5193" i="2"/>
  <c r="E5192" i="2"/>
  <c r="D5192" i="2"/>
  <c r="E5191" i="2"/>
  <c r="D5191" i="2"/>
  <c r="E5190" i="2"/>
  <c r="D5190" i="2"/>
  <c r="E5189" i="2"/>
  <c r="D5189" i="2"/>
  <c r="E5188" i="2"/>
  <c r="D5188" i="2"/>
  <c r="E5187" i="2"/>
  <c r="D5187" i="2"/>
  <c r="E5186" i="2"/>
  <c r="D5186" i="2"/>
  <c r="E5185" i="2"/>
  <c r="D5185" i="2"/>
  <c r="E5184" i="2"/>
  <c r="D5184" i="2"/>
  <c r="E5183" i="2"/>
  <c r="D5183" i="2"/>
  <c r="E5182" i="2"/>
  <c r="D5182" i="2"/>
  <c r="E5181" i="2"/>
  <c r="D5181" i="2"/>
  <c r="E5171" i="2"/>
  <c r="D5143" i="2"/>
  <c r="E5143" i="2" s="1"/>
  <c r="D5142" i="2"/>
  <c r="E5142" i="2" s="1"/>
  <c r="D5141" i="2"/>
  <c r="E5141" i="2" s="1"/>
  <c r="D5140" i="2"/>
  <c r="E5140" i="2" s="1"/>
  <c r="D5139" i="2"/>
  <c r="E5139" i="2" s="1"/>
  <c r="D5138" i="2"/>
  <c r="E5138" i="2" s="1"/>
  <c r="D5137" i="2"/>
  <c r="E5137" i="2" s="1"/>
  <c r="D5136" i="2"/>
  <c r="E5136" i="2" s="1"/>
  <c r="D5135" i="2"/>
  <c r="E5135" i="2" s="1"/>
  <c r="D5134" i="2"/>
  <c r="E5134" i="2" s="1"/>
  <c r="D5133" i="2"/>
  <c r="E5133" i="2" s="1"/>
  <c r="D5132" i="2"/>
  <c r="E5132" i="2" s="1"/>
  <c r="D5131" i="2"/>
  <c r="E5131" i="2" s="1"/>
  <c r="D5130" i="2"/>
  <c r="E5130" i="2" s="1"/>
  <c r="D5129" i="2"/>
  <c r="E5129" i="2" s="1"/>
  <c r="D5128" i="2"/>
  <c r="E5128" i="2" s="1"/>
  <c r="D5127" i="2"/>
  <c r="E5127" i="2" s="1"/>
  <c r="E5170" i="2" s="1"/>
  <c r="E5172" i="2" s="1"/>
  <c r="E5174" i="2" s="1"/>
  <c r="E5176" i="2" s="1"/>
  <c r="D5126" i="2"/>
  <c r="E5126" i="2" s="1"/>
  <c r="D5125" i="2"/>
  <c r="E5125" i="2" s="1"/>
  <c r="E5116" i="2"/>
  <c r="E5088" i="2"/>
  <c r="D5088" i="2"/>
  <c r="E5087" i="2"/>
  <c r="D5087" i="2"/>
  <c r="E5086" i="2"/>
  <c r="D5086" i="2"/>
  <c r="E5085" i="2"/>
  <c r="D5085" i="2"/>
  <c r="E5084" i="2"/>
  <c r="D5084" i="2"/>
  <c r="E5083" i="2"/>
  <c r="D5083" i="2"/>
  <c r="E5082" i="2"/>
  <c r="D5082" i="2"/>
  <c r="E5081" i="2"/>
  <c r="D5081" i="2"/>
  <c r="E5080" i="2"/>
  <c r="D5080" i="2"/>
  <c r="E5079" i="2"/>
  <c r="D5079" i="2"/>
  <c r="E5078" i="2"/>
  <c r="D5078" i="2"/>
  <c r="E5077" i="2"/>
  <c r="D5077" i="2"/>
  <c r="E5076" i="2"/>
  <c r="D5076" i="2"/>
  <c r="E5075" i="2"/>
  <c r="D5075" i="2"/>
  <c r="E5074" i="2"/>
  <c r="D5074" i="2"/>
  <c r="E5073" i="2"/>
  <c r="D5073" i="2"/>
  <c r="E5072" i="2"/>
  <c r="D5072" i="2"/>
  <c r="E5071" i="2"/>
  <c r="D5071" i="2"/>
  <c r="E5070" i="2"/>
  <c r="D5070" i="2"/>
  <c r="E5060" i="2"/>
  <c r="D5032" i="2"/>
  <c r="E5032" i="2" s="1"/>
  <c r="D5031" i="2"/>
  <c r="E5031" i="2" s="1"/>
  <c r="D5030" i="2"/>
  <c r="E5030" i="2" s="1"/>
  <c r="D5029" i="2"/>
  <c r="E5029" i="2" s="1"/>
  <c r="D5028" i="2"/>
  <c r="E5028" i="2" s="1"/>
  <c r="E5027" i="2"/>
  <c r="D5027" i="2"/>
  <c r="D5026" i="2"/>
  <c r="E5026" i="2" s="1"/>
  <c r="D5025" i="2"/>
  <c r="E5025" i="2" s="1"/>
  <c r="D5024" i="2"/>
  <c r="E5024" i="2" s="1"/>
  <c r="D5023" i="2"/>
  <c r="E5023" i="2" s="1"/>
  <c r="D5022" i="2"/>
  <c r="E5022" i="2" s="1"/>
  <c r="D5021" i="2"/>
  <c r="E5021" i="2" s="1"/>
  <c r="D5020" i="2"/>
  <c r="E5020" i="2" s="1"/>
  <c r="E5019" i="2"/>
  <c r="D5019" i="2"/>
  <c r="D5018" i="2"/>
  <c r="E5018" i="2" s="1"/>
  <c r="D5017" i="2"/>
  <c r="E5017" i="2" s="1"/>
  <c r="D5016" i="2"/>
  <c r="E5016" i="2" s="1"/>
  <c r="D5015" i="2"/>
  <c r="E5015" i="2" s="1"/>
  <c r="D5014" i="2"/>
  <c r="E5014" i="2" s="1"/>
  <c r="E5003" i="2"/>
  <c r="E4975" i="2"/>
  <c r="D4975" i="2"/>
  <c r="D4974" i="2"/>
  <c r="E4974" i="2" s="1"/>
  <c r="E4973" i="2"/>
  <c r="D4973" i="2"/>
  <c r="D4972" i="2"/>
  <c r="E4972" i="2" s="1"/>
  <c r="D4971" i="2"/>
  <c r="E4971" i="2" s="1"/>
  <c r="D4970" i="2"/>
  <c r="E4970" i="2" s="1"/>
  <c r="D4969" i="2"/>
  <c r="E4969" i="2" s="1"/>
  <c r="D4968" i="2"/>
  <c r="E4968" i="2" s="1"/>
  <c r="D4967" i="2"/>
  <c r="E4967" i="2" s="1"/>
  <c r="D4966" i="2"/>
  <c r="E4966" i="2" s="1"/>
  <c r="D4965" i="2"/>
  <c r="E4965" i="2" s="1"/>
  <c r="D4964" i="2"/>
  <c r="E4964" i="2" s="1"/>
  <c r="D4963" i="2"/>
  <c r="E4963" i="2" s="1"/>
  <c r="D4962" i="2"/>
  <c r="E4962" i="2" s="1"/>
  <c r="D4961" i="2"/>
  <c r="E4961" i="2" s="1"/>
  <c r="D4960" i="2"/>
  <c r="E4960" i="2" s="1"/>
  <c r="D4959" i="2"/>
  <c r="E4959" i="2" s="1"/>
  <c r="D4958" i="2"/>
  <c r="E4958" i="2" s="1"/>
  <c r="D4957" i="2"/>
  <c r="E4957" i="2" s="1"/>
  <c r="D4919" i="2"/>
  <c r="E4919" i="2" s="1"/>
  <c r="D4918" i="2"/>
  <c r="E4918" i="2" s="1"/>
  <c r="D4917" i="2"/>
  <c r="E4917" i="2" s="1"/>
  <c r="D4916" i="2"/>
  <c r="E4916" i="2" s="1"/>
  <c r="D4915" i="2"/>
  <c r="E4915" i="2" s="1"/>
  <c r="D4914" i="2"/>
  <c r="E4914" i="2" s="1"/>
  <c r="D4913" i="2"/>
  <c r="E4913" i="2" s="1"/>
  <c r="D4912" i="2"/>
  <c r="E4912" i="2" s="1"/>
  <c r="D4911" i="2"/>
  <c r="E4911" i="2" s="1"/>
  <c r="D4910" i="2"/>
  <c r="E4910" i="2" s="1"/>
  <c r="D4909" i="2"/>
  <c r="E4908" i="2"/>
  <c r="D4908" i="2"/>
  <c r="D4907" i="2"/>
  <c r="E4907" i="2" s="1"/>
  <c r="E4906" i="2"/>
  <c r="D4906" i="2"/>
  <c r="D4905" i="2"/>
  <c r="E4905" i="2" s="1"/>
  <c r="E4904" i="2"/>
  <c r="D4904" i="2"/>
  <c r="D4903" i="2"/>
  <c r="E4903" i="2" s="1"/>
  <c r="E4902" i="2"/>
  <c r="D4902" i="2"/>
  <c r="D4901" i="2"/>
  <c r="E4901" i="2" s="1"/>
  <c r="E4863" i="2"/>
  <c r="D4863" i="2"/>
  <c r="D4862" i="2"/>
  <c r="E4862" i="2" s="1"/>
  <c r="E4861" i="2"/>
  <c r="D4861" i="2"/>
  <c r="D4860" i="2"/>
  <c r="E4860" i="2" s="1"/>
  <c r="E4859" i="2"/>
  <c r="D4859" i="2"/>
  <c r="D4858" i="2"/>
  <c r="E4858" i="2" s="1"/>
  <c r="E4857" i="2"/>
  <c r="D4857" i="2"/>
  <c r="D4856" i="2"/>
  <c r="E4856" i="2" s="1"/>
  <c r="E4855" i="2"/>
  <c r="D4855" i="2"/>
  <c r="D4854" i="2"/>
  <c r="E4854" i="2" s="1"/>
  <c r="E4853" i="2"/>
  <c r="D4853" i="2"/>
  <c r="D4852" i="2"/>
  <c r="E4852" i="2" s="1"/>
  <c r="E4851" i="2"/>
  <c r="D4851" i="2"/>
  <c r="D4850" i="2"/>
  <c r="E4850" i="2" s="1"/>
  <c r="E4849" i="2"/>
  <c r="D4849" i="2"/>
  <c r="D4848" i="2"/>
  <c r="E4848" i="2" s="1"/>
  <c r="E4847" i="2"/>
  <c r="D4847" i="2"/>
  <c r="D4846" i="2"/>
  <c r="E4846" i="2" s="1"/>
  <c r="E4845" i="2"/>
  <c r="D4845" i="2"/>
  <c r="D4807" i="2"/>
  <c r="E4807" i="2" s="1"/>
  <c r="E4806" i="2"/>
  <c r="D4806" i="2"/>
  <c r="D4805" i="2"/>
  <c r="E4805" i="2" s="1"/>
  <c r="E4804" i="2"/>
  <c r="D4804" i="2"/>
  <c r="D4803" i="2"/>
  <c r="E4803" i="2" s="1"/>
  <c r="E4802" i="2"/>
  <c r="D4802" i="2"/>
  <c r="D4801" i="2"/>
  <c r="E4801" i="2" s="1"/>
  <c r="E4800" i="2"/>
  <c r="D4800" i="2"/>
  <c r="D4799" i="2"/>
  <c r="E4799" i="2" s="1"/>
  <c r="E4798" i="2"/>
  <c r="D4798" i="2"/>
  <c r="D4797" i="2"/>
  <c r="E4797" i="2" s="1"/>
  <c r="E4796" i="2"/>
  <c r="D4796" i="2"/>
  <c r="D4795" i="2"/>
  <c r="E4795" i="2" s="1"/>
  <c r="E4794" i="2"/>
  <c r="D4794" i="2"/>
  <c r="D4793" i="2"/>
  <c r="E4793" i="2" s="1"/>
  <c r="E4792" i="2"/>
  <c r="D4792" i="2"/>
  <c r="D4791" i="2"/>
  <c r="E4791" i="2" s="1"/>
  <c r="E4790" i="2"/>
  <c r="D4790" i="2"/>
  <c r="D4789" i="2"/>
  <c r="E4789" i="2" s="1"/>
  <c r="E4834" i="2" s="1"/>
  <c r="E4836" i="2" s="1"/>
  <c r="E4838" i="2" s="1"/>
  <c r="E4840" i="2" s="1"/>
  <c r="E4751" i="2"/>
  <c r="D4751" i="2"/>
  <c r="D4750" i="2"/>
  <c r="E4750" i="2" s="1"/>
  <c r="E4749" i="2"/>
  <c r="D4749" i="2"/>
  <c r="D4748" i="2"/>
  <c r="E4748" i="2" s="1"/>
  <c r="E4747" i="2"/>
  <c r="D4747" i="2"/>
  <c r="D4746" i="2"/>
  <c r="E4746" i="2" s="1"/>
  <c r="E4745" i="2"/>
  <c r="D4745" i="2"/>
  <c r="D4744" i="2"/>
  <c r="E4744" i="2" s="1"/>
  <c r="E4743" i="2"/>
  <c r="D4743" i="2"/>
  <c r="D4742" i="2"/>
  <c r="E4742" i="2" s="1"/>
  <c r="E4741" i="2"/>
  <c r="D4741" i="2"/>
  <c r="D4740" i="2"/>
  <c r="E4740" i="2" s="1"/>
  <c r="E4739" i="2"/>
  <c r="D4739" i="2"/>
  <c r="D4738" i="2"/>
  <c r="E4738" i="2" s="1"/>
  <c r="E4737" i="2"/>
  <c r="D4737" i="2"/>
  <c r="D4736" i="2"/>
  <c r="E4736" i="2" s="1"/>
  <c r="E4735" i="2"/>
  <c r="D4735" i="2"/>
  <c r="D4734" i="2"/>
  <c r="E4734" i="2" s="1"/>
  <c r="E4733" i="2"/>
  <c r="D4733" i="2"/>
  <c r="E4723" i="2"/>
  <c r="D4695" i="2"/>
  <c r="E4695" i="2" s="1"/>
  <c r="E4694" i="2"/>
  <c r="D4694" i="2"/>
  <c r="D4693" i="2"/>
  <c r="E4693" i="2" s="1"/>
  <c r="E4692" i="2"/>
  <c r="D4692" i="2"/>
  <c r="D4691" i="2"/>
  <c r="E4691" i="2" s="1"/>
  <c r="E4690" i="2"/>
  <c r="D4690" i="2"/>
  <c r="D4689" i="2"/>
  <c r="E4689" i="2" s="1"/>
  <c r="E4688" i="2"/>
  <c r="D4688" i="2"/>
  <c r="D4687" i="2"/>
  <c r="E4687" i="2" s="1"/>
  <c r="E4686" i="2"/>
  <c r="D4686" i="2"/>
  <c r="D4685" i="2"/>
  <c r="E4685" i="2" s="1"/>
  <c r="E4684" i="2"/>
  <c r="D4684" i="2"/>
  <c r="D4683" i="2"/>
  <c r="E4683" i="2" s="1"/>
  <c r="D4682" i="2"/>
  <c r="E4682" i="2" s="1"/>
  <c r="D4681" i="2"/>
  <c r="E4681" i="2" s="1"/>
  <c r="D4680" i="2"/>
  <c r="E4680" i="2" s="1"/>
  <c r="D4679" i="2"/>
  <c r="E4679" i="2" s="1"/>
  <c r="D4678" i="2"/>
  <c r="E4678" i="2" s="1"/>
  <c r="D4677" i="2"/>
  <c r="E4677" i="2" s="1"/>
  <c r="D4639" i="2"/>
  <c r="E4639" i="2" s="1"/>
  <c r="D4638" i="2"/>
  <c r="E4638" i="2" s="1"/>
  <c r="D4637" i="2"/>
  <c r="E4637" i="2" s="1"/>
  <c r="D4636" i="2"/>
  <c r="E4636" i="2" s="1"/>
  <c r="D4635" i="2"/>
  <c r="E4635" i="2" s="1"/>
  <c r="D4634" i="2"/>
  <c r="E4634" i="2" s="1"/>
  <c r="D4633" i="2"/>
  <c r="E4633" i="2" s="1"/>
  <c r="D4632" i="2"/>
  <c r="E4632" i="2" s="1"/>
  <c r="D4631" i="2"/>
  <c r="E4631" i="2" s="1"/>
  <c r="D4630" i="2"/>
  <c r="E4630" i="2" s="1"/>
  <c r="D4629" i="2"/>
  <c r="E4629" i="2" s="1"/>
  <c r="D4628" i="2"/>
  <c r="E4628" i="2" s="1"/>
  <c r="D4627" i="2"/>
  <c r="E4627" i="2" s="1"/>
  <c r="D4626" i="2"/>
  <c r="E4626" i="2" s="1"/>
  <c r="D4625" i="2"/>
  <c r="E4625" i="2" s="1"/>
  <c r="D4624" i="2"/>
  <c r="E4624" i="2" s="1"/>
  <c r="D4623" i="2"/>
  <c r="E4623" i="2" s="1"/>
  <c r="D4622" i="2"/>
  <c r="E4622" i="2" s="1"/>
  <c r="D4621" i="2"/>
  <c r="E4621" i="2" s="1"/>
  <c r="D4583" i="2"/>
  <c r="E4583" i="2" s="1"/>
  <c r="D4582" i="2"/>
  <c r="E4582" i="2" s="1"/>
  <c r="D4581" i="2"/>
  <c r="E4581" i="2" s="1"/>
  <c r="D4580" i="2"/>
  <c r="E4580" i="2" s="1"/>
  <c r="D4579" i="2"/>
  <c r="E4579" i="2" s="1"/>
  <c r="D4578" i="2"/>
  <c r="E4578" i="2" s="1"/>
  <c r="D4577" i="2"/>
  <c r="E4577" i="2" s="1"/>
  <c r="D4576" i="2"/>
  <c r="E4576" i="2" s="1"/>
  <c r="D4575" i="2"/>
  <c r="E4575" i="2" s="1"/>
  <c r="D4574" i="2"/>
  <c r="E4574" i="2" s="1"/>
  <c r="D4573" i="2"/>
  <c r="E4573" i="2" s="1"/>
  <c r="D4572" i="2"/>
  <c r="E4572" i="2" s="1"/>
  <c r="D4571" i="2"/>
  <c r="E4571" i="2" s="1"/>
  <c r="D4570" i="2"/>
  <c r="E4570" i="2" s="1"/>
  <c r="D4569" i="2"/>
  <c r="E4569" i="2" s="1"/>
  <c r="D4568" i="2"/>
  <c r="E4568" i="2" s="1"/>
  <c r="D4567" i="2"/>
  <c r="E4567" i="2" s="1"/>
  <c r="D4566" i="2"/>
  <c r="E4566" i="2" s="1"/>
  <c r="D4565" i="2"/>
  <c r="E4565" i="2" s="1"/>
  <c r="E4555" i="2"/>
  <c r="E4527" i="2"/>
  <c r="D4527" i="2"/>
  <c r="E4526" i="2"/>
  <c r="D4526" i="2"/>
  <c r="E4525" i="2"/>
  <c r="D4525" i="2"/>
  <c r="E4524" i="2"/>
  <c r="D4524" i="2"/>
  <c r="E4523" i="2"/>
  <c r="D4523" i="2"/>
  <c r="E4522" i="2"/>
  <c r="D4522" i="2"/>
  <c r="E4521" i="2"/>
  <c r="D4521" i="2"/>
  <c r="E4520" i="2"/>
  <c r="D4520" i="2"/>
  <c r="E4519" i="2"/>
  <c r="D4519" i="2"/>
  <c r="E4518" i="2"/>
  <c r="D4518" i="2"/>
  <c r="D4517" i="2"/>
  <c r="E4517" i="2" s="1"/>
  <c r="E4516" i="2"/>
  <c r="D4516" i="2"/>
  <c r="D4515" i="2"/>
  <c r="E4515" i="2" s="1"/>
  <c r="E4514" i="2"/>
  <c r="D4514" i="2"/>
  <c r="D4513" i="2"/>
  <c r="E4513" i="2" s="1"/>
  <c r="E4512" i="2"/>
  <c r="D4512" i="2"/>
  <c r="D4511" i="2"/>
  <c r="E4511" i="2" s="1"/>
  <c r="E4510" i="2"/>
  <c r="D4510" i="2"/>
  <c r="D4509" i="2"/>
  <c r="E4509" i="2" s="1"/>
  <c r="E4498" i="2"/>
  <c r="D4470" i="2"/>
  <c r="E4470" i="2" s="1"/>
  <c r="D4469" i="2"/>
  <c r="E4469" i="2" s="1"/>
  <c r="D4468" i="2"/>
  <c r="E4468" i="2" s="1"/>
  <c r="D4467" i="2"/>
  <c r="E4467" i="2" s="1"/>
  <c r="D4466" i="2"/>
  <c r="E4466" i="2" s="1"/>
  <c r="D4465" i="2"/>
  <c r="E4465" i="2" s="1"/>
  <c r="D4464" i="2"/>
  <c r="E4464" i="2" s="1"/>
  <c r="D4463" i="2"/>
  <c r="E4463" i="2" s="1"/>
  <c r="D4462" i="2"/>
  <c r="E4462" i="2" s="1"/>
  <c r="D4461" i="2"/>
  <c r="E4461" i="2" s="1"/>
  <c r="D4460" i="2"/>
  <c r="E4460" i="2" s="1"/>
  <c r="D4459" i="2"/>
  <c r="E4459" i="2" s="1"/>
  <c r="D4458" i="2"/>
  <c r="E4458" i="2" s="1"/>
  <c r="D4457" i="2"/>
  <c r="E4457" i="2" s="1"/>
  <c r="D4456" i="2"/>
  <c r="E4456" i="2" s="1"/>
  <c r="D4455" i="2"/>
  <c r="E4455" i="2" s="1"/>
  <c r="D4454" i="2"/>
  <c r="E4454" i="2" s="1"/>
  <c r="D4453" i="2"/>
  <c r="E4453" i="2" s="1"/>
  <c r="D4452" i="2"/>
  <c r="E4452" i="2" s="1"/>
  <c r="E4497" i="2" s="1"/>
  <c r="E4499" i="2" s="1"/>
  <c r="E4501" i="2" s="1"/>
  <c r="E4503" i="2" s="1"/>
  <c r="E4441" i="2"/>
  <c r="E4413" i="2"/>
  <c r="D4413" i="2"/>
  <c r="E4412" i="2"/>
  <c r="D4412" i="2"/>
  <c r="E4411" i="2"/>
  <c r="D4411" i="2"/>
  <c r="E4410" i="2"/>
  <c r="D4410" i="2"/>
  <c r="E4409" i="2"/>
  <c r="D4409" i="2"/>
  <c r="E4408" i="2"/>
  <c r="D4408" i="2"/>
  <c r="E4407" i="2"/>
  <c r="D4407" i="2"/>
  <c r="E4406" i="2"/>
  <c r="D4406" i="2"/>
  <c r="E4405" i="2"/>
  <c r="D4405" i="2"/>
  <c r="D4404" i="2"/>
  <c r="E4404" i="2" s="1"/>
  <c r="E4403" i="2"/>
  <c r="D4403" i="2"/>
  <c r="D4402" i="2"/>
  <c r="E4402" i="2" s="1"/>
  <c r="E4401" i="2"/>
  <c r="D4401" i="2"/>
  <c r="D4400" i="2"/>
  <c r="E4400" i="2" s="1"/>
  <c r="E4399" i="2"/>
  <c r="D4399" i="2"/>
  <c r="D4398" i="2"/>
  <c r="E4398" i="2" s="1"/>
  <c r="E4397" i="2"/>
  <c r="D4397" i="2"/>
  <c r="D4396" i="2"/>
  <c r="E4396" i="2" s="1"/>
  <c r="E4395" i="2"/>
  <c r="D4395" i="2"/>
  <c r="E4384" i="2"/>
  <c r="D4356" i="2"/>
  <c r="E4356" i="2" s="1"/>
  <c r="D4355" i="2"/>
  <c r="E4355" i="2" s="1"/>
  <c r="D4354" i="2"/>
  <c r="E4354" i="2" s="1"/>
  <c r="D4353" i="2"/>
  <c r="E4353" i="2" s="1"/>
  <c r="D4352" i="2"/>
  <c r="E4352" i="2" s="1"/>
  <c r="D4351" i="2"/>
  <c r="E4351" i="2" s="1"/>
  <c r="D4350" i="2"/>
  <c r="E4350" i="2" s="1"/>
  <c r="D4349" i="2"/>
  <c r="E4349" i="2" s="1"/>
  <c r="D4348" i="2"/>
  <c r="E4348" i="2" s="1"/>
  <c r="D4347" i="2"/>
  <c r="E4347" i="2" s="1"/>
  <c r="D4346" i="2"/>
  <c r="E4346" i="2" s="1"/>
  <c r="D4345" i="2"/>
  <c r="E4345" i="2" s="1"/>
  <c r="D4344" i="2"/>
  <c r="E4344" i="2" s="1"/>
  <c r="D4343" i="2"/>
  <c r="E4343" i="2" s="1"/>
  <c r="D4342" i="2"/>
  <c r="E4342" i="2" s="1"/>
  <c r="D4341" i="2"/>
  <c r="E4341" i="2" s="1"/>
  <c r="D4340" i="2"/>
  <c r="E4340" i="2" s="1"/>
  <c r="D4339" i="2"/>
  <c r="E4339" i="2" s="1"/>
  <c r="D4338" i="2"/>
  <c r="E4338" i="2" s="1"/>
  <c r="E4327" i="2"/>
  <c r="E4299" i="2"/>
  <c r="D4299" i="2"/>
  <c r="E4298" i="2"/>
  <c r="D4298" i="2"/>
  <c r="E4297" i="2"/>
  <c r="D4297" i="2"/>
  <c r="E4296" i="2"/>
  <c r="D4296" i="2"/>
  <c r="E4295" i="2"/>
  <c r="D4295" i="2"/>
  <c r="E4294" i="2"/>
  <c r="D4294" i="2"/>
  <c r="D4293" i="2"/>
  <c r="E4293" i="2" s="1"/>
  <c r="E4292" i="2"/>
  <c r="D4292" i="2"/>
  <c r="D4291" i="2"/>
  <c r="E4291" i="2" s="1"/>
  <c r="E4290" i="2"/>
  <c r="D4290" i="2"/>
  <c r="D4289" i="2"/>
  <c r="E4289" i="2" s="1"/>
  <c r="E4288" i="2"/>
  <c r="D4288" i="2"/>
  <c r="D4287" i="2"/>
  <c r="E4287" i="2" s="1"/>
  <c r="E4286" i="2"/>
  <c r="D4286" i="2"/>
  <c r="D4285" i="2"/>
  <c r="E4285" i="2" s="1"/>
  <c r="E4284" i="2"/>
  <c r="D4284" i="2"/>
  <c r="D4283" i="2"/>
  <c r="E4283" i="2" s="1"/>
  <c r="E4282" i="2"/>
  <c r="D4282" i="2"/>
  <c r="D4281" i="2"/>
  <c r="E4281" i="2" s="1"/>
  <c r="E4242" i="2"/>
  <c r="D4242" i="2"/>
  <c r="D4241" i="2"/>
  <c r="E4241" i="2" s="1"/>
  <c r="E4240" i="2"/>
  <c r="D4240" i="2"/>
  <c r="D4239" i="2"/>
  <c r="E4239" i="2" s="1"/>
  <c r="E4238" i="2"/>
  <c r="D4238" i="2"/>
  <c r="D4237" i="2"/>
  <c r="E4237" i="2" s="1"/>
  <c r="E4236" i="2"/>
  <c r="D4236" i="2"/>
  <c r="D4235" i="2"/>
  <c r="E4235" i="2" s="1"/>
  <c r="E4234" i="2"/>
  <c r="D4234" i="2"/>
  <c r="D4233" i="2"/>
  <c r="E4233" i="2" s="1"/>
  <c r="E4232" i="2"/>
  <c r="D4232" i="2"/>
  <c r="D4231" i="2"/>
  <c r="E4231" i="2" s="1"/>
  <c r="E4230" i="2"/>
  <c r="D4230" i="2"/>
  <c r="D4229" i="2"/>
  <c r="E4229" i="2" s="1"/>
  <c r="E4228" i="2"/>
  <c r="D4228" i="2"/>
  <c r="D4227" i="2"/>
  <c r="E4227" i="2" s="1"/>
  <c r="E4226" i="2"/>
  <c r="D4226" i="2"/>
  <c r="D4225" i="2"/>
  <c r="E4225" i="2" s="1"/>
  <c r="E4224" i="2"/>
  <c r="E4269" i="2" s="1"/>
  <c r="E4271" i="2" s="1"/>
  <c r="E4273" i="2" s="1"/>
  <c r="E4275" i="2" s="1"/>
  <c r="D4224" i="2"/>
  <c r="E4213" i="2"/>
  <c r="E4185" i="2"/>
  <c r="D4185" i="2"/>
  <c r="D4184" i="2"/>
  <c r="E4184" i="2" s="1"/>
  <c r="D4183" i="2"/>
  <c r="E4183" i="2" s="1"/>
  <c r="D4182" i="2"/>
  <c r="E4182" i="2" s="1"/>
  <c r="D4181" i="2"/>
  <c r="E4181" i="2" s="1"/>
  <c r="D4180" i="2"/>
  <c r="E4180" i="2" s="1"/>
  <c r="E4179" i="2"/>
  <c r="D4179" i="2"/>
  <c r="D4178" i="2"/>
  <c r="E4178" i="2" s="1"/>
  <c r="E4177" i="2"/>
  <c r="D4177" i="2"/>
  <c r="D4176" i="2"/>
  <c r="E4176" i="2" s="1"/>
  <c r="D4175" i="2"/>
  <c r="E4175" i="2" s="1"/>
  <c r="D4174" i="2"/>
  <c r="E4174" i="2" s="1"/>
  <c r="D4173" i="2"/>
  <c r="E4173" i="2" s="1"/>
  <c r="D4172" i="2"/>
  <c r="E4172" i="2" s="1"/>
  <c r="E4171" i="2"/>
  <c r="D4171" i="2"/>
  <c r="D4170" i="2"/>
  <c r="E4170" i="2" s="1"/>
  <c r="E4169" i="2"/>
  <c r="D4169" i="2"/>
  <c r="D4168" i="2"/>
  <c r="E4168" i="2" s="1"/>
  <c r="D4167" i="2"/>
  <c r="E4167" i="2" s="1"/>
  <c r="E4212" i="2" s="1"/>
  <c r="E4214" i="2" s="1"/>
  <c r="E4216" i="2" s="1"/>
  <c r="E4218" i="2" s="1"/>
  <c r="E4156" i="2"/>
  <c r="E4128" i="2"/>
  <c r="D4128" i="2"/>
  <c r="E4127" i="2"/>
  <c r="D4127" i="2"/>
  <c r="E4126" i="2"/>
  <c r="D4126" i="2"/>
  <c r="E4125" i="2"/>
  <c r="D4125" i="2"/>
  <c r="E4124" i="2"/>
  <c r="D4124" i="2"/>
  <c r="E4123" i="2"/>
  <c r="D4123" i="2"/>
  <c r="E4122" i="2"/>
  <c r="D4122" i="2"/>
  <c r="E4121" i="2"/>
  <c r="D4121" i="2"/>
  <c r="E4120" i="2"/>
  <c r="D4120" i="2"/>
  <c r="E4119" i="2"/>
  <c r="D4119" i="2"/>
  <c r="E4118" i="2"/>
  <c r="D4118" i="2"/>
  <c r="E4117" i="2"/>
  <c r="D4117" i="2"/>
  <c r="E4116" i="2"/>
  <c r="D4116" i="2"/>
  <c r="E4115" i="2"/>
  <c r="D4115" i="2"/>
  <c r="E4114" i="2"/>
  <c r="D4114" i="2"/>
  <c r="E4113" i="2"/>
  <c r="D4113" i="2"/>
  <c r="E4112" i="2"/>
  <c r="D4112" i="2"/>
  <c r="E4111" i="2"/>
  <c r="D4111" i="2"/>
  <c r="E4110" i="2"/>
  <c r="E4155" i="2" s="1"/>
  <c r="E4157" i="2" s="1"/>
  <c r="E4159" i="2" s="1"/>
  <c r="E4161" i="2" s="1"/>
  <c r="D4110" i="2"/>
  <c r="E4099" i="2"/>
  <c r="D4071" i="2"/>
  <c r="E4071" i="2" s="1"/>
  <c r="E4070" i="2"/>
  <c r="D4070" i="2"/>
  <c r="D4069" i="2"/>
  <c r="E4069" i="2" s="1"/>
  <c r="E4068" i="2"/>
  <c r="D4068" i="2"/>
  <c r="D4067" i="2"/>
  <c r="E4067" i="2" s="1"/>
  <c r="E4066" i="2"/>
  <c r="D4066" i="2"/>
  <c r="D4065" i="2"/>
  <c r="E4065" i="2" s="1"/>
  <c r="E4064" i="2"/>
  <c r="D4064" i="2"/>
  <c r="D4063" i="2"/>
  <c r="E4063" i="2" s="1"/>
  <c r="E4062" i="2"/>
  <c r="D4062" i="2"/>
  <c r="D4061" i="2"/>
  <c r="E4061" i="2" s="1"/>
  <c r="E4060" i="2"/>
  <c r="D4060" i="2"/>
  <c r="D4059" i="2"/>
  <c r="E4059" i="2" s="1"/>
  <c r="E4058" i="2"/>
  <c r="D4058" i="2"/>
  <c r="D4057" i="2"/>
  <c r="E4057" i="2" s="1"/>
  <c r="E4056" i="2"/>
  <c r="D4056" i="2"/>
  <c r="D4055" i="2"/>
  <c r="E4055" i="2" s="1"/>
  <c r="E4054" i="2"/>
  <c r="D4054" i="2"/>
  <c r="D4053" i="2"/>
  <c r="E4053" i="2" s="1"/>
  <c r="E4042" i="2"/>
  <c r="E4014" i="2"/>
  <c r="D4014" i="2"/>
  <c r="D4013" i="2"/>
  <c r="E4013" i="2" s="1"/>
  <c r="E4012" i="2"/>
  <c r="D4012" i="2"/>
  <c r="D4011" i="2"/>
  <c r="E4011" i="2" s="1"/>
  <c r="E4010" i="2"/>
  <c r="D4010" i="2"/>
  <c r="D4009" i="2"/>
  <c r="E4009" i="2" s="1"/>
  <c r="E4008" i="2"/>
  <c r="D4008" i="2"/>
  <c r="D4007" i="2"/>
  <c r="E4007" i="2" s="1"/>
  <c r="E4006" i="2"/>
  <c r="D4006" i="2"/>
  <c r="D4005" i="2"/>
  <c r="E4005" i="2" s="1"/>
  <c r="E4004" i="2"/>
  <c r="D4004" i="2"/>
  <c r="D4003" i="2"/>
  <c r="E4003" i="2" s="1"/>
  <c r="E4002" i="2"/>
  <c r="D4002" i="2"/>
  <c r="D4001" i="2"/>
  <c r="E4001" i="2" s="1"/>
  <c r="E4000" i="2"/>
  <c r="D4000" i="2"/>
  <c r="D3999" i="2"/>
  <c r="E3999" i="2" s="1"/>
  <c r="E3998" i="2"/>
  <c r="D3998" i="2"/>
  <c r="D3997" i="2"/>
  <c r="E3997" i="2" s="1"/>
  <c r="E3996" i="2"/>
  <c r="D3996" i="2"/>
  <c r="E3985" i="2"/>
  <c r="E3957" i="2"/>
  <c r="D3957" i="2"/>
  <c r="D3956" i="2"/>
  <c r="E3956" i="2" s="1"/>
  <c r="E3955" i="2"/>
  <c r="D3955" i="2"/>
  <c r="D3954" i="2"/>
  <c r="E3954" i="2" s="1"/>
  <c r="E3953" i="2"/>
  <c r="D3953" i="2"/>
  <c r="D3952" i="2"/>
  <c r="E3952" i="2" s="1"/>
  <c r="E3951" i="2"/>
  <c r="D3951" i="2"/>
  <c r="D3950" i="2"/>
  <c r="E3950" i="2" s="1"/>
  <c r="E3949" i="2"/>
  <c r="D3949" i="2"/>
  <c r="D3948" i="2"/>
  <c r="E3948" i="2" s="1"/>
  <c r="E3947" i="2"/>
  <c r="D3947" i="2"/>
  <c r="D3946" i="2"/>
  <c r="E3946" i="2" s="1"/>
  <c r="E3945" i="2"/>
  <c r="D3945" i="2"/>
  <c r="D3944" i="2"/>
  <c r="E3944" i="2" s="1"/>
  <c r="E3943" i="2"/>
  <c r="D3943" i="2"/>
  <c r="D3942" i="2"/>
  <c r="E3942" i="2" s="1"/>
  <c r="E3941" i="2"/>
  <c r="D3941" i="2"/>
  <c r="D3940" i="2"/>
  <c r="E3940" i="2" s="1"/>
  <c r="E3939" i="2"/>
  <c r="E3984" i="2" s="1"/>
  <c r="E3986" i="2" s="1"/>
  <c r="E3988" i="2" s="1"/>
  <c r="E3990" i="2" s="1"/>
  <c r="D3939" i="2"/>
  <c r="E3928" i="2"/>
  <c r="D3900" i="2"/>
  <c r="E3900" i="2" s="1"/>
  <c r="E3899" i="2"/>
  <c r="D3899" i="2"/>
  <c r="D3898" i="2"/>
  <c r="E3898" i="2" s="1"/>
  <c r="E3897" i="2"/>
  <c r="D3897" i="2"/>
  <c r="D3896" i="2"/>
  <c r="E3896" i="2" s="1"/>
  <c r="E3895" i="2"/>
  <c r="D3895" i="2"/>
  <c r="D3894" i="2"/>
  <c r="E3894" i="2" s="1"/>
  <c r="E3893" i="2"/>
  <c r="D3893" i="2"/>
  <c r="D3892" i="2"/>
  <c r="E3892" i="2" s="1"/>
  <c r="E3891" i="2"/>
  <c r="D3891" i="2"/>
  <c r="D3890" i="2"/>
  <c r="E3890" i="2" s="1"/>
  <c r="E3889" i="2"/>
  <c r="D3889" i="2"/>
  <c r="D3888" i="2"/>
  <c r="E3888" i="2" s="1"/>
  <c r="E3887" i="2"/>
  <c r="D3887" i="2"/>
  <c r="D3886" i="2"/>
  <c r="E3886" i="2" s="1"/>
  <c r="E3885" i="2"/>
  <c r="D3885" i="2"/>
  <c r="D3884" i="2"/>
  <c r="E3884" i="2" s="1"/>
  <c r="E3883" i="2"/>
  <c r="D3883" i="2"/>
  <c r="D3882" i="2"/>
  <c r="E3882" i="2" s="1"/>
  <c r="E3871" i="2"/>
  <c r="E3843" i="2"/>
  <c r="D3843" i="2"/>
  <c r="E3842" i="2"/>
  <c r="D3842" i="2"/>
  <c r="E3841" i="2"/>
  <c r="D3841" i="2"/>
  <c r="E3840" i="2"/>
  <c r="D3840" i="2"/>
  <c r="E3839" i="2"/>
  <c r="D3839" i="2"/>
  <c r="E3838" i="2"/>
  <c r="D3838" i="2"/>
  <c r="E3837" i="2"/>
  <c r="D3837" i="2"/>
  <c r="E3836" i="2"/>
  <c r="D3836" i="2"/>
  <c r="E3835" i="2"/>
  <c r="D3835" i="2"/>
  <c r="E3834" i="2"/>
  <c r="D3834" i="2"/>
  <c r="E3833" i="2"/>
  <c r="D3833" i="2"/>
  <c r="E3832" i="2"/>
  <c r="D3832" i="2"/>
  <c r="E3831" i="2"/>
  <c r="D3831" i="2"/>
  <c r="E3830" i="2"/>
  <c r="D3830" i="2"/>
  <c r="E3829" i="2"/>
  <c r="D3829" i="2"/>
  <c r="E3828" i="2"/>
  <c r="D3828" i="2"/>
  <c r="E3827" i="2"/>
  <c r="D3827" i="2"/>
  <c r="E3826" i="2"/>
  <c r="E3870" i="2" s="1"/>
  <c r="E3872" i="2" s="1"/>
  <c r="E3874" i="2" s="1"/>
  <c r="E3876" i="2" s="1"/>
  <c r="D3826" i="2"/>
  <c r="E3825" i="2"/>
  <c r="D3825" i="2"/>
  <c r="E3814" i="2"/>
  <c r="E3786" i="2"/>
  <c r="D3786" i="2"/>
  <c r="D3785" i="2"/>
  <c r="E3785" i="2" s="1"/>
  <c r="E3784" i="2"/>
  <c r="D3784" i="2"/>
  <c r="D3783" i="2"/>
  <c r="E3783" i="2" s="1"/>
  <c r="E3782" i="2"/>
  <c r="D3782" i="2"/>
  <c r="D3781" i="2"/>
  <c r="E3781" i="2" s="1"/>
  <c r="E3780" i="2"/>
  <c r="D3780" i="2"/>
  <c r="D3779" i="2"/>
  <c r="E3779" i="2" s="1"/>
  <c r="E3778" i="2"/>
  <c r="D3778" i="2"/>
  <c r="D3777" i="2"/>
  <c r="E3777" i="2" s="1"/>
  <c r="E3776" i="2"/>
  <c r="D3776" i="2"/>
  <c r="D3775" i="2"/>
  <c r="E3775" i="2" s="1"/>
  <c r="E3774" i="2"/>
  <c r="D3774" i="2"/>
  <c r="D3773" i="2"/>
  <c r="E3773" i="2" s="1"/>
  <c r="D3772" i="2"/>
  <c r="E3772" i="2" s="1"/>
  <c r="D3771" i="2"/>
  <c r="E3771" i="2" s="1"/>
  <c r="D3770" i="2"/>
  <c r="E3770" i="2" s="1"/>
  <c r="D3769" i="2"/>
  <c r="E3769" i="2" s="1"/>
  <c r="D3768" i="2"/>
  <c r="E3768" i="2" s="1"/>
  <c r="E3813" i="2" s="1"/>
  <c r="E3815" i="2" s="1"/>
  <c r="E3817" i="2" s="1"/>
  <c r="E3819" i="2" s="1"/>
  <c r="E3757" i="2"/>
  <c r="E3729" i="2"/>
  <c r="D3729" i="2"/>
  <c r="E3728" i="2"/>
  <c r="D3728" i="2"/>
  <c r="E3727" i="2"/>
  <c r="D3727" i="2"/>
  <c r="E3726" i="2"/>
  <c r="D3726" i="2"/>
  <c r="E3725" i="2"/>
  <c r="D3725" i="2"/>
  <c r="E3724" i="2"/>
  <c r="D3724" i="2"/>
  <c r="E3723" i="2"/>
  <c r="D3723" i="2"/>
  <c r="E3722" i="2"/>
  <c r="D3722" i="2"/>
  <c r="E3721" i="2"/>
  <c r="D3721" i="2"/>
  <c r="E3720" i="2"/>
  <c r="D3720" i="2"/>
  <c r="E3719" i="2"/>
  <c r="D3719" i="2"/>
  <c r="E3718" i="2"/>
  <c r="D3718" i="2"/>
  <c r="E3717" i="2"/>
  <c r="D3717" i="2"/>
  <c r="E3716" i="2"/>
  <c r="D3716" i="2"/>
  <c r="E3715" i="2"/>
  <c r="D3715" i="2"/>
  <c r="E3714" i="2"/>
  <c r="D3714" i="2"/>
  <c r="E3713" i="2"/>
  <c r="D3713" i="2"/>
  <c r="E3712" i="2"/>
  <c r="D3712" i="2"/>
  <c r="E3711" i="2"/>
  <c r="E3756" i="2" s="1"/>
  <c r="E3758" i="2" s="1"/>
  <c r="E3760" i="2" s="1"/>
  <c r="E3762" i="2" s="1"/>
  <c r="D3711" i="2"/>
  <c r="E3672" i="2"/>
  <c r="D3672" i="2"/>
  <c r="E3671" i="2"/>
  <c r="D3671" i="2"/>
  <c r="E3670" i="2"/>
  <c r="D3670" i="2"/>
  <c r="E3669" i="2"/>
  <c r="D3669" i="2"/>
  <c r="E3668" i="2"/>
  <c r="D3668" i="2"/>
  <c r="E3667" i="2"/>
  <c r="D3667" i="2"/>
  <c r="E3666" i="2"/>
  <c r="D3666" i="2"/>
  <c r="D3665" i="2"/>
  <c r="E3665" i="2" s="1"/>
  <c r="E3664" i="2"/>
  <c r="D3664" i="2"/>
  <c r="D3663" i="2"/>
  <c r="E3663" i="2" s="1"/>
  <c r="E3662" i="2"/>
  <c r="D3662" i="2"/>
  <c r="D3661" i="2"/>
  <c r="E3661" i="2" s="1"/>
  <c r="E3660" i="2"/>
  <c r="D3660" i="2"/>
  <c r="D3659" i="2"/>
  <c r="E3659" i="2" s="1"/>
  <c r="E3658" i="2"/>
  <c r="D3658" i="2"/>
  <c r="D3657" i="2"/>
  <c r="E3657" i="2" s="1"/>
  <c r="E3656" i="2"/>
  <c r="D3656" i="2"/>
  <c r="D3655" i="2"/>
  <c r="E3655" i="2" s="1"/>
  <c r="D3654" i="2"/>
  <c r="E3654" i="2" s="1"/>
  <c r="E3699" i="2" s="1"/>
  <c r="E3701" i="2" s="1"/>
  <c r="E3703" i="2" s="1"/>
  <c r="E3705" i="2" s="1"/>
  <c r="D3615" i="2"/>
  <c r="E3615" i="2" s="1"/>
  <c r="D3614" i="2"/>
  <c r="E3614" i="2" s="1"/>
  <c r="D3613" i="2"/>
  <c r="E3613" i="2" s="1"/>
  <c r="D3612" i="2"/>
  <c r="E3612" i="2" s="1"/>
  <c r="D3611" i="2"/>
  <c r="E3611" i="2" s="1"/>
  <c r="D3610" i="2"/>
  <c r="E3610" i="2" s="1"/>
  <c r="D3609" i="2"/>
  <c r="E3609" i="2" s="1"/>
  <c r="D3608" i="2"/>
  <c r="E3608" i="2" s="1"/>
  <c r="D3607" i="2"/>
  <c r="E3607" i="2" s="1"/>
  <c r="D3606" i="2"/>
  <c r="E3606" i="2" s="1"/>
  <c r="D3605" i="2"/>
  <c r="E3605" i="2" s="1"/>
  <c r="D3604" i="2"/>
  <c r="E3604" i="2" s="1"/>
  <c r="D3603" i="2"/>
  <c r="E3603" i="2" s="1"/>
  <c r="D3602" i="2"/>
  <c r="E3602" i="2" s="1"/>
  <c r="D3601" i="2"/>
  <c r="E3601" i="2" s="1"/>
  <c r="D3600" i="2"/>
  <c r="E3600" i="2" s="1"/>
  <c r="D3599" i="2"/>
  <c r="E3599" i="2" s="1"/>
  <c r="D3598" i="2"/>
  <c r="E3598" i="2" s="1"/>
  <c r="D3597" i="2"/>
  <c r="E3597" i="2" s="1"/>
  <c r="E3642" i="2" s="1"/>
  <c r="E3644" i="2" s="1"/>
  <c r="E3646" i="2" s="1"/>
  <c r="E3648" i="2" s="1"/>
  <c r="E3586" i="2"/>
  <c r="D3558" i="2"/>
  <c r="E3558" i="2" s="1"/>
  <c r="E3557" i="2"/>
  <c r="D3557" i="2"/>
  <c r="D3556" i="2"/>
  <c r="E3556" i="2" s="1"/>
  <c r="E3555" i="2"/>
  <c r="D3555" i="2"/>
  <c r="D3554" i="2"/>
  <c r="E3554" i="2" s="1"/>
  <c r="E3553" i="2"/>
  <c r="D3553" i="2"/>
  <c r="D3552" i="2"/>
  <c r="E3552" i="2" s="1"/>
  <c r="E3551" i="2"/>
  <c r="D3551" i="2"/>
  <c r="D3550" i="2"/>
  <c r="E3550" i="2" s="1"/>
  <c r="E3549" i="2"/>
  <c r="D3549" i="2"/>
  <c r="D3548" i="2"/>
  <c r="E3548" i="2" s="1"/>
  <c r="E3547" i="2"/>
  <c r="D3547" i="2"/>
  <c r="D3546" i="2"/>
  <c r="E3546" i="2" s="1"/>
  <c r="E3545" i="2"/>
  <c r="D3545" i="2"/>
  <c r="D3544" i="2"/>
  <c r="E3544" i="2" s="1"/>
  <c r="E3543" i="2"/>
  <c r="D3543" i="2"/>
  <c r="D3542" i="2"/>
  <c r="E3542" i="2" s="1"/>
  <c r="E3541" i="2"/>
  <c r="D3541" i="2"/>
  <c r="D3540" i="2"/>
  <c r="E3540" i="2" s="1"/>
  <c r="E3585" i="2" s="1"/>
  <c r="E3587" i="2" s="1"/>
  <c r="E3589" i="2" s="1"/>
  <c r="E3591" i="2" s="1"/>
  <c r="E3501" i="2"/>
  <c r="D3501" i="2"/>
  <c r="D3500" i="2"/>
  <c r="E3500" i="2" s="1"/>
  <c r="E3499" i="2"/>
  <c r="D3499" i="2"/>
  <c r="D3498" i="2"/>
  <c r="E3498" i="2" s="1"/>
  <c r="E3497" i="2"/>
  <c r="D3497" i="2"/>
  <c r="D3496" i="2"/>
  <c r="E3496" i="2" s="1"/>
  <c r="E3495" i="2"/>
  <c r="D3495" i="2"/>
  <c r="D3494" i="2"/>
  <c r="E3494" i="2" s="1"/>
  <c r="E3493" i="2"/>
  <c r="D3493" i="2"/>
  <c r="D3492" i="2"/>
  <c r="E3492" i="2" s="1"/>
  <c r="E3491" i="2"/>
  <c r="D3491" i="2"/>
  <c r="D3490" i="2"/>
  <c r="E3490" i="2" s="1"/>
  <c r="E3489" i="2"/>
  <c r="D3489" i="2"/>
  <c r="D3488" i="2"/>
  <c r="E3488" i="2" s="1"/>
  <c r="E3487" i="2"/>
  <c r="D3487" i="2"/>
  <c r="D3486" i="2"/>
  <c r="E3486" i="2" s="1"/>
  <c r="E3485" i="2"/>
  <c r="D3485" i="2"/>
  <c r="D3484" i="2"/>
  <c r="E3484" i="2" s="1"/>
  <c r="E3483" i="2"/>
  <c r="D3483" i="2"/>
  <c r="D3444" i="2"/>
  <c r="E3444" i="2" s="1"/>
  <c r="E3443" i="2"/>
  <c r="D3443" i="2"/>
  <c r="D3442" i="2"/>
  <c r="E3442" i="2" s="1"/>
  <c r="E3441" i="2"/>
  <c r="D3441" i="2"/>
  <c r="D3440" i="2"/>
  <c r="E3440" i="2" s="1"/>
  <c r="E3439" i="2"/>
  <c r="D3439" i="2"/>
  <c r="D3438" i="2"/>
  <c r="E3438" i="2" s="1"/>
  <c r="E3437" i="2"/>
  <c r="D3437" i="2"/>
  <c r="D3436" i="2"/>
  <c r="E3436" i="2" s="1"/>
  <c r="E3435" i="2"/>
  <c r="D3435" i="2"/>
  <c r="D3434" i="2"/>
  <c r="E3434" i="2" s="1"/>
  <c r="D3433" i="2"/>
  <c r="E3433" i="2" s="1"/>
  <c r="D3432" i="2"/>
  <c r="E3432" i="2" s="1"/>
  <c r="D3431" i="2"/>
  <c r="E3431" i="2" s="1"/>
  <c r="D3430" i="2"/>
  <c r="E3430" i="2" s="1"/>
  <c r="D3429" i="2"/>
  <c r="E3429" i="2" s="1"/>
  <c r="D3428" i="2"/>
  <c r="E3428" i="2" s="1"/>
  <c r="D3427" i="2"/>
  <c r="E3427" i="2" s="1"/>
  <c r="D3426" i="2"/>
  <c r="E3426" i="2" s="1"/>
  <c r="E3415" i="2"/>
  <c r="E3387" i="2"/>
  <c r="D3387" i="2"/>
  <c r="E3386" i="2"/>
  <c r="D3386" i="2"/>
  <c r="E3385" i="2"/>
  <c r="D3385" i="2"/>
  <c r="E3384" i="2"/>
  <c r="D3384" i="2"/>
  <c r="E3383" i="2"/>
  <c r="D3383" i="2"/>
  <c r="E3382" i="2"/>
  <c r="D3382" i="2"/>
  <c r="E3381" i="2"/>
  <c r="D3381" i="2"/>
  <c r="E3380" i="2"/>
  <c r="D3380" i="2"/>
  <c r="E3379" i="2"/>
  <c r="D3379" i="2"/>
  <c r="E3378" i="2"/>
  <c r="D3378" i="2"/>
  <c r="E3377" i="2"/>
  <c r="D3377" i="2"/>
  <c r="E3376" i="2"/>
  <c r="D3376" i="2"/>
  <c r="E3375" i="2"/>
  <c r="D3375" i="2"/>
  <c r="E3374" i="2"/>
  <c r="D3374" i="2"/>
  <c r="E3373" i="2"/>
  <c r="D3373" i="2"/>
  <c r="E3372" i="2"/>
  <c r="D3372" i="2"/>
  <c r="E3371" i="2"/>
  <c r="D3371" i="2"/>
  <c r="E3370" i="2"/>
  <c r="D3370" i="2"/>
  <c r="E3369" i="2"/>
  <c r="E3414" i="2" s="1"/>
  <c r="E3416" i="2" s="1"/>
  <c r="E3418" i="2" s="1"/>
  <c r="E3420" i="2" s="1"/>
  <c r="D3369" i="2"/>
  <c r="E3358" i="2"/>
  <c r="E3330" i="2"/>
  <c r="D3330" i="2"/>
  <c r="D3329" i="2"/>
  <c r="E3329" i="2" s="1"/>
  <c r="E3328" i="2"/>
  <c r="D3328" i="2"/>
  <c r="D3327" i="2"/>
  <c r="E3327" i="2" s="1"/>
  <c r="E3326" i="2"/>
  <c r="D3326" i="2"/>
  <c r="D3325" i="2"/>
  <c r="E3325" i="2" s="1"/>
  <c r="E3324" i="2"/>
  <c r="D3324" i="2"/>
  <c r="D3323" i="2"/>
  <c r="E3323" i="2" s="1"/>
  <c r="E3322" i="2"/>
  <c r="D3322" i="2"/>
  <c r="D3321" i="2"/>
  <c r="E3321" i="2" s="1"/>
  <c r="D3320" i="2"/>
  <c r="E3320" i="2" s="1"/>
  <c r="D3319" i="2"/>
  <c r="E3319" i="2" s="1"/>
  <c r="D3318" i="2"/>
  <c r="E3318" i="2" s="1"/>
  <c r="D3317" i="2"/>
  <c r="E3317" i="2" s="1"/>
  <c r="D3316" i="2"/>
  <c r="E3316" i="2" s="1"/>
  <c r="D3315" i="2"/>
  <c r="E3315" i="2" s="1"/>
  <c r="D3314" i="2"/>
  <c r="E3314" i="2" s="1"/>
  <c r="D3313" i="2"/>
  <c r="E3313" i="2" s="1"/>
  <c r="D3312" i="2"/>
  <c r="E3312" i="2" s="1"/>
  <c r="E3301" i="2"/>
  <c r="E3273" i="2"/>
  <c r="D3273" i="2"/>
  <c r="E3272" i="2"/>
  <c r="D3272" i="2"/>
  <c r="E3271" i="2"/>
  <c r="D3271" i="2"/>
  <c r="E3270" i="2"/>
  <c r="D3270" i="2"/>
  <c r="E3269" i="2"/>
  <c r="D3269" i="2"/>
  <c r="E3268" i="2"/>
  <c r="D3268" i="2"/>
  <c r="E3267" i="2"/>
  <c r="D3267" i="2"/>
  <c r="E3266" i="2"/>
  <c r="D3266" i="2"/>
  <c r="E3265" i="2"/>
  <c r="D3265" i="2"/>
  <c r="E3264" i="2"/>
  <c r="D3264" i="2"/>
  <c r="E3263" i="2"/>
  <c r="D3263" i="2"/>
  <c r="E3262" i="2"/>
  <c r="D3262" i="2"/>
  <c r="E3261" i="2"/>
  <c r="D3261" i="2"/>
  <c r="E3260" i="2"/>
  <c r="D3260" i="2"/>
  <c r="E3259" i="2"/>
  <c r="D3259" i="2"/>
  <c r="E3258" i="2"/>
  <c r="D3258" i="2"/>
  <c r="E3257" i="2"/>
  <c r="D3257" i="2"/>
  <c r="E3256" i="2"/>
  <c r="D3256" i="2"/>
  <c r="E3255" i="2"/>
  <c r="E3300" i="2" s="1"/>
  <c r="E3302" i="2" s="1"/>
  <c r="E3304" i="2" s="1"/>
  <c r="E3306" i="2" s="1"/>
  <c r="D3255" i="2"/>
  <c r="E3244" i="2"/>
  <c r="D3216" i="2"/>
  <c r="E3216" i="2" s="1"/>
  <c r="E3215" i="2"/>
  <c r="D3215" i="2"/>
  <c r="D3214" i="2"/>
  <c r="E3214" i="2" s="1"/>
  <c r="E3213" i="2"/>
  <c r="D3213" i="2"/>
  <c r="D3212" i="2"/>
  <c r="E3212" i="2" s="1"/>
  <c r="E3211" i="2"/>
  <c r="D3211" i="2"/>
  <c r="D3210" i="2"/>
  <c r="E3210" i="2" s="1"/>
  <c r="E3209" i="2"/>
  <c r="D3209" i="2"/>
  <c r="D3208" i="2"/>
  <c r="E3208" i="2" s="1"/>
  <c r="D3207" i="2"/>
  <c r="E3207" i="2" s="1"/>
  <c r="D3206" i="2"/>
  <c r="E3206" i="2" s="1"/>
  <c r="D3205" i="2"/>
  <c r="E3205" i="2" s="1"/>
  <c r="D3204" i="2"/>
  <c r="E3204" i="2" s="1"/>
  <c r="D3203" i="2"/>
  <c r="E3203" i="2" s="1"/>
  <c r="D3202" i="2"/>
  <c r="E3202" i="2" s="1"/>
  <c r="D3201" i="2"/>
  <c r="E3201" i="2" s="1"/>
  <c r="D3200" i="2"/>
  <c r="E3200" i="2" s="1"/>
  <c r="D3199" i="2"/>
  <c r="E3199" i="2" s="1"/>
  <c r="D3198" i="2"/>
  <c r="E3198" i="2" s="1"/>
  <c r="E3187" i="2"/>
  <c r="E3159" i="2"/>
  <c r="D3159" i="2"/>
  <c r="E3158" i="2"/>
  <c r="D3158" i="2"/>
  <c r="E3157" i="2"/>
  <c r="D3157" i="2"/>
  <c r="E3156" i="2"/>
  <c r="D3156" i="2"/>
  <c r="E3155" i="2"/>
  <c r="D3155" i="2"/>
  <c r="E3154" i="2"/>
  <c r="D3154" i="2"/>
  <c r="E3153" i="2"/>
  <c r="D3153" i="2"/>
  <c r="E3152" i="2"/>
  <c r="D3152" i="2"/>
  <c r="E3151" i="2"/>
  <c r="D3151" i="2"/>
  <c r="E3150" i="2"/>
  <c r="D3150" i="2"/>
  <c r="E3149" i="2"/>
  <c r="D3149" i="2"/>
  <c r="E3148" i="2"/>
  <c r="D3148" i="2"/>
  <c r="E3147" i="2"/>
  <c r="D3147" i="2"/>
  <c r="E3146" i="2"/>
  <c r="D3146" i="2"/>
  <c r="D3145" i="2"/>
  <c r="D3144" i="2"/>
  <c r="E3144" i="2" s="1"/>
  <c r="E3143" i="2"/>
  <c r="D3143" i="2"/>
  <c r="D3142" i="2"/>
  <c r="E3142" i="2" s="1"/>
  <c r="E3141" i="2"/>
  <c r="D3141" i="2"/>
  <c r="E3130" i="2"/>
  <c r="E3102" i="2"/>
  <c r="D3102" i="2"/>
  <c r="E3101" i="2"/>
  <c r="D3101" i="2"/>
  <c r="E3100" i="2"/>
  <c r="D3100" i="2"/>
  <c r="E3099" i="2"/>
  <c r="D3099" i="2"/>
  <c r="E3098" i="2"/>
  <c r="D3098" i="2"/>
  <c r="E3097" i="2"/>
  <c r="D3097" i="2"/>
  <c r="E3096" i="2"/>
  <c r="D3096" i="2"/>
  <c r="E3095" i="2"/>
  <c r="D3095" i="2"/>
  <c r="E3094" i="2"/>
  <c r="D3094" i="2"/>
  <c r="E3093" i="2"/>
  <c r="D3093" i="2"/>
  <c r="E3092" i="2"/>
  <c r="D3092" i="2"/>
  <c r="E3091" i="2"/>
  <c r="D3091" i="2"/>
  <c r="E3090" i="2"/>
  <c r="D3090" i="2"/>
  <c r="E3089" i="2"/>
  <c r="D3089" i="2"/>
  <c r="E3088" i="2"/>
  <c r="D3088" i="2"/>
  <c r="E3087" i="2"/>
  <c r="D3087" i="2"/>
  <c r="E3086" i="2"/>
  <c r="D3086" i="2"/>
  <c r="E3085" i="2"/>
  <c r="D3085" i="2"/>
  <c r="E3084" i="2"/>
  <c r="E3129" i="2" s="1"/>
  <c r="E3131" i="2" s="1"/>
  <c r="E3133" i="2" s="1"/>
  <c r="E3135" i="2" s="1"/>
  <c r="D3084" i="2"/>
  <c r="E3073" i="2"/>
  <c r="D3045" i="2"/>
  <c r="E3045" i="2" s="1"/>
  <c r="E3044" i="2"/>
  <c r="D3044" i="2"/>
  <c r="D3043" i="2"/>
  <c r="E3043" i="2" s="1"/>
  <c r="E3042" i="2"/>
  <c r="D3042" i="2"/>
  <c r="D3041" i="2"/>
  <c r="E3041" i="2" s="1"/>
  <c r="E3040" i="2"/>
  <c r="D3040" i="2"/>
  <c r="D3039" i="2"/>
  <c r="E3039" i="2" s="1"/>
  <c r="E3038" i="2"/>
  <c r="D3038" i="2"/>
  <c r="D3037" i="2"/>
  <c r="E3037" i="2" s="1"/>
  <c r="E3036" i="2"/>
  <c r="D3036" i="2"/>
  <c r="D3035" i="2"/>
  <c r="E3035" i="2" s="1"/>
  <c r="E3034" i="2"/>
  <c r="D3034" i="2"/>
  <c r="D3033" i="2"/>
  <c r="E3033" i="2" s="1"/>
  <c r="E3032" i="2"/>
  <c r="D3032" i="2"/>
  <c r="D3031" i="2"/>
  <c r="B3031" i="2"/>
  <c r="D3030" i="2"/>
  <c r="B3030" i="2"/>
  <c r="E3030" i="2" s="1"/>
  <c r="E3029" i="2"/>
  <c r="D3029" i="2"/>
  <c r="B3029" i="2"/>
  <c r="E3028" i="2"/>
  <c r="D3028" i="2"/>
  <c r="D3027" i="2"/>
  <c r="B3027" i="2"/>
  <c r="E3027" i="2" s="1"/>
  <c r="E3016" i="2"/>
  <c r="E2988" i="2"/>
  <c r="D2988" i="2"/>
  <c r="E2987" i="2"/>
  <c r="D2987" i="2"/>
  <c r="E2986" i="2"/>
  <c r="D2986" i="2"/>
  <c r="E2985" i="2"/>
  <c r="D2985" i="2"/>
  <c r="E2984" i="2"/>
  <c r="D2984" i="2"/>
  <c r="E2983" i="2"/>
  <c r="D2983" i="2"/>
  <c r="E2982" i="2"/>
  <c r="D2982" i="2"/>
  <c r="E2981" i="2"/>
  <c r="D2981" i="2"/>
  <c r="E2980" i="2"/>
  <c r="D2980" i="2"/>
  <c r="E2979" i="2"/>
  <c r="D2979" i="2"/>
  <c r="D2978" i="2"/>
  <c r="E2978" i="2" s="1"/>
  <c r="E2977" i="2"/>
  <c r="D2977" i="2"/>
  <c r="D2976" i="2"/>
  <c r="E2976" i="2" s="1"/>
  <c r="E2975" i="2"/>
  <c r="D2975" i="2"/>
  <c r="D2974" i="2"/>
  <c r="E2974" i="2" s="1"/>
  <c r="E2973" i="2"/>
  <c r="D2973" i="2"/>
  <c r="D2972" i="2"/>
  <c r="E2972" i="2" s="1"/>
  <c r="E2971" i="2"/>
  <c r="D2971" i="2"/>
  <c r="D2970" i="2"/>
  <c r="E2970" i="2" s="1"/>
  <c r="E3015" i="2" s="1"/>
  <c r="E3017" i="2" s="1"/>
  <c r="E3019" i="2" s="1"/>
  <c r="E3021" i="2" s="1"/>
  <c r="E2959" i="2"/>
  <c r="E2931" i="2"/>
  <c r="D2931" i="2"/>
  <c r="D2930" i="2"/>
  <c r="E2930" i="2" s="1"/>
  <c r="E2929" i="2"/>
  <c r="D2929" i="2"/>
  <c r="D2928" i="2"/>
  <c r="E2928" i="2" s="1"/>
  <c r="E2927" i="2"/>
  <c r="D2927" i="2"/>
  <c r="D2926" i="2"/>
  <c r="E2926" i="2" s="1"/>
  <c r="E2925" i="2"/>
  <c r="D2925" i="2"/>
  <c r="D2924" i="2"/>
  <c r="E2924" i="2" s="1"/>
  <c r="E2923" i="2"/>
  <c r="D2923" i="2"/>
  <c r="D2922" i="2"/>
  <c r="E2922" i="2" s="1"/>
  <c r="E2921" i="2"/>
  <c r="D2921" i="2"/>
  <c r="D2920" i="2"/>
  <c r="E2920" i="2" s="1"/>
  <c r="E2919" i="2"/>
  <c r="D2919" i="2"/>
  <c r="D2918" i="2"/>
  <c r="E2918" i="2" s="1"/>
  <c r="E2917" i="2"/>
  <c r="D2917" i="2"/>
  <c r="D2916" i="2"/>
  <c r="E2916" i="2" s="1"/>
  <c r="E2915" i="2"/>
  <c r="D2915" i="2"/>
  <c r="D2914" i="2"/>
  <c r="E2914" i="2" s="1"/>
  <c r="E2958" i="2" s="1"/>
  <c r="E2960" i="2" s="1"/>
  <c r="E2962" i="2" s="1"/>
  <c r="E2964" i="2" s="1"/>
  <c r="E2913" i="2"/>
  <c r="D2913" i="2"/>
  <c r="E2901" i="2"/>
  <c r="E2873" i="2"/>
  <c r="D2873" i="2"/>
  <c r="E2872" i="2"/>
  <c r="D2872" i="2"/>
  <c r="E2871" i="2"/>
  <c r="D2871" i="2"/>
  <c r="E2870" i="2"/>
  <c r="D2870" i="2"/>
  <c r="E2869" i="2"/>
  <c r="D2869" i="2"/>
  <c r="E2868" i="2"/>
  <c r="D2868" i="2"/>
  <c r="E2867" i="2"/>
  <c r="D2867" i="2"/>
  <c r="E2866" i="2"/>
  <c r="D2866" i="2"/>
  <c r="E2865" i="2"/>
  <c r="D2865" i="2"/>
  <c r="E2864" i="2"/>
  <c r="D2864" i="2"/>
  <c r="E2863" i="2"/>
  <c r="D2863" i="2"/>
  <c r="E2862" i="2"/>
  <c r="D2862" i="2"/>
  <c r="E2861" i="2"/>
  <c r="D2861" i="2"/>
  <c r="E2860" i="2"/>
  <c r="D2860" i="2"/>
  <c r="D2859" i="2"/>
  <c r="E2859" i="2" s="1"/>
  <c r="E2858" i="2"/>
  <c r="D2858" i="2"/>
  <c r="D2857" i="2"/>
  <c r="E2857" i="2" s="1"/>
  <c r="E2856" i="2"/>
  <c r="D2856" i="2"/>
  <c r="D2855" i="2"/>
  <c r="E2855" i="2" s="1"/>
  <c r="E2844" i="2"/>
  <c r="D2816" i="2"/>
  <c r="E2816" i="2" s="1"/>
  <c r="E2815" i="2"/>
  <c r="D2815" i="2"/>
  <c r="D2814" i="2"/>
  <c r="E2814" i="2" s="1"/>
  <c r="E2813" i="2"/>
  <c r="D2813" i="2"/>
  <c r="D2812" i="2"/>
  <c r="E2812" i="2" s="1"/>
  <c r="E2811" i="2"/>
  <c r="D2811" i="2"/>
  <c r="D2810" i="2"/>
  <c r="E2810" i="2" s="1"/>
  <c r="E2809" i="2"/>
  <c r="D2809" i="2"/>
  <c r="D2808" i="2"/>
  <c r="E2808" i="2" s="1"/>
  <c r="E2807" i="2"/>
  <c r="D2807" i="2"/>
  <c r="D2806" i="2"/>
  <c r="E2806" i="2" s="1"/>
  <c r="E2805" i="2"/>
  <c r="D2805" i="2"/>
  <c r="D2804" i="2"/>
  <c r="E2804" i="2" s="1"/>
  <c r="E2803" i="2"/>
  <c r="D2803" i="2"/>
  <c r="D2802" i="2"/>
  <c r="E2802" i="2" s="1"/>
  <c r="E2801" i="2"/>
  <c r="D2801" i="2"/>
  <c r="D2800" i="2"/>
  <c r="E2800" i="2" s="1"/>
  <c r="E2799" i="2"/>
  <c r="D2799" i="2"/>
  <c r="D2798" i="2"/>
  <c r="E2798" i="2" s="1"/>
  <c r="E2787" i="2"/>
  <c r="E2759" i="2"/>
  <c r="D2759" i="2"/>
  <c r="E2758" i="2"/>
  <c r="D2758" i="2"/>
  <c r="E2757" i="2"/>
  <c r="D2757" i="2"/>
  <c r="E2756" i="2"/>
  <c r="D2756" i="2"/>
  <c r="E2755" i="2"/>
  <c r="D2755" i="2"/>
  <c r="E2754" i="2"/>
  <c r="D2754" i="2"/>
  <c r="E2753" i="2"/>
  <c r="D2753" i="2"/>
  <c r="E2752" i="2"/>
  <c r="D2752" i="2"/>
  <c r="E2751" i="2"/>
  <c r="D2751" i="2"/>
  <c r="E2750" i="2"/>
  <c r="D2750" i="2"/>
  <c r="E2749" i="2"/>
  <c r="D2749" i="2"/>
  <c r="E2748" i="2"/>
  <c r="D2748" i="2"/>
  <c r="E2747" i="2"/>
  <c r="D2747" i="2"/>
  <c r="E2746" i="2"/>
  <c r="D2746" i="2"/>
  <c r="D2745" i="2"/>
  <c r="E2745" i="2" s="1"/>
  <c r="D2744" i="2"/>
  <c r="E2744" i="2" s="1"/>
  <c r="D2743" i="2"/>
  <c r="E2743" i="2" s="1"/>
  <c r="D2742" i="2"/>
  <c r="E2742" i="2" s="1"/>
  <c r="D2741" i="2"/>
  <c r="E2741" i="2" s="1"/>
  <c r="E2730" i="2"/>
  <c r="E2702" i="2"/>
  <c r="D2702" i="2"/>
  <c r="D2701" i="2"/>
  <c r="E2701" i="2" s="1"/>
  <c r="E2700" i="2"/>
  <c r="D2700" i="2"/>
  <c r="D2699" i="2"/>
  <c r="E2699" i="2" s="1"/>
  <c r="E2698" i="2"/>
  <c r="D2698" i="2"/>
  <c r="D2697" i="2"/>
  <c r="E2697" i="2" s="1"/>
  <c r="E2696" i="2"/>
  <c r="D2696" i="2"/>
  <c r="D2695" i="2"/>
  <c r="E2695" i="2" s="1"/>
  <c r="E2694" i="2"/>
  <c r="D2694" i="2"/>
  <c r="D2693" i="2"/>
  <c r="E2693" i="2" s="1"/>
  <c r="E2692" i="2"/>
  <c r="D2692" i="2"/>
  <c r="D2691" i="2"/>
  <c r="E2691" i="2" s="1"/>
  <c r="E2690" i="2"/>
  <c r="D2690" i="2"/>
  <c r="D2689" i="2"/>
  <c r="E2689" i="2" s="1"/>
  <c r="E2688" i="2"/>
  <c r="D2688" i="2"/>
  <c r="D2687" i="2"/>
  <c r="E2687" i="2" s="1"/>
  <c r="E2686" i="2"/>
  <c r="D2686" i="2"/>
  <c r="D2685" i="2"/>
  <c r="E2685" i="2" s="1"/>
  <c r="E2684" i="2"/>
  <c r="E2729" i="2" s="1"/>
  <c r="E2731" i="2" s="1"/>
  <c r="E2733" i="2" s="1"/>
  <c r="E2735" i="2" s="1"/>
  <c r="D2684" i="2"/>
  <c r="E2673" i="2"/>
  <c r="E2645" i="2"/>
  <c r="D2645" i="2"/>
  <c r="E2644" i="2"/>
  <c r="D2644" i="2"/>
  <c r="E2643" i="2"/>
  <c r="D2643" i="2"/>
  <c r="E2642" i="2"/>
  <c r="D2642" i="2"/>
  <c r="E2641" i="2"/>
  <c r="D2641" i="2"/>
  <c r="D2640" i="2"/>
  <c r="E2640" i="2" s="1"/>
  <c r="E2639" i="2"/>
  <c r="D2639" i="2"/>
  <c r="D2638" i="2"/>
  <c r="E2638" i="2" s="1"/>
  <c r="D2637" i="2"/>
  <c r="E2637" i="2" s="1"/>
  <c r="D2636" i="2"/>
  <c r="E2636" i="2" s="1"/>
  <c r="E2635" i="2"/>
  <c r="D2635" i="2"/>
  <c r="D2634" i="2"/>
  <c r="E2634" i="2" s="1"/>
  <c r="E2633" i="2"/>
  <c r="D2633" i="2"/>
  <c r="D2632" i="2"/>
  <c r="E2632" i="2" s="1"/>
  <c r="E2631" i="2"/>
  <c r="D2631" i="2"/>
  <c r="D2630" i="2"/>
  <c r="E2630" i="2" s="1"/>
  <c r="D2629" i="2"/>
  <c r="E2629" i="2" s="1"/>
  <c r="D2628" i="2"/>
  <c r="E2628" i="2" s="1"/>
  <c r="E2627" i="2"/>
  <c r="D2627" i="2"/>
  <c r="E2616" i="2"/>
  <c r="D2588" i="2"/>
  <c r="E2588" i="2" s="1"/>
  <c r="E2587" i="2"/>
  <c r="D2587" i="2"/>
  <c r="D2586" i="2"/>
  <c r="E2586" i="2" s="1"/>
  <c r="E2585" i="2"/>
  <c r="D2585" i="2"/>
  <c r="D2584" i="2"/>
  <c r="E2584" i="2" s="1"/>
  <c r="E2583" i="2"/>
  <c r="D2583" i="2"/>
  <c r="D2582" i="2"/>
  <c r="E2582" i="2" s="1"/>
  <c r="E2581" i="2"/>
  <c r="D2581" i="2"/>
  <c r="D2580" i="2"/>
  <c r="E2580" i="2" s="1"/>
  <c r="E2579" i="2"/>
  <c r="D2579" i="2"/>
  <c r="D2578" i="2"/>
  <c r="E2578" i="2" s="1"/>
  <c r="E2577" i="2"/>
  <c r="D2577" i="2"/>
  <c r="D2576" i="2"/>
  <c r="E2576" i="2" s="1"/>
  <c r="E2575" i="2"/>
  <c r="D2575" i="2"/>
  <c r="D2574" i="2"/>
  <c r="E2574" i="2" s="1"/>
  <c r="E2573" i="2"/>
  <c r="D2573" i="2"/>
  <c r="D2572" i="2"/>
  <c r="E2572" i="2" s="1"/>
  <c r="D2571" i="2"/>
  <c r="E2571" i="2" s="1"/>
  <c r="D2570" i="2"/>
  <c r="E2570" i="2" s="1"/>
  <c r="E2531" i="2"/>
  <c r="D2531" i="2"/>
  <c r="D2530" i="2"/>
  <c r="E2530" i="2" s="1"/>
  <c r="E2529" i="2"/>
  <c r="D2529" i="2"/>
  <c r="D2528" i="2"/>
  <c r="E2528" i="2" s="1"/>
  <c r="D2527" i="2"/>
  <c r="E2527" i="2" s="1"/>
  <c r="D2526" i="2"/>
  <c r="E2526" i="2" s="1"/>
  <c r="E2525" i="2"/>
  <c r="D2525" i="2"/>
  <c r="D2524" i="2"/>
  <c r="E2524" i="2" s="1"/>
  <c r="E2523" i="2"/>
  <c r="D2523" i="2"/>
  <c r="D2522" i="2"/>
  <c r="E2522" i="2" s="1"/>
  <c r="E2521" i="2"/>
  <c r="D2521" i="2"/>
  <c r="D2520" i="2"/>
  <c r="E2520" i="2" s="1"/>
  <c r="D2519" i="2"/>
  <c r="E2519" i="2" s="1"/>
  <c r="D2518" i="2"/>
  <c r="E2518" i="2" s="1"/>
  <c r="E2517" i="2"/>
  <c r="D2517" i="2"/>
  <c r="D2516" i="2"/>
  <c r="E2516" i="2" s="1"/>
  <c r="E2515" i="2"/>
  <c r="D2515" i="2"/>
  <c r="D2514" i="2"/>
  <c r="E2514" i="2" s="1"/>
  <c r="E2513" i="2"/>
  <c r="D2513" i="2"/>
  <c r="E2502" i="2"/>
  <c r="D2474" i="2"/>
  <c r="E2474" i="2" s="1"/>
  <c r="E2473" i="2"/>
  <c r="D2473" i="2"/>
  <c r="D2472" i="2"/>
  <c r="E2472" i="2" s="1"/>
  <c r="E2471" i="2"/>
  <c r="D2471" i="2"/>
  <c r="D2470" i="2"/>
  <c r="E2470" i="2" s="1"/>
  <c r="E2469" i="2"/>
  <c r="D2469" i="2"/>
  <c r="D2468" i="2"/>
  <c r="E2468" i="2" s="1"/>
  <c r="D2467" i="2"/>
  <c r="E2467" i="2" s="1"/>
  <c r="D2466" i="2"/>
  <c r="E2466" i="2" s="1"/>
  <c r="D2465" i="2"/>
  <c r="E2465" i="2" s="1"/>
  <c r="D2464" i="2"/>
  <c r="E2464" i="2" s="1"/>
  <c r="D2463" i="2"/>
  <c r="E2463" i="2" s="1"/>
  <c r="D2462" i="2"/>
  <c r="E2462" i="2" s="1"/>
  <c r="D2461" i="2"/>
  <c r="E2461" i="2" s="1"/>
  <c r="D2460" i="2"/>
  <c r="E2460" i="2" s="1"/>
  <c r="D2459" i="2"/>
  <c r="E2459" i="2" s="1"/>
  <c r="D2458" i="2"/>
  <c r="E2458" i="2" s="1"/>
  <c r="D2457" i="2"/>
  <c r="E2457" i="2" s="1"/>
  <c r="D2456" i="2"/>
  <c r="E2456" i="2" s="1"/>
  <c r="D2417" i="2"/>
  <c r="E2417" i="2" s="1"/>
  <c r="D2416" i="2"/>
  <c r="E2416" i="2" s="1"/>
  <c r="D2415" i="2"/>
  <c r="E2415" i="2" s="1"/>
  <c r="D2414" i="2"/>
  <c r="E2414" i="2" s="1"/>
  <c r="D2413" i="2"/>
  <c r="E2413" i="2" s="1"/>
  <c r="D2412" i="2"/>
  <c r="E2412" i="2" s="1"/>
  <c r="D2411" i="2"/>
  <c r="E2411" i="2" s="1"/>
  <c r="D2410" i="2"/>
  <c r="E2410" i="2" s="1"/>
  <c r="D2409" i="2"/>
  <c r="E2409" i="2" s="1"/>
  <c r="D2408" i="2"/>
  <c r="E2408" i="2" s="1"/>
  <c r="D2407" i="2"/>
  <c r="E2407" i="2" s="1"/>
  <c r="D2406" i="2"/>
  <c r="E2406" i="2" s="1"/>
  <c r="D2405" i="2"/>
  <c r="E2405" i="2" s="1"/>
  <c r="D2404" i="2"/>
  <c r="E2404" i="2" s="1"/>
  <c r="D2403" i="2"/>
  <c r="E2403" i="2" s="1"/>
  <c r="D2402" i="2"/>
  <c r="E2402" i="2" s="1"/>
  <c r="D2401" i="2"/>
  <c r="E2401" i="2" s="1"/>
  <c r="D2400" i="2"/>
  <c r="E2400" i="2" s="1"/>
  <c r="D2399" i="2"/>
  <c r="E2399" i="2" s="1"/>
  <c r="E2388" i="2"/>
  <c r="E2360" i="2"/>
  <c r="D2360" i="2"/>
  <c r="E2359" i="2"/>
  <c r="D2359" i="2"/>
  <c r="E2358" i="2"/>
  <c r="D2358" i="2"/>
  <c r="E2357" i="2"/>
  <c r="D2357" i="2"/>
  <c r="E2356" i="2"/>
  <c r="D2356" i="2"/>
  <c r="E2355" i="2"/>
  <c r="D2355" i="2"/>
  <c r="E2354" i="2"/>
  <c r="D2354" i="2"/>
  <c r="E2353" i="2"/>
  <c r="D2353" i="2"/>
  <c r="E2352" i="2"/>
  <c r="D2352" i="2"/>
  <c r="E2351" i="2"/>
  <c r="D2351" i="2"/>
  <c r="E2350" i="2"/>
  <c r="D2350" i="2"/>
  <c r="E2349" i="2"/>
  <c r="D2349" i="2"/>
  <c r="E2348" i="2"/>
  <c r="D2348" i="2"/>
  <c r="E2347" i="2"/>
  <c r="D2347" i="2"/>
  <c r="E2346" i="2"/>
  <c r="D2346" i="2"/>
  <c r="E2345" i="2"/>
  <c r="D2345" i="2"/>
  <c r="E2344" i="2"/>
  <c r="D2344" i="2"/>
  <c r="E2343" i="2"/>
  <c r="D2343" i="2"/>
  <c r="E2342" i="2"/>
  <c r="E2387" i="2" s="1"/>
  <c r="E2389" i="2" s="1"/>
  <c r="E2391" i="2" s="1"/>
  <c r="E2393" i="2" s="1"/>
  <c r="D2342" i="2"/>
  <c r="E2331" i="2"/>
  <c r="D2303" i="2"/>
  <c r="E2303" i="2" s="1"/>
  <c r="D2302" i="2"/>
  <c r="E2302" i="2" s="1"/>
  <c r="D2301" i="2"/>
  <c r="E2301" i="2" s="1"/>
  <c r="D2300" i="2"/>
  <c r="E2300" i="2" s="1"/>
  <c r="D2299" i="2"/>
  <c r="E2299" i="2" s="1"/>
  <c r="D2298" i="2"/>
  <c r="E2298" i="2" s="1"/>
  <c r="D2297" i="2"/>
  <c r="E2297" i="2" s="1"/>
  <c r="D2296" i="2"/>
  <c r="E2296" i="2" s="1"/>
  <c r="D2295" i="2"/>
  <c r="E2295" i="2" s="1"/>
  <c r="D2294" i="2"/>
  <c r="E2294" i="2" s="1"/>
  <c r="D2293" i="2"/>
  <c r="E2293" i="2" s="1"/>
  <c r="D2292" i="2"/>
  <c r="E2292" i="2" s="1"/>
  <c r="D2291" i="2"/>
  <c r="E2291" i="2" s="1"/>
  <c r="D2290" i="2"/>
  <c r="E2290" i="2" s="1"/>
  <c r="D2289" i="2"/>
  <c r="E2289" i="2" s="1"/>
  <c r="D2288" i="2"/>
  <c r="E2288" i="2" s="1"/>
  <c r="D2287" i="2"/>
  <c r="E2287" i="2" s="1"/>
  <c r="D2286" i="2"/>
  <c r="E2286" i="2" s="1"/>
  <c r="D2285" i="2"/>
  <c r="E2285" i="2" s="1"/>
  <c r="E2274" i="2"/>
  <c r="E2246" i="2"/>
  <c r="D2246" i="2"/>
  <c r="E2245" i="2"/>
  <c r="D2245" i="2"/>
  <c r="E2244" i="2"/>
  <c r="D2244" i="2"/>
  <c r="E2243" i="2"/>
  <c r="D2243" i="2"/>
  <c r="E2242" i="2"/>
  <c r="D2242" i="2"/>
  <c r="E2241" i="2"/>
  <c r="D2241" i="2"/>
  <c r="E2240" i="2"/>
  <c r="D2240" i="2"/>
  <c r="E2239" i="2"/>
  <c r="D2239" i="2"/>
  <c r="E2238" i="2"/>
  <c r="D2238" i="2"/>
  <c r="E2237" i="2"/>
  <c r="D2237" i="2"/>
  <c r="E2236" i="2"/>
  <c r="D2236" i="2"/>
  <c r="E2235" i="2"/>
  <c r="D2235" i="2"/>
  <c r="E2234" i="2"/>
  <c r="D2234" i="2"/>
  <c r="E2233" i="2"/>
  <c r="D2233" i="2"/>
  <c r="E2232" i="2"/>
  <c r="D2232" i="2"/>
  <c r="E2231" i="2"/>
  <c r="D2231" i="2"/>
  <c r="E2230" i="2"/>
  <c r="D2230" i="2"/>
  <c r="E2229" i="2"/>
  <c r="D2229" i="2"/>
  <c r="E2228" i="2"/>
  <c r="E2273" i="2" s="1"/>
  <c r="E2275" i="2" s="1"/>
  <c r="E2277" i="2" s="1"/>
  <c r="E2279" i="2" s="1"/>
  <c r="D2228" i="2"/>
  <c r="E2217" i="2"/>
  <c r="D2189" i="2"/>
  <c r="E2189" i="2" s="1"/>
  <c r="D2188" i="2"/>
  <c r="E2188" i="2" s="1"/>
  <c r="D2187" i="2"/>
  <c r="E2187" i="2" s="1"/>
  <c r="D2186" i="2"/>
  <c r="E2186" i="2" s="1"/>
  <c r="D2185" i="2"/>
  <c r="E2185" i="2" s="1"/>
  <c r="D2184" i="2"/>
  <c r="E2184" i="2" s="1"/>
  <c r="D2183" i="2"/>
  <c r="E2183" i="2" s="1"/>
  <c r="D2182" i="2"/>
  <c r="E2182" i="2" s="1"/>
  <c r="D2181" i="2"/>
  <c r="E2181" i="2" s="1"/>
  <c r="D2180" i="2"/>
  <c r="E2180" i="2" s="1"/>
  <c r="D2179" i="2"/>
  <c r="E2179" i="2" s="1"/>
  <c r="D2178" i="2"/>
  <c r="E2178" i="2" s="1"/>
  <c r="D2177" i="2"/>
  <c r="E2177" i="2" s="1"/>
  <c r="D2176" i="2"/>
  <c r="E2176" i="2" s="1"/>
  <c r="D2175" i="2"/>
  <c r="E2175" i="2" s="1"/>
  <c r="D2174" i="2"/>
  <c r="E2174" i="2" s="1"/>
  <c r="D2173" i="2"/>
  <c r="E2173" i="2" s="1"/>
  <c r="D2172" i="2"/>
  <c r="E2172" i="2" s="1"/>
  <c r="D2171" i="2"/>
  <c r="E2171" i="2" s="1"/>
  <c r="E2216" i="2" s="1"/>
  <c r="E2218" i="2" s="1"/>
  <c r="E2220" i="2" s="1"/>
  <c r="E2222" i="2" s="1"/>
  <c r="D2132" i="2"/>
  <c r="E2132" i="2" s="1"/>
  <c r="D2131" i="2"/>
  <c r="E2131" i="2" s="1"/>
  <c r="D2130" i="2"/>
  <c r="E2130" i="2" s="1"/>
  <c r="D2129" i="2"/>
  <c r="E2129" i="2" s="1"/>
  <c r="D2128" i="2"/>
  <c r="E2128" i="2" s="1"/>
  <c r="D2127" i="2"/>
  <c r="E2127" i="2" s="1"/>
  <c r="D2126" i="2"/>
  <c r="E2126" i="2" s="1"/>
  <c r="D2125" i="2"/>
  <c r="E2125" i="2" s="1"/>
  <c r="D2124" i="2"/>
  <c r="E2124" i="2" s="1"/>
  <c r="D2123" i="2"/>
  <c r="E2123" i="2" s="1"/>
  <c r="D2122" i="2"/>
  <c r="E2122" i="2" s="1"/>
  <c r="D2121" i="2"/>
  <c r="E2121" i="2" s="1"/>
  <c r="D2120" i="2"/>
  <c r="E2120" i="2" s="1"/>
  <c r="D2119" i="2"/>
  <c r="E2119" i="2" s="1"/>
  <c r="D2118" i="2"/>
  <c r="E2118" i="2" s="1"/>
  <c r="D2117" i="2"/>
  <c r="E2117" i="2" s="1"/>
  <c r="D2116" i="2"/>
  <c r="E2116" i="2" s="1"/>
  <c r="D2115" i="2"/>
  <c r="E2115" i="2" s="1"/>
  <c r="D2114" i="2"/>
  <c r="E2114" i="2" s="1"/>
  <c r="D2075" i="2"/>
  <c r="E2075" i="2" s="1"/>
  <c r="D2074" i="2"/>
  <c r="E2074" i="2" s="1"/>
  <c r="D2073" i="2"/>
  <c r="E2073" i="2" s="1"/>
  <c r="D2072" i="2"/>
  <c r="E2072" i="2" s="1"/>
  <c r="D2071" i="2"/>
  <c r="E2071" i="2" s="1"/>
  <c r="D2070" i="2"/>
  <c r="E2070" i="2" s="1"/>
  <c r="D2069" i="2"/>
  <c r="E2069" i="2" s="1"/>
  <c r="D2068" i="2"/>
  <c r="E2068" i="2" s="1"/>
  <c r="D2067" i="2"/>
  <c r="E2067" i="2" s="1"/>
  <c r="D2066" i="2"/>
  <c r="E2066" i="2" s="1"/>
  <c r="D2065" i="2"/>
  <c r="E2065" i="2" s="1"/>
  <c r="D2064" i="2"/>
  <c r="E2064" i="2" s="1"/>
  <c r="D2063" i="2"/>
  <c r="E2063" i="2" s="1"/>
  <c r="D2062" i="2"/>
  <c r="E2062" i="2" s="1"/>
  <c r="D2061" i="2"/>
  <c r="E2061" i="2" s="1"/>
  <c r="D2060" i="2"/>
  <c r="E2060" i="2" s="1"/>
  <c r="D2059" i="2"/>
  <c r="E2059" i="2" s="1"/>
  <c r="D2058" i="2"/>
  <c r="E2058" i="2" s="1"/>
  <c r="D2057" i="2"/>
  <c r="E2057" i="2" s="1"/>
  <c r="E2046" i="2"/>
  <c r="E2018" i="2"/>
  <c r="D2018" i="2"/>
  <c r="E2017" i="2"/>
  <c r="D2017" i="2"/>
  <c r="E2016" i="2"/>
  <c r="D2016" i="2"/>
  <c r="E2015" i="2"/>
  <c r="D2015" i="2"/>
  <c r="E2014" i="2"/>
  <c r="D2014" i="2"/>
  <c r="E2013" i="2"/>
  <c r="D2013" i="2"/>
  <c r="E2012" i="2"/>
  <c r="D2012" i="2"/>
  <c r="E2011" i="2"/>
  <c r="D2011" i="2"/>
  <c r="E2010" i="2"/>
  <c r="D2010" i="2"/>
  <c r="E2009" i="2"/>
  <c r="D2009" i="2"/>
  <c r="E2008" i="2"/>
  <c r="D2008" i="2"/>
  <c r="D2007" i="2"/>
  <c r="B2007" i="2"/>
  <c r="E2007" i="2" s="1"/>
  <c r="D2006" i="2"/>
  <c r="E2006" i="2" s="1"/>
  <c r="D2005" i="2"/>
  <c r="B2005" i="2"/>
  <c r="E2005" i="2" s="1"/>
  <c r="D2004" i="2"/>
  <c r="B2004" i="2"/>
  <c r="E2004" i="2" s="1"/>
  <c r="D2003" i="2"/>
  <c r="E2003" i="2" s="1"/>
  <c r="D2002" i="2"/>
  <c r="B2002" i="2"/>
  <c r="E2002" i="2" s="1"/>
  <c r="D2001" i="2"/>
  <c r="B2001" i="2"/>
  <c r="E2001" i="2" s="1"/>
  <c r="D2000" i="2"/>
  <c r="E2000" i="2" s="1"/>
  <c r="B2000" i="2"/>
  <c r="E1989" i="2"/>
  <c r="D1961" i="2"/>
  <c r="E1961" i="2" s="1"/>
  <c r="D1960" i="2"/>
  <c r="E1960" i="2" s="1"/>
  <c r="D1959" i="2"/>
  <c r="E1959" i="2" s="1"/>
  <c r="D1958" i="2"/>
  <c r="E1958" i="2" s="1"/>
  <c r="D1957" i="2"/>
  <c r="E1957" i="2" s="1"/>
  <c r="D1956" i="2"/>
  <c r="E1956" i="2" s="1"/>
  <c r="D1955" i="2"/>
  <c r="E1955" i="2" s="1"/>
  <c r="D1954" i="2"/>
  <c r="E1954" i="2" s="1"/>
  <c r="D1953" i="2"/>
  <c r="E1953" i="2" s="1"/>
  <c r="B1953" i="2"/>
  <c r="E1952" i="2"/>
  <c r="D1952" i="2"/>
  <c r="E1951" i="2"/>
  <c r="D1951" i="2"/>
  <c r="E1950" i="2"/>
  <c r="D1950" i="2"/>
  <c r="E1949" i="2"/>
  <c r="D1949" i="2"/>
  <c r="E1948" i="2"/>
  <c r="D1948" i="2"/>
  <c r="D1947" i="2"/>
  <c r="B1947" i="2"/>
  <c r="E1947" i="2" s="1"/>
  <c r="D1946" i="2"/>
  <c r="E1946" i="2" s="1"/>
  <c r="D1945" i="2"/>
  <c r="B1945" i="2"/>
  <c r="E1945" i="2" s="1"/>
  <c r="D1944" i="2"/>
  <c r="B1944" i="2"/>
  <c r="E1944" i="2" s="1"/>
  <c r="D1943" i="2"/>
  <c r="E1943" i="2" s="1"/>
  <c r="E1988" i="2" s="1"/>
  <c r="E1990" i="2" s="1"/>
  <c r="E1992" i="2" s="1"/>
  <c r="E1994" i="2" s="1"/>
  <c r="E1932" i="2"/>
  <c r="E1904" i="2"/>
  <c r="D1904" i="2"/>
  <c r="E1903" i="2"/>
  <c r="D1903" i="2"/>
  <c r="E1902" i="2"/>
  <c r="D1902" i="2"/>
  <c r="E1901" i="2"/>
  <c r="D1901" i="2"/>
  <c r="E1900" i="2"/>
  <c r="D1900" i="2"/>
  <c r="E1899" i="2"/>
  <c r="D1899" i="2"/>
  <c r="E1898" i="2"/>
  <c r="D1898" i="2"/>
  <c r="E1897" i="2"/>
  <c r="D1897" i="2"/>
  <c r="E1896" i="2"/>
  <c r="D1896" i="2"/>
  <c r="E1895" i="2"/>
  <c r="D1895" i="2"/>
  <c r="E1894" i="2"/>
  <c r="D1894" i="2"/>
  <c r="E1893" i="2"/>
  <c r="D1893" i="2"/>
  <c r="E1892" i="2"/>
  <c r="D1892" i="2"/>
  <c r="D1891" i="2"/>
  <c r="B1891" i="2"/>
  <c r="E1891" i="2" s="1"/>
  <c r="D1890" i="2"/>
  <c r="E1890" i="2" s="1"/>
  <c r="B1890" i="2"/>
  <c r="E1889" i="2"/>
  <c r="D1889" i="2"/>
  <c r="B1889" i="2"/>
  <c r="D1888" i="2"/>
  <c r="E1888" i="2" s="1"/>
  <c r="D1887" i="2"/>
  <c r="E1887" i="2" s="1"/>
  <c r="B1887" i="2"/>
  <c r="E1886" i="2"/>
  <c r="D1886" i="2"/>
  <c r="E1875" i="2"/>
  <c r="D1847" i="2"/>
  <c r="E1847" i="2" s="1"/>
  <c r="D1846" i="2"/>
  <c r="E1846" i="2" s="1"/>
  <c r="D1845" i="2"/>
  <c r="E1845" i="2" s="1"/>
  <c r="D1844" i="2"/>
  <c r="E1844" i="2" s="1"/>
  <c r="D1843" i="2"/>
  <c r="E1843" i="2" s="1"/>
  <c r="D1842" i="2"/>
  <c r="E1842" i="2" s="1"/>
  <c r="D1841" i="2"/>
  <c r="E1841" i="2" s="1"/>
  <c r="D1840" i="2"/>
  <c r="E1840" i="2" s="1"/>
  <c r="D1839" i="2"/>
  <c r="E1839" i="2" s="1"/>
  <c r="D1838" i="2"/>
  <c r="E1838" i="2" s="1"/>
  <c r="D1837" i="2"/>
  <c r="E1837" i="2" s="1"/>
  <c r="D1836" i="2"/>
  <c r="E1836" i="2" s="1"/>
  <c r="D1835" i="2"/>
  <c r="E1835" i="2" s="1"/>
  <c r="D1834" i="2"/>
  <c r="E1834" i="2" s="1"/>
  <c r="D1833" i="2"/>
  <c r="E1833" i="2" s="1"/>
  <c r="D1832" i="2"/>
  <c r="E1832" i="2" s="1"/>
  <c r="D1831" i="2"/>
  <c r="E1831" i="2" s="1"/>
  <c r="D1830" i="2"/>
  <c r="E1830" i="2" s="1"/>
  <c r="D1829" i="2"/>
  <c r="E1829" i="2" s="1"/>
  <c r="E1874" i="2" s="1"/>
  <c r="E1876" i="2" s="1"/>
  <c r="E1878" i="2" s="1"/>
  <c r="E1880" i="2" s="1"/>
  <c r="D1790" i="2"/>
  <c r="E1790" i="2" s="1"/>
  <c r="D1789" i="2"/>
  <c r="E1789" i="2" s="1"/>
  <c r="D1788" i="2"/>
  <c r="E1788" i="2" s="1"/>
  <c r="D1787" i="2"/>
  <c r="E1787" i="2" s="1"/>
  <c r="D1786" i="2"/>
  <c r="E1786" i="2" s="1"/>
  <c r="D1785" i="2"/>
  <c r="E1785" i="2" s="1"/>
  <c r="D1784" i="2"/>
  <c r="E1784" i="2" s="1"/>
  <c r="D1783" i="2"/>
  <c r="E1783" i="2" s="1"/>
  <c r="D1782" i="2"/>
  <c r="E1782" i="2" s="1"/>
  <c r="D1781" i="2"/>
  <c r="E1781" i="2" s="1"/>
  <c r="D1780" i="2"/>
  <c r="E1780" i="2" s="1"/>
  <c r="D1779" i="2"/>
  <c r="E1779" i="2" s="1"/>
  <c r="D1778" i="2"/>
  <c r="E1778" i="2" s="1"/>
  <c r="B1778" i="2"/>
  <c r="E1777" i="2"/>
  <c r="D1777" i="2"/>
  <c r="D1776" i="2"/>
  <c r="B1776" i="2"/>
  <c r="E1776" i="2" s="1"/>
  <c r="D1775" i="2"/>
  <c r="E1775" i="2" s="1"/>
  <c r="B1775" i="2"/>
  <c r="E1774" i="2"/>
  <c r="D1774" i="2"/>
  <c r="D1773" i="2"/>
  <c r="B1773" i="2"/>
  <c r="E1773" i="2" s="1"/>
  <c r="D1772" i="2"/>
  <c r="E1772" i="2" s="1"/>
  <c r="E1817" i="2" s="1"/>
  <c r="E1819" i="2" s="1"/>
  <c r="E1821" i="2" s="1"/>
  <c r="E1823" i="2" s="1"/>
  <c r="E1764" i="2"/>
  <c r="E1766" i="2" s="1"/>
  <c r="E1761" i="2"/>
  <c r="E1733" i="2"/>
  <c r="D1733" i="2"/>
  <c r="E1732" i="2"/>
  <c r="D1732" i="2"/>
  <c r="E1731" i="2"/>
  <c r="D1731" i="2"/>
  <c r="E1730" i="2"/>
  <c r="D1730" i="2"/>
  <c r="E1729" i="2"/>
  <c r="D1729" i="2"/>
  <c r="E1728" i="2"/>
  <c r="D1728" i="2"/>
  <c r="E1727" i="2"/>
  <c r="D1727" i="2"/>
  <c r="E1726" i="2"/>
  <c r="D1726" i="2"/>
  <c r="E1725" i="2"/>
  <c r="D1725" i="2"/>
  <c r="E1724" i="2"/>
  <c r="D1724" i="2"/>
  <c r="E1723" i="2"/>
  <c r="D1723" i="2"/>
  <c r="E1722" i="2"/>
  <c r="D1722" i="2"/>
  <c r="E1721" i="2"/>
  <c r="D1721" i="2"/>
  <c r="E1720" i="2"/>
  <c r="D1720" i="2"/>
  <c r="E1719" i="2"/>
  <c r="D1719" i="2"/>
  <c r="E1718" i="2"/>
  <c r="D1718" i="2"/>
  <c r="E1717" i="2"/>
  <c r="D1717" i="2"/>
  <c r="E1716" i="2"/>
  <c r="D1716" i="2"/>
  <c r="E1715" i="2"/>
  <c r="E1760" i="2" s="1"/>
  <c r="E1762" i="2" s="1"/>
  <c r="D1715" i="2"/>
  <c r="E1704" i="2"/>
  <c r="D1676" i="2"/>
  <c r="E1676" i="2" s="1"/>
  <c r="D1675" i="2"/>
  <c r="E1675" i="2" s="1"/>
  <c r="D1674" i="2"/>
  <c r="E1674" i="2" s="1"/>
  <c r="D1673" i="2"/>
  <c r="E1673" i="2" s="1"/>
  <c r="D1672" i="2"/>
  <c r="E1672" i="2" s="1"/>
  <c r="D1671" i="2"/>
  <c r="E1671" i="2" s="1"/>
  <c r="D1670" i="2"/>
  <c r="E1670" i="2" s="1"/>
  <c r="D1669" i="2"/>
  <c r="E1669" i="2" s="1"/>
  <c r="D1668" i="2"/>
  <c r="E1668" i="2" s="1"/>
  <c r="D1667" i="2"/>
  <c r="E1667" i="2" s="1"/>
  <c r="D1666" i="2"/>
  <c r="E1666" i="2" s="1"/>
  <c r="D1665" i="2"/>
  <c r="E1665" i="2" s="1"/>
  <c r="D1664" i="2"/>
  <c r="E1664" i="2" s="1"/>
  <c r="D1663" i="2"/>
  <c r="E1663" i="2" s="1"/>
  <c r="D1662" i="2"/>
  <c r="E1662" i="2" s="1"/>
  <c r="D1661" i="2"/>
  <c r="E1661" i="2" s="1"/>
  <c r="D1660" i="2"/>
  <c r="E1660" i="2" s="1"/>
  <c r="D1659" i="2"/>
  <c r="E1659" i="2" s="1"/>
  <c r="D1658" i="2"/>
  <c r="E1658" i="2" s="1"/>
  <c r="E1647" i="2"/>
  <c r="E1619" i="2"/>
  <c r="D1619" i="2"/>
  <c r="E1618" i="2"/>
  <c r="D1618" i="2"/>
  <c r="E1617" i="2"/>
  <c r="D1617" i="2"/>
  <c r="E1616" i="2"/>
  <c r="D1616" i="2"/>
  <c r="E1615" i="2"/>
  <c r="D1615" i="2"/>
  <c r="E1614" i="2"/>
  <c r="D1614" i="2"/>
  <c r="E1613" i="2"/>
  <c r="D1613" i="2"/>
  <c r="E1612" i="2"/>
  <c r="D1612" i="2"/>
  <c r="E1611" i="2"/>
  <c r="D1611" i="2"/>
  <c r="E1610" i="2"/>
  <c r="D1610" i="2"/>
  <c r="E1609" i="2"/>
  <c r="D1609" i="2"/>
  <c r="E1608" i="2"/>
  <c r="D1608" i="2"/>
  <c r="E1607" i="2"/>
  <c r="D1607" i="2"/>
  <c r="E1606" i="2"/>
  <c r="D1606" i="2"/>
  <c r="E1605" i="2"/>
  <c r="D1605" i="2"/>
  <c r="E1604" i="2"/>
  <c r="D1604" i="2"/>
  <c r="E1603" i="2"/>
  <c r="D1603" i="2"/>
  <c r="E1602" i="2"/>
  <c r="D1602" i="2"/>
  <c r="E1601" i="2"/>
  <c r="D1601" i="2"/>
  <c r="E1590" i="2"/>
  <c r="D1562" i="2"/>
  <c r="E1562" i="2" s="1"/>
  <c r="D1561" i="2"/>
  <c r="E1561" i="2" s="1"/>
  <c r="D1560" i="2"/>
  <c r="E1560" i="2" s="1"/>
  <c r="D1559" i="2"/>
  <c r="E1559" i="2" s="1"/>
  <c r="D1558" i="2"/>
  <c r="E1558" i="2" s="1"/>
  <c r="D1557" i="2"/>
  <c r="E1557" i="2" s="1"/>
  <c r="D1556" i="2"/>
  <c r="E1556" i="2" s="1"/>
  <c r="D1555" i="2"/>
  <c r="E1555" i="2" s="1"/>
  <c r="D1554" i="2"/>
  <c r="E1554" i="2" s="1"/>
  <c r="D1553" i="2"/>
  <c r="E1553" i="2" s="1"/>
  <c r="D1552" i="2"/>
  <c r="E1552" i="2" s="1"/>
  <c r="D1551" i="2"/>
  <c r="E1551" i="2" s="1"/>
  <c r="D1550" i="2"/>
  <c r="E1550" i="2" s="1"/>
  <c r="D1549" i="2"/>
  <c r="E1549" i="2" s="1"/>
  <c r="D1548" i="2"/>
  <c r="E1548" i="2" s="1"/>
  <c r="D1547" i="2"/>
  <c r="E1547" i="2" s="1"/>
  <c r="D1546" i="2"/>
  <c r="E1546" i="2" s="1"/>
  <c r="D1545" i="2"/>
  <c r="E1545" i="2" s="1"/>
  <c r="D1544" i="2"/>
  <c r="E1544" i="2" s="1"/>
  <c r="E1589" i="2" s="1"/>
  <c r="E1591" i="2" s="1"/>
  <c r="E1593" i="2" s="1"/>
  <c r="E1595" i="2" s="1"/>
  <c r="E1533" i="2"/>
  <c r="E1505" i="2"/>
  <c r="D1505" i="2"/>
  <c r="E1504" i="2"/>
  <c r="D1504" i="2"/>
  <c r="E1503" i="2"/>
  <c r="D1503" i="2"/>
  <c r="E1502" i="2"/>
  <c r="D1502" i="2"/>
  <c r="E1501" i="2"/>
  <c r="D1501" i="2"/>
  <c r="E1500" i="2"/>
  <c r="D1500" i="2"/>
  <c r="E1499" i="2"/>
  <c r="D1499" i="2"/>
  <c r="E1498" i="2"/>
  <c r="D1498" i="2"/>
  <c r="E1497" i="2"/>
  <c r="D1497" i="2"/>
  <c r="E1496" i="2"/>
  <c r="D1496" i="2"/>
  <c r="E1495" i="2"/>
  <c r="D1495" i="2"/>
  <c r="E1494" i="2"/>
  <c r="D1494" i="2"/>
  <c r="E1493" i="2"/>
  <c r="D1493" i="2"/>
  <c r="E1492" i="2"/>
  <c r="D1492" i="2"/>
  <c r="E1491" i="2"/>
  <c r="D1491" i="2"/>
  <c r="E1490" i="2"/>
  <c r="D1490" i="2"/>
  <c r="E1489" i="2"/>
  <c r="D1489" i="2"/>
  <c r="E1488" i="2"/>
  <c r="D1488" i="2"/>
  <c r="E1487" i="2"/>
  <c r="E1532" i="2" s="1"/>
  <c r="E1534" i="2" s="1"/>
  <c r="E1536" i="2" s="1"/>
  <c r="E1538" i="2" s="1"/>
  <c r="D1487" i="2"/>
  <c r="E1477" i="2"/>
  <c r="D1449" i="2"/>
  <c r="E1449" i="2" s="1"/>
  <c r="D1448" i="2"/>
  <c r="E1448" i="2" s="1"/>
  <c r="D1447" i="2"/>
  <c r="E1447" i="2" s="1"/>
  <c r="D1446" i="2"/>
  <c r="E1446" i="2" s="1"/>
  <c r="D1445" i="2"/>
  <c r="E1445" i="2" s="1"/>
  <c r="D1444" i="2"/>
  <c r="E1444" i="2" s="1"/>
  <c r="D1443" i="2"/>
  <c r="E1443" i="2" s="1"/>
  <c r="D1442" i="2"/>
  <c r="E1442" i="2" s="1"/>
  <c r="D1441" i="2"/>
  <c r="E1441" i="2" s="1"/>
  <c r="D1440" i="2"/>
  <c r="E1440" i="2" s="1"/>
  <c r="D1439" i="2"/>
  <c r="E1439" i="2" s="1"/>
  <c r="D1438" i="2"/>
  <c r="E1438" i="2" s="1"/>
  <c r="D1437" i="2"/>
  <c r="E1437" i="2" s="1"/>
  <c r="D1436" i="2"/>
  <c r="E1436" i="2" s="1"/>
  <c r="D1435" i="2"/>
  <c r="E1435" i="2" s="1"/>
  <c r="D1434" i="2"/>
  <c r="E1434" i="2" s="1"/>
  <c r="D1433" i="2"/>
  <c r="E1433" i="2" s="1"/>
  <c r="D1432" i="2"/>
  <c r="E1432" i="2" s="1"/>
  <c r="D1431" i="2"/>
  <c r="E1431" i="2" s="1"/>
  <c r="E1476" i="2" s="1"/>
  <c r="E1478" i="2" s="1"/>
  <c r="E1480" i="2" s="1"/>
  <c r="E1482" i="2" s="1"/>
  <c r="E1420" i="2"/>
  <c r="E1392" i="2"/>
  <c r="D1392" i="2"/>
  <c r="E1391" i="2"/>
  <c r="D1391" i="2"/>
  <c r="E1390" i="2"/>
  <c r="D1390" i="2"/>
  <c r="E1389" i="2"/>
  <c r="D1389" i="2"/>
  <c r="E1388" i="2"/>
  <c r="D1388" i="2"/>
  <c r="E1387" i="2"/>
  <c r="D1387" i="2"/>
  <c r="E1386" i="2"/>
  <c r="D1386" i="2"/>
  <c r="E1385" i="2"/>
  <c r="D1385" i="2"/>
  <c r="E1384" i="2"/>
  <c r="D1384" i="2"/>
  <c r="E1383" i="2"/>
  <c r="D1383" i="2"/>
  <c r="E1382" i="2"/>
  <c r="D1382" i="2"/>
  <c r="E1381" i="2"/>
  <c r="D1381" i="2"/>
  <c r="E1380" i="2"/>
  <c r="D1380" i="2"/>
  <c r="D1379" i="2"/>
  <c r="E1379" i="2" s="1"/>
  <c r="E1378" i="2"/>
  <c r="D1378" i="2"/>
  <c r="D1377" i="2"/>
  <c r="E1377" i="2" s="1"/>
  <c r="E1376" i="2"/>
  <c r="D1376" i="2"/>
  <c r="D1375" i="2"/>
  <c r="E1375" i="2" s="1"/>
  <c r="E1374" i="2"/>
  <c r="D1374" i="2"/>
  <c r="E1363" i="2"/>
  <c r="D1335" i="2"/>
  <c r="E1335" i="2" s="1"/>
  <c r="D1334" i="2"/>
  <c r="E1334" i="2" s="1"/>
  <c r="D1333" i="2"/>
  <c r="E1333" i="2" s="1"/>
  <c r="D1332" i="2"/>
  <c r="E1332" i="2" s="1"/>
  <c r="E1331" i="2"/>
  <c r="D1331" i="2"/>
  <c r="D1330" i="2"/>
  <c r="E1330" i="2" s="1"/>
  <c r="E1329" i="2"/>
  <c r="D1329" i="2"/>
  <c r="D1328" i="2"/>
  <c r="E1328" i="2" s="1"/>
  <c r="D1327" i="2"/>
  <c r="E1327" i="2" s="1"/>
  <c r="D1326" i="2"/>
  <c r="E1326" i="2" s="1"/>
  <c r="D1325" i="2"/>
  <c r="E1325" i="2" s="1"/>
  <c r="D1324" i="2"/>
  <c r="E1324" i="2" s="1"/>
  <c r="E1323" i="2"/>
  <c r="D1323" i="2"/>
  <c r="D1322" i="2"/>
  <c r="E1322" i="2" s="1"/>
  <c r="E1321" i="2"/>
  <c r="D1321" i="2"/>
  <c r="D1320" i="2"/>
  <c r="E1320" i="2" s="1"/>
  <c r="D1319" i="2"/>
  <c r="E1319" i="2" s="1"/>
  <c r="D1318" i="2"/>
  <c r="E1318" i="2" s="1"/>
  <c r="D1317" i="2"/>
  <c r="E1317" i="2" s="1"/>
  <c r="E1362" i="2" s="1"/>
  <c r="E1364" i="2" s="1"/>
  <c r="E1366" i="2" s="1"/>
  <c r="E1368" i="2" s="1"/>
  <c r="D1278" i="2"/>
  <c r="E1278" i="2" s="1"/>
  <c r="D1277" i="2"/>
  <c r="E1277" i="2" s="1"/>
  <c r="D1276" i="2"/>
  <c r="E1276" i="2" s="1"/>
  <c r="D1275" i="2"/>
  <c r="E1275" i="2" s="1"/>
  <c r="D1274" i="2"/>
  <c r="E1274" i="2" s="1"/>
  <c r="D1273" i="2"/>
  <c r="E1273" i="2" s="1"/>
  <c r="D1272" i="2"/>
  <c r="E1272" i="2" s="1"/>
  <c r="E1271" i="2"/>
  <c r="D1271" i="2"/>
  <c r="D1270" i="2"/>
  <c r="E1270" i="2" s="1"/>
  <c r="E1269" i="2"/>
  <c r="D1269" i="2"/>
  <c r="D1268" i="2"/>
  <c r="E1268" i="2" s="1"/>
  <c r="E1267" i="2"/>
  <c r="D1267" i="2"/>
  <c r="D1266" i="2"/>
  <c r="E1266" i="2" s="1"/>
  <c r="D1265" i="2"/>
  <c r="E1265" i="2" s="1"/>
  <c r="D1264" i="2"/>
  <c r="E1264" i="2" s="1"/>
  <c r="E1263" i="2"/>
  <c r="D1263" i="2"/>
  <c r="D1262" i="2"/>
  <c r="E1262" i="2" s="1"/>
  <c r="E1261" i="2"/>
  <c r="D1261" i="2"/>
  <c r="D1260" i="2"/>
  <c r="E1260" i="2" s="1"/>
  <c r="E1305" i="2" s="1"/>
  <c r="E1307" i="2" s="1"/>
  <c r="E1309" i="2" s="1"/>
  <c r="E1311" i="2" s="1"/>
  <c r="E1249" i="2"/>
  <c r="E1221" i="2"/>
  <c r="D1221" i="2"/>
  <c r="E1220" i="2"/>
  <c r="D1220" i="2"/>
  <c r="E1219" i="2"/>
  <c r="D1219" i="2"/>
  <c r="D1218" i="2"/>
  <c r="E1218" i="2" s="1"/>
  <c r="E1217" i="2"/>
  <c r="D1217" i="2"/>
  <c r="D1216" i="2"/>
  <c r="E1216" i="2" s="1"/>
  <c r="E1215" i="2"/>
  <c r="D1215" i="2"/>
  <c r="D1214" i="2"/>
  <c r="E1214" i="2" s="1"/>
  <c r="E1213" i="2"/>
  <c r="D1213" i="2"/>
  <c r="D1212" i="2"/>
  <c r="E1212" i="2" s="1"/>
  <c r="E1211" i="2"/>
  <c r="D1211" i="2"/>
  <c r="D1210" i="2"/>
  <c r="E1210" i="2" s="1"/>
  <c r="E1209" i="2"/>
  <c r="D1209" i="2"/>
  <c r="D1208" i="2"/>
  <c r="E1208" i="2" s="1"/>
  <c r="E1207" i="2"/>
  <c r="D1207" i="2"/>
  <c r="D1206" i="2"/>
  <c r="E1206" i="2" s="1"/>
  <c r="E1205" i="2"/>
  <c r="D1205" i="2"/>
  <c r="D1204" i="2"/>
  <c r="E1204" i="2" s="1"/>
  <c r="E1203" i="2"/>
  <c r="D1203" i="2"/>
  <c r="E1192" i="2"/>
  <c r="E1164" i="2"/>
  <c r="D1164" i="2"/>
  <c r="D1163" i="2"/>
  <c r="E1163" i="2" s="1"/>
  <c r="D1162" i="2"/>
  <c r="E1162" i="2" s="1"/>
  <c r="D1161" i="2"/>
  <c r="E1161" i="2" s="1"/>
  <c r="E1160" i="2"/>
  <c r="D1160" i="2"/>
  <c r="E1159" i="2"/>
  <c r="D1159" i="2"/>
  <c r="E1158" i="2"/>
  <c r="D1158" i="2"/>
  <c r="E1157" i="2"/>
  <c r="D1157" i="2"/>
  <c r="E1156" i="2"/>
  <c r="D1156" i="2"/>
  <c r="D1155" i="2"/>
  <c r="E1155" i="2" s="1"/>
  <c r="E1154" i="2"/>
  <c r="D1154" i="2"/>
  <c r="D1153" i="2"/>
  <c r="E1153" i="2" s="1"/>
  <c r="D1152" i="2"/>
  <c r="E1152" i="2" s="1"/>
  <c r="D1151" i="2"/>
  <c r="E1151" i="2" s="1"/>
  <c r="D1150" i="2"/>
  <c r="E1150" i="2" s="1"/>
  <c r="D1149" i="2"/>
  <c r="E1149" i="2" s="1"/>
  <c r="D1148" i="2"/>
  <c r="E1148" i="2" s="1"/>
  <c r="D1147" i="2"/>
  <c r="E1147" i="2" s="1"/>
  <c r="D1146" i="2"/>
  <c r="E1146" i="2" s="1"/>
  <c r="E1135" i="2"/>
  <c r="E1107" i="2"/>
  <c r="D1107" i="2"/>
  <c r="D1106" i="2"/>
  <c r="E1106" i="2" s="1"/>
  <c r="E1105" i="2"/>
  <c r="D1105" i="2"/>
  <c r="D1104" i="2"/>
  <c r="E1104" i="2" s="1"/>
  <c r="E1103" i="2"/>
  <c r="D1103" i="2"/>
  <c r="D1102" i="2"/>
  <c r="E1102" i="2" s="1"/>
  <c r="D1101" i="2"/>
  <c r="E1101" i="2" s="1"/>
  <c r="D1100" i="2"/>
  <c r="E1100" i="2" s="1"/>
  <c r="D1099" i="2"/>
  <c r="E1099" i="2" s="1"/>
  <c r="D1098" i="2"/>
  <c r="E1098" i="2" s="1"/>
  <c r="D1097" i="2"/>
  <c r="E1097" i="2" s="1"/>
  <c r="D1096" i="2"/>
  <c r="E1096" i="2" s="1"/>
  <c r="D1095" i="2"/>
  <c r="E1095" i="2" s="1"/>
  <c r="D1094" i="2"/>
  <c r="E1094" i="2" s="1"/>
  <c r="D1093" i="2"/>
  <c r="E1093" i="2" s="1"/>
  <c r="D1092" i="2"/>
  <c r="E1092" i="2" s="1"/>
  <c r="D1091" i="2"/>
  <c r="E1091" i="2" s="1"/>
  <c r="D1090" i="2"/>
  <c r="E1090" i="2" s="1"/>
  <c r="D1089" i="2"/>
  <c r="E1089" i="2" s="1"/>
  <c r="E1078" i="2"/>
  <c r="E1050" i="2"/>
  <c r="D1050" i="2"/>
  <c r="E1049" i="2"/>
  <c r="D1049" i="2"/>
  <c r="E1048" i="2"/>
  <c r="D1048" i="2"/>
  <c r="E1047" i="2"/>
  <c r="D1047" i="2"/>
  <c r="E1046" i="2"/>
  <c r="D1046" i="2"/>
  <c r="E1045" i="2"/>
  <c r="D1045" i="2"/>
  <c r="E1044" i="2"/>
  <c r="D1044" i="2"/>
  <c r="E1043" i="2"/>
  <c r="D1043" i="2"/>
  <c r="E1042" i="2"/>
  <c r="D1042" i="2"/>
  <c r="E1041" i="2"/>
  <c r="D1041" i="2"/>
  <c r="E1040" i="2"/>
  <c r="D1040" i="2"/>
  <c r="E1039" i="2"/>
  <c r="D1039" i="2"/>
  <c r="E1038" i="2"/>
  <c r="D1038" i="2"/>
  <c r="E1037" i="2"/>
  <c r="D1037" i="2"/>
  <c r="D1036" i="2"/>
  <c r="E1036" i="2" s="1"/>
  <c r="D1035" i="2"/>
  <c r="E1035" i="2" s="1"/>
  <c r="D1034" i="2"/>
  <c r="E1034" i="2" s="1"/>
  <c r="D1033" i="2"/>
  <c r="E1033" i="2" s="1"/>
  <c r="D1032" i="2"/>
  <c r="E1032" i="2" s="1"/>
  <c r="E1021" i="2"/>
  <c r="D993" i="2"/>
  <c r="E993" i="2" s="1"/>
  <c r="E992" i="2"/>
  <c r="D992" i="2"/>
  <c r="D991" i="2"/>
  <c r="E991" i="2" s="1"/>
  <c r="D990" i="2"/>
  <c r="E990" i="2" s="1"/>
  <c r="D989" i="2"/>
  <c r="E989" i="2" s="1"/>
  <c r="D988" i="2"/>
  <c r="E988" i="2" s="1"/>
  <c r="D987" i="2"/>
  <c r="E987" i="2" s="1"/>
  <c r="D986" i="2"/>
  <c r="E986" i="2" s="1"/>
  <c r="D985" i="2"/>
  <c r="E985" i="2" s="1"/>
  <c r="D984" i="2"/>
  <c r="E984" i="2" s="1"/>
  <c r="D983" i="2"/>
  <c r="E983" i="2" s="1"/>
  <c r="D982" i="2"/>
  <c r="E982" i="2" s="1"/>
  <c r="D981" i="2"/>
  <c r="E981" i="2" s="1"/>
  <c r="D980" i="2"/>
  <c r="E980" i="2" s="1"/>
  <c r="D979" i="2"/>
  <c r="E979" i="2" s="1"/>
  <c r="D978" i="2"/>
  <c r="E978" i="2" s="1"/>
  <c r="D977" i="2"/>
  <c r="E977" i="2" s="1"/>
  <c r="D976" i="2"/>
  <c r="E976" i="2" s="1"/>
  <c r="D975" i="2"/>
  <c r="E975" i="2" s="1"/>
  <c r="E1020" i="2" s="1"/>
  <c r="E1022" i="2" s="1"/>
  <c r="E1024" i="2" s="1"/>
  <c r="E1026" i="2" s="1"/>
  <c r="E964" i="2"/>
  <c r="E936" i="2"/>
  <c r="D936" i="2"/>
  <c r="E935" i="2"/>
  <c r="D935" i="2"/>
  <c r="E934" i="2"/>
  <c r="D934" i="2"/>
  <c r="E933" i="2"/>
  <c r="D933" i="2"/>
  <c r="E932" i="2"/>
  <c r="D932" i="2"/>
  <c r="E931" i="2"/>
  <c r="D931" i="2"/>
  <c r="D930" i="2"/>
  <c r="E930" i="2" s="1"/>
  <c r="E929" i="2"/>
  <c r="D929" i="2"/>
  <c r="D928" i="2"/>
  <c r="E928" i="2" s="1"/>
  <c r="D927" i="2"/>
  <c r="E927" i="2" s="1"/>
  <c r="D926" i="2"/>
  <c r="E926" i="2" s="1"/>
  <c r="D925" i="2"/>
  <c r="E925" i="2" s="1"/>
  <c r="D924" i="2"/>
  <c r="E924" i="2" s="1"/>
  <c r="D923" i="2"/>
  <c r="E923" i="2" s="1"/>
  <c r="D922" i="2"/>
  <c r="E922" i="2" s="1"/>
  <c r="D921" i="2"/>
  <c r="E921" i="2" s="1"/>
  <c r="D920" i="2"/>
  <c r="E920" i="2" s="1"/>
  <c r="D919" i="2"/>
  <c r="E919" i="2" s="1"/>
  <c r="D918" i="2"/>
  <c r="E918" i="2" s="1"/>
  <c r="E907" i="2"/>
  <c r="E879" i="2"/>
  <c r="D879" i="2"/>
  <c r="E878" i="2"/>
  <c r="D878" i="2"/>
  <c r="E877" i="2"/>
  <c r="D877" i="2"/>
  <c r="E876" i="2"/>
  <c r="D876" i="2"/>
  <c r="D875" i="2"/>
  <c r="E875" i="2" s="1"/>
  <c r="D874" i="2"/>
  <c r="E874" i="2" s="1"/>
  <c r="D873" i="2"/>
  <c r="E873" i="2" s="1"/>
  <c r="D872" i="2"/>
  <c r="E872" i="2" s="1"/>
  <c r="D871" i="2"/>
  <c r="E871" i="2" s="1"/>
  <c r="D870" i="2"/>
  <c r="E870" i="2" s="1"/>
  <c r="D869" i="2"/>
  <c r="E869" i="2" s="1"/>
  <c r="D868" i="2"/>
  <c r="E868" i="2" s="1"/>
  <c r="D867" i="2"/>
  <c r="E867" i="2" s="1"/>
  <c r="D866" i="2"/>
  <c r="E866" i="2" s="1"/>
  <c r="D865" i="2"/>
  <c r="E865" i="2" s="1"/>
  <c r="D864" i="2"/>
  <c r="E864" i="2" s="1"/>
  <c r="D863" i="2"/>
  <c r="E863" i="2" s="1"/>
  <c r="D862" i="2"/>
  <c r="E862" i="2" s="1"/>
  <c r="D861" i="2"/>
  <c r="E861" i="2" s="1"/>
  <c r="E850" i="2"/>
  <c r="E822" i="2"/>
  <c r="D822" i="2"/>
  <c r="E821" i="2"/>
  <c r="D821" i="2"/>
  <c r="E820" i="2"/>
  <c r="D820" i="2"/>
  <c r="E819" i="2"/>
  <c r="D819" i="2"/>
  <c r="E818" i="2"/>
  <c r="D818" i="2"/>
  <c r="E817" i="2"/>
  <c r="D817" i="2"/>
  <c r="E816" i="2"/>
  <c r="D816" i="2"/>
  <c r="D815" i="2"/>
  <c r="E815" i="2" s="1"/>
  <c r="D814" i="2"/>
  <c r="E814" i="2" s="1"/>
  <c r="D813" i="2"/>
  <c r="E813" i="2" s="1"/>
  <c r="D812" i="2"/>
  <c r="E812" i="2" s="1"/>
  <c r="D811" i="2"/>
  <c r="E811" i="2" s="1"/>
  <c r="D810" i="2"/>
  <c r="E810" i="2" s="1"/>
  <c r="D809" i="2"/>
  <c r="E809" i="2" s="1"/>
  <c r="D808" i="2"/>
  <c r="E808" i="2" s="1"/>
  <c r="D807" i="2"/>
  <c r="E807" i="2" s="1"/>
  <c r="D806" i="2"/>
  <c r="E806" i="2" s="1"/>
  <c r="D805" i="2"/>
  <c r="E805" i="2" s="1"/>
  <c r="D804" i="2"/>
  <c r="E804" i="2" s="1"/>
  <c r="E793" i="2"/>
  <c r="E765" i="2"/>
  <c r="D765" i="2"/>
  <c r="E764" i="2"/>
  <c r="D764" i="2"/>
  <c r="E763" i="2"/>
  <c r="D763" i="2"/>
  <c r="D762" i="2"/>
  <c r="E762" i="2" s="1"/>
  <c r="E761" i="2"/>
  <c r="D761" i="2"/>
  <c r="D760" i="2"/>
  <c r="E760" i="2" s="1"/>
  <c r="E759" i="2"/>
  <c r="D759" i="2"/>
  <c r="D758" i="2"/>
  <c r="E758" i="2" s="1"/>
  <c r="E757" i="2"/>
  <c r="D757" i="2"/>
  <c r="D756" i="2"/>
  <c r="E756" i="2" s="1"/>
  <c r="E755" i="2"/>
  <c r="D755" i="2"/>
  <c r="D754" i="2"/>
  <c r="E754" i="2" s="1"/>
  <c r="E753" i="2"/>
  <c r="D753" i="2"/>
  <c r="D752" i="2"/>
  <c r="E752" i="2" s="1"/>
  <c r="E751" i="2"/>
  <c r="D751" i="2"/>
  <c r="D750" i="2"/>
  <c r="E750" i="2" s="1"/>
  <c r="E749" i="2"/>
  <c r="D749" i="2"/>
  <c r="D748" i="2"/>
  <c r="E748" i="2" s="1"/>
  <c r="E747" i="2"/>
  <c r="E792" i="2" s="1"/>
  <c r="E794" i="2" s="1"/>
  <c r="E796" i="2" s="1"/>
  <c r="E798" i="2" s="1"/>
  <c r="D747" i="2"/>
  <c r="E736" i="2"/>
  <c r="D708" i="2"/>
  <c r="E708" i="2" s="1"/>
  <c r="E707" i="2"/>
  <c r="D707" i="2"/>
  <c r="D706" i="2"/>
  <c r="E706" i="2" s="1"/>
  <c r="E705" i="2"/>
  <c r="D705" i="2"/>
  <c r="D704" i="2"/>
  <c r="E704" i="2" s="1"/>
  <c r="D703" i="2"/>
  <c r="E703" i="2" s="1"/>
  <c r="D702" i="2"/>
  <c r="E702" i="2" s="1"/>
  <c r="D701" i="2"/>
  <c r="E701" i="2" s="1"/>
  <c r="D700" i="2"/>
  <c r="E700" i="2" s="1"/>
  <c r="D699" i="2"/>
  <c r="E699" i="2" s="1"/>
  <c r="D698" i="2"/>
  <c r="E698" i="2" s="1"/>
  <c r="D697" i="2"/>
  <c r="E697" i="2" s="1"/>
  <c r="D696" i="2"/>
  <c r="E696" i="2" s="1"/>
  <c r="D695" i="2"/>
  <c r="E695" i="2" s="1"/>
  <c r="D694" i="2"/>
  <c r="E694" i="2" s="1"/>
  <c r="D693" i="2"/>
  <c r="E693" i="2" s="1"/>
  <c r="D692" i="2"/>
  <c r="E692" i="2" s="1"/>
  <c r="D691" i="2"/>
  <c r="E691" i="2" s="1"/>
  <c r="D690" i="2"/>
  <c r="E690" i="2" s="1"/>
  <c r="E679" i="2"/>
  <c r="E651" i="2"/>
  <c r="D651" i="2"/>
  <c r="E650" i="2"/>
  <c r="D650" i="2"/>
  <c r="D649" i="2"/>
  <c r="E649" i="2" s="1"/>
  <c r="E648" i="2"/>
  <c r="D648" i="2"/>
  <c r="D647" i="2"/>
  <c r="E647" i="2" s="1"/>
  <c r="E646" i="2"/>
  <c r="D646" i="2"/>
  <c r="D645" i="2"/>
  <c r="E645" i="2" s="1"/>
  <c r="E644" i="2"/>
  <c r="D644" i="2"/>
  <c r="D643" i="2"/>
  <c r="E643" i="2" s="1"/>
  <c r="E642" i="2"/>
  <c r="D642" i="2"/>
  <c r="D641" i="2"/>
  <c r="E641" i="2" s="1"/>
  <c r="E640" i="2"/>
  <c r="D640" i="2"/>
  <c r="D639" i="2"/>
  <c r="E639" i="2" s="1"/>
  <c r="E638" i="2"/>
  <c r="D638" i="2"/>
  <c r="D637" i="2"/>
  <c r="E637" i="2" s="1"/>
  <c r="E636" i="2"/>
  <c r="D636" i="2"/>
  <c r="D635" i="2"/>
  <c r="E635" i="2" s="1"/>
  <c r="E634" i="2"/>
  <c r="D634" i="2"/>
  <c r="D633" i="2"/>
  <c r="E633" i="2" s="1"/>
  <c r="E594" i="2"/>
  <c r="D594" i="2"/>
  <c r="D593" i="2"/>
  <c r="E593" i="2" s="1"/>
  <c r="D592" i="2"/>
  <c r="E592" i="2" s="1"/>
  <c r="D591" i="2"/>
  <c r="E591" i="2" s="1"/>
  <c r="D590" i="2"/>
  <c r="E590" i="2" s="1"/>
  <c r="D589" i="2"/>
  <c r="E589" i="2" s="1"/>
  <c r="D588" i="2"/>
  <c r="E588" i="2" s="1"/>
  <c r="D587" i="2"/>
  <c r="E587" i="2" s="1"/>
  <c r="D586" i="2"/>
  <c r="E586" i="2" s="1"/>
  <c r="D585" i="2"/>
  <c r="E585" i="2" s="1"/>
  <c r="D584" i="2"/>
  <c r="E584" i="2" s="1"/>
  <c r="D583" i="2"/>
  <c r="E583" i="2" s="1"/>
  <c r="D582" i="2"/>
  <c r="E582" i="2" s="1"/>
  <c r="D581" i="2"/>
  <c r="E581" i="2" s="1"/>
  <c r="D580" i="2"/>
  <c r="E580" i="2" s="1"/>
  <c r="D579" i="2"/>
  <c r="E579" i="2" s="1"/>
  <c r="D578" i="2"/>
  <c r="E578" i="2" s="1"/>
  <c r="D577" i="2"/>
  <c r="E577" i="2" s="1"/>
  <c r="D576" i="2"/>
  <c r="E576" i="2" s="1"/>
  <c r="E565" i="2"/>
  <c r="E537" i="2"/>
  <c r="D537" i="2"/>
  <c r="E536" i="2"/>
  <c r="D536" i="2"/>
  <c r="E535" i="2"/>
  <c r="D535" i="2"/>
  <c r="E534" i="2"/>
  <c r="D534" i="2"/>
  <c r="E533" i="2"/>
  <c r="D533" i="2"/>
  <c r="E532" i="2"/>
  <c r="D532" i="2"/>
  <c r="D531" i="2"/>
  <c r="E531" i="2" s="1"/>
  <c r="E530" i="2"/>
  <c r="D530" i="2"/>
  <c r="D529" i="2"/>
  <c r="E529" i="2" s="1"/>
  <c r="E528" i="2"/>
  <c r="D528" i="2"/>
  <c r="D527" i="2"/>
  <c r="E527" i="2" s="1"/>
  <c r="E526" i="2"/>
  <c r="D526" i="2"/>
  <c r="D525" i="2"/>
  <c r="E525" i="2" s="1"/>
  <c r="E524" i="2"/>
  <c r="D524" i="2"/>
  <c r="D523" i="2"/>
  <c r="E523" i="2" s="1"/>
  <c r="E522" i="2"/>
  <c r="D522" i="2"/>
  <c r="D521" i="2"/>
  <c r="E521" i="2" s="1"/>
  <c r="E520" i="2"/>
  <c r="D520" i="2"/>
  <c r="D519" i="2"/>
  <c r="E519" i="2" s="1"/>
  <c r="E508" i="2"/>
  <c r="D480" i="2"/>
  <c r="E480" i="2" s="1"/>
  <c r="E479" i="2"/>
  <c r="D479" i="2"/>
  <c r="D478" i="2"/>
  <c r="E478" i="2" s="1"/>
  <c r="E477" i="2"/>
  <c r="D477" i="2"/>
  <c r="D476" i="2"/>
  <c r="E476" i="2" s="1"/>
  <c r="E475" i="2"/>
  <c r="D475" i="2"/>
  <c r="D474" i="2"/>
  <c r="E474" i="2" s="1"/>
  <c r="E473" i="2"/>
  <c r="D473" i="2"/>
  <c r="D472" i="2"/>
  <c r="E472" i="2" s="1"/>
  <c r="E471" i="2"/>
  <c r="D471" i="2"/>
  <c r="D470" i="2"/>
  <c r="E470" i="2" s="1"/>
  <c r="E469" i="2"/>
  <c r="D469" i="2"/>
  <c r="D468" i="2"/>
  <c r="E468" i="2" s="1"/>
  <c r="E467" i="2"/>
  <c r="D467" i="2"/>
  <c r="D466" i="2"/>
  <c r="E466" i="2" s="1"/>
  <c r="E465" i="2"/>
  <c r="D465" i="2"/>
  <c r="D464" i="2"/>
  <c r="E464" i="2" s="1"/>
  <c r="E463" i="2"/>
  <c r="D463" i="2"/>
  <c r="D462" i="2"/>
  <c r="E462" i="2" s="1"/>
  <c r="E451" i="2"/>
  <c r="E423" i="2"/>
  <c r="D423" i="2"/>
  <c r="D422" i="2"/>
  <c r="E422" i="2" s="1"/>
  <c r="E421" i="2"/>
  <c r="D421" i="2"/>
  <c r="D420" i="2"/>
  <c r="E420" i="2" s="1"/>
  <c r="E419" i="2"/>
  <c r="D419" i="2"/>
  <c r="D418" i="2"/>
  <c r="E418" i="2" s="1"/>
  <c r="E417" i="2"/>
  <c r="D417" i="2"/>
  <c r="D416" i="2"/>
  <c r="E416" i="2" s="1"/>
  <c r="E415" i="2"/>
  <c r="D415" i="2"/>
  <c r="D414" i="2"/>
  <c r="E414" i="2" s="1"/>
  <c r="E413" i="2"/>
  <c r="D413" i="2"/>
  <c r="D412" i="2"/>
  <c r="E412" i="2" s="1"/>
  <c r="E411" i="2"/>
  <c r="D411" i="2"/>
  <c r="D410" i="2"/>
  <c r="E410" i="2" s="1"/>
  <c r="E409" i="2"/>
  <c r="D409" i="2"/>
  <c r="D408" i="2"/>
  <c r="E408" i="2" s="1"/>
  <c r="E407" i="2"/>
  <c r="D407" i="2"/>
  <c r="D406" i="2"/>
  <c r="E406" i="2" s="1"/>
  <c r="E405" i="2"/>
  <c r="D405" i="2"/>
  <c r="E394" i="2"/>
  <c r="E366" i="2"/>
  <c r="D366" i="2"/>
  <c r="D365" i="2"/>
  <c r="E365" i="2" s="1"/>
  <c r="E364" i="2"/>
  <c r="D364" i="2"/>
  <c r="D363" i="2"/>
  <c r="E363" i="2" s="1"/>
  <c r="E362" i="2"/>
  <c r="D362" i="2"/>
  <c r="D361" i="2"/>
  <c r="E361" i="2" s="1"/>
  <c r="D360" i="2"/>
  <c r="E360" i="2" s="1"/>
  <c r="D359" i="2"/>
  <c r="E359" i="2" s="1"/>
  <c r="D358" i="2"/>
  <c r="E358" i="2" s="1"/>
  <c r="D357" i="2"/>
  <c r="E357" i="2" s="1"/>
  <c r="D356" i="2"/>
  <c r="E356" i="2" s="1"/>
  <c r="D355" i="2"/>
  <c r="E355" i="2" s="1"/>
  <c r="D354" i="2"/>
  <c r="E354" i="2" s="1"/>
  <c r="D353" i="2"/>
  <c r="E353" i="2" s="1"/>
  <c r="D352" i="2"/>
  <c r="E352" i="2" s="1"/>
  <c r="D351" i="2"/>
  <c r="E351" i="2" s="1"/>
  <c r="D350" i="2"/>
  <c r="E350" i="2" s="1"/>
  <c r="D349" i="2"/>
  <c r="E349" i="2" s="1"/>
  <c r="D348" i="2"/>
  <c r="E348" i="2" s="1"/>
  <c r="E337" i="2"/>
  <c r="E309" i="2"/>
  <c r="D309" i="2"/>
  <c r="E308" i="2"/>
  <c r="D308" i="2"/>
  <c r="E307" i="2"/>
  <c r="D307" i="2"/>
  <c r="E306" i="2"/>
  <c r="D306" i="2"/>
  <c r="D305" i="2"/>
  <c r="E305" i="2" s="1"/>
  <c r="E304" i="2"/>
  <c r="D304" i="2"/>
  <c r="D303" i="2"/>
  <c r="E303" i="2" s="1"/>
  <c r="E302" i="2"/>
  <c r="D302" i="2"/>
  <c r="D301" i="2"/>
  <c r="E301" i="2" s="1"/>
  <c r="E300" i="2"/>
  <c r="D300" i="2"/>
  <c r="D299" i="2"/>
  <c r="E299" i="2" s="1"/>
  <c r="E298" i="2"/>
  <c r="D298" i="2"/>
  <c r="D297" i="2"/>
  <c r="E297" i="2" s="1"/>
  <c r="E296" i="2"/>
  <c r="D296" i="2"/>
  <c r="D295" i="2"/>
  <c r="E295" i="2" s="1"/>
  <c r="E294" i="2"/>
  <c r="D294" i="2"/>
  <c r="D293" i="2"/>
  <c r="E293" i="2" s="1"/>
  <c r="E292" i="2"/>
  <c r="D292" i="2"/>
  <c r="D291" i="2"/>
  <c r="E291" i="2" s="1"/>
  <c r="E252" i="2"/>
  <c r="D252" i="2"/>
  <c r="D251" i="2"/>
  <c r="E251" i="2" s="1"/>
  <c r="E250" i="2"/>
  <c r="D250" i="2"/>
  <c r="D249" i="2"/>
  <c r="E249" i="2" s="1"/>
  <c r="E248" i="2"/>
  <c r="D248" i="2"/>
  <c r="D247" i="2"/>
  <c r="E247" i="2" s="1"/>
  <c r="E246" i="2"/>
  <c r="D246" i="2"/>
  <c r="D245" i="2"/>
  <c r="E245" i="2" s="1"/>
  <c r="E244" i="2"/>
  <c r="D244" i="2"/>
  <c r="D243" i="2"/>
  <c r="E243" i="2" s="1"/>
  <c r="E242" i="2"/>
  <c r="D242" i="2"/>
  <c r="D241" i="2"/>
  <c r="E241" i="2" s="1"/>
  <c r="E240" i="2"/>
  <c r="D240" i="2"/>
  <c r="D239" i="2"/>
  <c r="E239" i="2" s="1"/>
  <c r="E238" i="2"/>
  <c r="D238" i="2"/>
  <c r="D237" i="2"/>
  <c r="E237" i="2" s="1"/>
  <c r="E236" i="2"/>
  <c r="D236" i="2"/>
  <c r="D235" i="2"/>
  <c r="E235" i="2" s="1"/>
  <c r="E279" i="2" s="1"/>
  <c r="E281" i="2" s="1"/>
  <c r="E283" i="2" s="1"/>
  <c r="E285" i="2" s="1"/>
  <c r="E234" i="2"/>
  <c r="D234" i="2"/>
  <c r="E223" i="2"/>
  <c r="E195" i="2"/>
  <c r="D195" i="2"/>
  <c r="D194" i="2"/>
  <c r="E194" i="2" s="1"/>
  <c r="E193" i="2"/>
  <c r="D193" i="2"/>
  <c r="D192" i="2"/>
  <c r="E192" i="2" s="1"/>
  <c r="E191" i="2"/>
  <c r="D191" i="2"/>
  <c r="D190" i="2"/>
  <c r="E190" i="2" s="1"/>
  <c r="E189" i="2"/>
  <c r="D189" i="2"/>
  <c r="D188" i="2"/>
  <c r="E188" i="2" s="1"/>
  <c r="E187" i="2"/>
  <c r="D187" i="2"/>
  <c r="D186" i="2"/>
  <c r="E186" i="2" s="1"/>
  <c r="E185" i="2"/>
  <c r="D185" i="2"/>
  <c r="D184" i="2"/>
  <c r="E184" i="2" s="1"/>
  <c r="E183" i="2"/>
  <c r="D183" i="2"/>
  <c r="D182" i="2"/>
  <c r="E182" i="2" s="1"/>
  <c r="E181" i="2"/>
  <c r="D181" i="2"/>
  <c r="D180" i="2"/>
  <c r="E180" i="2" s="1"/>
  <c r="E179" i="2"/>
  <c r="D179" i="2"/>
  <c r="D178" i="2"/>
  <c r="E178" i="2" s="1"/>
  <c r="E177" i="2"/>
  <c r="D177" i="2"/>
  <c r="E166" i="2"/>
  <c r="D138" i="2"/>
  <c r="E138" i="2" s="1"/>
  <c r="E137" i="2"/>
  <c r="D137" i="2"/>
  <c r="D136" i="2"/>
  <c r="E136" i="2" s="1"/>
  <c r="E135" i="2"/>
  <c r="D135" i="2"/>
  <c r="D134" i="2"/>
  <c r="E134" i="2" s="1"/>
  <c r="E133" i="2"/>
  <c r="D133" i="2"/>
  <c r="D132" i="2"/>
  <c r="E132" i="2" s="1"/>
  <c r="E131" i="2"/>
  <c r="D131" i="2"/>
  <c r="D130" i="2"/>
  <c r="E130" i="2" s="1"/>
  <c r="E129" i="2"/>
  <c r="D129" i="2"/>
  <c r="D128" i="2"/>
  <c r="E128" i="2" s="1"/>
  <c r="E127" i="2"/>
  <c r="D127" i="2"/>
  <c r="D126" i="2"/>
  <c r="E126" i="2" s="1"/>
  <c r="E125" i="2"/>
  <c r="D125" i="2"/>
  <c r="D124" i="2"/>
  <c r="E124" i="2" s="1"/>
  <c r="E123" i="2"/>
  <c r="D123" i="2"/>
  <c r="D122" i="2"/>
  <c r="E122" i="2" s="1"/>
  <c r="E121" i="2"/>
  <c r="D121" i="2"/>
  <c r="D120" i="2"/>
  <c r="E120" i="2" s="1"/>
  <c r="E109" i="2"/>
  <c r="D81" i="2"/>
  <c r="E81" i="2" s="1"/>
  <c r="E80" i="2"/>
  <c r="D80" i="2"/>
  <c r="D79" i="2"/>
  <c r="E79" i="2" s="1"/>
  <c r="E78" i="2"/>
  <c r="D78" i="2"/>
  <c r="D77" i="2"/>
  <c r="E77" i="2" s="1"/>
  <c r="E76" i="2"/>
  <c r="D76" i="2"/>
  <c r="D75" i="2"/>
  <c r="E75" i="2" s="1"/>
  <c r="E74" i="2"/>
  <c r="D74" i="2"/>
  <c r="D73" i="2"/>
  <c r="E73" i="2" s="1"/>
  <c r="E72" i="2"/>
  <c r="D72" i="2"/>
  <c r="D71" i="2"/>
  <c r="E71" i="2" s="1"/>
  <c r="E70" i="2"/>
  <c r="D70" i="2"/>
  <c r="D69" i="2"/>
  <c r="E69" i="2" s="1"/>
  <c r="E68" i="2"/>
  <c r="D68" i="2"/>
  <c r="D67" i="2"/>
  <c r="E67" i="2" s="1"/>
  <c r="E66" i="2"/>
  <c r="D66" i="2"/>
  <c r="D65" i="2"/>
  <c r="E65" i="2" s="1"/>
  <c r="E64" i="2"/>
  <c r="D64" i="2"/>
  <c r="D63" i="2"/>
  <c r="E63" i="2" s="1"/>
  <c r="E108" i="2" s="1"/>
  <c r="E110" i="2" s="1"/>
  <c r="E112" i="2" s="1"/>
  <c r="E114" i="2" s="1"/>
  <c r="E52" i="2"/>
  <c r="E24" i="2"/>
  <c r="D24" i="2"/>
  <c r="D23" i="2"/>
  <c r="E23" i="2" s="1"/>
  <c r="E22" i="2"/>
  <c r="D22" i="2"/>
  <c r="D21" i="2"/>
  <c r="E21" i="2" s="1"/>
  <c r="E20" i="2"/>
  <c r="D20" i="2"/>
  <c r="D19" i="2"/>
  <c r="E19" i="2" s="1"/>
  <c r="E18" i="2"/>
  <c r="D18" i="2"/>
  <c r="D17" i="2"/>
  <c r="E17" i="2" s="1"/>
  <c r="D16" i="2"/>
  <c r="E16" i="2" s="1"/>
  <c r="D15" i="2"/>
  <c r="E15" i="2" s="1"/>
  <c r="D14" i="2"/>
  <c r="E14" i="2" s="1"/>
  <c r="D13" i="2"/>
  <c r="E13" i="2" s="1"/>
  <c r="D12" i="2"/>
  <c r="E12" i="2" s="1"/>
  <c r="D11" i="2"/>
  <c r="E11" i="2" s="1"/>
  <c r="D10" i="2"/>
  <c r="E10" i="2" s="1"/>
  <c r="D9" i="2"/>
  <c r="E9" i="2" s="1"/>
  <c r="D8" i="2"/>
  <c r="E8" i="2" s="1"/>
  <c r="D7" i="2"/>
  <c r="E7" i="2" s="1"/>
  <c r="D6" i="2"/>
  <c r="E6" i="2" s="1"/>
  <c r="E51" i="2" s="1"/>
  <c r="E53" i="2" s="1"/>
  <c r="E55" i="2" s="1"/>
  <c r="E57" i="2" s="1"/>
  <c r="E2570" i="1"/>
  <c r="D2570" i="1"/>
  <c r="C2570" i="1"/>
  <c r="E2569" i="1"/>
  <c r="D2569" i="1"/>
  <c r="C2569" i="1"/>
  <c r="E2568" i="1"/>
  <c r="D2568" i="1"/>
  <c r="C2568" i="1"/>
  <c r="C2567" i="1"/>
  <c r="D2567" i="1" s="1"/>
  <c r="D2566" i="1"/>
  <c r="D2565" i="1"/>
  <c r="E2564" i="1"/>
  <c r="D2564" i="1"/>
  <c r="C2564" i="1"/>
  <c r="C2563" i="1"/>
  <c r="D2563" i="1" s="1"/>
  <c r="C2562" i="1"/>
  <c r="D2562" i="1" s="1"/>
  <c r="E2561" i="1"/>
  <c r="D2561" i="1"/>
  <c r="C2561" i="1"/>
  <c r="E2560" i="1"/>
  <c r="D2560" i="1"/>
  <c r="C2560" i="1"/>
  <c r="E2559" i="1"/>
  <c r="D2559" i="1"/>
  <c r="C2559" i="1"/>
  <c r="D2558" i="1"/>
  <c r="D2557" i="1"/>
  <c r="D2556" i="1"/>
  <c r="D2555" i="1"/>
  <c r="D2554" i="1"/>
  <c r="D2553" i="1"/>
  <c r="C2553" i="1"/>
  <c r="E2552" i="1"/>
  <c r="D2552" i="1"/>
  <c r="C2552" i="1"/>
  <c r="E2551" i="1"/>
  <c r="D2551" i="1"/>
  <c r="C2551" i="1"/>
  <c r="D2550" i="1"/>
  <c r="E2549" i="1"/>
  <c r="D2549" i="1"/>
  <c r="C2549" i="1"/>
  <c r="D2548" i="1"/>
  <c r="C2548" i="1"/>
  <c r="D2547" i="1"/>
  <c r="D2546" i="1"/>
  <c r="D2545" i="1"/>
  <c r="C2545" i="1"/>
  <c r="E2544" i="1"/>
  <c r="D2544" i="1"/>
  <c r="C2544" i="1"/>
  <c r="E2543" i="1"/>
  <c r="D2543" i="1"/>
  <c r="C2543" i="1"/>
  <c r="D2542" i="1"/>
  <c r="D2541" i="1"/>
  <c r="C2541" i="1"/>
  <c r="D2540" i="1"/>
  <c r="D2539" i="1"/>
  <c r="C2539" i="1"/>
  <c r="D2538" i="1"/>
  <c r="D2537" i="1"/>
  <c r="E2536" i="1"/>
  <c r="D2536" i="1"/>
  <c r="C2536" i="1"/>
  <c r="E2535" i="1"/>
  <c r="D2535" i="1"/>
  <c r="C2535" i="1"/>
  <c r="E2534" i="1"/>
  <c r="D2534" i="1"/>
  <c r="C2534" i="1"/>
  <c r="E2533" i="1"/>
  <c r="D2533" i="1"/>
  <c r="C2533" i="1"/>
  <c r="D2532" i="1"/>
  <c r="D2531" i="1"/>
  <c r="D2530" i="1"/>
  <c r="E2529" i="1"/>
  <c r="D2529" i="1"/>
  <c r="C2529" i="1"/>
  <c r="D2528" i="1"/>
  <c r="E2527" i="1"/>
  <c r="D2527" i="1"/>
  <c r="C2527" i="1"/>
  <c r="E2526" i="1"/>
  <c r="D2526" i="1"/>
  <c r="C2526" i="1"/>
  <c r="E2525" i="1"/>
  <c r="D2525" i="1"/>
  <c r="C2525" i="1"/>
  <c r="D2524" i="1"/>
  <c r="D2523" i="1"/>
  <c r="D2522" i="1"/>
  <c r="E2521" i="1"/>
  <c r="D2521" i="1"/>
  <c r="C2521" i="1"/>
  <c r="D2520" i="1"/>
  <c r="D2519" i="1"/>
  <c r="D2518" i="1"/>
  <c r="D2517" i="1"/>
  <c r="D2516" i="1"/>
  <c r="D2515" i="1"/>
  <c r="D2514" i="1"/>
  <c r="D2513" i="1"/>
  <c r="E2512" i="1"/>
  <c r="D2512" i="1"/>
  <c r="C2512" i="1"/>
  <c r="D2511" i="1"/>
  <c r="D2510" i="1"/>
  <c r="D2509" i="1"/>
  <c r="D2508" i="1"/>
  <c r="E2507" i="1"/>
  <c r="D2507" i="1"/>
  <c r="C2507" i="1"/>
  <c r="D2506" i="1"/>
  <c r="E2505" i="1"/>
  <c r="D2505" i="1"/>
  <c r="C2505" i="1"/>
  <c r="D2504" i="1"/>
  <c r="D2503" i="1"/>
  <c r="D2502" i="1"/>
  <c r="D2501" i="1"/>
  <c r="D2500" i="1"/>
  <c r="D2499" i="1"/>
  <c r="D2498" i="1"/>
  <c r="C2498" i="1"/>
  <c r="D2497" i="1"/>
  <c r="D2496" i="1"/>
  <c r="C2496" i="1"/>
  <c r="E2495" i="1"/>
  <c r="D2495" i="1"/>
  <c r="C2495" i="1"/>
  <c r="E2494" i="1"/>
  <c r="D2494" i="1"/>
  <c r="C2494" i="1"/>
  <c r="D2493" i="1"/>
  <c r="C2493" i="1"/>
  <c r="E2492" i="1"/>
  <c r="D2492" i="1"/>
  <c r="C2492" i="1"/>
  <c r="E2491" i="1"/>
  <c r="D2491" i="1"/>
  <c r="C2491" i="1"/>
  <c r="E2490" i="1"/>
  <c r="D2490" i="1"/>
  <c r="C2490" i="1"/>
  <c r="E2489" i="1"/>
  <c r="D2489" i="1"/>
  <c r="C2489" i="1"/>
  <c r="C2488" i="1"/>
  <c r="D2488" i="1" s="1"/>
  <c r="E2487" i="1"/>
  <c r="D2487" i="1"/>
  <c r="C2487" i="1"/>
  <c r="E2486" i="1"/>
  <c r="D2486" i="1"/>
  <c r="C2486" i="1"/>
  <c r="C2485" i="1"/>
  <c r="E2484" i="1"/>
  <c r="D2484" i="1"/>
  <c r="C2484" i="1"/>
  <c r="E2483" i="1"/>
  <c r="D2483" i="1"/>
  <c r="C2483" i="1"/>
  <c r="E2482" i="1"/>
  <c r="D2482" i="1"/>
  <c r="C2482" i="1"/>
  <c r="E2481" i="1"/>
  <c r="D2481" i="1"/>
  <c r="C2481" i="1"/>
  <c r="D2480" i="1"/>
  <c r="E2479" i="1"/>
  <c r="D2479" i="1"/>
  <c r="C2479" i="1"/>
  <c r="E2477" i="1"/>
  <c r="D2477" i="1"/>
  <c r="C2477" i="1"/>
  <c r="E2476" i="1"/>
  <c r="D2476" i="1"/>
  <c r="C2476" i="1"/>
  <c r="D2475" i="1"/>
  <c r="D2474" i="1"/>
  <c r="E2473" i="1"/>
  <c r="D2473" i="1"/>
  <c r="C2473" i="1"/>
  <c r="E2472" i="1"/>
  <c r="D2472" i="1"/>
  <c r="C2472" i="1"/>
  <c r="E2471" i="1"/>
  <c r="D2471" i="1"/>
  <c r="C2471" i="1"/>
  <c r="E2470" i="1"/>
  <c r="D2470" i="1"/>
  <c r="C2470" i="1"/>
  <c r="D2468" i="1"/>
  <c r="E2467" i="1"/>
  <c r="D2467" i="1"/>
  <c r="C2467" i="1"/>
  <c r="D2466" i="1"/>
  <c r="C2466" i="1"/>
  <c r="E2465" i="1"/>
  <c r="D2465" i="1"/>
  <c r="C2465" i="1"/>
  <c r="E2464" i="1"/>
  <c r="D2464" i="1"/>
  <c r="C2464" i="1"/>
  <c r="D2463" i="1"/>
  <c r="C2463" i="1"/>
  <c r="E2462" i="1"/>
  <c r="D2462" i="1"/>
  <c r="C2462" i="1"/>
  <c r="E2461" i="1"/>
  <c r="D2461" i="1"/>
  <c r="C2461" i="1"/>
  <c r="C2460" i="1"/>
  <c r="E2459" i="1"/>
  <c r="D2459" i="1"/>
  <c r="C2459" i="1"/>
  <c r="E2458" i="1"/>
  <c r="D2458" i="1"/>
  <c r="C2458" i="1"/>
  <c r="E2457" i="1"/>
  <c r="D2457" i="1"/>
  <c r="C2457" i="1"/>
  <c r="D2456" i="1"/>
  <c r="C2455" i="1"/>
  <c r="D2455" i="1" s="1"/>
  <c r="D2454" i="1"/>
  <c r="D2453" i="1"/>
  <c r="E2452" i="1"/>
  <c r="D2452" i="1"/>
  <c r="C2452" i="1"/>
  <c r="E2451" i="1"/>
  <c r="D2451" i="1"/>
  <c r="C2451" i="1"/>
  <c r="E2450" i="1"/>
  <c r="D2450" i="1"/>
  <c r="C2450" i="1"/>
  <c r="D2449" i="1"/>
  <c r="D2448" i="1"/>
  <c r="D2447" i="1"/>
  <c r="E2446" i="1"/>
  <c r="D2446" i="1"/>
  <c r="C2446" i="1"/>
  <c r="D2445" i="1"/>
  <c r="D2444" i="1"/>
  <c r="D2443" i="1"/>
  <c r="D2442" i="1"/>
  <c r="D2441" i="1"/>
  <c r="D2440" i="1"/>
  <c r="D2439" i="1"/>
  <c r="D2438" i="1"/>
  <c r="E2437" i="1"/>
  <c r="D2437" i="1"/>
  <c r="C2437" i="1"/>
  <c r="D2436" i="1"/>
  <c r="D2435" i="1"/>
  <c r="D2434" i="1"/>
  <c r="D2433" i="1"/>
  <c r="D2432" i="1"/>
  <c r="D2431" i="1"/>
  <c r="E2430" i="1"/>
  <c r="D2430" i="1"/>
  <c r="C2430" i="1"/>
  <c r="E2429" i="1"/>
  <c r="D2429" i="1"/>
  <c r="C2429" i="1"/>
  <c r="C2428" i="1"/>
  <c r="D2427" i="1"/>
  <c r="C2427" i="1"/>
  <c r="E2426" i="1"/>
  <c r="D2426" i="1"/>
  <c r="C2426" i="1"/>
  <c r="E2425" i="1"/>
  <c r="D2425" i="1"/>
  <c r="C2425" i="1"/>
  <c r="D2424" i="1"/>
  <c r="D2423" i="1"/>
  <c r="D2422" i="1"/>
  <c r="E2421" i="1"/>
  <c r="D2421" i="1"/>
  <c r="C2421" i="1"/>
  <c r="D2420" i="1"/>
  <c r="E2419" i="1"/>
  <c r="D2419" i="1"/>
  <c r="C2419" i="1"/>
  <c r="E2418" i="1"/>
  <c r="D2418" i="1"/>
  <c r="C2418" i="1"/>
  <c r="E2417" i="1"/>
  <c r="D2417" i="1"/>
  <c r="C2417" i="1"/>
  <c r="D2416" i="1"/>
  <c r="C2415" i="1"/>
  <c r="D2415" i="1" s="1"/>
  <c r="D2414" i="1"/>
  <c r="C2414" i="1"/>
  <c r="D2413" i="1"/>
  <c r="E2412" i="1"/>
  <c r="D2412" i="1"/>
  <c r="C2412" i="1"/>
  <c r="C2411" i="1"/>
  <c r="D2411" i="1" s="1"/>
  <c r="C2410" i="1"/>
  <c r="E2409" i="1"/>
  <c r="D2409" i="1"/>
  <c r="C2409" i="1"/>
  <c r="E2408" i="1"/>
  <c r="D2408" i="1"/>
  <c r="C2408" i="1"/>
  <c r="D2407" i="1"/>
  <c r="C2407" i="1"/>
  <c r="E2406" i="1"/>
  <c r="D2406" i="1"/>
  <c r="C2406" i="1"/>
  <c r="E2405" i="1"/>
  <c r="D2405" i="1"/>
  <c r="C2405" i="1"/>
  <c r="E2404" i="1"/>
  <c r="D2404" i="1"/>
  <c r="C2404" i="1"/>
  <c r="E2403" i="1"/>
  <c r="D2403" i="1"/>
  <c r="C2403" i="1"/>
  <c r="D2402" i="1"/>
  <c r="E2401" i="1"/>
  <c r="D2401" i="1"/>
  <c r="C2401" i="1"/>
  <c r="D2400" i="1"/>
  <c r="E2399" i="1"/>
  <c r="D2399" i="1"/>
  <c r="C2399" i="1"/>
  <c r="E2398" i="1"/>
  <c r="D2398" i="1"/>
  <c r="C2398" i="1"/>
  <c r="D2397" i="1"/>
  <c r="E2396" i="1"/>
  <c r="D2396" i="1"/>
  <c r="C2396" i="1"/>
  <c r="E2395" i="1"/>
  <c r="D2395" i="1"/>
  <c r="C2395" i="1"/>
  <c r="D2394" i="1"/>
  <c r="C2394" i="1"/>
  <c r="D2393" i="1"/>
  <c r="D2392" i="1"/>
  <c r="E2391" i="1"/>
  <c r="D2391" i="1"/>
  <c r="C2391" i="1"/>
  <c r="E2390" i="1"/>
  <c r="D2390" i="1"/>
  <c r="C2390" i="1"/>
  <c r="D2389" i="1"/>
  <c r="D2388" i="1"/>
  <c r="E2387" i="1"/>
  <c r="D2387" i="1"/>
  <c r="C2387" i="1"/>
  <c r="E2386" i="1"/>
  <c r="D2386" i="1"/>
  <c r="C2386" i="1"/>
  <c r="D2385" i="1"/>
  <c r="C2385" i="1"/>
  <c r="E2384" i="1"/>
  <c r="D2384" i="1"/>
  <c r="C2384" i="1"/>
  <c r="E2383" i="1"/>
  <c r="D2383" i="1"/>
  <c r="C2383" i="1"/>
  <c r="D2382" i="1"/>
  <c r="C2382" i="1"/>
  <c r="D2381" i="1"/>
  <c r="C2381" i="1"/>
  <c r="D2380" i="1"/>
  <c r="C2380" i="1"/>
  <c r="D2379" i="1"/>
  <c r="D2378" i="1"/>
  <c r="D2377" i="1"/>
  <c r="C2377" i="1"/>
  <c r="D2376" i="1"/>
  <c r="D2375" i="1"/>
  <c r="C2375" i="1"/>
  <c r="C2374" i="1"/>
  <c r="D2374" i="1" s="1"/>
  <c r="D2373" i="1"/>
  <c r="E2372" i="1"/>
  <c r="D2372" i="1"/>
  <c r="C2372" i="1"/>
  <c r="E2371" i="1"/>
  <c r="D2371" i="1"/>
  <c r="C2371" i="1"/>
  <c r="D2370" i="1"/>
  <c r="C2370" i="1"/>
  <c r="D2369" i="1"/>
  <c r="C2369" i="1"/>
  <c r="E2368" i="1"/>
  <c r="D2368" i="1"/>
  <c r="C2368" i="1"/>
  <c r="C2367" i="1"/>
  <c r="D2367" i="1" s="1"/>
  <c r="E2366" i="1"/>
  <c r="D2366" i="1"/>
  <c r="C2366" i="1"/>
  <c r="C2365" i="1"/>
  <c r="D2365" i="1" s="1"/>
  <c r="E2364" i="1"/>
  <c r="D2364" i="1"/>
  <c r="C2364" i="1"/>
  <c r="D2363" i="1"/>
  <c r="C2363" i="1"/>
  <c r="C2362" i="1"/>
  <c r="D2362" i="1" s="1"/>
  <c r="D2361" i="1"/>
  <c r="C2361" i="1"/>
  <c r="E2360" i="1"/>
  <c r="D2360" i="1"/>
  <c r="C2360" i="1"/>
  <c r="D2359" i="1"/>
  <c r="C2359" i="1"/>
  <c r="C2358" i="1"/>
  <c r="D2358" i="1" s="1"/>
  <c r="D2357" i="1"/>
  <c r="C2357" i="1"/>
  <c r="C2356" i="1"/>
  <c r="D2356" i="1" s="1"/>
  <c r="C2355" i="1"/>
  <c r="C2354" i="1"/>
  <c r="C2352" i="1"/>
  <c r="D2352" i="1" s="1"/>
  <c r="D2351" i="1"/>
  <c r="C2351" i="1"/>
  <c r="E2350" i="1"/>
  <c r="D2350" i="1"/>
  <c r="C2350" i="1"/>
  <c r="D2349" i="1"/>
  <c r="C2348" i="1"/>
  <c r="C2347" i="1"/>
  <c r="D2346" i="1"/>
  <c r="D2345" i="1"/>
  <c r="D2344" i="1"/>
  <c r="E2343" i="1"/>
  <c r="D2343" i="1"/>
  <c r="C2343" i="1"/>
  <c r="E2342" i="1"/>
  <c r="D2342" i="1"/>
  <c r="C2342" i="1"/>
  <c r="E2341" i="1"/>
  <c r="D2341" i="1"/>
  <c r="C2341" i="1"/>
  <c r="E2340" i="1"/>
  <c r="D2340" i="1"/>
  <c r="C2340" i="1"/>
  <c r="E2339" i="1"/>
  <c r="D2339" i="1"/>
  <c r="C2339" i="1"/>
  <c r="C2338" i="1"/>
  <c r="D2338" i="1" s="1"/>
  <c r="C2337" i="1"/>
  <c r="E2336" i="1"/>
  <c r="D2336" i="1"/>
  <c r="C2336" i="1"/>
  <c r="D2335" i="1"/>
  <c r="C2335" i="1"/>
  <c r="E2334" i="1"/>
  <c r="D2334" i="1"/>
  <c r="C2334" i="1"/>
  <c r="E2333" i="1"/>
  <c r="D2333" i="1"/>
  <c r="C2333" i="1"/>
  <c r="E2332" i="1"/>
  <c r="D2332" i="1"/>
  <c r="C2332" i="1"/>
  <c r="E2331" i="1"/>
  <c r="D2331" i="1"/>
  <c r="C2331" i="1"/>
  <c r="E2330" i="1"/>
  <c r="D2330" i="1"/>
  <c r="C2330" i="1"/>
  <c r="C2329" i="1"/>
  <c r="D2329" i="1" s="1"/>
  <c r="D2328" i="1"/>
  <c r="C2328" i="1"/>
  <c r="C2327" i="1"/>
  <c r="D2327" i="1" s="1"/>
  <c r="D2326" i="1"/>
  <c r="D2325" i="1"/>
  <c r="D2324" i="1"/>
  <c r="D2323" i="1"/>
  <c r="C2323" i="1"/>
  <c r="D2322" i="1"/>
  <c r="D2321" i="1"/>
  <c r="E2320" i="1"/>
  <c r="D2320" i="1"/>
  <c r="C2320" i="1"/>
  <c r="D2319" i="1"/>
  <c r="D2318" i="1"/>
  <c r="D2317" i="1"/>
  <c r="C2317" i="1"/>
  <c r="C2316" i="1"/>
  <c r="D2316" i="1" s="1"/>
  <c r="E2315" i="1"/>
  <c r="D2315" i="1"/>
  <c r="C2315" i="1"/>
  <c r="E2314" i="1"/>
  <c r="D2314" i="1"/>
  <c r="C2314" i="1"/>
  <c r="C2313" i="1"/>
  <c r="D2313" i="1" s="1"/>
  <c r="D2312" i="1"/>
  <c r="C2311" i="1"/>
  <c r="E2310" i="1"/>
  <c r="D2310" i="1"/>
  <c r="C2310" i="1"/>
  <c r="E2309" i="1"/>
  <c r="D2309" i="1"/>
  <c r="C2309" i="1"/>
  <c r="E2308" i="1"/>
  <c r="D2308" i="1"/>
  <c r="C2308" i="1"/>
  <c r="E2307" i="1"/>
  <c r="D2307" i="1"/>
  <c r="C2307" i="1"/>
  <c r="E2306" i="1"/>
  <c r="D2306" i="1"/>
  <c r="C2306" i="1"/>
  <c r="E2305" i="1"/>
  <c r="D2305" i="1"/>
  <c r="C2305" i="1"/>
  <c r="E2304" i="1"/>
  <c r="D2304" i="1"/>
  <c r="C2304" i="1"/>
  <c r="E2303" i="1"/>
  <c r="D2303" i="1"/>
  <c r="C2303" i="1"/>
  <c r="E2302" i="1"/>
  <c r="D2302" i="1"/>
  <c r="C2302" i="1"/>
  <c r="D2301" i="1"/>
  <c r="C2301" i="1"/>
  <c r="C2300" i="1"/>
  <c r="D2300" i="1" s="1"/>
  <c r="D2299" i="1"/>
  <c r="C2299" i="1"/>
  <c r="E2298" i="1"/>
  <c r="D2298" i="1"/>
  <c r="C2298" i="1"/>
  <c r="D2297" i="1"/>
  <c r="D2296" i="1"/>
  <c r="E2295" i="1"/>
  <c r="D2295" i="1"/>
  <c r="C2295" i="1"/>
  <c r="D2294" i="1"/>
  <c r="D2293" i="1"/>
  <c r="C2293" i="1"/>
  <c r="C2292" i="1"/>
  <c r="C2291" i="1"/>
  <c r="D2291" i="1" s="1"/>
  <c r="C2290" i="1"/>
  <c r="D2290" i="1" s="1"/>
  <c r="C2289" i="1"/>
  <c r="D2288" i="1"/>
  <c r="C2288" i="1"/>
  <c r="C2287" i="1"/>
  <c r="E2286" i="1"/>
  <c r="D2286" i="1"/>
  <c r="C2286" i="1"/>
  <c r="C2285" i="1"/>
  <c r="C2284" i="1"/>
  <c r="D2284" i="1" s="1"/>
  <c r="C2283" i="1"/>
  <c r="E2282" i="1"/>
  <c r="D2282" i="1"/>
  <c r="C2282" i="1"/>
  <c r="E2281" i="1"/>
  <c r="D2281" i="1"/>
  <c r="C2281" i="1"/>
  <c r="D2280" i="1"/>
  <c r="C2280" i="1"/>
  <c r="D2279" i="1"/>
  <c r="D2278" i="1"/>
  <c r="D2277" i="1"/>
  <c r="C2277" i="1"/>
  <c r="D2276" i="1"/>
  <c r="E2275" i="1"/>
  <c r="D2275" i="1"/>
  <c r="C2275" i="1"/>
  <c r="E2274" i="1"/>
  <c r="D2274" i="1"/>
  <c r="C2274" i="1"/>
  <c r="C2273" i="1"/>
  <c r="D2273" i="1" s="1"/>
  <c r="E2271" i="1"/>
  <c r="D2271" i="1"/>
  <c r="C2271" i="1"/>
  <c r="C2270" i="1"/>
  <c r="D2270" i="1" s="1"/>
  <c r="E2269" i="1"/>
  <c r="D2269" i="1"/>
  <c r="C2269" i="1"/>
  <c r="E2268" i="1"/>
  <c r="D2268" i="1"/>
  <c r="C2268" i="1"/>
  <c r="C2267" i="1"/>
  <c r="D2267" i="1" s="1"/>
  <c r="D2266" i="1"/>
  <c r="C2266" i="1"/>
  <c r="E2265" i="1"/>
  <c r="D2265" i="1"/>
  <c r="C2265" i="1"/>
  <c r="C2264" i="1"/>
  <c r="D2264" i="1" s="1"/>
  <c r="E2263" i="1"/>
  <c r="D2263" i="1"/>
  <c r="C2263" i="1"/>
  <c r="E2262" i="1"/>
  <c r="D2262" i="1"/>
  <c r="C2262" i="1"/>
  <c r="D2261" i="1"/>
  <c r="D2260" i="1"/>
  <c r="E2259" i="1"/>
  <c r="D2259" i="1"/>
  <c r="C2259" i="1"/>
  <c r="C2258" i="1"/>
  <c r="D2257" i="1"/>
  <c r="C2257" i="1" s="1"/>
  <c r="C2256" i="1"/>
  <c r="E2255" i="1"/>
  <c r="D2255" i="1"/>
  <c r="C2255" i="1"/>
  <c r="E2254" i="1"/>
  <c r="D2254" i="1"/>
  <c r="C2254" i="1"/>
  <c r="D2253" i="1"/>
  <c r="D2251" i="1"/>
  <c r="E2250" i="1"/>
  <c r="D2250" i="1"/>
  <c r="C2250" i="1"/>
  <c r="E2249" i="1"/>
  <c r="D2249" i="1"/>
  <c r="C2249" i="1"/>
  <c r="D2248" i="1"/>
  <c r="E2247" i="1"/>
  <c r="D2247" i="1"/>
  <c r="C2247" i="1"/>
  <c r="D2246" i="1"/>
  <c r="E2245" i="1"/>
  <c r="D2245" i="1"/>
  <c r="C2245" i="1"/>
  <c r="E2244" i="1"/>
  <c r="D2244" i="1"/>
  <c r="C2244" i="1"/>
  <c r="E2243" i="1"/>
  <c r="D2243" i="1"/>
  <c r="C2243" i="1"/>
  <c r="E2242" i="1"/>
  <c r="D2242" i="1"/>
  <c r="C2242" i="1"/>
  <c r="D2241" i="1"/>
  <c r="D2240" i="1"/>
  <c r="C2240" i="1"/>
  <c r="D2239" i="1"/>
  <c r="C2239" i="1"/>
  <c r="C2238" i="1"/>
  <c r="D2238" i="1" s="1"/>
  <c r="D2237" i="1"/>
  <c r="C2236" i="1"/>
  <c r="D2236" i="1" s="1"/>
  <c r="C2235" i="1"/>
  <c r="D2235" i="1" s="1"/>
  <c r="C2234" i="1"/>
  <c r="D2234" i="1" s="1"/>
  <c r="C2233" i="1"/>
  <c r="D2233" i="1" s="1"/>
  <c r="C2232" i="1"/>
  <c r="E2231" i="1"/>
  <c r="D2231" i="1"/>
  <c r="C2231" i="1"/>
  <c r="C2230" i="1"/>
  <c r="C2229" i="1"/>
  <c r="D2229" i="1" s="1"/>
  <c r="C2228" i="1"/>
  <c r="E2227" i="1"/>
  <c r="D2227" i="1"/>
  <c r="C2227" i="1"/>
  <c r="E2226" i="1"/>
  <c r="D2226" i="1"/>
  <c r="C2226" i="1"/>
  <c r="D2225" i="1"/>
  <c r="D2224" i="1"/>
  <c r="C2223" i="1"/>
  <c r="D2223" i="1" s="1"/>
  <c r="E2222" i="1"/>
  <c r="D2222" i="1"/>
  <c r="C2222" i="1"/>
  <c r="E2221" i="1"/>
  <c r="D2221" i="1"/>
  <c r="C2221" i="1"/>
  <c r="C2220" i="1"/>
  <c r="D2220" i="1" s="1"/>
  <c r="C2219" i="1"/>
  <c r="D2219" i="1" s="1"/>
  <c r="E2218" i="1"/>
  <c r="D2218" i="1"/>
  <c r="C2218" i="1"/>
  <c r="D2217" i="1"/>
  <c r="D2216" i="1"/>
  <c r="D2215" i="1"/>
  <c r="C2214" i="1"/>
  <c r="D2214" i="1" s="1"/>
  <c r="C2213" i="1"/>
  <c r="C2212" i="1"/>
  <c r="D2212" i="1" s="1"/>
  <c r="E2211" i="1"/>
  <c r="D2211" i="1"/>
  <c r="C2211" i="1"/>
  <c r="C2210" i="1"/>
  <c r="D2210" i="1" s="1"/>
  <c r="C2209" i="1"/>
  <c r="C2208" i="1"/>
  <c r="D2208" i="1" s="1"/>
  <c r="E2207" i="1"/>
  <c r="D2207" i="1"/>
  <c r="C2207" i="1"/>
  <c r="C2206" i="1"/>
  <c r="D2206" i="1" s="1"/>
  <c r="E2205" i="1"/>
  <c r="D2205" i="1"/>
  <c r="C2205" i="1"/>
  <c r="E2204" i="1"/>
  <c r="D2204" i="1"/>
  <c r="C2204" i="1"/>
  <c r="E2203" i="1"/>
  <c r="D2203" i="1"/>
  <c r="C2203" i="1"/>
  <c r="E2202" i="1"/>
  <c r="D2202" i="1"/>
  <c r="C2202" i="1"/>
  <c r="E2201" i="1"/>
  <c r="D2201" i="1"/>
  <c r="C2201" i="1"/>
  <c r="E2200" i="1"/>
  <c r="D2200" i="1"/>
  <c r="C2200" i="1"/>
  <c r="D2199" i="1"/>
  <c r="E2198" i="1"/>
  <c r="D2198" i="1"/>
  <c r="C2198" i="1"/>
  <c r="C2197" i="1"/>
  <c r="D2197" i="1" s="1"/>
  <c r="E2196" i="1"/>
  <c r="D2196" i="1"/>
  <c r="C2196" i="1"/>
  <c r="E2195" i="1"/>
  <c r="D2195" i="1"/>
  <c r="C2195" i="1"/>
  <c r="E2194" i="1"/>
  <c r="D2194" i="1"/>
  <c r="C2194" i="1"/>
  <c r="C2193" i="1"/>
  <c r="D2193" i="1" s="1"/>
  <c r="D2192" i="1"/>
  <c r="C2192" i="1"/>
  <c r="E2191" i="1"/>
  <c r="D2191" i="1"/>
  <c r="C2191" i="1"/>
  <c r="E2190" i="1"/>
  <c r="D2190" i="1"/>
  <c r="C2190" i="1"/>
  <c r="E2189" i="1"/>
  <c r="D2189" i="1"/>
  <c r="C2189" i="1"/>
  <c r="D2188" i="1"/>
  <c r="C2188" i="1"/>
  <c r="E2187" i="1"/>
  <c r="D2187" i="1"/>
  <c r="C2187" i="1"/>
  <c r="E2186" i="1"/>
  <c r="D2186" i="1"/>
  <c r="C2186" i="1"/>
  <c r="E2185" i="1"/>
  <c r="D2185" i="1"/>
  <c r="C2185" i="1"/>
  <c r="C2184" i="1"/>
  <c r="D2183" i="1"/>
  <c r="C2183" i="1"/>
  <c r="D2182" i="1"/>
  <c r="D2181" i="1"/>
  <c r="E2180" i="1"/>
  <c r="D2180" i="1"/>
  <c r="C2180" i="1"/>
  <c r="C2179" i="1"/>
  <c r="D2179" i="1" s="1"/>
  <c r="E2178" i="1"/>
  <c r="D2178" i="1"/>
  <c r="C2178" i="1"/>
  <c r="D2177" i="1"/>
  <c r="D2176" i="1"/>
  <c r="D2175" i="1"/>
  <c r="D2174" i="1"/>
  <c r="E2173" i="1"/>
  <c r="D2173" i="1"/>
  <c r="C2173" i="1"/>
  <c r="E2172" i="1"/>
  <c r="D2172" i="1"/>
  <c r="C2172" i="1"/>
  <c r="D2171" i="1"/>
  <c r="E2170" i="1"/>
  <c r="D2170" i="1"/>
  <c r="C2170" i="1"/>
  <c r="C2169" i="1"/>
  <c r="D2169" i="1" s="1"/>
  <c r="D2168" i="1"/>
  <c r="E2166" i="1"/>
  <c r="D2166" i="1"/>
  <c r="C2166" i="1"/>
  <c r="E2165" i="1"/>
  <c r="D2165" i="1"/>
  <c r="C2165" i="1"/>
  <c r="D2164" i="1"/>
  <c r="D2163" i="1"/>
  <c r="D2162" i="1"/>
  <c r="E2161" i="1"/>
  <c r="D2161" i="1"/>
  <c r="C2161" i="1"/>
  <c r="E2160" i="1"/>
  <c r="D2160" i="1"/>
  <c r="C2160" i="1"/>
  <c r="D2159" i="1"/>
  <c r="D2158" i="1"/>
  <c r="D2157" i="1"/>
  <c r="E2156" i="1"/>
  <c r="D2156" i="1"/>
  <c r="C2156" i="1"/>
  <c r="D2155" i="1"/>
  <c r="D2154" i="1"/>
  <c r="E2153" i="1"/>
  <c r="D2153" i="1"/>
  <c r="C2153" i="1"/>
  <c r="E2152" i="1"/>
  <c r="D2152" i="1"/>
  <c r="C2152" i="1"/>
  <c r="D2151" i="1"/>
  <c r="E2150" i="1"/>
  <c r="D2150" i="1"/>
  <c r="C2150" i="1"/>
  <c r="E2149" i="1"/>
  <c r="D2149" i="1"/>
  <c r="C2149" i="1"/>
  <c r="D2148" i="1"/>
  <c r="D2147" i="1"/>
  <c r="E2146" i="1"/>
  <c r="D2146" i="1"/>
  <c r="C2146" i="1"/>
  <c r="D2145" i="1"/>
  <c r="D2144" i="1"/>
  <c r="D2143" i="1"/>
  <c r="E2142" i="1"/>
  <c r="D2142" i="1"/>
  <c r="C2142" i="1"/>
  <c r="D2141" i="1"/>
  <c r="D2140" i="1"/>
  <c r="C2140" i="1"/>
  <c r="E2139" i="1"/>
  <c r="D2139" i="1"/>
  <c r="C2139" i="1"/>
  <c r="E2138" i="1"/>
  <c r="D2138" i="1"/>
  <c r="C2138" i="1"/>
  <c r="E2137" i="1"/>
  <c r="D2137" i="1"/>
  <c r="C2137" i="1"/>
  <c r="D2136" i="1"/>
  <c r="E2135" i="1"/>
  <c r="D2135" i="1"/>
  <c r="C2135" i="1"/>
  <c r="D2134" i="1"/>
  <c r="D2133" i="1"/>
  <c r="D2132" i="1"/>
  <c r="D2131" i="1"/>
  <c r="D2130" i="1"/>
  <c r="D2129" i="1"/>
  <c r="E2127" i="1"/>
  <c r="D2127" i="1"/>
  <c r="C2127" i="1"/>
  <c r="E2126" i="1"/>
  <c r="D2126" i="1"/>
  <c r="C2126" i="1"/>
  <c r="D2125" i="1"/>
  <c r="D2124" i="1"/>
  <c r="E2123" i="1"/>
  <c r="D2123" i="1"/>
  <c r="C2123" i="1"/>
  <c r="D2122" i="1"/>
  <c r="C2122" i="1"/>
  <c r="E2121" i="1"/>
  <c r="D2121" i="1"/>
  <c r="C2121" i="1"/>
  <c r="D2120" i="1"/>
  <c r="D2119" i="1"/>
  <c r="E2118" i="1"/>
  <c r="D2118" i="1"/>
  <c r="C2118" i="1"/>
  <c r="D2117" i="1"/>
  <c r="D2116" i="1"/>
  <c r="D2115" i="1"/>
  <c r="D2114" i="1"/>
  <c r="E2113" i="1"/>
  <c r="D2113" i="1"/>
  <c r="C2113" i="1"/>
  <c r="D2112" i="1"/>
  <c r="C2111" i="1"/>
  <c r="D2111" i="1" s="1"/>
  <c r="E2110" i="1"/>
  <c r="D2110" i="1"/>
  <c r="C2110" i="1"/>
  <c r="C2109" i="1"/>
  <c r="D2109" i="1" s="1"/>
  <c r="D2108" i="1"/>
  <c r="D2107" i="1"/>
  <c r="D2106" i="1"/>
  <c r="D2105" i="1"/>
  <c r="D2104" i="1"/>
  <c r="D2103" i="1"/>
  <c r="D2102" i="1"/>
  <c r="D2101" i="1"/>
  <c r="C2101" i="1"/>
  <c r="C2100" i="1"/>
  <c r="D2100" i="1" s="1"/>
  <c r="D2099" i="1"/>
  <c r="C2098" i="1"/>
  <c r="E2097" i="1"/>
  <c r="D2097" i="1"/>
  <c r="C2097" i="1"/>
  <c r="E2096" i="1"/>
  <c r="D2096" i="1"/>
  <c r="C2096" i="1"/>
  <c r="D2095" i="1"/>
  <c r="D2094" i="1"/>
  <c r="E2093" i="1"/>
  <c r="D2093" i="1"/>
  <c r="C2093" i="1"/>
  <c r="D2092" i="1"/>
  <c r="D2091" i="1"/>
  <c r="E2090" i="1"/>
  <c r="D2090" i="1"/>
  <c r="C2090" i="1"/>
  <c r="D2089" i="1"/>
  <c r="D2088" i="1"/>
  <c r="D2087" i="1"/>
  <c r="C2086" i="1"/>
  <c r="D2085" i="1"/>
  <c r="D2084" i="1"/>
  <c r="D2083" i="1"/>
  <c r="C2083" i="1"/>
  <c r="E2082" i="1"/>
  <c r="D2082" i="1"/>
  <c r="C2082" i="1"/>
  <c r="E2081" i="1"/>
  <c r="D2081" i="1"/>
  <c r="C2081" i="1"/>
  <c r="E2080" i="1"/>
  <c r="D2080" i="1"/>
  <c r="C2080" i="1"/>
  <c r="E2079" i="1"/>
  <c r="D2079" i="1"/>
  <c r="C2079" i="1"/>
  <c r="D2078" i="1"/>
  <c r="E2077" i="1"/>
  <c r="D2077" i="1"/>
  <c r="C2077" i="1"/>
  <c r="D2076" i="1"/>
  <c r="D2075" i="1"/>
  <c r="D2074" i="1"/>
  <c r="D2073" i="1"/>
  <c r="D2072" i="1"/>
  <c r="D2070" i="1"/>
  <c r="C2070" i="1"/>
  <c r="C2069" i="1"/>
  <c r="D2069" i="1" s="1"/>
  <c r="D2067" i="1"/>
  <c r="D2066" i="1"/>
  <c r="D2065" i="1"/>
  <c r="D2064" i="1"/>
  <c r="D2063" i="1"/>
  <c r="D2062" i="1"/>
  <c r="D2061" i="1"/>
  <c r="D2060" i="1"/>
  <c r="D2059" i="1"/>
  <c r="D2058" i="1"/>
  <c r="D2057" i="1"/>
  <c r="D2056" i="1"/>
  <c r="D2055" i="1"/>
  <c r="D2054" i="1"/>
  <c r="D2053" i="1"/>
  <c r="D2052" i="1"/>
  <c r="D2051" i="1"/>
  <c r="D2050" i="1"/>
  <c r="D2049" i="1"/>
  <c r="C2048" i="1"/>
  <c r="D2048" i="1" s="1"/>
  <c r="E2047" i="1"/>
  <c r="D2047" i="1"/>
  <c r="C2047" i="1"/>
  <c r="C2046" i="1"/>
  <c r="D2046" i="1" s="1"/>
  <c r="E2045" i="1"/>
  <c r="D2045" i="1"/>
  <c r="C2045" i="1"/>
  <c r="D2044" i="1"/>
  <c r="C2044" i="1"/>
  <c r="D2043" i="1"/>
  <c r="D2042" i="1"/>
  <c r="D2041" i="1"/>
  <c r="D2040" i="1"/>
  <c r="D2039" i="1"/>
  <c r="D2038" i="1"/>
  <c r="D2037" i="1"/>
  <c r="C2036" i="1"/>
  <c r="D2036" i="1" s="1"/>
  <c r="C2035" i="1"/>
  <c r="D2035" i="1" s="1"/>
  <c r="C2034" i="1"/>
  <c r="D2034" i="1" s="1"/>
  <c r="D2033" i="1"/>
  <c r="C2033" i="1"/>
  <c r="C2032" i="1"/>
  <c r="D2032" i="1" s="1"/>
  <c r="E2031" i="1"/>
  <c r="D2031" i="1"/>
  <c r="C2031" i="1"/>
  <c r="E2030" i="1"/>
  <c r="D2030" i="1"/>
  <c r="C2030" i="1"/>
  <c r="E2029" i="1"/>
  <c r="D2029" i="1"/>
  <c r="C2029" i="1"/>
  <c r="D2028" i="1"/>
  <c r="D2027" i="1"/>
  <c r="D2026" i="1"/>
  <c r="D2025" i="1"/>
  <c r="D2024" i="1"/>
  <c r="E2022" i="1"/>
  <c r="D2022" i="1"/>
  <c r="C2022" i="1"/>
  <c r="E2021" i="1"/>
  <c r="D2021" i="1"/>
  <c r="C2021" i="1"/>
  <c r="D2020" i="1"/>
  <c r="E2019" i="1"/>
  <c r="D2019" i="1"/>
  <c r="C2019" i="1"/>
  <c r="D2018" i="1"/>
  <c r="D2017" i="1"/>
  <c r="D2016" i="1"/>
  <c r="D2015" i="1"/>
  <c r="D2014" i="1"/>
  <c r="D2013" i="1"/>
  <c r="D2012" i="1"/>
  <c r="D2011" i="1"/>
  <c r="C2010" i="1"/>
  <c r="D2010" i="1" s="1"/>
  <c r="C2009" i="1"/>
  <c r="D2009" i="1" s="1"/>
  <c r="D2008" i="1"/>
  <c r="D2007" i="1"/>
  <c r="D2006" i="1"/>
  <c r="D2005" i="1"/>
  <c r="D2004" i="1"/>
  <c r="D2003" i="1"/>
  <c r="D2002" i="1"/>
  <c r="D2001" i="1"/>
  <c r="D2000" i="1"/>
  <c r="D1999" i="1"/>
  <c r="D1998" i="1"/>
  <c r="D1997" i="1"/>
  <c r="D1996" i="1"/>
  <c r="D1995" i="1"/>
  <c r="D1994" i="1"/>
  <c r="D1993" i="1"/>
  <c r="D1992" i="1"/>
  <c r="D1991" i="1"/>
  <c r="D1990" i="1"/>
  <c r="D1989" i="1"/>
  <c r="D1988" i="1"/>
  <c r="E1987" i="1"/>
  <c r="D1987" i="1"/>
  <c r="C1987" i="1"/>
  <c r="D1985" i="1"/>
  <c r="D1984" i="1"/>
  <c r="C1983" i="1"/>
  <c r="D1983" i="1" s="1"/>
  <c r="D1982" i="1"/>
  <c r="D1981" i="1"/>
  <c r="D1980" i="1"/>
  <c r="D1979" i="1"/>
  <c r="D1978" i="1"/>
  <c r="D1977" i="1"/>
  <c r="D1976" i="1"/>
  <c r="D1975" i="1"/>
  <c r="D1974" i="1"/>
  <c r="D1973" i="1"/>
  <c r="D1972" i="1"/>
  <c r="D1971" i="1"/>
  <c r="D1970" i="1"/>
  <c r="D1969" i="1"/>
  <c r="C1968" i="1"/>
  <c r="D1968" i="1" s="1"/>
  <c r="E1967" i="1"/>
  <c r="D1967" i="1"/>
  <c r="C1967" i="1"/>
  <c r="E1966" i="1"/>
  <c r="D1966" i="1"/>
  <c r="C1966" i="1"/>
  <c r="E1965" i="1"/>
  <c r="D1965" i="1"/>
  <c r="C1965" i="1"/>
  <c r="D1964" i="1"/>
  <c r="C1963" i="1"/>
  <c r="D1963" i="1" s="1"/>
  <c r="E1962" i="1"/>
  <c r="D1962" i="1"/>
  <c r="C1962" i="1"/>
  <c r="C1961" i="1"/>
  <c r="D1961" i="1" s="1"/>
  <c r="D1960" i="1"/>
  <c r="C1960" i="1"/>
  <c r="E1959" i="1"/>
  <c r="D1959" i="1"/>
  <c r="C1959" i="1"/>
  <c r="E1958" i="1"/>
  <c r="D1958" i="1"/>
  <c r="C1958" i="1"/>
  <c r="D1957" i="1"/>
  <c r="C1957" i="1"/>
  <c r="C1956" i="1"/>
  <c r="D1956" i="1" s="1"/>
  <c r="D1955" i="1"/>
  <c r="C1955" i="1"/>
  <c r="D1954" i="1"/>
  <c r="D1953" i="1"/>
  <c r="D1952" i="1"/>
  <c r="E1951" i="1"/>
  <c r="D1951" i="1"/>
  <c r="C1951" i="1"/>
  <c r="D1950" i="1"/>
  <c r="C1950" i="1"/>
  <c r="E1949" i="1"/>
  <c r="D1949" i="1"/>
  <c r="C1949" i="1"/>
  <c r="E1948" i="1"/>
  <c r="D1948" i="1"/>
  <c r="C1948" i="1"/>
  <c r="D1947" i="1"/>
  <c r="C1947" i="1"/>
  <c r="C1946" i="1"/>
  <c r="D1946" i="1" s="1"/>
  <c r="E1945" i="1"/>
  <c r="D1945" i="1"/>
  <c r="C1945" i="1"/>
  <c r="D1944" i="1"/>
  <c r="C1944" i="1"/>
  <c r="E1943" i="1"/>
  <c r="D1943" i="1"/>
  <c r="C1943" i="1"/>
  <c r="E1942" i="1"/>
  <c r="D1942" i="1"/>
  <c r="C1942" i="1"/>
  <c r="E1941" i="1"/>
  <c r="D1941" i="1"/>
  <c r="C1941" i="1"/>
  <c r="E1940" i="1"/>
  <c r="D1940" i="1"/>
  <c r="C1940" i="1"/>
  <c r="E1939" i="1"/>
  <c r="D1939" i="1"/>
  <c r="C1939" i="1"/>
  <c r="E1938" i="1"/>
  <c r="D1938" i="1"/>
  <c r="C1938" i="1"/>
  <c r="E1937" i="1"/>
  <c r="D1937" i="1"/>
  <c r="C1937" i="1"/>
  <c r="C1936" i="1"/>
  <c r="D1936" i="1" s="1"/>
  <c r="E1935" i="1"/>
  <c r="D1935" i="1"/>
  <c r="C1935" i="1"/>
  <c r="E1934" i="1"/>
  <c r="D1934" i="1"/>
  <c r="C1934" i="1"/>
  <c r="E1933" i="1"/>
  <c r="D1933" i="1"/>
  <c r="C1933" i="1"/>
  <c r="E1932" i="1"/>
  <c r="D1932" i="1"/>
  <c r="C1932" i="1"/>
  <c r="E1931" i="1"/>
  <c r="D1931" i="1"/>
  <c r="C1931" i="1"/>
  <c r="E1930" i="1"/>
  <c r="D1930" i="1"/>
  <c r="C1930" i="1"/>
  <c r="C1929" i="1"/>
  <c r="D1929" i="1" s="1"/>
  <c r="E1928" i="1"/>
  <c r="D1928" i="1"/>
  <c r="C1928" i="1"/>
  <c r="C1927" i="1"/>
  <c r="D1927" i="1" s="1"/>
  <c r="D1926" i="1"/>
  <c r="E1925" i="1"/>
  <c r="D1925" i="1"/>
  <c r="C1925" i="1"/>
  <c r="C1924" i="1"/>
  <c r="D1924" i="1" s="1"/>
  <c r="D1923" i="1"/>
  <c r="D1922" i="1"/>
  <c r="C1922" i="1"/>
  <c r="E1921" i="1"/>
  <c r="D1921" i="1"/>
  <c r="C1921" i="1"/>
  <c r="D1919" i="1"/>
  <c r="E1918" i="1"/>
  <c r="D1918" i="1"/>
  <c r="C1918" i="1"/>
  <c r="D1917" i="1"/>
  <c r="E1916" i="1"/>
  <c r="D1916" i="1"/>
  <c r="C1916" i="1"/>
  <c r="D1915" i="1"/>
  <c r="D1914" i="1"/>
  <c r="C1913" i="1"/>
  <c r="D1913" i="1" s="1"/>
  <c r="C1912" i="1"/>
  <c r="D1912" i="1" s="1"/>
  <c r="D1911" i="1"/>
  <c r="C1911" i="1"/>
  <c r="D1910" i="1"/>
  <c r="E1909" i="1"/>
  <c r="D1909" i="1"/>
  <c r="C1909" i="1"/>
  <c r="E1908" i="1"/>
  <c r="D1908" i="1"/>
  <c r="C1908" i="1"/>
  <c r="E1907" i="1"/>
  <c r="D1907" i="1"/>
  <c r="C1907" i="1"/>
  <c r="C1906" i="1"/>
  <c r="E1905" i="1"/>
  <c r="D1905" i="1"/>
  <c r="C1905" i="1"/>
  <c r="D1904" i="1"/>
  <c r="C1904" i="1"/>
  <c r="D1903" i="1"/>
  <c r="E1902" i="1"/>
  <c r="D1902" i="1"/>
  <c r="C1902" i="1"/>
  <c r="C1901" i="1"/>
  <c r="C1900" i="1"/>
  <c r="D1900" i="1" s="1"/>
  <c r="E1899" i="1"/>
  <c r="D1899" i="1"/>
  <c r="C1899" i="1"/>
  <c r="D1898" i="1"/>
  <c r="E1897" i="1"/>
  <c r="D1897" i="1"/>
  <c r="C1897" i="1"/>
  <c r="E1896" i="1"/>
  <c r="D1896" i="1"/>
  <c r="C1896" i="1"/>
  <c r="E1895" i="1"/>
  <c r="D1895" i="1"/>
  <c r="C1895" i="1"/>
  <c r="C1894" i="1"/>
  <c r="D1894" i="1" s="1"/>
  <c r="C1893" i="1"/>
  <c r="D1893" i="1" s="1"/>
  <c r="E1892" i="1"/>
  <c r="D1892" i="1"/>
  <c r="C1892" i="1"/>
  <c r="E1891" i="1"/>
  <c r="D1891" i="1"/>
  <c r="C1891" i="1"/>
  <c r="E1890" i="1"/>
  <c r="D1890" i="1"/>
  <c r="C1890" i="1"/>
  <c r="D1889" i="1"/>
  <c r="C1888" i="1"/>
  <c r="D1888" i="1" s="1"/>
  <c r="E1887" i="1"/>
  <c r="D1887" i="1"/>
  <c r="C1887" i="1"/>
  <c r="D1886" i="1"/>
  <c r="C1886" i="1"/>
  <c r="D1885" i="1"/>
  <c r="E1884" i="1"/>
  <c r="D1884" i="1"/>
  <c r="C1884" i="1"/>
  <c r="C1883" i="1"/>
  <c r="C1882" i="1"/>
  <c r="D1882" i="1" s="1"/>
  <c r="C1881" i="1"/>
  <c r="D1881" i="1" s="1"/>
  <c r="C1880" i="1"/>
  <c r="D1880" i="1" s="1"/>
  <c r="E1879" i="1"/>
  <c r="D1879" i="1"/>
  <c r="C1879" i="1"/>
  <c r="D1878" i="1"/>
  <c r="C1878" i="1"/>
  <c r="E1877" i="1"/>
  <c r="D1877" i="1"/>
  <c r="C1877" i="1"/>
  <c r="E1876" i="1"/>
  <c r="D1876" i="1"/>
  <c r="C1876" i="1"/>
  <c r="E1875" i="1"/>
  <c r="D1875" i="1"/>
  <c r="C1875" i="1"/>
  <c r="C1874" i="1"/>
  <c r="D1874" i="1" s="1"/>
  <c r="D1873" i="1"/>
  <c r="E1872" i="1"/>
  <c r="D1872" i="1"/>
  <c r="C1872" i="1"/>
  <c r="D1871" i="1"/>
  <c r="D1870" i="1"/>
  <c r="D1869" i="1"/>
  <c r="E1868" i="1"/>
  <c r="D1868" i="1"/>
  <c r="C1868" i="1"/>
  <c r="C1867" i="1"/>
  <c r="D1867" i="1" s="1"/>
  <c r="C1866" i="1"/>
  <c r="D1866" i="1" s="1"/>
  <c r="E1865" i="1"/>
  <c r="D1865" i="1"/>
  <c r="C1865" i="1"/>
  <c r="E1864" i="1"/>
  <c r="D1864" i="1"/>
  <c r="C1864" i="1"/>
  <c r="E1863" i="1"/>
  <c r="D1863" i="1"/>
  <c r="C1863" i="1"/>
  <c r="D1862" i="1"/>
  <c r="C1862" i="1"/>
  <c r="C1861" i="1"/>
  <c r="D1861" i="1" s="1"/>
  <c r="E1860" i="1"/>
  <c r="D1860" i="1"/>
  <c r="C1860" i="1"/>
  <c r="E1859" i="1"/>
  <c r="D1859" i="1"/>
  <c r="C1859" i="1"/>
  <c r="E1858" i="1"/>
  <c r="D1858" i="1"/>
  <c r="C1858" i="1"/>
  <c r="C1857" i="1"/>
  <c r="D1857" i="1" s="1"/>
  <c r="C1856" i="1"/>
  <c r="D1856" i="1" s="1"/>
  <c r="C1855" i="1"/>
  <c r="E1854" i="1"/>
  <c r="D1854" i="1"/>
  <c r="C1854" i="1"/>
  <c r="E1853" i="1"/>
  <c r="D1853" i="1"/>
  <c r="C1853" i="1"/>
  <c r="E1852" i="1"/>
  <c r="D1852" i="1"/>
  <c r="C1852" i="1"/>
  <c r="E1851" i="1"/>
  <c r="D1851" i="1"/>
  <c r="C1851" i="1"/>
  <c r="E1850" i="1"/>
  <c r="D1850" i="1"/>
  <c r="C1850" i="1"/>
  <c r="E1849" i="1"/>
  <c r="D1849" i="1"/>
  <c r="C1849" i="1"/>
  <c r="D1848" i="1"/>
  <c r="E1847" i="1"/>
  <c r="D1847" i="1"/>
  <c r="C1847" i="1"/>
  <c r="D1846" i="1"/>
  <c r="C1846" i="1"/>
  <c r="D1845" i="1"/>
  <c r="C1845" i="1"/>
  <c r="D1844" i="1"/>
  <c r="D1843" i="1"/>
  <c r="D1842" i="1"/>
  <c r="D1841" i="1"/>
  <c r="E1840" i="1"/>
  <c r="D1840" i="1"/>
  <c r="C1840" i="1"/>
  <c r="E1839" i="1"/>
  <c r="D1839" i="1"/>
  <c r="C1839" i="1"/>
  <c r="D1837" i="1"/>
  <c r="C1836" i="1"/>
  <c r="D1836" i="1" s="1"/>
  <c r="E1835" i="1"/>
  <c r="D1835" i="1"/>
  <c r="C1835" i="1"/>
  <c r="E1834" i="1"/>
  <c r="D1834" i="1"/>
  <c r="C1834" i="1"/>
  <c r="E1833" i="1"/>
  <c r="D1833" i="1"/>
  <c r="C1833" i="1"/>
  <c r="E1832" i="1"/>
  <c r="D1832" i="1"/>
  <c r="C1832" i="1"/>
  <c r="E1831" i="1"/>
  <c r="D1831" i="1"/>
  <c r="C1831" i="1"/>
  <c r="D1830" i="1"/>
  <c r="C1830" i="1"/>
  <c r="E1829" i="1"/>
  <c r="D1829" i="1"/>
  <c r="C1829" i="1"/>
  <c r="D1828" i="1"/>
  <c r="C1827" i="1"/>
  <c r="E1826" i="1"/>
  <c r="D1826" i="1"/>
  <c r="C1826" i="1"/>
  <c r="C1825" i="1"/>
  <c r="D1825" i="1" s="1"/>
  <c r="E1824" i="1"/>
  <c r="D1824" i="1"/>
  <c r="C1824" i="1"/>
  <c r="E1823" i="1"/>
  <c r="D1823" i="1"/>
  <c r="C1823" i="1"/>
  <c r="E1822" i="1"/>
  <c r="D1822" i="1"/>
  <c r="C1822" i="1"/>
  <c r="E1821" i="1"/>
  <c r="D1821" i="1"/>
  <c r="C1821" i="1"/>
  <c r="E1820" i="1"/>
  <c r="D1820" i="1"/>
  <c r="C1820" i="1"/>
  <c r="E1819" i="1"/>
  <c r="D1819" i="1"/>
  <c r="C1819" i="1"/>
  <c r="E1818" i="1"/>
  <c r="D1818" i="1"/>
  <c r="C1818" i="1"/>
  <c r="E1817" i="1"/>
  <c r="D1817" i="1"/>
  <c r="C1817" i="1"/>
  <c r="E1815" i="1"/>
  <c r="D1815" i="1"/>
  <c r="C1815" i="1"/>
  <c r="C1814" i="1"/>
  <c r="D1814" i="1" s="1"/>
  <c r="D1813" i="1"/>
  <c r="C1812" i="1"/>
  <c r="D1812" i="1" s="1"/>
  <c r="E1810" i="1"/>
  <c r="D1810" i="1"/>
  <c r="C1810" i="1"/>
  <c r="E1809" i="1"/>
  <c r="D1809" i="1"/>
  <c r="C1809" i="1"/>
  <c r="E1808" i="1"/>
  <c r="D1808" i="1"/>
  <c r="C1808" i="1"/>
  <c r="E1807" i="1"/>
  <c r="D1807" i="1"/>
  <c r="C1807" i="1"/>
  <c r="E1806" i="1"/>
  <c r="D1806" i="1"/>
  <c r="C1806" i="1"/>
  <c r="E1805" i="1"/>
  <c r="D1805" i="1"/>
  <c r="C1805" i="1"/>
  <c r="E1804" i="1"/>
  <c r="D1804" i="1"/>
  <c r="C1804" i="1"/>
  <c r="C1803" i="1"/>
  <c r="D1803" i="1" s="1"/>
  <c r="D1802" i="1"/>
  <c r="D1800" i="1"/>
  <c r="D1799" i="1"/>
  <c r="D1798" i="1"/>
  <c r="E1797" i="1"/>
  <c r="D1797" i="1"/>
  <c r="C1797" i="1"/>
  <c r="E1796" i="1"/>
  <c r="D1796" i="1"/>
  <c r="C1796" i="1"/>
  <c r="E1795" i="1"/>
  <c r="D1795" i="1"/>
  <c r="C1795" i="1"/>
  <c r="E1794" i="1"/>
  <c r="D1794" i="1"/>
  <c r="C1794" i="1"/>
  <c r="E1793" i="1"/>
  <c r="D1793" i="1"/>
  <c r="C1793" i="1"/>
  <c r="E1792" i="1"/>
  <c r="D1792" i="1"/>
  <c r="C1792" i="1"/>
  <c r="C1791" i="1"/>
  <c r="D1791" i="1" s="1"/>
  <c r="D1790" i="1"/>
  <c r="E1789" i="1"/>
  <c r="D1789" i="1"/>
  <c r="C1789" i="1"/>
  <c r="D1788" i="1"/>
  <c r="E1787" i="1"/>
  <c r="D1787" i="1"/>
  <c r="C1787" i="1"/>
  <c r="E1786" i="1"/>
  <c r="D1786" i="1"/>
  <c r="C1786" i="1"/>
  <c r="E1785" i="1"/>
  <c r="D1785" i="1"/>
  <c r="C1785" i="1"/>
  <c r="E1784" i="1"/>
  <c r="D1784" i="1"/>
  <c r="C1784" i="1"/>
  <c r="E1783" i="1"/>
  <c r="D1783" i="1"/>
  <c r="C1783" i="1"/>
  <c r="E1782" i="1"/>
  <c r="D1782" i="1"/>
  <c r="C1782" i="1"/>
  <c r="E1781" i="1"/>
  <c r="D1781" i="1"/>
  <c r="C1781" i="1"/>
  <c r="E1780" i="1"/>
  <c r="D1780" i="1"/>
  <c r="C1780" i="1"/>
  <c r="E1779" i="1"/>
  <c r="D1779" i="1"/>
  <c r="C1779" i="1"/>
  <c r="D1778" i="1"/>
  <c r="D1777" i="1"/>
  <c r="E1776" i="1"/>
  <c r="D1776" i="1"/>
  <c r="C1776" i="1"/>
  <c r="D1775" i="1"/>
  <c r="C1774" i="1"/>
  <c r="E1773" i="1"/>
  <c r="D1773" i="1"/>
  <c r="C1773" i="1"/>
  <c r="E1772" i="1"/>
  <c r="D1772" i="1"/>
  <c r="C1772" i="1"/>
  <c r="E1771" i="1"/>
  <c r="D1771" i="1"/>
  <c r="C1771" i="1"/>
  <c r="E1770" i="1"/>
  <c r="D1770" i="1"/>
  <c r="C1770" i="1"/>
  <c r="C1769" i="1"/>
  <c r="D1769" i="1" s="1"/>
  <c r="D1768" i="1"/>
  <c r="C1767" i="1"/>
  <c r="D1767" i="1" s="1"/>
  <c r="E1766" i="1"/>
  <c r="D1766" i="1"/>
  <c r="C1766" i="1"/>
  <c r="E1765" i="1"/>
  <c r="D1765" i="1"/>
  <c r="C1765" i="1"/>
  <c r="D1764" i="1"/>
  <c r="E1763" i="1"/>
  <c r="D1763" i="1"/>
  <c r="C1763" i="1"/>
  <c r="D1762" i="1"/>
  <c r="E1761" i="1"/>
  <c r="D1761" i="1"/>
  <c r="C1761" i="1"/>
  <c r="E1760" i="1"/>
  <c r="D1760" i="1"/>
  <c r="C1760" i="1"/>
  <c r="E1759" i="1"/>
  <c r="D1759" i="1"/>
  <c r="C1759" i="1"/>
  <c r="E1758" i="1"/>
  <c r="D1758" i="1"/>
  <c r="C1758" i="1"/>
  <c r="D1757" i="1"/>
  <c r="D1756" i="1"/>
  <c r="C1756" i="1"/>
  <c r="E1755" i="1"/>
  <c r="D1755" i="1"/>
  <c r="C1755" i="1"/>
  <c r="E1754" i="1"/>
  <c r="D1754" i="1"/>
  <c r="C1754" i="1"/>
  <c r="E1753" i="1"/>
  <c r="D1753" i="1"/>
  <c r="C1753" i="1"/>
  <c r="D1752" i="1"/>
  <c r="D1751" i="1"/>
  <c r="E1750" i="1"/>
  <c r="D1750" i="1"/>
  <c r="C1750" i="1"/>
  <c r="D1749" i="1"/>
  <c r="C1749" i="1"/>
  <c r="D1748" i="1"/>
  <c r="E1747" i="1"/>
  <c r="D1747" i="1"/>
  <c r="C1747" i="1"/>
  <c r="E1746" i="1"/>
  <c r="D1746" i="1"/>
  <c r="C1746" i="1"/>
  <c r="D1745" i="1"/>
  <c r="C1745" i="1"/>
  <c r="E1744" i="1"/>
  <c r="D1744" i="1"/>
  <c r="C1744" i="1"/>
  <c r="C1743" i="1"/>
  <c r="D1743" i="1" s="1"/>
  <c r="E1742" i="1"/>
  <c r="D1742" i="1"/>
  <c r="C1742" i="1"/>
  <c r="E1741" i="1"/>
  <c r="D1741" i="1"/>
  <c r="C1741" i="1"/>
  <c r="C1740" i="1"/>
  <c r="D1740" i="1" s="1"/>
  <c r="E1739" i="1"/>
  <c r="D1739" i="1"/>
  <c r="C1739" i="1"/>
  <c r="C1738" i="1"/>
  <c r="D1738" i="1" s="1"/>
  <c r="D1737" i="1"/>
  <c r="C1737" i="1"/>
  <c r="E1736" i="1"/>
  <c r="D1736" i="1"/>
  <c r="C1736" i="1"/>
  <c r="C1735" i="1"/>
  <c r="D1735" i="1" s="1"/>
  <c r="E1734" i="1"/>
  <c r="D1734" i="1"/>
  <c r="C1734" i="1"/>
  <c r="D1733" i="1"/>
  <c r="D1732" i="1"/>
  <c r="C1732" i="1"/>
  <c r="C1731" i="1"/>
  <c r="D1731" i="1" s="1"/>
  <c r="E1730" i="1"/>
  <c r="D1730" i="1"/>
  <c r="C1730" i="1"/>
  <c r="E1729" i="1"/>
  <c r="D1729" i="1"/>
  <c r="C1729" i="1"/>
  <c r="C1728" i="1"/>
  <c r="D1728" i="1" s="1"/>
  <c r="E1727" i="1"/>
  <c r="D1727" i="1"/>
  <c r="C1727" i="1"/>
  <c r="E1726" i="1"/>
  <c r="D1726" i="1"/>
  <c r="C1726" i="1"/>
  <c r="E1725" i="1"/>
  <c r="D1725" i="1"/>
  <c r="C1725" i="1"/>
  <c r="E1724" i="1"/>
  <c r="D1724" i="1"/>
  <c r="C1724" i="1"/>
  <c r="E1723" i="1"/>
  <c r="D1723" i="1"/>
  <c r="C1723" i="1"/>
  <c r="E1722" i="1"/>
  <c r="D1722" i="1"/>
  <c r="C1722" i="1"/>
  <c r="E1721" i="1"/>
  <c r="D1721" i="1"/>
  <c r="C1721" i="1"/>
  <c r="D1720" i="1"/>
  <c r="C1720" i="1"/>
  <c r="C1719" i="1"/>
  <c r="D1719" i="1" s="1"/>
  <c r="E1718" i="1"/>
  <c r="D1718" i="1"/>
  <c r="C1718" i="1"/>
  <c r="D1717" i="1"/>
  <c r="D1716" i="1"/>
  <c r="C1716" i="1"/>
  <c r="C1715" i="1"/>
  <c r="E1714" i="1"/>
  <c r="D1714" i="1"/>
  <c r="C1714" i="1"/>
  <c r="E1713" i="1"/>
  <c r="D1713" i="1"/>
  <c r="C1713" i="1"/>
  <c r="E1712" i="1"/>
  <c r="D1712" i="1"/>
  <c r="C1712" i="1"/>
  <c r="E1711" i="1"/>
  <c r="D1711" i="1"/>
  <c r="C1711" i="1"/>
  <c r="E1710" i="1"/>
  <c r="D1710" i="1"/>
  <c r="C1710" i="1"/>
  <c r="E1709" i="1"/>
  <c r="D1709" i="1"/>
  <c r="C1709" i="1"/>
  <c r="C1708" i="1"/>
  <c r="D1708" i="1" s="1"/>
  <c r="E1707" i="1"/>
  <c r="D1707" i="1"/>
  <c r="C1707" i="1"/>
  <c r="E1706" i="1"/>
  <c r="D1706" i="1"/>
  <c r="C1706" i="1"/>
  <c r="E1705" i="1"/>
  <c r="D1705" i="1"/>
  <c r="C1705" i="1"/>
  <c r="C1704" i="1"/>
  <c r="D1703" i="1"/>
  <c r="D1702" i="1"/>
  <c r="D1701" i="1"/>
  <c r="E1700" i="1"/>
  <c r="D1700" i="1"/>
  <c r="C1700" i="1"/>
  <c r="D1699" i="1"/>
  <c r="D1698" i="1"/>
  <c r="E1697" i="1"/>
  <c r="D1697" i="1"/>
  <c r="C1697" i="1"/>
  <c r="E1696" i="1"/>
  <c r="D1696" i="1"/>
  <c r="C1696" i="1"/>
  <c r="D1695" i="1"/>
  <c r="C1695" i="1"/>
  <c r="D1693" i="1"/>
  <c r="E1691" i="1"/>
  <c r="D1691" i="1"/>
  <c r="C1691" i="1"/>
  <c r="C1690" i="1"/>
  <c r="D1690" i="1" s="1"/>
  <c r="E1689" i="1"/>
  <c r="D1689" i="1"/>
  <c r="C1689" i="1"/>
  <c r="E1688" i="1"/>
  <c r="D1688" i="1"/>
  <c r="C1688" i="1"/>
  <c r="E1687" i="1"/>
  <c r="D1687" i="1"/>
  <c r="C1687" i="1"/>
  <c r="E1686" i="1"/>
  <c r="D1686" i="1"/>
  <c r="C1686" i="1"/>
  <c r="C1685" i="1"/>
  <c r="D1685" i="1" s="1"/>
  <c r="E1684" i="1"/>
  <c r="D1684" i="1"/>
  <c r="C1684" i="1"/>
  <c r="D1683" i="1"/>
  <c r="C1683" i="1"/>
  <c r="E1682" i="1"/>
  <c r="D1682" i="1"/>
  <c r="C1682" i="1"/>
  <c r="C1681" i="1"/>
  <c r="E1680" i="1"/>
  <c r="D1680" i="1"/>
  <c r="C1680" i="1"/>
  <c r="C1679" i="1"/>
  <c r="D1679" i="1" s="1"/>
  <c r="E1678" i="1"/>
  <c r="D1678" i="1"/>
  <c r="C1678" i="1"/>
  <c r="E1677" i="1"/>
  <c r="D1677" i="1"/>
  <c r="C1677" i="1"/>
  <c r="D1676" i="1"/>
  <c r="C1675" i="1"/>
  <c r="D1675" i="1" s="1"/>
  <c r="D1674" i="1"/>
  <c r="C1674" i="1"/>
  <c r="D1673" i="1"/>
  <c r="C1672" i="1"/>
  <c r="D1672" i="1" s="1"/>
  <c r="E1671" i="1"/>
  <c r="D1671" i="1"/>
  <c r="C1671" i="1"/>
  <c r="E1670" i="1"/>
  <c r="D1670" i="1"/>
  <c r="C1670" i="1"/>
  <c r="E1669" i="1"/>
  <c r="D1669" i="1"/>
  <c r="C1669" i="1"/>
  <c r="C1668" i="1"/>
  <c r="D1668" i="1" s="1"/>
  <c r="E1667" i="1"/>
  <c r="D1667" i="1"/>
  <c r="C1667" i="1"/>
  <c r="E1666" i="1"/>
  <c r="D1666" i="1"/>
  <c r="C1666" i="1"/>
  <c r="E1665" i="1"/>
  <c r="D1665" i="1"/>
  <c r="C1665" i="1"/>
  <c r="E1664" i="1"/>
  <c r="D1664" i="1"/>
  <c r="C1664" i="1"/>
  <c r="D1663" i="1"/>
  <c r="C1662" i="1"/>
  <c r="D1662" i="1" s="1"/>
  <c r="D1661" i="1"/>
  <c r="D1660" i="1"/>
  <c r="C1660" i="1"/>
  <c r="E1659" i="1"/>
  <c r="D1659" i="1"/>
  <c r="C1659" i="1"/>
  <c r="C1658" i="1"/>
  <c r="D1658" i="1" s="1"/>
  <c r="D1657" i="1"/>
  <c r="D1656" i="1"/>
  <c r="C1656" i="1"/>
  <c r="E1655" i="1"/>
  <c r="D1655" i="1"/>
  <c r="C1655" i="1"/>
  <c r="C1654" i="1"/>
  <c r="D1654" i="1" s="1"/>
  <c r="C1653" i="1"/>
  <c r="D1653" i="1" s="1"/>
  <c r="D1652" i="1"/>
  <c r="E1651" i="1"/>
  <c r="D1651" i="1"/>
  <c r="C1651" i="1"/>
  <c r="E1650" i="1"/>
  <c r="D1650" i="1"/>
  <c r="C1650" i="1"/>
  <c r="E1649" i="1"/>
  <c r="D1649" i="1"/>
  <c r="C1649" i="1"/>
  <c r="D1648" i="1"/>
  <c r="E1647" i="1"/>
  <c r="D1647" i="1"/>
  <c r="C1647" i="1"/>
  <c r="E1646" i="1"/>
  <c r="D1646" i="1"/>
  <c r="C1646" i="1"/>
  <c r="E1645" i="1"/>
  <c r="D1645" i="1"/>
  <c r="C1645" i="1"/>
  <c r="E1644" i="1"/>
  <c r="D1644" i="1"/>
  <c r="C1644" i="1"/>
  <c r="E1643" i="1"/>
  <c r="D1643" i="1"/>
  <c r="C1643" i="1"/>
  <c r="E1642" i="1"/>
  <c r="D1642" i="1"/>
  <c r="C1642" i="1"/>
  <c r="D1641" i="1"/>
  <c r="C1640" i="1"/>
  <c r="D1639" i="1"/>
  <c r="C1639" i="1"/>
  <c r="C1638" i="1"/>
  <c r="D1638" i="1" s="1"/>
  <c r="D1637" i="1"/>
  <c r="C1637" i="1"/>
  <c r="E1636" i="1"/>
  <c r="D1636" i="1"/>
  <c r="C1636" i="1"/>
  <c r="C1635" i="1"/>
  <c r="D1635" i="1" s="1"/>
  <c r="C1634" i="1"/>
  <c r="D1634" i="1" s="1"/>
  <c r="C1633" i="1"/>
  <c r="D1633" i="1" s="1"/>
  <c r="E1632" i="1"/>
  <c r="D1632" i="1"/>
  <c r="C1632" i="1"/>
  <c r="D1631" i="1"/>
  <c r="C1630" i="1"/>
  <c r="D1630" i="1" s="1"/>
  <c r="E1629" i="1"/>
  <c r="D1629" i="1"/>
  <c r="C1629" i="1"/>
  <c r="D1628" i="1"/>
  <c r="C1628" i="1"/>
  <c r="E1627" i="1"/>
  <c r="D1627" i="1"/>
  <c r="C1627" i="1"/>
  <c r="C1626" i="1"/>
  <c r="C1625" i="1"/>
  <c r="D1625" i="1" s="1"/>
  <c r="D1624" i="1"/>
  <c r="C1624" i="1"/>
  <c r="C1623" i="1"/>
  <c r="D1623" i="1" s="1"/>
  <c r="D1622" i="1"/>
  <c r="C1622" i="1"/>
  <c r="C1621" i="1"/>
  <c r="D1621" i="1" s="1"/>
  <c r="E1620" i="1"/>
  <c r="D1620" i="1"/>
  <c r="C1620" i="1"/>
  <c r="E1619" i="1"/>
  <c r="D1619" i="1"/>
  <c r="C1619" i="1"/>
  <c r="D1618" i="1"/>
  <c r="E1617" i="1"/>
  <c r="D1617" i="1"/>
  <c r="C1617" i="1"/>
  <c r="E1616" i="1"/>
  <c r="D1616" i="1"/>
  <c r="C1616" i="1"/>
  <c r="E1615" i="1"/>
  <c r="D1615" i="1"/>
  <c r="C1615" i="1"/>
  <c r="C1614" i="1"/>
  <c r="C1613" i="1"/>
  <c r="D1613" i="1" s="1"/>
  <c r="D1612" i="1"/>
  <c r="D1611" i="1"/>
  <c r="C1611" i="1"/>
  <c r="E1610" i="1"/>
  <c r="D1610" i="1"/>
  <c r="C1610" i="1"/>
  <c r="C1609" i="1"/>
  <c r="C1608" i="1"/>
  <c r="E1607" i="1"/>
  <c r="D1607" i="1"/>
  <c r="C1607" i="1"/>
  <c r="C1606" i="1"/>
  <c r="D1606" i="1" s="1"/>
  <c r="E1605" i="1"/>
  <c r="D1605" i="1"/>
  <c r="C1605" i="1"/>
  <c r="C1604" i="1"/>
  <c r="D1604" i="1" s="1"/>
  <c r="C1603" i="1"/>
  <c r="D1603" i="1" s="1"/>
  <c r="E1602" i="1"/>
  <c r="D1602" i="1"/>
  <c r="C1602" i="1"/>
  <c r="D1601" i="1"/>
  <c r="E1600" i="1"/>
  <c r="D1600" i="1"/>
  <c r="C1600" i="1"/>
  <c r="C1599" i="1"/>
  <c r="D1599" i="1" s="1"/>
  <c r="E1598" i="1"/>
  <c r="D1598" i="1"/>
  <c r="C1598" i="1"/>
  <c r="E1597" i="1"/>
  <c r="D1597" i="1"/>
  <c r="C1597" i="1"/>
  <c r="E1596" i="1"/>
  <c r="D1596" i="1"/>
  <c r="C1596" i="1"/>
  <c r="D1595" i="1"/>
  <c r="D1594" i="1"/>
  <c r="C1593" i="1"/>
  <c r="D1592" i="1"/>
  <c r="C1592" i="1"/>
  <c r="E1591" i="1"/>
  <c r="D1591" i="1"/>
  <c r="C1591" i="1"/>
  <c r="C1590" i="1"/>
  <c r="D1590" i="1" s="1"/>
  <c r="D1589" i="1"/>
  <c r="E1588" i="1"/>
  <c r="D1588" i="1"/>
  <c r="C1588" i="1"/>
  <c r="E1587" i="1"/>
  <c r="D1587" i="1"/>
  <c r="C1587" i="1"/>
  <c r="C1586" i="1"/>
  <c r="D1586" i="1" s="1"/>
  <c r="E1585" i="1"/>
  <c r="D1585" i="1"/>
  <c r="C1585" i="1"/>
  <c r="E1584" i="1"/>
  <c r="D1584" i="1"/>
  <c r="C1584" i="1"/>
  <c r="E1583" i="1"/>
  <c r="D1583" i="1"/>
  <c r="C1583" i="1"/>
  <c r="E1582" i="1"/>
  <c r="D1582" i="1"/>
  <c r="C1582" i="1"/>
  <c r="E1581" i="1"/>
  <c r="D1581" i="1"/>
  <c r="C1581" i="1"/>
  <c r="C1580" i="1"/>
  <c r="D1580" i="1" s="1"/>
  <c r="E1579" i="1"/>
  <c r="D1579" i="1"/>
  <c r="C1579" i="1"/>
  <c r="E1578" i="1"/>
  <c r="D1578" i="1"/>
  <c r="C1578" i="1"/>
  <c r="E1577" i="1"/>
  <c r="D1577" i="1"/>
  <c r="C1577" i="1"/>
  <c r="E1576" i="1"/>
  <c r="D1576" i="1"/>
  <c r="C1576" i="1"/>
  <c r="C1575" i="1"/>
  <c r="D1575" i="1" s="1"/>
  <c r="E1574" i="1"/>
  <c r="D1574" i="1"/>
  <c r="C1574" i="1"/>
  <c r="E1573" i="1"/>
  <c r="D1573" i="1"/>
  <c r="C1573" i="1"/>
  <c r="E1572" i="1"/>
  <c r="D1572" i="1"/>
  <c r="C1572" i="1"/>
  <c r="E1571" i="1"/>
  <c r="D1571" i="1"/>
  <c r="C1571" i="1"/>
  <c r="D1570" i="1"/>
  <c r="E1569" i="1"/>
  <c r="D1569" i="1"/>
  <c r="C1569" i="1"/>
  <c r="E1568" i="1"/>
  <c r="D1568" i="1"/>
  <c r="C1568" i="1"/>
  <c r="E1567" i="1"/>
  <c r="D1567" i="1"/>
  <c r="C1567" i="1"/>
  <c r="E1566" i="1"/>
  <c r="D1566" i="1"/>
  <c r="C1566" i="1"/>
  <c r="D1565" i="1"/>
  <c r="C1565" i="1"/>
  <c r="E1564" i="1"/>
  <c r="D1564" i="1"/>
  <c r="C1564" i="1"/>
  <c r="E1563" i="1"/>
  <c r="D1563" i="1"/>
  <c r="C1563" i="1"/>
  <c r="E1562" i="1"/>
  <c r="D1562" i="1"/>
  <c r="C1562" i="1"/>
  <c r="E1561" i="1"/>
  <c r="D1561" i="1"/>
  <c r="C1561" i="1"/>
  <c r="E1560" i="1"/>
  <c r="D1560" i="1"/>
  <c r="C1560" i="1"/>
  <c r="E1559" i="1"/>
  <c r="D1559" i="1"/>
  <c r="C1559" i="1"/>
  <c r="E1558" i="1"/>
  <c r="D1558" i="1"/>
  <c r="C1558" i="1"/>
  <c r="E1557" i="1"/>
  <c r="D1557" i="1"/>
  <c r="C1557" i="1"/>
  <c r="E1556" i="1"/>
  <c r="D1556" i="1"/>
  <c r="C1556" i="1"/>
  <c r="E1555" i="1"/>
  <c r="D1555" i="1"/>
  <c r="C1555" i="1"/>
  <c r="E1554" i="1"/>
  <c r="D1554" i="1"/>
  <c r="C1554" i="1"/>
  <c r="E1553" i="1"/>
  <c r="D1553" i="1"/>
  <c r="C1553" i="1"/>
  <c r="E1552" i="1"/>
  <c r="D1552" i="1"/>
  <c r="C1552" i="1"/>
  <c r="E1551" i="1"/>
  <c r="D1551" i="1"/>
  <c r="C1551" i="1"/>
  <c r="D1550" i="1"/>
  <c r="C1550" i="1"/>
  <c r="E1549" i="1"/>
  <c r="D1549" i="1"/>
  <c r="C1549" i="1"/>
  <c r="C1548" i="1"/>
  <c r="D1548" i="1" s="1"/>
  <c r="D1547" i="1"/>
  <c r="E1546" i="1"/>
  <c r="D1546" i="1"/>
  <c r="C1546" i="1"/>
  <c r="C1545" i="1"/>
  <c r="D1545" i="1" s="1"/>
  <c r="E1544" i="1"/>
  <c r="D1544" i="1"/>
  <c r="C1544" i="1"/>
  <c r="E1543" i="1"/>
  <c r="D1543" i="1"/>
  <c r="C1543" i="1"/>
  <c r="E1542" i="1"/>
  <c r="D1542" i="1"/>
  <c r="C1542" i="1"/>
  <c r="E1541" i="1"/>
  <c r="D1541" i="1"/>
  <c r="C1541" i="1"/>
  <c r="E1540" i="1"/>
  <c r="D1540" i="1"/>
  <c r="C1540" i="1"/>
  <c r="E1539" i="1"/>
  <c r="D1539" i="1"/>
  <c r="C1539" i="1"/>
  <c r="E1538" i="1"/>
  <c r="D1538" i="1"/>
  <c r="C1538" i="1"/>
  <c r="E1537" i="1"/>
  <c r="D1537" i="1"/>
  <c r="C1537" i="1"/>
  <c r="E1536" i="1"/>
  <c r="D1536" i="1"/>
  <c r="C1536" i="1"/>
  <c r="E1535" i="1"/>
  <c r="D1535" i="1"/>
  <c r="C1535" i="1"/>
  <c r="E1534" i="1"/>
  <c r="D1534" i="1"/>
  <c r="C1534" i="1"/>
  <c r="E1533" i="1"/>
  <c r="D1533" i="1"/>
  <c r="C1533" i="1"/>
  <c r="E1532" i="1"/>
  <c r="D1532" i="1"/>
  <c r="C1532" i="1"/>
  <c r="E1531" i="1"/>
  <c r="D1531" i="1"/>
  <c r="C1531" i="1"/>
  <c r="E1530" i="1"/>
  <c r="D1530" i="1"/>
  <c r="C1530" i="1"/>
  <c r="E1529" i="1"/>
  <c r="D1529" i="1"/>
  <c r="C1529" i="1"/>
  <c r="D1528" i="1"/>
  <c r="E1527" i="1"/>
  <c r="D1527" i="1"/>
  <c r="C1527" i="1"/>
  <c r="D1526" i="1"/>
  <c r="E1525" i="1"/>
  <c r="D1525" i="1"/>
  <c r="C1525" i="1"/>
  <c r="E1524" i="1"/>
  <c r="D1524" i="1"/>
  <c r="C1524" i="1"/>
  <c r="D1523" i="1"/>
  <c r="C1523" i="1"/>
  <c r="E1522" i="1"/>
  <c r="D1522" i="1"/>
  <c r="C1522" i="1"/>
  <c r="E1521" i="1"/>
  <c r="D1521" i="1"/>
  <c r="C1521" i="1"/>
  <c r="E1520" i="1"/>
  <c r="D1520" i="1"/>
  <c r="C1520" i="1"/>
  <c r="E1519" i="1"/>
  <c r="D1519" i="1"/>
  <c r="C1519" i="1"/>
  <c r="E1518" i="1"/>
  <c r="D1518" i="1"/>
  <c r="C1518" i="1"/>
  <c r="E1517" i="1"/>
  <c r="D1517" i="1"/>
  <c r="C1517" i="1"/>
  <c r="E1516" i="1"/>
  <c r="D1516" i="1"/>
  <c r="C1516" i="1"/>
  <c r="E1515" i="1"/>
  <c r="D1515" i="1"/>
  <c r="C1515" i="1"/>
  <c r="E1514" i="1"/>
  <c r="D1514" i="1"/>
  <c r="C1514" i="1"/>
  <c r="D1513" i="1"/>
  <c r="C1512" i="1"/>
  <c r="D1512" i="1" s="1"/>
  <c r="E1511" i="1"/>
  <c r="D1511" i="1"/>
  <c r="C1511" i="1"/>
  <c r="E1510" i="1"/>
  <c r="D1510" i="1"/>
  <c r="C1510" i="1"/>
  <c r="C1509" i="1"/>
  <c r="E1508" i="1"/>
  <c r="D1508" i="1"/>
  <c r="C1508" i="1"/>
  <c r="C1507" i="1"/>
  <c r="D1507" i="1" s="1"/>
  <c r="D1506" i="1"/>
  <c r="C1506" i="1"/>
  <c r="C1505" i="1"/>
  <c r="D1505" i="1" s="1"/>
  <c r="D1504" i="1"/>
  <c r="C1504" i="1"/>
  <c r="E1503" i="1"/>
  <c r="D1503" i="1"/>
  <c r="C1503" i="1"/>
  <c r="C1502" i="1"/>
  <c r="D1502" i="1" s="1"/>
  <c r="E1501" i="1"/>
  <c r="D1501" i="1"/>
  <c r="C1501" i="1"/>
  <c r="C1500" i="1"/>
  <c r="D1500" i="1" s="1"/>
  <c r="E1499" i="1"/>
  <c r="D1499" i="1"/>
  <c r="C1499" i="1"/>
  <c r="E1498" i="1"/>
  <c r="D1498" i="1"/>
  <c r="C1498" i="1"/>
  <c r="C1497" i="1"/>
  <c r="D1497" i="1" s="1"/>
  <c r="E1496" i="1"/>
  <c r="D1496" i="1"/>
  <c r="C1496" i="1"/>
  <c r="E1495" i="1"/>
  <c r="D1495" i="1"/>
  <c r="C1495" i="1"/>
  <c r="C1494" i="1"/>
  <c r="D1494" i="1" s="1"/>
  <c r="D1493" i="1"/>
  <c r="C1493" i="1"/>
  <c r="C1492" i="1"/>
  <c r="D1492" i="1" s="1"/>
  <c r="E1491" i="1"/>
  <c r="D1491" i="1"/>
  <c r="C1491" i="1"/>
  <c r="E1490" i="1"/>
  <c r="D1490" i="1"/>
  <c r="C1490" i="1"/>
  <c r="E1489" i="1"/>
  <c r="D1489" i="1"/>
  <c r="C1489" i="1"/>
  <c r="E1488" i="1"/>
  <c r="D1488" i="1"/>
  <c r="C1488" i="1"/>
  <c r="E1487" i="1"/>
  <c r="D1487" i="1"/>
  <c r="C1487" i="1"/>
  <c r="C1486" i="1"/>
  <c r="D1486" i="1" s="1"/>
  <c r="E1485" i="1"/>
  <c r="D1485" i="1"/>
  <c r="C1485" i="1"/>
  <c r="E1484" i="1"/>
  <c r="D1484" i="1"/>
  <c r="C1484" i="1"/>
  <c r="E1483" i="1"/>
  <c r="D1483" i="1"/>
  <c r="C1483" i="1"/>
  <c r="E1482" i="1"/>
  <c r="D1482" i="1"/>
  <c r="C1482" i="1"/>
  <c r="E1481" i="1"/>
  <c r="D1481" i="1"/>
  <c r="C1481" i="1"/>
  <c r="E1480" i="1"/>
  <c r="D1480" i="1"/>
  <c r="C1480" i="1"/>
  <c r="E1479" i="1"/>
  <c r="D1479" i="1"/>
  <c r="C1479" i="1"/>
  <c r="E1478" i="1"/>
  <c r="D1478" i="1"/>
  <c r="C1478" i="1"/>
  <c r="C1477" i="1"/>
  <c r="D1477" i="1" s="1"/>
  <c r="E1476" i="1"/>
  <c r="D1476" i="1"/>
  <c r="C1476" i="1"/>
  <c r="E1475" i="1"/>
  <c r="D1475" i="1"/>
  <c r="C1475" i="1"/>
  <c r="C1474" i="1"/>
  <c r="D1474" i="1" s="1"/>
  <c r="E1473" i="1"/>
  <c r="D1473" i="1"/>
  <c r="C1473" i="1"/>
  <c r="E1472" i="1"/>
  <c r="D1472" i="1"/>
  <c r="C1472" i="1"/>
  <c r="E1471" i="1"/>
  <c r="D1471" i="1"/>
  <c r="C1471" i="1"/>
  <c r="E1470" i="1"/>
  <c r="D1470" i="1"/>
  <c r="C1470" i="1"/>
  <c r="E1469" i="1"/>
  <c r="D1469" i="1"/>
  <c r="C1469" i="1"/>
  <c r="D1468" i="1"/>
  <c r="E1467" i="1"/>
  <c r="D1467" i="1"/>
  <c r="C1467" i="1"/>
  <c r="C1466" i="1"/>
  <c r="E1465" i="1"/>
  <c r="D1465" i="1"/>
  <c r="C1465" i="1"/>
  <c r="E1464" i="1"/>
  <c r="D1464" i="1"/>
  <c r="C1464" i="1"/>
  <c r="E1463" i="1"/>
  <c r="D1463" i="1"/>
  <c r="C1463" i="1"/>
  <c r="D1462" i="1"/>
  <c r="C1462" i="1"/>
  <c r="E1461" i="1"/>
  <c r="D1461" i="1"/>
  <c r="C1461" i="1"/>
  <c r="C1460" i="1"/>
  <c r="D1460" i="1" s="1"/>
  <c r="D1459" i="1"/>
  <c r="C1459" i="1"/>
  <c r="C1458" i="1"/>
  <c r="D1458" i="1" s="1"/>
  <c r="C1457" i="1"/>
  <c r="D1457" i="1" s="1"/>
  <c r="E1456" i="1"/>
  <c r="D1456" i="1"/>
  <c r="C1456" i="1"/>
  <c r="D1455" i="1"/>
  <c r="C1455" i="1"/>
  <c r="E1454" i="1"/>
  <c r="D1454" i="1"/>
  <c r="C1454" i="1"/>
  <c r="D1453" i="1"/>
  <c r="D1452" i="1"/>
  <c r="E1451" i="1"/>
  <c r="D1451" i="1"/>
  <c r="C1451" i="1"/>
  <c r="C1450" i="1"/>
  <c r="D1450" i="1" s="1"/>
  <c r="D1449" i="1"/>
  <c r="E1448" i="1"/>
  <c r="D1448" i="1"/>
  <c r="C1448" i="1"/>
  <c r="D1447" i="1"/>
  <c r="C1447" i="1"/>
  <c r="E1446" i="1"/>
  <c r="D1446" i="1"/>
  <c r="C1446" i="1"/>
  <c r="D1445" i="1"/>
  <c r="C1444" i="1"/>
  <c r="D1444" i="1" s="1"/>
  <c r="E1443" i="1"/>
  <c r="D1443" i="1"/>
  <c r="C1443" i="1"/>
  <c r="C1442" i="1"/>
  <c r="D1442" i="1" s="1"/>
  <c r="E1441" i="1"/>
  <c r="D1441" i="1"/>
  <c r="C1441" i="1"/>
  <c r="D1440" i="1"/>
  <c r="C1440" i="1"/>
  <c r="E1439" i="1"/>
  <c r="D1439" i="1"/>
  <c r="C1439" i="1"/>
  <c r="E1438" i="1"/>
  <c r="D1438" i="1"/>
  <c r="C1438" i="1"/>
  <c r="D1437" i="1"/>
  <c r="C1437" i="1"/>
  <c r="E1436" i="1"/>
  <c r="D1436" i="1"/>
  <c r="C1436" i="1"/>
  <c r="E1435" i="1"/>
  <c r="D1435" i="1"/>
  <c r="C1435" i="1"/>
  <c r="E1434" i="1"/>
  <c r="D1434" i="1"/>
  <c r="C1434" i="1"/>
  <c r="E1433" i="1"/>
  <c r="D1433" i="1"/>
  <c r="C1433" i="1"/>
  <c r="E1432" i="1"/>
  <c r="D1432" i="1"/>
  <c r="C1432" i="1"/>
  <c r="E1431" i="1"/>
  <c r="D1431" i="1"/>
  <c r="C1431" i="1"/>
  <c r="E1430" i="1"/>
  <c r="D1430" i="1"/>
  <c r="C1430" i="1"/>
  <c r="E1429" i="1"/>
  <c r="D1429" i="1"/>
  <c r="C1429" i="1"/>
  <c r="E1428" i="1"/>
  <c r="D1428" i="1"/>
  <c r="C1428" i="1"/>
  <c r="C1427" i="1"/>
  <c r="D1427" i="1" s="1"/>
  <c r="E1426" i="1"/>
  <c r="D1426" i="1"/>
  <c r="C1426" i="1"/>
  <c r="D1425" i="1"/>
  <c r="E1424" i="1"/>
  <c r="D1424" i="1"/>
  <c r="C1424" i="1"/>
  <c r="E1423" i="1"/>
  <c r="D1423" i="1"/>
  <c r="C1423" i="1"/>
  <c r="E1422" i="1"/>
  <c r="D1422" i="1"/>
  <c r="C1422" i="1"/>
  <c r="E1421" i="1"/>
  <c r="D1421" i="1"/>
  <c r="C1421" i="1"/>
  <c r="D1420" i="1"/>
  <c r="D1419" i="1"/>
  <c r="C1419" i="1"/>
  <c r="D1418" i="1"/>
  <c r="D1417" i="1"/>
  <c r="C1416" i="1"/>
  <c r="C1415" i="1"/>
  <c r="D1415" i="1" s="1"/>
  <c r="C1414" i="1"/>
  <c r="D1414" i="1" s="1"/>
  <c r="E1413" i="1"/>
  <c r="D1413" i="1"/>
  <c r="C1413" i="1"/>
  <c r="D1412" i="1"/>
  <c r="C1412" i="1"/>
  <c r="D1411" i="1"/>
  <c r="C1410" i="1"/>
  <c r="D1410" i="1" s="1"/>
  <c r="E1409" i="1"/>
  <c r="D1409" i="1"/>
  <c r="C1409" i="1"/>
  <c r="E1408" i="1"/>
  <c r="D1408" i="1"/>
  <c r="C1408" i="1"/>
  <c r="E1407" i="1"/>
  <c r="D1407" i="1"/>
  <c r="C1407" i="1"/>
  <c r="E1406" i="1"/>
  <c r="D1406" i="1"/>
  <c r="C1406" i="1"/>
  <c r="E1405" i="1"/>
  <c r="D1405" i="1"/>
  <c r="C1405" i="1"/>
  <c r="E1404" i="1"/>
  <c r="D1404" i="1"/>
  <c r="C1404" i="1"/>
  <c r="D1403" i="1"/>
  <c r="D1402" i="1"/>
  <c r="C1402" i="1"/>
  <c r="E1401" i="1"/>
  <c r="D1401" i="1"/>
  <c r="C1401" i="1"/>
  <c r="E1400" i="1"/>
  <c r="D1400" i="1"/>
  <c r="C1400" i="1"/>
  <c r="D1399" i="1"/>
  <c r="C1399" i="1"/>
  <c r="E1398" i="1"/>
  <c r="D1398" i="1"/>
  <c r="C1398" i="1"/>
  <c r="C1397" i="1"/>
  <c r="E1396" i="1"/>
  <c r="D1396" i="1"/>
  <c r="C1396" i="1"/>
  <c r="E1395" i="1"/>
  <c r="D1395" i="1"/>
  <c r="C1395" i="1"/>
  <c r="D1394" i="1"/>
  <c r="C1394" i="1"/>
  <c r="E1393" i="1"/>
  <c r="D1393" i="1"/>
  <c r="C1393" i="1"/>
  <c r="C1392" i="1"/>
  <c r="E1391" i="1"/>
  <c r="D1391" i="1"/>
  <c r="C1391" i="1"/>
  <c r="D1390" i="1"/>
  <c r="C1389" i="1"/>
  <c r="D1389" i="1" s="1"/>
  <c r="C1388" i="1"/>
  <c r="E1387" i="1"/>
  <c r="D1387" i="1"/>
  <c r="C1387" i="1"/>
  <c r="D1386" i="1"/>
  <c r="C1386" i="1"/>
  <c r="C1385" i="1"/>
  <c r="D1385" i="1" s="1"/>
  <c r="D1384" i="1"/>
  <c r="C1384" i="1"/>
  <c r="C1383" i="1"/>
  <c r="D1383" i="1" s="1"/>
  <c r="E1382" i="1"/>
  <c r="D1382" i="1"/>
  <c r="C1382" i="1"/>
  <c r="E1381" i="1"/>
  <c r="D1381" i="1"/>
  <c r="C1381" i="1"/>
  <c r="E1380" i="1"/>
  <c r="D1380" i="1"/>
  <c r="C1380" i="1"/>
  <c r="E1379" i="1"/>
  <c r="D1379" i="1"/>
  <c r="C1379" i="1"/>
  <c r="E1378" i="1"/>
  <c r="D1378" i="1"/>
  <c r="C1378" i="1"/>
  <c r="D1377" i="1"/>
  <c r="C1377" i="1"/>
  <c r="C1376" i="1"/>
  <c r="D1376" i="1" s="1"/>
  <c r="C1375" i="1"/>
  <c r="D1375" i="1" s="1"/>
  <c r="E1374" i="1"/>
  <c r="D1374" i="1"/>
  <c r="C1374" i="1"/>
  <c r="E1373" i="1"/>
  <c r="D1373" i="1"/>
  <c r="C1373" i="1"/>
  <c r="D1372" i="1"/>
  <c r="E1371" i="1"/>
  <c r="D1371" i="1"/>
  <c r="C1371" i="1"/>
  <c r="C1370" i="1"/>
  <c r="D1370" i="1" s="1"/>
  <c r="C1369" i="1"/>
  <c r="D1369" i="1" s="1"/>
  <c r="D1368" i="1"/>
  <c r="C1368" i="1"/>
  <c r="E1367" i="1"/>
  <c r="D1367" i="1"/>
  <c r="C1367" i="1"/>
  <c r="E1366" i="1"/>
  <c r="D1366" i="1"/>
  <c r="C1366" i="1"/>
  <c r="E1365" i="1"/>
  <c r="D1365" i="1"/>
  <c r="C1365" i="1"/>
  <c r="E1364" i="1"/>
  <c r="D1364" i="1"/>
  <c r="C1364" i="1"/>
  <c r="C1363" i="1"/>
  <c r="D1363" i="1" s="1"/>
  <c r="E1362" i="1"/>
  <c r="D1362" i="1"/>
  <c r="C1362" i="1"/>
  <c r="E1361" i="1"/>
  <c r="D1361" i="1"/>
  <c r="C1361" i="1"/>
  <c r="D1360" i="1"/>
  <c r="C1359" i="1"/>
  <c r="D1359" i="1" s="1"/>
  <c r="E1358" i="1"/>
  <c r="D1358" i="1"/>
  <c r="C1358" i="1"/>
  <c r="E1357" i="1"/>
  <c r="D1357" i="1"/>
  <c r="C1357" i="1"/>
  <c r="C1356" i="1"/>
  <c r="D1356" i="1" s="1"/>
  <c r="E1355" i="1"/>
  <c r="D1355" i="1"/>
  <c r="C1355" i="1"/>
  <c r="E1354" i="1"/>
  <c r="D1354" i="1"/>
  <c r="C1354" i="1"/>
  <c r="E1353" i="1"/>
  <c r="D1353" i="1"/>
  <c r="C1353" i="1"/>
  <c r="C1352" i="1"/>
  <c r="D1352" i="1" s="1"/>
  <c r="C1351" i="1"/>
  <c r="D1351" i="1" s="1"/>
  <c r="C1350" i="1"/>
  <c r="D1350" i="1" s="1"/>
  <c r="E1349" i="1"/>
  <c r="D1349" i="1"/>
  <c r="C1349" i="1"/>
  <c r="E1348" i="1"/>
  <c r="D1348" i="1"/>
  <c r="C1348" i="1"/>
  <c r="D1347" i="1"/>
  <c r="E1346" i="1"/>
  <c r="D1346" i="1"/>
  <c r="C1346" i="1"/>
  <c r="D1345" i="1"/>
  <c r="E1344" i="1"/>
  <c r="D1344" i="1"/>
  <c r="C1344" i="1"/>
  <c r="C1343" i="1"/>
  <c r="D1343" i="1" s="1"/>
  <c r="E1342" i="1"/>
  <c r="D1342" i="1"/>
  <c r="C1342" i="1"/>
  <c r="E1341" i="1"/>
  <c r="D1341" i="1"/>
  <c r="C1341" i="1"/>
  <c r="C1340" i="1"/>
  <c r="D1340" i="1" s="1"/>
  <c r="D1339" i="1"/>
  <c r="E1338" i="1"/>
  <c r="D1338" i="1"/>
  <c r="C1338" i="1"/>
  <c r="E1337" i="1"/>
  <c r="D1337" i="1"/>
  <c r="C1337" i="1"/>
  <c r="C1336" i="1"/>
  <c r="D1336" i="1" s="1"/>
  <c r="E1335" i="1"/>
  <c r="D1335" i="1"/>
  <c r="C1335" i="1"/>
  <c r="C1334" i="1"/>
  <c r="D1334" i="1" s="1"/>
  <c r="E1333" i="1"/>
  <c r="D1333" i="1"/>
  <c r="C1333" i="1"/>
  <c r="D1332" i="1"/>
  <c r="E1331" i="1"/>
  <c r="D1331" i="1"/>
  <c r="C1331" i="1"/>
  <c r="E1330" i="1"/>
  <c r="D1330" i="1"/>
  <c r="C1330" i="1"/>
  <c r="C1329" i="1"/>
  <c r="D1329" i="1" s="1"/>
  <c r="E1328" i="1"/>
  <c r="D1328" i="1"/>
  <c r="C1328" i="1"/>
  <c r="C1327" i="1"/>
  <c r="E1326" i="1"/>
  <c r="D1326" i="1"/>
  <c r="C1326" i="1"/>
  <c r="E1325" i="1"/>
  <c r="D1325" i="1"/>
  <c r="C1325" i="1"/>
  <c r="E1324" i="1"/>
  <c r="D1324" i="1"/>
  <c r="C1324" i="1"/>
  <c r="E1323" i="1"/>
  <c r="D1323" i="1"/>
  <c r="C1323" i="1"/>
  <c r="E1322" i="1"/>
  <c r="D1322" i="1"/>
  <c r="C1322" i="1"/>
  <c r="E1321" i="1"/>
  <c r="D1321" i="1"/>
  <c r="C1321" i="1"/>
  <c r="C1320" i="1"/>
  <c r="D1320" i="1" s="1"/>
  <c r="C1319" i="1"/>
  <c r="D1319" i="1" s="1"/>
  <c r="E1318" i="1"/>
  <c r="D1318" i="1"/>
  <c r="C1318" i="1"/>
  <c r="C1317" i="1"/>
  <c r="E1316" i="1"/>
  <c r="D1316" i="1"/>
  <c r="C1316" i="1"/>
  <c r="E1315" i="1"/>
  <c r="D1315" i="1"/>
  <c r="C1315" i="1"/>
  <c r="C1314" i="1"/>
  <c r="D1313" i="1"/>
  <c r="D1312" i="1"/>
  <c r="D1311" i="1"/>
  <c r="C1311" i="1"/>
  <c r="C1310" i="1"/>
  <c r="D1309" i="1"/>
  <c r="E1308" i="1"/>
  <c r="D1308" i="1"/>
  <c r="C1308" i="1"/>
  <c r="D1307" i="1"/>
  <c r="E1306" i="1"/>
  <c r="D1306" i="1"/>
  <c r="C1306" i="1"/>
  <c r="E1305" i="1"/>
  <c r="D1305" i="1"/>
  <c r="C1305" i="1"/>
  <c r="E1304" i="1"/>
  <c r="D1304" i="1"/>
  <c r="C1304" i="1"/>
  <c r="E1303" i="1"/>
  <c r="D1303" i="1"/>
  <c r="C1303" i="1"/>
  <c r="D1302" i="1"/>
  <c r="E1301" i="1"/>
  <c r="D1301" i="1"/>
  <c r="C1301" i="1"/>
  <c r="D1300" i="1"/>
  <c r="E1299" i="1"/>
  <c r="D1299" i="1"/>
  <c r="C1299" i="1"/>
  <c r="D1298" i="1"/>
  <c r="C1298" i="1"/>
  <c r="C1297" i="1"/>
  <c r="D1297" i="1" s="1"/>
  <c r="D1296" i="1"/>
  <c r="D1295" i="1"/>
  <c r="D1294" i="1"/>
  <c r="E1293" i="1"/>
  <c r="D1293" i="1"/>
  <c r="C1293" i="1"/>
  <c r="E1292" i="1"/>
  <c r="D1292" i="1"/>
  <c r="C1292" i="1"/>
  <c r="C1291" i="1"/>
  <c r="D1291" i="1" s="1"/>
  <c r="E1290" i="1"/>
  <c r="D1290" i="1"/>
  <c r="C1290" i="1"/>
  <c r="D1289" i="1"/>
  <c r="D1288" i="1"/>
  <c r="D1287" i="1"/>
  <c r="D1286" i="1"/>
  <c r="D1285" i="1"/>
  <c r="C1284" i="1"/>
  <c r="D1284" i="1" s="1"/>
  <c r="E1283" i="1"/>
  <c r="D1283" i="1"/>
  <c r="C1283" i="1"/>
  <c r="E1282" i="1"/>
  <c r="D1282" i="1"/>
  <c r="C1282" i="1"/>
  <c r="C1281" i="1"/>
  <c r="D1281" i="1" s="1"/>
  <c r="E1280" i="1"/>
  <c r="D1280" i="1"/>
  <c r="C1280" i="1"/>
  <c r="D1279" i="1"/>
  <c r="C1279" i="1"/>
  <c r="E1278" i="1"/>
  <c r="D1278" i="1"/>
  <c r="C1278" i="1"/>
  <c r="C1277" i="1"/>
  <c r="D1277" i="1" s="1"/>
  <c r="D1276" i="1"/>
  <c r="E1275" i="1"/>
  <c r="D1275" i="1"/>
  <c r="C1275" i="1"/>
  <c r="D1274" i="1"/>
  <c r="D1273" i="1"/>
  <c r="C1273" i="1"/>
  <c r="E1272" i="1"/>
  <c r="D1272" i="1"/>
  <c r="C1272" i="1"/>
  <c r="C1271" i="1"/>
  <c r="D1271" i="1" s="1"/>
  <c r="E1270" i="1"/>
  <c r="D1270" i="1"/>
  <c r="C1270" i="1"/>
  <c r="C1269" i="1"/>
  <c r="C1268" i="1"/>
  <c r="D1268" i="1" s="1"/>
  <c r="C1267" i="1"/>
  <c r="D1267" i="1" s="1"/>
  <c r="D1266" i="1"/>
  <c r="C1266" i="1"/>
  <c r="E1265" i="1"/>
  <c r="D1265" i="1"/>
  <c r="C1265" i="1"/>
  <c r="E1264" i="1"/>
  <c r="D1264" i="1"/>
  <c r="C1264" i="1"/>
  <c r="E1263" i="1"/>
  <c r="D1263" i="1"/>
  <c r="C1263" i="1"/>
  <c r="C1262" i="1"/>
  <c r="D1262" i="1" s="1"/>
  <c r="E1261" i="1"/>
  <c r="D1261" i="1"/>
  <c r="C1261" i="1"/>
  <c r="E1260" i="1"/>
  <c r="D1260" i="1"/>
  <c r="C1260" i="1"/>
  <c r="E1259" i="1"/>
  <c r="D1259" i="1"/>
  <c r="C1259" i="1"/>
  <c r="E1258" i="1"/>
  <c r="D1258" i="1"/>
  <c r="C1258" i="1"/>
  <c r="E1257" i="1"/>
  <c r="D1257" i="1"/>
  <c r="C1257" i="1"/>
  <c r="D1256" i="1"/>
  <c r="D1255" i="1"/>
  <c r="D1254" i="1"/>
  <c r="E1253" i="1"/>
  <c r="D1253" i="1"/>
  <c r="C1253" i="1"/>
  <c r="E1252" i="1"/>
  <c r="D1252" i="1"/>
  <c r="C1252" i="1"/>
  <c r="D1251" i="1"/>
  <c r="C1251" i="1"/>
  <c r="C1250" i="1"/>
  <c r="D1250" i="1" s="1"/>
  <c r="E1249" i="1"/>
  <c r="D1249" i="1"/>
  <c r="C1249" i="1"/>
  <c r="D1248" i="1"/>
  <c r="D1247" i="1"/>
  <c r="D1246" i="1"/>
  <c r="E1245" i="1"/>
  <c r="D1245" i="1"/>
  <c r="C1245" i="1"/>
  <c r="D1244" i="1"/>
  <c r="E1243" i="1"/>
  <c r="D1243" i="1"/>
  <c r="C1243" i="1"/>
  <c r="D1242" i="1"/>
  <c r="E1241" i="1"/>
  <c r="D1241" i="1"/>
  <c r="C1241" i="1"/>
  <c r="E1240" i="1"/>
  <c r="D1240" i="1"/>
  <c r="C1240" i="1"/>
  <c r="E1239" i="1"/>
  <c r="D1239" i="1"/>
  <c r="C1239" i="1"/>
  <c r="E1238" i="1"/>
  <c r="D1238" i="1"/>
  <c r="C1238" i="1"/>
  <c r="D1237" i="1"/>
  <c r="E1236" i="1"/>
  <c r="D1236" i="1"/>
  <c r="C1236" i="1"/>
  <c r="E1235" i="1"/>
  <c r="D1235" i="1"/>
  <c r="C1235" i="1"/>
  <c r="E1234" i="1"/>
  <c r="D1234" i="1"/>
  <c r="C1234" i="1"/>
  <c r="E1233" i="1"/>
  <c r="D1233" i="1"/>
  <c r="C1233" i="1"/>
  <c r="E1232" i="1"/>
  <c r="D1232" i="1"/>
  <c r="C1232" i="1"/>
  <c r="E1231" i="1"/>
  <c r="D1231" i="1"/>
  <c r="C1231" i="1"/>
  <c r="E1230" i="1"/>
  <c r="D1230" i="1"/>
  <c r="C1230" i="1"/>
  <c r="D1229" i="1"/>
  <c r="E1228" i="1"/>
  <c r="D1228" i="1"/>
  <c r="C1228" i="1"/>
  <c r="E1227" i="1"/>
  <c r="D1227" i="1"/>
  <c r="C1227" i="1"/>
  <c r="C1226" i="1"/>
  <c r="D1226" i="1" s="1"/>
  <c r="E1225" i="1"/>
  <c r="D1225" i="1"/>
  <c r="C1225" i="1"/>
  <c r="E1224" i="1"/>
  <c r="D1224" i="1"/>
  <c r="C1224" i="1"/>
  <c r="E1223" i="1"/>
  <c r="D1223" i="1"/>
  <c r="C1223" i="1"/>
  <c r="E1222" i="1"/>
  <c r="D1222" i="1"/>
  <c r="C1222" i="1"/>
  <c r="E1221" i="1"/>
  <c r="D1221" i="1"/>
  <c r="C1221" i="1"/>
  <c r="D1220" i="1"/>
  <c r="C1220" i="1"/>
  <c r="C1219" i="1"/>
  <c r="D1219" i="1" s="1"/>
  <c r="D1218" i="1"/>
  <c r="C1218" i="1"/>
  <c r="C1217" i="1"/>
  <c r="D1217" i="1" s="1"/>
  <c r="D1216" i="1"/>
  <c r="D1215" i="1"/>
  <c r="D1214" i="1"/>
  <c r="E1213" i="1"/>
  <c r="D1213" i="1"/>
  <c r="C1213" i="1"/>
  <c r="D1212" i="1"/>
  <c r="E1211" i="1"/>
  <c r="D1211" i="1"/>
  <c r="C1211" i="1"/>
  <c r="D1210" i="1"/>
  <c r="D1209" i="1"/>
  <c r="D1208" i="1"/>
  <c r="E1207" i="1"/>
  <c r="D1207" i="1"/>
  <c r="C1207" i="1"/>
  <c r="E1206" i="1"/>
  <c r="D1206" i="1"/>
  <c r="C1206" i="1"/>
  <c r="D1205" i="1"/>
  <c r="C1205" i="1"/>
  <c r="E1204" i="1"/>
  <c r="D1204" i="1"/>
  <c r="C1204" i="1"/>
  <c r="D1203" i="1"/>
  <c r="C1203" i="1"/>
  <c r="C1202" i="1"/>
  <c r="D1202" i="1" s="1"/>
  <c r="E1201" i="1"/>
  <c r="D1201" i="1"/>
  <c r="C1201" i="1"/>
  <c r="E1200" i="1"/>
  <c r="D1200" i="1"/>
  <c r="C1200" i="1"/>
  <c r="E1199" i="1"/>
  <c r="D1199" i="1"/>
  <c r="C1199" i="1"/>
  <c r="C1198" i="1"/>
  <c r="D1198" i="1" s="1"/>
  <c r="D1197" i="1"/>
  <c r="D1196" i="1"/>
  <c r="C1196" i="1"/>
  <c r="E1195" i="1"/>
  <c r="D1195" i="1"/>
  <c r="C1195" i="1"/>
  <c r="C1194" i="1"/>
  <c r="D1194" i="1" s="1"/>
  <c r="C1193" i="1"/>
  <c r="D1193" i="1" s="1"/>
  <c r="E1192" i="1"/>
  <c r="D1192" i="1"/>
  <c r="C1192" i="1"/>
  <c r="D1191" i="1"/>
  <c r="E1190" i="1"/>
  <c r="D1190" i="1"/>
  <c r="C1190" i="1"/>
  <c r="E1189" i="1"/>
  <c r="D1189" i="1"/>
  <c r="C1189" i="1"/>
  <c r="E1188" i="1"/>
  <c r="D1188" i="1"/>
  <c r="C1188" i="1"/>
  <c r="E1187" i="1"/>
  <c r="D1187" i="1"/>
  <c r="C1187" i="1"/>
  <c r="E1186" i="1"/>
  <c r="D1186" i="1"/>
  <c r="C1186" i="1"/>
  <c r="D1185" i="1"/>
  <c r="C1185" i="1"/>
  <c r="C1184" i="1"/>
  <c r="D1184" i="1" s="1"/>
  <c r="E1183" i="1"/>
  <c r="D1183" i="1"/>
  <c r="C1183" i="1"/>
  <c r="E1182" i="1"/>
  <c r="D1182" i="1"/>
  <c r="C1182" i="1"/>
  <c r="D1181" i="1"/>
  <c r="D1180" i="1"/>
  <c r="C1180" i="1"/>
  <c r="E1179" i="1"/>
  <c r="D1179" i="1"/>
  <c r="C1179" i="1"/>
  <c r="E1178" i="1"/>
  <c r="D1178" i="1"/>
  <c r="C1178" i="1"/>
  <c r="E1177" i="1"/>
  <c r="D1177" i="1"/>
  <c r="C1177" i="1"/>
  <c r="C1176" i="1"/>
  <c r="D1176" i="1" s="1"/>
  <c r="D1175" i="1"/>
  <c r="C1175" i="1"/>
  <c r="D1174" i="1"/>
  <c r="D1173" i="1"/>
  <c r="D1172" i="1"/>
  <c r="E1171" i="1"/>
  <c r="D1171" i="1"/>
  <c r="C1171" i="1"/>
  <c r="C1170" i="1"/>
  <c r="C1169" i="1"/>
  <c r="E1168" i="1"/>
  <c r="D1168" i="1"/>
  <c r="C1168" i="1"/>
  <c r="E1167" i="1"/>
  <c r="D1167" i="1"/>
  <c r="C1167" i="1"/>
  <c r="D1166" i="1"/>
  <c r="C1165" i="1"/>
  <c r="D1165" i="1" s="1"/>
  <c r="E1164" i="1"/>
  <c r="D1164" i="1"/>
  <c r="C1164" i="1"/>
  <c r="E1163" i="1"/>
  <c r="D1163" i="1"/>
  <c r="C1163" i="1"/>
  <c r="C1162" i="1"/>
  <c r="D1162" i="1" s="1"/>
  <c r="E1161" i="1"/>
  <c r="D1161" i="1"/>
  <c r="C1161" i="1"/>
  <c r="E1160" i="1"/>
  <c r="D1160" i="1"/>
  <c r="C1160" i="1"/>
  <c r="E1159" i="1"/>
  <c r="D1159" i="1"/>
  <c r="C1159" i="1"/>
  <c r="D1158" i="1"/>
  <c r="C1158" i="1"/>
  <c r="C1157" i="1"/>
  <c r="D1157" i="1" s="1"/>
  <c r="D1156" i="1"/>
  <c r="D1155" i="1"/>
  <c r="E1154" i="1"/>
  <c r="D1154" i="1"/>
  <c r="C1154" i="1"/>
  <c r="E1153" i="1"/>
  <c r="D1153" i="1"/>
  <c r="C1153" i="1"/>
  <c r="D1152" i="1"/>
  <c r="C1152" i="1"/>
  <c r="E1151" i="1"/>
  <c r="D1151" i="1"/>
  <c r="C1151" i="1"/>
  <c r="E1150" i="1"/>
  <c r="D1150" i="1"/>
  <c r="C1150" i="1"/>
  <c r="E1149" i="1"/>
  <c r="D1149" i="1"/>
  <c r="C1149" i="1"/>
  <c r="E1148" i="1"/>
  <c r="D1148" i="1"/>
  <c r="C1148" i="1"/>
  <c r="E1147" i="1"/>
  <c r="D1147" i="1"/>
  <c r="C1147" i="1"/>
  <c r="E1146" i="1"/>
  <c r="D1146" i="1"/>
  <c r="C1146" i="1"/>
  <c r="E1145" i="1"/>
  <c r="D1145" i="1"/>
  <c r="C1145" i="1"/>
  <c r="E1144" i="1"/>
  <c r="D1144" i="1"/>
  <c r="C1144" i="1"/>
  <c r="E1143" i="1"/>
  <c r="D1143" i="1"/>
  <c r="C1143" i="1"/>
  <c r="E1142" i="1"/>
  <c r="D1142" i="1"/>
  <c r="C1142" i="1"/>
  <c r="D1141" i="1"/>
  <c r="E1140" i="1"/>
  <c r="D1140" i="1"/>
  <c r="C1140" i="1"/>
  <c r="E1139" i="1"/>
  <c r="D1139" i="1"/>
  <c r="C1139" i="1"/>
  <c r="D1138" i="1"/>
  <c r="C1138" i="1"/>
  <c r="E1137" i="1"/>
  <c r="D1137" i="1"/>
  <c r="C1137" i="1"/>
  <c r="D1136" i="1"/>
  <c r="C1136" i="1"/>
  <c r="D1135" i="1"/>
  <c r="E1134" i="1"/>
  <c r="D1134" i="1"/>
  <c r="C1134" i="1"/>
  <c r="E1133" i="1"/>
  <c r="D1133" i="1"/>
  <c r="C1133" i="1"/>
  <c r="E1132" i="1"/>
  <c r="D1132" i="1"/>
  <c r="C1132" i="1"/>
  <c r="E1131" i="1"/>
  <c r="D1131" i="1"/>
  <c r="C1131" i="1"/>
  <c r="E1130" i="1"/>
  <c r="D1130" i="1"/>
  <c r="C1130" i="1"/>
  <c r="E1129" i="1"/>
  <c r="D1129" i="1"/>
  <c r="C1129" i="1"/>
  <c r="E1128" i="1"/>
  <c r="D1128" i="1"/>
  <c r="C1128" i="1"/>
  <c r="E1127" i="1"/>
  <c r="D1127" i="1"/>
  <c r="C1127" i="1"/>
  <c r="D1126" i="1"/>
  <c r="E1125" i="1"/>
  <c r="D1125" i="1"/>
  <c r="C1125" i="1"/>
  <c r="E1124" i="1"/>
  <c r="D1124" i="1"/>
  <c r="C1124" i="1"/>
  <c r="E1123" i="1"/>
  <c r="D1123" i="1"/>
  <c r="C1123" i="1"/>
  <c r="E1122" i="1"/>
  <c r="D1122" i="1"/>
  <c r="C1122" i="1"/>
  <c r="E1121" i="1"/>
  <c r="D1121" i="1"/>
  <c r="C1121" i="1"/>
  <c r="E1120" i="1"/>
  <c r="D1120" i="1"/>
  <c r="C1120" i="1"/>
  <c r="C1119" i="1"/>
  <c r="D1119" i="1" s="1"/>
  <c r="C1118" i="1"/>
  <c r="E1117" i="1"/>
  <c r="D1117" i="1"/>
  <c r="C1117" i="1"/>
  <c r="E1116" i="1"/>
  <c r="D1116" i="1"/>
  <c r="C1116" i="1"/>
  <c r="E1115" i="1"/>
  <c r="D1115" i="1"/>
  <c r="C1115" i="1"/>
  <c r="E1114" i="1"/>
  <c r="D1114" i="1"/>
  <c r="C1114" i="1"/>
  <c r="E1113" i="1"/>
  <c r="D1113" i="1"/>
  <c r="C1113" i="1"/>
  <c r="E1112" i="1"/>
  <c r="D1112" i="1"/>
  <c r="C1112" i="1"/>
  <c r="C1111" i="1"/>
  <c r="D1111" i="1" s="1"/>
  <c r="C1110" i="1"/>
  <c r="D1110" i="1" s="1"/>
  <c r="D1109" i="1"/>
  <c r="D1108" i="1"/>
  <c r="C1108" i="1"/>
  <c r="E1107" i="1"/>
  <c r="D1107" i="1"/>
  <c r="C1107" i="1"/>
  <c r="E1106" i="1"/>
  <c r="D1106" i="1"/>
  <c r="C1106" i="1"/>
  <c r="D1105" i="1"/>
  <c r="C1105" i="1"/>
  <c r="E1104" i="1"/>
  <c r="D1104" i="1"/>
  <c r="C1104" i="1"/>
  <c r="E1103" i="1"/>
  <c r="D1103" i="1"/>
  <c r="C1103" i="1"/>
  <c r="D1102" i="1"/>
  <c r="E1101" i="1"/>
  <c r="D1101" i="1"/>
  <c r="C1101" i="1"/>
  <c r="E1100" i="1"/>
  <c r="D1100" i="1"/>
  <c r="C1100" i="1"/>
  <c r="D1099" i="1"/>
  <c r="D1098" i="1"/>
  <c r="E1097" i="1"/>
  <c r="D1097" i="1"/>
  <c r="C1097" i="1"/>
  <c r="D1096" i="1"/>
  <c r="E1095" i="1"/>
  <c r="D1095" i="1"/>
  <c r="C1095" i="1"/>
  <c r="D1094" i="1"/>
  <c r="C1094" i="1"/>
  <c r="D1093" i="1"/>
  <c r="E1092" i="1"/>
  <c r="D1092" i="1"/>
  <c r="C1092" i="1"/>
  <c r="E1091" i="1"/>
  <c r="D1091" i="1"/>
  <c r="C1091" i="1"/>
  <c r="E1090" i="1"/>
  <c r="D1090" i="1"/>
  <c r="C1090" i="1"/>
  <c r="E1089" i="1"/>
  <c r="D1089" i="1"/>
  <c r="C1089" i="1"/>
  <c r="E1088" i="1"/>
  <c r="D1088" i="1"/>
  <c r="C1088" i="1"/>
  <c r="E1087" i="1"/>
  <c r="D1087" i="1"/>
  <c r="C1087" i="1"/>
  <c r="E1086" i="1"/>
  <c r="D1086" i="1"/>
  <c r="C1086" i="1"/>
  <c r="E1085" i="1"/>
  <c r="D1085" i="1"/>
  <c r="C1085" i="1"/>
  <c r="E1084" i="1"/>
  <c r="D1084" i="1"/>
  <c r="C1084" i="1"/>
  <c r="E1083" i="1"/>
  <c r="D1083" i="1"/>
  <c r="C1083" i="1"/>
  <c r="E1082" i="1"/>
  <c r="D1082" i="1"/>
  <c r="C1082" i="1"/>
  <c r="E1081" i="1"/>
  <c r="D1081" i="1"/>
  <c r="C1081" i="1"/>
  <c r="E1080" i="1"/>
  <c r="D1080" i="1"/>
  <c r="C1080" i="1"/>
  <c r="E1079" i="1"/>
  <c r="D1079" i="1"/>
  <c r="C1079" i="1"/>
  <c r="E1078" i="1"/>
  <c r="D1078" i="1"/>
  <c r="C1078" i="1"/>
  <c r="D1077" i="1"/>
  <c r="C1077" i="1"/>
  <c r="D1076" i="1"/>
  <c r="E1075" i="1"/>
  <c r="D1075" i="1"/>
  <c r="C1075" i="1"/>
  <c r="E1074" i="1"/>
  <c r="D1074" i="1"/>
  <c r="C1074" i="1"/>
  <c r="E1073" i="1"/>
  <c r="D1073" i="1"/>
  <c r="C1073" i="1"/>
  <c r="E1072" i="1"/>
  <c r="D1072" i="1"/>
  <c r="C1072" i="1"/>
  <c r="E1071" i="1"/>
  <c r="D1071" i="1"/>
  <c r="C1071" i="1"/>
  <c r="E1070" i="1"/>
  <c r="D1070" i="1"/>
  <c r="C1070" i="1"/>
  <c r="E1069" i="1"/>
  <c r="D1069" i="1"/>
  <c r="C1069" i="1"/>
  <c r="E1068" i="1"/>
  <c r="D1068" i="1"/>
  <c r="C1068" i="1"/>
  <c r="E1067" i="1"/>
  <c r="D1067" i="1"/>
  <c r="C1067" i="1"/>
  <c r="E1066" i="1"/>
  <c r="D1066" i="1"/>
  <c r="C1066" i="1"/>
  <c r="E1065" i="1"/>
  <c r="D1065" i="1"/>
  <c r="C1065" i="1"/>
  <c r="E1064" i="1"/>
  <c r="D1064" i="1"/>
  <c r="C1064" i="1"/>
  <c r="E1063" i="1"/>
  <c r="D1063" i="1"/>
  <c r="C1063" i="1"/>
  <c r="E1062" i="1"/>
  <c r="D1062" i="1"/>
  <c r="C1062" i="1"/>
  <c r="E1061" i="1"/>
  <c r="D1061" i="1"/>
  <c r="C1061" i="1"/>
  <c r="E1060" i="1"/>
  <c r="D1060" i="1"/>
  <c r="C1060" i="1"/>
  <c r="D1059" i="1"/>
  <c r="D1058" i="1"/>
  <c r="E1057" i="1"/>
  <c r="D1057" i="1"/>
  <c r="C1057" i="1"/>
  <c r="E1056" i="1"/>
  <c r="D1056" i="1"/>
  <c r="C1056" i="1"/>
  <c r="E1055" i="1"/>
  <c r="D1055" i="1"/>
  <c r="C1055" i="1"/>
  <c r="E1054" i="1"/>
  <c r="D1054" i="1"/>
  <c r="C1054" i="1"/>
  <c r="E1053" i="1"/>
  <c r="D1053" i="1"/>
  <c r="C1053" i="1"/>
  <c r="D1052" i="1"/>
  <c r="C1052" i="1"/>
  <c r="E1051" i="1"/>
  <c r="D1051" i="1"/>
  <c r="C1051" i="1"/>
  <c r="E1050" i="1"/>
  <c r="D1050" i="1"/>
  <c r="C1050" i="1"/>
  <c r="D1049" i="1"/>
  <c r="C1049" i="1"/>
  <c r="D1048" i="1"/>
  <c r="D1047" i="1"/>
  <c r="E1046" i="1"/>
  <c r="D1046" i="1"/>
  <c r="C1046" i="1"/>
  <c r="D1045" i="1"/>
  <c r="E1044" i="1"/>
  <c r="D1044" i="1"/>
  <c r="C1044" i="1"/>
  <c r="D1043" i="1"/>
  <c r="E1042" i="1"/>
  <c r="D1042" i="1"/>
  <c r="C1042" i="1"/>
  <c r="E1041" i="1"/>
  <c r="D1041" i="1"/>
  <c r="C1041" i="1"/>
  <c r="E1040" i="1"/>
  <c r="D1040" i="1"/>
  <c r="C1040" i="1"/>
  <c r="C1039" i="1"/>
  <c r="D1039" i="1" s="1"/>
  <c r="E1038" i="1"/>
  <c r="D1038" i="1"/>
  <c r="C1038" i="1"/>
  <c r="D1037" i="1"/>
  <c r="E1036" i="1"/>
  <c r="D1036" i="1"/>
  <c r="C1036" i="1"/>
  <c r="E1035" i="1"/>
  <c r="D1035" i="1"/>
  <c r="C1035" i="1"/>
  <c r="C1034" i="1"/>
  <c r="E1033" i="1"/>
  <c r="D1033" i="1"/>
  <c r="C1033" i="1"/>
  <c r="E1032" i="1"/>
  <c r="D1032" i="1"/>
  <c r="C1032" i="1"/>
  <c r="E1031" i="1"/>
  <c r="D1031" i="1"/>
  <c r="C1031" i="1"/>
  <c r="E1030" i="1"/>
  <c r="D1030" i="1"/>
  <c r="C1030" i="1"/>
  <c r="C1029" i="1"/>
  <c r="D1029" i="1" s="1"/>
  <c r="E1028" i="1"/>
  <c r="D1028" i="1"/>
  <c r="C1028" i="1"/>
  <c r="D1027" i="1"/>
  <c r="C1027" i="1"/>
  <c r="C1026" i="1"/>
  <c r="D1026" i="1" s="1"/>
  <c r="E1025" i="1"/>
  <c r="D1025" i="1"/>
  <c r="C1025" i="1"/>
  <c r="D1024" i="1"/>
  <c r="D1023" i="1"/>
  <c r="D1021" i="1"/>
  <c r="E1020" i="1"/>
  <c r="D1020" i="1"/>
  <c r="C1020" i="1"/>
  <c r="E1019" i="1"/>
  <c r="D1019" i="1"/>
  <c r="C1019" i="1"/>
  <c r="E1018" i="1"/>
  <c r="D1018" i="1"/>
  <c r="C1018" i="1"/>
  <c r="C1017" i="1"/>
  <c r="D1017" i="1" s="1"/>
  <c r="E1016" i="1"/>
  <c r="D1016" i="1"/>
  <c r="C1016" i="1"/>
  <c r="C1015" i="1"/>
  <c r="D1015" i="1" s="1"/>
  <c r="E1014" i="1"/>
  <c r="D1014" i="1"/>
  <c r="C1014" i="1"/>
  <c r="D1013" i="1"/>
  <c r="D1012" i="1"/>
  <c r="C1011" i="1"/>
  <c r="D1011" i="1" s="1"/>
  <c r="E1010" i="1"/>
  <c r="D1010" i="1"/>
  <c r="C1010" i="1"/>
  <c r="E1009" i="1"/>
  <c r="D1009" i="1"/>
  <c r="C1009" i="1"/>
  <c r="C1008" i="1"/>
  <c r="D1008" i="1" s="1"/>
  <c r="E1007" i="1"/>
  <c r="D1007" i="1"/>
  <c r="C1007" i="1"/>
  <c r="D1006" i="1"/>
  <c r="C1005" i="1"/>
  <c r="C1004" i="1"/>
  <c r="D1004" i="1" s="1"/>
  <c r="C1003" i="1"/>
  <c r="D1003" i="1" s="1"/>
  <c r="E1002" i="1"/>
  <c r="D1002" i="1"/>
  <c r="C1002" i="1"/>
  <c r="E1001" i="1"/>
  <c r="D1001" i="1"/>
  <c r="C1001" i="1"/>
  <c r="E1000" i="1"/>
  <c r="D1000" i="1"/>
  <c r="C1000" i="1"/>
  <c r="D999" i="1"/>
  <c r="E998" i="1"/>
  <c r="D998" i="1"/>
  <c r="C998" i="1"/>
  <c r="D997" i="1"/>
  <c r="E996" i="1"/>
  <c r="D996" i="1"/>
  <c r="C996" i="1"/>
  <c r="C995" i="1"/>
  <c r="D995" i="1" s="1"/>
  <c r="E994" i="1"/>
  <c r="D994" i="1"/>
  <c r="C994" i="1"/>
  <c r="E993" i="1"/>
  <c r="D993" i="1"/>
  <c r="C993" i="1"/>
  <c r="E992" i="1"/>
  <c r="D992" i="1"/>
  <c r="C992" i="1"/>
  <c r="D991" i="1"/>
  <c r="C990" i="1"/>
  <c r="D990" i="1" s="1"/>
  <c r="D989" i="1"/>
  <c r="C989" i="1"/>
  <c r="C988" i="1"/>
  <c r="D988" i="1" s="1"/>
  <c r="E987" i="1"/>
  <c r="D987" i="1"/>
  <c r="C987" i="1"/>
  <c r="D986" i="1"/>
  <c r="E985" i="1"/>
  <c r="D985" i="1"/>
  <c r="C985" i="1"/>
  <c r="E984" i="1"/>
  <c r="D984" i="1"/>
  <c r="C984" i="1"/>
  <c r="E983" i="1"/>
  <c r="D983" i="1"/>
  <c r="C983" i="1"/>
  <c r="E982" i="1"/>
  <c r="D982" i="1"/>
  <c r="C982" i="1"/>
  <c r="E981" i="1"/>
  <c r="D981" i="1"/>
  <c r="C981" i="1"/>
  <c r="E980" i="1"/>
  <c r="D980" i="1"/>
  <c r="C980" i="1"/>
  <c r="E979" i="1"/>
  <c r="D979" i="1"/>
  <c r="C979" i="1"/>
  <c r="E978" i="1"/>
  <c r="D978" i="1"/>
  <c r="C978" i="1"/>
  <c r="E977" i="1"/>
  <c r="D977" i="1"/>
  <c r="C977" i="1"/>
  <c r="E976" i="1"/>
  <c r="D976" i="1"/>
  <c r="C976" i="1"/>
  <c r="E975" i="1"/>
  <c r="D975" i="1"/>
  <c r="C975" i="1"/>
  <c r="E974" i="1"/>
  <c r="D974" i="1"/>
  <c r="C974" i="1"/>
  <c r="E973" i="1"/>
  <c r="D973" i="1"/>
  <c r="C973" i="1"/>
  <c r="E972" i="1"/>
  <c r="D972" i="1"/>
  <c r="C972" i="1"/>
  <c r="E971" i="1"/>
  <c r="D971" i="1"/>
  <c r="C971" i="1"/>
  <c r="E970" i="1"/>
  <c r="D970" i="1"/>
  <c r="C970" i="1"/>
  <c r="D969" i="1"/>
  <c r="C969" i="1"/>
  <c r="E968" i="1"/>
  <c r="D968" i="1"/>
  <c r="C968" i="1"/>
  <c r="E967" i="1"/>
  <c r="D967" i="1"/>
  <c r="C967" i="1"/>
  <c r="E966" i="1"/>
  <c r="D966" i="1"/>
  <c r="C966" i="1"/>
  <c r="E965" i="1"/>
  <c r="D965" i="1"/>
  <c r="C965" i="1"/>
  <c r="E964" i="1"/>
  <c r="D964" i="1"/>
  <c r="C964" i="1"/>
  <c r="E963" i="1"/>
  <c r="D963" i="1"/>
  <c r="C963" i="1"/>
  <c r="E962" i="1"/>
  <c r="D962" i="1"/>
  <c r="C962" i="1"/>
  <c r="E961" i="1"/>
  <c r="D961" i="1"/>
  <c r="C961" i="1"/>
  <c r="E960" i="1"/>
  <c r="D960" i="1"/>
  <c r="C960" i="1"/>
  <c r="E959" i="1"/>
  <c r="D959" i="1"/>
  <c r="C959" i="1"/>
  <c r="E958" i="1"/>
  <c r="D958" i="1"/>
  <c r="C958" i="1"/>
  <c r="D957" i="1"/>
  <c r="E956" i="1"/>
  <c r="D956" i="1"/>
  <c r="C956" i="1"/>
  <c r="E955" i="1"/>
  <c r="D955" i="1"/>
  <c r="C955" i="1"/>
  <c r="E954" i="1"/>
  <c r="D954" i="1"/>
  <c r="C954" i="1"/>
  <c r="E953" i="1"/>
  <c r="D953" i="1"/>
  <c r="C953" i="1"/>
  <c r="D952" i="1"/>
  <c r="C951" i="1"/>
  <c r="D951" i="1" s="1"/>
  <c r="E946" i="1"/>
  <c r="D946" i="1"/>
  <c r="C946" i="1"/>
  <c r="C944" i="1"/>
  <c r="C943" i="1"/>
  <c r="D943" i="1" s="1"/>
  <c r="C942" i="1"/>
  <c r="E941" i="1"/>
  <c r="D941" i="1"/>
  <c r="C941" i="1"/>
  <c r="E940" i="1"/>
  <c r="D940" i="1"/>
  <c r="C940" i="1"/>
  <c r="E939" i="1"/>
  <c r="D939" i="1"/>
  <c r="C939" i="1"/>
  <c r="E938" i="1"/>
  <c r="D938" i="1"/>
  <c r="C938" i="1"/>
  <c r="E937" i="1"/>
  <c r="D937" i="1"/>
  <c r="C937" i="1"/>
  <c r="E936" i="1"/>
  <c r="D936" i="1"/>
  <c r="C936" i="1"/>
  <c r="E935" i="1"/>
  <c r="D935" i="1"/>
  <c r="C935" i="1"/>
  <c r="E934" i="1"/>
  <c r="D934" i="1"/>
  <c r="C934" i="1"/>
  <c r="E932" i="1"/>
  <c r="D932" i="1"/>
  <c r="C932" i="1"/>
  <c r="D931" i="1"/>
  <c r="D930" i="1"/>
  <c r="E929" i="1"/>
  <c r="D929" i="1"/>
  <c r="C929" i="1"/>
  <c r="D928" i="1"/>
  <c r="E927" i="1"/>
  <c r="D927" i="1"/>
  <c r="C927" i="1"/>
  <c r="D926" i="1"/>
  <c r="E925" i="1"/>
  <c r="D925" i="1"/>
  <c r="C925" i="1"/>
  <c r="D924" i="1"/>
  <c r="D923" i="1"/>
  <c r="D922" i="1"/>
  <c r="E921" i="1"/>
  <c r="D921" i="1"/>
  <c r="C921" i="1"/>
  <c r="D920" i="1"/>
  <c r="E919" i="1"/>
  <c r="D919" i="1"/>
  <c r="C919" i="1"/>
  <c r="D918" i="1"/>
  <c r="D917" i="1"/>
  <c r="D916" i="1"/>
  <c r="E915" i="1"/>
  <c r="D915" i="1"/>
  <c r="C915" i="1"/>
  <c r="C914" i="1"/>
  <c r="E913" i="1"/>
  <c r="D913" i="1"/>
  <c r="C913" i="1"/>
  <c r="E912" i="1"/>
  <c r="D912" i="1"/>
  <c r="C912" i="1"/>
  <c r="E911" i="1"/>
  <c r="D911" i="1"/>
  <c r="C911" i="1"/>
  <c r="E910" i="1"/>
  <c r="D910" i="1"/>
  <c r="C910" i="1"/>
  <c r="E909" i="1"/>
  <c r="D909" i="1"/>
  <c r="C909" i="1"/>
  <c r="E908" i="1"/>
  <c r="D908" i="1"/>
  <c r="C908" i="1"/>
  <c r="E907" i="1"/>
  <c r="D907" i="1"/>
  <c r="C907" i="1"/>
  <c r="D906" i="1"/>
  <c r="C906" i="1"/>
  <c r="E905" i="1"/>
  <c r="D905" i="1"/>
  <c r="C905" i="1"/>
  <c r="E904" i="1"/>
  <c r="D904" i="1"/>
  <c r="C904" i="1"/>
  <c r="E903" i="1"/>
  <c r="D903" i="1"/>
  <c r="C903" i="1"/>
  <c r="E902" i="1"/>
  <c r="D902" i="1"/>
  <c r="C902" i="1"/>
  <c r="E901" i="1"/>
  <c r="D901" i="1"/>
  <c r="C901" i="1"/>
  <c r="E900" i="1"/>
  <c r="D900" i="1"/>
  <c r="C900" i="1"/>
  <c r="E899" i="1"/>
  <c r="D899" i="1"/>
  <c r="C899" i="1"/>
  <c r="E898" i="1"/>
  <c r="D898" i="1"/>
  <c r="C898" i="1"/>
  <c r="C897" i="1"/>
  <c r="D897" i="1" s="1"/>
  <c r="E896" i="1"/>
  <c r="D896" i="1"/>
  <c r="C896" i="1"/>
  <c r="E895" i="1"/>
  <c r="D895" i="1"/>
  <c r="C895" i="1"/>
  <c r="D894" i="1"/>
  <c r="E893" i="1"/>
  <c r="D893" i="1"/>
  <c r="C893" i="1"/>
  <c r="E892" i="1"/>
  <c r="D892" i="1"/>
  <c r="C892" i="1"/>
  <c r="E891" i="1"/>
  <c r="D891" i="1"/>
  <c r="C891" i="1"/>
  <c r="D890" i="1"/>
  <c r="E889" i="1"/>
  <c r="D889" i="1"/>
  <c r="C889" i="1"/>
  <c r="D888" i="1"/>
  <c r="C888" i="1"/>
  <c r="D887" i="1"/>
  <c r="C887" i="1"/>
  <c r="D886" i="1"/>
  <c r="C886" i="1"/>
  <c r="D885" i="1"/>
  <c r="D884" i="1"/>
  <c r="E883" i="1"/>
  <c r="D883" i="1"/>
  <c r="C883" i="1"/>
  <c r="D882" i="1"/>
  <c r="C882" i="1"/>
  <c r="E881" i="1"/>
  <c r="D881" i="1"/>
  <c r="C881" i="1"/>
  <c r="E880" i="1"/>
  <c r="D880" i="1"/>
  <c r="C880" i="1"/>
  <c r="C879" i="1"/>
  <c r="D879" i="1" s="1"/>
  <c r="D878" i="1"/>
  <c r="C878" i="1"/>
  <c r="C877" i="1"/>
  <c r="D877" i="1" s="1"/>
  <c r="E876" i="1"/>
  <c r="D876" i="1"/>
  <c r="C876" i="1"/>
  <c r="E875" i="1"/>
  <c r="D875" i="1"/>
  <c r="C875" i="1"/>
  <c r="E874" i="1"/>
  <c r="D874" i="1"/>
  <c r="C874" i="1"/>
  <c r="E873" i="1"/>
  <c r="D873" i="1"/>
  <c r="C873" i="1"/>
  <c r="E872" i="1"/>
  <c r="D872" i="1"/>
  <c r="C872" i="1"/>
  <c r="E871" i="1"/>
  <c r="D871" i="1"/>
  <c r="C871" i="1"/>
  <c r="C870" i="1"/>
  <c r="D870" i="1" s="1"/>
  <c r="E869" i="1"/>
  <c r="D869" i="1"/>
  <c r="C869" i="1"/>
  <c r="E868" i="1"/>
  <c r="D868" i="1"/>
  <c r="C868" i="1"/>
  <c r="E867" i="1"/>
  <c r="D867" i="1"/>
  <c r="C867" i="1"/>
  <c r="E866" i="1"/>
  <c r="D866" i="1"/>
  <c r="C866" i="1"/>
  <c r="C865" i="1"/>
  <c r="E864" i="1"/>
  <c r="D864" i="1"/>
  <c r="C864" i="1"/>
  <c r="E863" i="1"/>
  <c r="D863" i="1"/>
  <c r="C863" i="1"/>
  <c r="E862" i="1"/>
  <c r="D862" i="1"/>
  <c r="C862" i="1"/>
  <c r="E861" i="1"/>
  <c r="D861" i="1"/>
  <c r="C861" i="1"/>
  <c r="C860" i="1"/>
  <c r="C859" i="1"/>
  <c r="D859" i="1" s="1"/>
  <c r="E858" i="1"/>
  <c r="D858" i="1"/>
  <c r="C858" i="1"/>
  <c r="E857" i="1"/>
  <c r="D857" i="1"/>
  <c r="C857" i="1"/>
  <c r="E856" i="1"/>
  <c r="D856" i="1"/>
  <c r="C856" i="1"/>
  <c r="E855" i="1"/>
  <c r="D855" i="1"/>
  <c r="C855" i="1"/>
  <c r="E854" i="1"/>
  <c r="D854" i="1"/>
  <c r="C854" i="1"/>
  <c r="E853" i="1"/>
  <c r="D853" i="1"/>
  <c r="C853" i="1"/>
  <c r="E852" i="1"/>
  <c r="D852" i="1"/>
  <c r="C852" i="1"/>
  <c r="C851" i="1"/>
  <c r="D851" i="1" s="1"/>
  <c r="E850" i="1"/>
  <c r="D850" i="1"/>
  <c r="C850" i="1"/>
  <c r="E849" i="1"/>
  <c r="D849" i="1"/>
  <c r="C849" i="1"/>
  <c r="E848" i="1"/>
  <c r="D848" i="1"/>
  <c r="C848" i="1"/>
  <c r="C847" i="1"/>
  <c r="D847" i="1" s="1"/>
  <c r="D846" i="1"/>
  <c r="C846" i="1"/>
  <c r="D845" i="1"/>
  <c r="C844" i="1"/>
  <c r="D844" i="1" s="1"/>
  <c r="D843" i="1"/>
  <c r="C843" i="1"/>
  <c r="C842" i="1"/>
  <c r="D842" i="1" s="1"/>
  <c r="D841" i="1"/>
  <c r="C841" i="1"/>
  <c r="D840" i="1"/>
  <c r="D839" i="1"/>
  <c r="D838" i="1"/>
  <c r="C838" i="1"/>
  <c r="E837" i="1"/>
  <c r="D837" i="1"/>
  <c r="C837" i="1"/>
  <c r="E836" i="1"/>
  <c r="D836" i="1"/>
  <c r="C836" i="1"/>
  <c r="D835" i="1"/>
  <c r="C835" i="1"/>
  <c r="E834" i="1"/>
  <c r="D834" i="1"/>
  <c r="C834" i="1"/>
  <c r="C833" i="1"/>
  <c r="D833" i="1" s="1"/>
  <c r="C832" i="1"/>
  <c r="D832" i="1" s="1"/>
  <c r="D831" i="1"/>
  <c r="D830" i="1"/>
  <c r="D829" i="1"/>
  <c r="D828" i="1"/>
  <c r="C828" i="1"/>
  <c r="D827" i="1"/>
  <c r="E826" i="1"/>
  <c r="D826" i="1"/>
  <c r="C826" i="1"/>
  <c r="D825" i="1"/>
  <c r="D824" i="1"/>
  <c r="E823" i="1"/>
  <c r="D823" i="1"/>
  <c r="C823" i="1"/>
  <c r="E822" i="1"/>
  <c r="D822" i="1"/>
  <c r="C822" i="1"/>
  <c r="D821" i="1"/>
  <c r="C820" i="1"/>
  <c r="D820" i="1" s="1"/>
  <c r="C819" i="1"/>
  <c r="D819" i="1" s="1"/>
  <c r="E818" i="1"/>
  <c r="D818" i="1"/>
  <c r="C818" i="1"/>
  <c r="C817" i="1"/>
  <c r="D817" i="1" s="1"/>
  <c r="E816" i="1"/>
  <c r="D816" i="1"/>
  <c r="C816" i="1"/>
  <c r="E815" i="1"/>
  <c r="D815" i="1"/>
  <c r="C815" i="1"/>
  <c r="E814" i="1"/>
  <c r="D814" i="1"/>
  <c r="C814" i="1"/>
  <c r="C813" i="1"/>
  <c r="E812" i="1"/>
  <c r="D812" i="1"/>
  <c r="C812" i="1"/>
  <c r="E811" i="1"/>
  <c r="D811" i="1"/>
  <c r="C811" i="1"/>
  <c r="D810" i="1"/>
  <c r="C810" i="1"/>
  <c r="E809" i="1"/>
  <c r="D809" i="1"/>
  <c r="C809" i="1"/>
  <c r="C808" i="1"/>
  <c r="D808" i="1" s="1"/>
  <c r="C807" i="1"/>
  <c r="D806" i="1"/>
  <c r="C806" i="1"/>
  <c r="C805" i="1"/>
  <c r="C804" i="1"/>
  <c r="D804" i="1" s="1"/>
  <c r="E803" i="1"/>
  <c r="D803" i="1"/>
  <c r="C803" i="1"/>
  <c r="E802" i="1"/>
  <c r="D802" i="1"/>
  <c r="C802" i="1"/>
  <c r="E801" i="1"/>
  <c r="D801" i="1"/>
  <c r="C801" i="1"/>
  <c r="E800" i="1"/>
  <c r="D800" i="1"/>
  <c r="C800" i="1"/>
  <c r="E799" i="1"/>
  <c r="D799" i="1"/>
  <c r="C799" i="1"/>
  <c r="D798" i="1"/>
  <c r="C797" i="1"/>
  <c r="E796" i="1"/>
  <c r="D796" i="1"/>
  <c r="C796" i="1"/>
  <c r="E795" i="1"/>
  <c r="D795" i="1"/>
  <c r="C795" i="1"/>
  <c r="E794" i="1"/>
  <c r="D794" i="1"/>
  <c r="C794" i="1"/>
  <c r="C793" i="1"/>
  <c r="D793" i="1" s="1"/>
  <c r="E792" i="1"/>
  <c r="D792" i="1"/>
  <c r="C792" i="1"/>
  <c r="E791" i="1"/>
  <c r="D791" i="1"/>
  <c r="C791" i="1"/>
  <c r="E790" i="1"/>
  <c r="D790" i="1"/>
  <c r="C790" i="1"/>
  <c r="E789" i="1"/>
  <c r="D789" i="1"/>
  <c r="C789" i="1"/>
  <c r="E788" i="1"/>
  <c r="D788" i="1"/>
  <c r="C788" i="1"/>
  <c r="D787" i="1"/>
  <c r="E786" i="1"/>
  <c r="D786" i="1"/>
  <c r="C786" i="1"/>
  <c r="E785" i="1"/>
  <c r="D785" i="1"/>
  <c r="C785" i="1"/>
  <c r="C784" i="1"/>
  <c r="D784" i="1" s="1"/>
  <c r="E783" i="1"/>
  <c r="D783" i="1"/>
  <c r="C783" i="1"/>
  <c r="D782" i="1"/>
  <c r="C782" i="1"/>
  <c r="D781" i="1"/>
  <c r="D780" i="1"/>
  <c r="E779" i="1"/>
  <c r="D779" i="1"/>
  <c r="C779" i="1"/>
  <c r="E778" i="1"/>
  <c r="D778" i="1"/>
  <c r="C778" i="1"/>
  <c r="C777" i="1"/>
  <c r="D777" i="1" s="1"/>
  <c r="E776" i="1"/>
  <c r="D776" i="1"/>
  <c r="C776" i="1"/>
  <c r="C775" i="1"/>
  <c r="D774" i="1"/>
  <c r="C774" i="1"/>
  <c r="D772" i="1"/>
  <c r="E771" i="1"/>
  <c r="D771" i="1"/>
  <c r="C771" i="1"/>
  <c r="D770" i="1"/>
  <c r="D769" i="1"/>
  <c r="D768" i="1"/>
  <c r="E767" i="1"/>
  <c r="D767" i="1"/>
  <c r="C767" i="1"/>
  <c r="D766" i="1"/>
  <c r="C766" i="1"/>
  <c r="E765" i="1"/>
  <c r="D765" i="1"/>
  <c r="C765" i="1"/>
  <c r="E764" i="1"/>
  <c r="D764" i="1"/>
  <c r="C764" i="1"/>
  <c r="C763" i="1"/>
  <c r="E762" i="1"/>
  <c r="D762" i="1"/>
  <c r="C762" i="1"/>
  <c r="E761" i="1"/>
  <c r="D761" i="1"/>
  <c r="C761" i="1"/>
  <c r="D760" i="1"/>
  <c r="E759" i="1"/>
  <c r="D759" i="1"/>
  <c r="C759" i="1"/>
  <c r="C758" i="1"/>
  <c r="D758" i="1" s="1"/>
  <c r="E757" i="1"/>
  <c r="D757" i="1"/>
  <c r="C757" i="1"/>
  <c r="E756" i="1"/>
  <c r="D756" i="1"/>
  <c r="C756" i="1"/>
  <c r="C755" i="1"/>
  <c r="D755" i="1" s="1"/>
  <c r="D754" i="1"/>
  <c r="D753" i="1"/>
  <c r="E752" i="1"/>
  <c r="D752" i="1"/>
  <c r="C752" i="1"/>
  <c r="E751" i="1"/>
  <c r="D751" i="1"/>
  <c r="C751" i="1"/>
  <c r="E750" i="1"/>
  <c r="D750" i="1"/>
  <c r="C750" i="1"/>
  <c r="D749" i="1"/>
  <c r="E748" i="1"/>
  <c r="D748" i="1"/>
  <c r="C748" i="1"/>
  <c r="E747" i="1"/>
  <c r="D747" i="1"/>
  <c r="C747" i="1"/>
  <c r="E746" i="1"/>
  <c r="D746" i="1"/>
  <c r="C746" i="1"/>
  <c r="E745" i="1"/>
  <c r="D745" i="1"/>
  <c r="C745" i="1"/>
  <c r="E744" i="1"/>
  <c r="D744" i="1"/>
  <c r="C744" i="1"/>
  <c r="E743" i="1"/>
  <c r="D743" i="1"/>
  <c r="C743" i="1"/>
  <c r="E742" i="1"/>
  <c r="D742" i="1"/>
  <c r="C742" i="1"/>
  <c r="E741" i="1"/>
  <c r="D741" i="1"/>
  <c r="C741" i="1"/>
  <c r="E740" i="1"/>
  <c r="D740" i="1"/>
  <c r="C740" i="1"/>
  <c r="E739" i="1"/>
  <c r="D739" i="1"/>
  <c r="C739" i="1"/>
  <c r="E738" i="1"/>
  <c r="D738" i="1"/>
  <c r="C738" i="1"/>
  <c r="E737" i="1"/>
  <c r="D737" i="1"/>
  <c r="C737" i="1"/>
  <c r="D736" i="1"/>
  <c r="E735" i="1"/>
  <c r="D735" i="1"/>
  <c r="C735" i="1"/>
  <c r="E734" i="1"/>
  <c r="D734" i="1"/>
  <c r="C734" i="1"/>
  <c r="D733" i="1"/>
  <c r="C732" i="1"/>
  <c r="D732" i="1" s="1"/>
  <c r="D731" i="1"/>
  <c r="E730" i="1"/>
  <c r="D730" i="1"/>
  <c r="C730" i="1"/>
  <c r="E729" i="1"/>
  <c r="D729" i="1"/>
  <c r="C729" i="1"/>
  <c r="C728" i="1"/>
  <c r="D728" i="1" s="1"/>
  <c r="D727" i="1"/>
  <c r="C727" i="1"/>
  <c r="E726" i="1"/>
  <c r="D726" i="1"/>
  <c r="C726" i="1"/>
  <c r="C725" i="1"/>
  <c r="D725" i="1" s="1"/>
  <c r="E724" i="1"/>
  <c r="D724" i="1"/>
  <c r="C724" i="1"/>
  <c r="D723" i="1"/>
  <c r="D722" i="1"/>
  <c r="D721" i="1"/>
  <c r="C721" i="1"/>
  <c r="D720" i="1"/>
  <c r="E719" i="1"/>
  <c r="D719" i="1"/>
  <c r="C719" i="1"/>
  <c r="E718" i="1"/>
  <c r="D718" i="1"/>
  <c r="C718" i="1"/>
  <c r="E717" i="1"/>
  <c r="D717" i="1"/>
  <c r="C717" i="1"/>
  <c r="E716" i="1"/>
  <c r="D716" i="1"/>
  <c r="C716" i="1"/>
  <c r="E715" i="1"/>
  <c r="D715" i="1"/>
  <c r="C715" i="1"/>
  <c r="E714" i="1"/>
  <c r="D714" i="1"/>
  <c r="C714" i="1"/>
  <c r="C713" i="1"/>
  <c r="D713" i="1" s="1"/>
  <c r="C712" i="1"/>
  <c r="D712" i="1" s="1"/>
  <c r="C710" i="1"/>
  <c r="C709" i="1"/>
  <c r="D709" i="1" s="1"/>
  <c r="D708" i="1"/>
  <c r="C707" i="1"/>
  <c r="D707" i="1" s="1"/>
  <c r="E706" i="1"/>
  <c r="D706" i="1"/>
  <c r="C706" i="1"/>
  <c r="E705" i="1"/>
  <c r="D705" i="1"/>
  <c r="C705" i="1"/>
  <c r="E704" i="1"/>
  <c r="D704" i="1"/>
  <c r="C704" i="1"/>
  <c r="D703" i="1"/>
  <c r="C703" i="1"/>
  <c r="D702" i="1"/>
  <c r="E701" i="1"/>
  <c r="D701" i="1"/>
  <c r="C701" i="1"/>
  <c r="C700" i="1"/>
  <c r="C699" i="1"/>
  <c r="D699" i="1" s="1"/>
  <c r="E698" i="1"/>
  <c r="D698" i="1"/>
  <c r="C698" i="1"/>
  <c r="E697" i="1"/>
  <c r="D697" i="1"/>
  <c r="C697" i="1"/>
  <c r="E696" i="1"/>
  <c r="D696" i="1"/>
  <c r="C696" i="1"/>
  <c r="E695" i="1"/>
  <c r="D695" i="1"/>
  <c r="C695" i="1"/>
  <c r="E694" i="1"/>
  <c r="D694" i="1"/>
  <c r="C694" i="1"/>
  <c r="D691" i="1"/>
  <c r="D690" i="1"/>
  <c r="C689" i="1"/>
  <c r="D689" i="1" s="1"/>
  <c r="E688" i="1"/>
  <c r="D688" i="1"/>
  <c r="C688" i="1"/>
  <c r="C687" i="1"/>
  <c r="D687" i="1" s="1"/>
  <c r="D686" i="1"/>
  <c r="D685" i="1"/>
  <c r="C684" i="1"/>
  <c r="D684" i="1" s="1"/>
  <c r="E683" i="1"/>
  <c r="D683" i="1"/>
  <c r="C683" i="1"/>
  <c r="E682" i="1"/>
  <c r="D682" i="1"/>
  <c r="C682" i="1"/>
  <c r="C681" i="1"/>
  <c r="D681" i="1" s="1"/>
  <c r="E680" i="1"/>
  <c r="D680" i="1"/>
  <c r="C680" i="1"/>
  <c r="E679" i="1"/>
  <c r="D679" i="1"/>
  <c r="C679" i="1"/>
  <c r="C678" i="1"/>
  <c r="D678" i="1" s="1"/>
  <c r="C677" i="1"/>
  <c r="D677" i="1" s="1"/>
  <c r="E675" i="1"/>
  <c r="D675" i="1"/>
  <c r="C675" i="1"/>
  <c r="D674" i="1"/>
  <c r="C674" i="1"/>
  <c r="E673" i="1"/>
  <c r="D673" i="1"/>
  <c r="C673" i="1"/>
  <c r="C672" i="1"/>
  <c r="D672" i="1" s="1"/>
  <c r="E671" i="1"/>
  <c r="D671" i="1"/>
  <c r="C671" i="1"/>
  <c r="D670" i="1"/>
  <c r="C670" i="1"/>
  <c r="E669" i="1"/>
  <c r="D669" i="1"/>
  <c r="C669" i="1"/>
  <c r="E668" i="1"/>
  <c r="D668" i="1"/>
  <c r="C668" i="1"/>
  <c r="E667" i="1"/>
  <c r="D667" i="1"/>
  <c r="C667" i="1"/>
  <c r="C666" i="1"/>
  <c r="D666" i="1" s="1"/>
  <c r="E665" i="1"/>
  <c r="D665" i="1"/>
  <c r="C665" i="1"/>
  <c r="E664" i="1"/>
  <c r="D664" i="1"/>
  <c r="C664" i="1"/>
  <c r="E663" i="1"/>
  <c r="D663" i="1"/>
  <c r="C663" i="1"/>
  <c r="E662" i="1"/>
  <c r="D662" i="1"/>
  <c r="C662" i="1"/>
  <c r="E661" i="1"/>
  <c r="D661" i="1"/>
  <c r="C661" i="1"/>
  <c r="E660" i="1"/>
  <c r="D660" i="1"/>
  <c r="C660" i="1"/>
  <c r="D659" i="1"/>
  <c r="E658" i="1"/>
  <c r="D658" i="1"/>
  <c r="C658" i="1"/>
  <c r="E657" i="1"/>
  <c r="D657" i="1"/>
  <c r="C657" i="1"/>
  <c r="E656" i="1"/>
  <c r="D656" i="1"/>
  <c r="C656" i="1"/>
  <c r="E655" i="1"/>
  <c r="D655" i="1"/>
  <c r="C655" i="1"/>
  <c r="E654" i="1"/>
  <c r="D654" i="1"/>
  <c r="C654" i="1"/>
  <c r="E653" i="1"/>
  <c r="D653" i="1"/>
  <c r="C653" i="1"/>
  <c r="E652" i="1"/>
  <c r="D652" i="1"/>
  <c r="C652" i="1"/>
  <c r="E651" i="1"/>
  <c r="D651" i="1"/>
  <c r="C651" i="1"/>
  <c r="C650" i="1"/>
  <c r="D650" i="1" s="1"/>
  <c r="E649" i="1"/>
  <c r="D649" i="1"/>
  <c r="C649" i="1"/>
  <c r="E648" i="1"/>
  <c r="D648" i="1"/>
  <c r="C648" i="1"/>
  <c r="C647" i="1"/>
  <c r="E646" i="1"/>
  <c r="D646" i="1"/>
  <c r="C646" i="1"/>
  <c r="D645" i="1"/>
  <c r="D644" i="1"/>
  <c r="D643" i="1"/>
  <c r="D642" i="1"/>
  <c r="D641" i="1"/>
  <c r="E640" i="1"/>
  <c r="D640" i="1"/>
  <c r="C640" i="1"/>
  <c r="E639" i="1"/>
  <c r="D639" i="1"/>
  <c r="C639" i="1"/>
  <c r="D638" i="1"/>
  <c r="D637" i="1"/>
  <c r="E636" i="1"/>
  <c r="D636" i="1"/>
  <c r="C636" i="1"/>
  <c r="E635" i="1"/>
  <c r="D635" i="1"/>
  <c r="C635" i="1"/>
  <c r="D634" i="1"/>
  <c r="E633" i="1"/>
  <c r="D633" i="1"/>
  <c r="C633" i="1"/>
  <c r="C632" i="1"/>
  <c r="D632" i="1" s="1"/>
  <c r="C631" i="1"/>
  <c r="D631" i="1" s="1"/>
  <c r="D630" i="1"/>
  <c r="D629" i="1"/>
  <c r="E628" i="1"/>
  <c r="D628" i="1"/>
  <c r="C628" i="1"/>
  <c r="E627" i="1"/>
  <c r="D627" i="1"/>
  <c r="C627" i="1"/>
  <c r="D626" i="1"/>
  <c r="E625" i="1"/>
  <c r="D625" i="1"/>
  <c r="C625" i="1"/>
  <c r="D624" i="1"/>
  <c r="D623" i="1"/>
  <c r="D622" i="1"/>
  <c r="E621" i="1"/>
  <c r="D621" i="1"/>
  <c r="C621" i="1"/>
  <c r="D620" i="1"/>
  <c r="D619" i="1"/>
  <c r="C619" i="1"/>
  <c r="E618" i="1"/>
  <c r="D618" i="1"/>
  <c r="C618" i="1"/>
  <c r="E617" i="1"/>
  <c r="D617" i="1"/>
  <c r="C617" i="1"/>
  <c r="D616" i="1"/>
  <c r="C616" i="1"/>
  <c r="E615" i="1"/>
  <c r="D615" i="1"/>
  <c r="C615" i="1"/>
  <c r="E614" i="1"/>
  <c r="D614" i="1"/>
  <c r="C614" i="1"/>
  <c r="E613" i="1"/>
  <c r="D613" i="1"/>
  <c r="C613" i="1"/>
  <c r="E612" i="1"/>
  <c r="D612" i="1"/>
  <c r="C612" i="1"/>
  <c r="E611" i="1"/>
  <c r="D611" i="1"/>
  <c r="C611" i="1"/>
  <c r="D610" i="1"/>
  <c r="C609" i="1"/>
  <c r="D609" i="1" s="1"/>
  <c r="E608" i="1"/>
  <c r="D608" i="1"/>
  <c r="C608" i="1"/>
  <c r="C607" i="1"/>
  <c r="D607" i="1" s="1"/>
  <c r="D606" i="1"/>
  <c r="C605" i="1"/>
  <c r="D605" i="1" s="1"/>
  <c r="E604" i="1"/>
  <c r="D604" i="1"/>
  <c r="C604" i="1"/>
  <c r="E603" i="1"/>
  <c r="D603" i="1"/>
  <c r="C603" i="1"/>
  <c r="E602" i="1"/>
  <c r="D602" i="1"/>
  <c r="C602" i="1"/>
  <c r="E601" i="1"/>
  <c r="D601" i="1"/>
  <c r="C601" i="1"/>
  <c r="E600" i="1"/>
  <c r="D600" i="1"/>
  <c r="C600" i="1"/>
  <c r="C599" i="1"/>
  <c r="D599" i="1" s="1"/>
  <c r="E598" i="1"/>
  <c r="D598" i="1"/>
  <c r="C598" i="1"/>
  <c r="E597" i="1"/>
  <c r="D597" i="1"/>
  <c r="C597" i="1"/>
  <c r="D596" i="1"/>
  <c r="D595" i="1"/>
  <c r="D594" i="1"/>
  <c r="D593" i="1"/>
  <c r="D592" i="1"/>
  <c r="D591" i="1"/>
  <c r="E590" i="1"/>
  <c r="D590" i="1"/>
  <c r="C590" i="1"/>
  <c r="E589" i="1"/>
  <c r="D589" i="1"/>
  <c r="C589" i="1"/>
  <c r="E588" i="1"/>
  <c r="D588" i="1"/>
  <c r="C588" i="1"/>
  <c r="E587" i="1"/>
  <c r="D587" i="1"/>
  <c r="C587" i="1"/>
  <c r="E586" i="1"/>
  <c r="D586" i="1"/>
  <c r="C586" i="1"/>
  <c r="D585" i="1"/>
  <c r="D584" i="1"/>
  <c r="E583" i="1"/>
  <c r="D583" i="1"/>
  <c r="C583" i="1"/>
  <c r="E582" i="1"/>
  <c r="D582" i="1"/>
  <c r="C582" i="1"/>
  <c r="D581" i="1"/>
  <c r="D580" i="1"/>
  <c r="E579" i="1"/>
  <c r="D579" i="1"/>
  <c r="C579" i="1"/>
  <c r="E578" i="1"/>
  <c r="D578" i="1"/>
  <c r="C578" i="1"/>
  <c r="E577" i="1"/>
  <c r="D577" i="1"/>
  <c r="C577" i="1"/>
  <c r="D576" i="1"/>
  <c r="E575" i="1"/>
  <c r="D575" i="1"/>
  <c r="C575" i="1"/>
  <c r="C574" i="1"/>
  <c r="D574" i="1" s="1"/>
  <c r="E573" i="1"/>
  <c r="D573" i="1"/>
  <c r="C573" i="1"/>
  <c r="C572" i="1"/>
  <c r="C571" i="1"/>
  <c r="E570" i="1"/>
  <c r="D570" i="1"/>
  <c r="C570" i="1"/>
  <c r="C569" i="1"/>
  <c r="D569" i="1" s="1"/>
  <c r="E568" i="1"/>
  <c r="D568" i="1"/>
  <c r="C568" i="1"/>
  <c r="C567" i="1"/>
  <c r="D567" i="1" s="1"/>
  <c r="D566" i="1"/>
  <c r="C566" i="1"/>
  <c r="D565" i="1"/>
  <c r="C564" i="1"/>
  <c r="D564" i="1" s="1"/>
  <c r="D563" i="1"/>
  <c r="E562" i="1"/>
  <c r="D562" i="1"/>
  <c r="C562" i="1"/>
  <c r="E561" i="1"/>
  <c r="D561" i="1"/>
  <c r="C561" i="1"/>
  <c r="E560" i="1"/>
  <c r="D560" i="1"/>
  <c r="C560" i="1"/>
  <c r="C559" i="1"/>
  <c r="D559" i="1" s="1"/>
  <c r="D558" i="1"/>
  <c r="E556" i="1"/>
  <c r="D556" i="1"/>
  <c r="C556" i="1"/>
  <c r="D555" i="1"/>
  <c r="E554" i="1"/>
  <c r="D554" i="1"/>
  <c r="C554" i="1"/>
  <c r="E553" i="1"/>
  <c r="D553" i="1"/>
  <c r="C553" i="1"/>
  <c r="D552" i="1"/>
  <c r="C551" i="1"/>
  <c r="E550" i="1"/>
  <c r="D550" i="1"/>
  <c r="C550" i="1"/>
  <c r="D549" i="1"/>
  <c r="D548" i="1"/>
  <c r="D547" i="1"/>
  <c r="D546" i="1"/>
  <c r="E545" i="1"/>
  <c r="D545" i="1"/>
  <c r="C545" i="1"/>
  <c r="E544" i="1"/>
  <c r="D544" i="1"/>
  <c r="C544" i="1"/>
  <c r="E543" i="1"/>
  <c r="D543" i="1"/>
  <c r="C543" i="1"/>
  <c r="E542" i="1"/>
  <c r="D542" i="1"/>
  <c r="C542" i="1"/>
  <c r="E541" i="1"/>
  <c r="D541" i="1"/>
  <c r="C541" i="1"/>
  <c r="D540" i="1"/>
  <c r="C540" i="1"/>
  <c r="E539" i="1"/>
  <c r="D539" i="1"/>
  <c r="C539" i="1"/>
  <c r="E538" i="1"/>
  <c r="D538" i="1"/>
  <c r="C538" i="1"/>
  <c r="E537" i="1"/>
  <c r="D537" i="1"/>
  <c r="C537" i="1"/>
  <c r="E536" i="1"/>
  <c r="D536" i="1"/>
  <c r="C536" i="1"/>
  <c r="E535" i="1"/>
  <c r="D535" i="1"/>
  <c r="C535" i="1"/>
  <c r="E534" i="1"/>
  <c r="D534" i="1"/>
  <c r="C534" i="1"/>
  <c r="E533" i="1"/>
  <c r="D533" i="1"/>
  <c r="C533" i="1"/>
  <c r="E532" i="1"/>
  <c r="D532" i="1"/>
  <c r="C532" i="1"/>
  <c r="E531" i="1"/>
  <c r="D531" i="1"/>
  <c r="C531" i="1"/>
  <c r="E530" i="1"/>
  <c r="D530" i="1"/>
  <c r="C530" i="1"/>
  <c r="D529" i="1"/>
  <c r="E528" i="1"/>
  <c r="D528" i="1"/>
  <c r="C528" i="1"/>
  <c r="D527" i="1"/>
  <c r="E526" i="1"/>
  <c r="D526" i="1"/>
  <c r="C526" i="1"/>
  <c r="D525" i="1"/>
  <c r="C525" i="1"/>
  <c r="C524" i="1"/>
  <c r="D524" i="1" s="1"/>
  <c r="E522" i="1"/>
  <c r="D522" i="1"/>
  <c r="C522" i="1"/>
  <c r="E521" i="1"/>
  <c r="D521" i="1"/>
  <c r="C521" i="1"/>
  <c r="E520" i="1"/>
  <c r="D520" i="1"/>
  <c r="C520" i="1"/>
  <c r="C519" i="1"/>
  <c r="D519" i="1" s="1"/>
  <c r="E518" i="1"/>
  <c r="D518" i="1"/>
  <c r="C518" i="1"/>
  <c r="D517" i="1"/>
  <c r="C516" i="1"/>
  <c r="D516" i="1" s="1"/>
  <c r="C515" i="1"/>
  <c r="D515" i="1" s="1"/>
  <c r="E514" i="1"/>
  <c r="D514" i="1"/>
  <c r="C514" i="1"/>
  <c r="C513" i="1"/>
  <c r="D513" i="1" s="1"/>
  <c r="E512" i="1"/>
  <c r="D512" i="1"/>
  <c r="C512" i="1"/>
  <c r="E511" i="1"/>
  <c r="D511" i="1"/>
  <c r="C511" i="1"/>
  <c r="E510" i="1"/>
  <c r="D510" i="1"/>
  <c r="C510" i="1"/>
  <c r="E509" i="1"/>
  <c r="D509" i="1"/>
  <c r="C509" i="1"/>
  <c r="D508" i="1"/>
  <c r="E507" i="1"/>
  <c r="D507" i="1"/>
  <c r="C507" i="1"/>
  <c r="D506" i="1"/>
  <c r="C506" i="1"/>
  <c r="C505" i="1"/>
  <c r="E504" i="1"/>
  <c r="D504" i="1"/>
  <c r="C504" i="1"/>
  <c r="D503" i="1"/>
  <c r="C502" i="1"/>
  <c r="D502" i="1" s="1"/>
  <c r="E501" i="1"/>
  <c r="D501" i="1"/>
  <c r="C501" i="1"/>
  <c r="D500" i="1"/>
  <c r="D499" i="1"/>
  <c r="C498" i="1"/>
  <c r="D498" i="1" s="1"/>
  <c r="D497" i="1"/>
  <c r="D496" i="1"/>
  <c r="D495" i="1"/>
  <c r="D494" i="1"/>
  <c r="D493" i="1"/>
  <c r="E492" i="1"/>
  <c r="D492" i="1"/>
  <c r="C492" i="1"/>
  <c r="D491" i="1"/>
  <c r="E490" i="1"/>
  <c r="D490" i="1"/>
  <c r="C490" i="1"/>
  <c r="E489" i="1"/>
  <c r="D489" i="1"/>
  <c r="C489" i="1"/>
  <c r="E488" i="1"/>
  <c r="D488" i="1"/>
  <c r="C488" i="1"/>
  <c r="E487" i="1"/>
  <c r="D487" i="1"/>
  <c r="C487" i="1"/>
  <c r="E486" i="1"/>
  <c r="D486" i="1"/>
  <c r="C486" i="1"/>
  <c r="E485" i="1"/>
  <c r="D485" i="1"/>
  <c r="C485" i="1"/>
  <c r="E484" i="1"/>
  <c r="D484" i="1"/>
  <c r="C484" i="1"/>
  <c r="E483" i="1"/>
  <c r="D483" i="1"/>
  <c r="C483" i="1"/>
  <c r="E482" i="1"/>
  <c r="D482" i="1"/>
  <c r="C482" i="1"/>
  <c r="E481" i="1"/>
  <c r="D481" i="1"/>
  <c r="C481" i="1"/>
  <c r="C480" i="1"/>
  <c r="D480" i="1" s="1"/>
  <c r="C479" i="1"/>
  <c r="D479" i="1" s="1"/>
  <c r="E478" i="1"/>
  <c r="D478" i="1"/>
  <c r="C478" i="1"/>
  <c r="E477" i="1"/>
  <c r="D477" i="1"/>
  <c r="C477" i="1"/>
  <c r="C476" i="1"/>
  <c r="D476" i="1" s="1"/>
  <c r="E475" i="1"/>
  <c r="D475" i="1"/>
  <c r="C475" i="1"/>
  <c r="D474" i="1"/>
  <c r="D473" i="1"/>
  <c r="D472" i="1"/>
  <c r="C472" i="1"/>
  <c r="E471" i="1"/>
  <c r="D471" i="1"/>
  <c r="C471" i="1"/>
  <c r="E470" i="1"/>
  <c r="D470" i="1"/>
  <c r="C470" i="1"/>
  <c r="D469" i="1"/>
  <c r="D468" i="1"/>
  <c r="D467" i="1"/>
  <c r="D466" i="1"/>
  <c r="D465" i="1"/>
  <c r="D464" i="1"/>
  <c r="D463" i="1"/>
  <c r="C462" i="1"/>
  <c r="D462" i="1" s="1"/>
  <c r="C461" i="1"/>
  <c r="D461" i="1" s="1"/>
  <c r="E460" i="1"/>
  <c r="D460" i="1"/>
  <c r="C460" i="1"/>
  <c r="E459" i="1"/>
  <c r="D459" i="1"/>
  <c r="C459" i="1"/>
  <c r="C458" i="1"/>
  <c r="D458" i="1" s="1"/>
  <c r="E457" i="1"/>
  <c r="D457" i="1"/>
  <c r="C457" i="1"/>
  <c r="E456" i="1"/>
  <c r="D456" i="1"/>
  <c r="C456" i="1"/>
  <c r="E455" i="1"/>
  <c r="D455" i="1"/>
  <c r="C455" i="1"/>
  <c r="E454" i="1"/>
  <c r="D454" i="1"/>
  <c r="C454" i="1"/>
  <c r="D453" i="1"/>
  <c r="D452" i="1"/>
  <c r="E451" i="1"/>
  <c r="D451" i="1"/>
  <c r="C451" i="1"/>
  <c r="E450" i="1"/>
  <c r="D450" i="1"/>
  <c r="C450" i="1"/>
  <c r="C448" i="1"/>
  <c r="D448" i="1" s="1"/>
  <c r="C447" i="1"/>
  <c r="D447" i="1" s="1"/>
  <c r="E446" i="1"/>
  <c r="D446" i="1"/>
  <c r="C446" i="1"/>
  <c r="E445" i="1"/>
  <c r="D445" i="1"/>
  <c r="C445" i="1"/>
  <c r="E444" i="1"/>
  <c r="D444" i="1"/>
  <c r="C444" i="1"/>
  <c r="E443" i="1"/>
  <c r="D443" i="1"/>
  <c r="C443" i="1"/>
  <c r="C442" i="1"/>
  <c r="D442" i="1" s="1"/>
  <c r="E440" i="1"/>
  <c r="D440" i="1"/>
  <c r="C440" i="1"/>
  <c r="E439" i="1"/>
  <c r="D439" i="1"/>
  <c r="C439" i="1"/>
  <c r="D438" i="1"/>
  <c r="D437" i="1"/>
  <c r="E436" i="1"/>
  <c r="D436" i="1"/>
  <c r="C436" i="1"/>
  <c r="E435" i="1"/>
  <c r="D435" i="1"/>
  <c r="C435" i="1"/>
  <c r="D434" i="1"/>
  <c r="E433" i="1"/>
  <c r="D433" i="1"/>
  <c r="C433" i="1"/>
  <c r="D432" i="1"/>
  <c r="E431" i="1"/>
  <c r="D431" i="1"/>
  <c r="C431" i="1"/>
  <c r="E430" i="1"/>
  <c r="D430" i="1"/>
  <c r="C430" i="1"/>
  <c r="E429" i="1"/>
  <c r="D429" i="1"/>
  <c r="C429" i="1"/>
  <c r="E428" i="1"/>
  <c r="D428" i="1"/>
  <c r="C428" i="1"/>
  <c r="D427" i="1"/>
  <c r="C427" i="1"/>
  <c r="D426" i="1"/>
  <c r="D425" i="1"/>
  <c r="D424" i="1"/>
  <c r="C424" i="1"/>
  <c r="D423" i="1"/>
  <c r="E422" i="1"/>
  <c r="D422" i="1"/>
  <c r="C422" i="1"/>
  <c r="E421" i="1"/>
  <c r="D421" i="1"/>
  <c r="C421" i="1"/>
  <c r="E420" i="1"/>
  <c r="D420" i="1"/>
  <c r="C420" i="1"/>
  <c r="D419" i="1"/>
  <c r="C419" i="1"/>
  <c r="E418" i="1"/>
  <c r="D418" i="1"/>
  <c r="C418" i="1"/>
  <c r="C417" i="1"/>
  <c r="D417" i="1" s="1"/>
  <c r="C416" i="1"/>
  <c r="D416" i="1" s="1"/>
  <c r="C415" i="1"/>
  <c r="D415" i="1" s="1"/>
  <c r="C414" i="1"/>
  <c r="E413" i="1"/>
  <c r="D413" i="1"/>
  <c r="C413" i="1"/>
  <c r="C412" i="1"/>
  <c r="D412" i="1" s="1"/>
  <c r="E411" i="1"/>
  <c r="D411" i="1"/>
  <c r="C411" i="1"/>
  <c r="D410" i="1"/>
  <c r="C410" i="1"/>
  <c r="C409" i="1"/>
  <c r="D409" i="1" s="1"/>
  <c r="E408" i="1"/>
  <c r="D408" i="1"/>
  <c r="C408" i="1"/>
  <c r="E407" i="1"/>
  <c r="D407" i="1"/>
  <c r="C407" i="1"/>
  <c r="E406" i="1"/>
  <c r="D406" i="1"/>
  <c r="C406" i="1"/>
  <c r="E405" i="1"/>
  <c r="D405" i="1"/>
  <c r="C405" i="1"/>
  <c r="D404" i="1"/>
  <c r="C404" i="1"/>
  <c r="D403" i="1"/>
  <c r="D402" i="1"/>
  <c r="D401" i="1"/>
  <c r="C401" i="1"/>
  <c r="C400" i="1"/>
  <c r="D400" i="1" s="1"/>
  <c r="D399" i="1"/>
  <c r="D398" i="1"/>
  <c r="E397" i="1"/>
  <c r="D397" i="1"/>
  <c r="C397" i="1"/>
  <c r="C396" i="1"/>
  <c r="D396" i="1" s="1"/>
  <c r="C395" i="1"/>
  <c r="D395" i="1" s="1"/>
  <c r="C394" i="1"/>
  <c r="D394" i="1" s="1"/>
  <c r="C393" i="1"/>
  <c r="D393" i="1" s="1"/>
  <c r="C392" i="1"/>
  <c r="D392" i="1" s="1"/>
  <c r="E391" i="1"/>
  <c r="D391" i="1"/>
  <c r="C391" i="1"/>
  <c r="E390" i="1"/>
  <c r="D390" i="1"/>
  <c r="C390" i="1"/>
  <c r="E389" i="1"/>
  <c r="D389" i="1"/>
  <c r="C389" i="1"/>
  <c r="D388" i="1"/>
  <c r="C388" i="1"/>
  <c r="E387" i="1"/>
  <c r="D387" i="1"/>
  <c r="C387" i="1"/>
  <c r="E386" i="1"/>
  <c r="D386" i="1"/>
  <c r="C386" i="1"/>
  <c r="D385" i="1"/>
  <c r="E384" i="1"/>
  <c r="D384" i="1"/>
  <c r="C384" i="1"/>
  <c r="E383" i="1"/>
  <c r="D383" i="1"/>
  <c r="C383" i="1"/>
  <c r="E382" i="1"/>
  <c r="D382" i="1"/>
  <c r="C382" i="1"/>
  <c r="E381" i="1"/>
  <c r="D381" i="1"/>
  <c r="C381" i="1"/>
  <c r="E380" i="1"/>
  <c r="D380" i="1"/>
  <c r="C380" i="1"/>
  <c r="D379" i="1"/>
  <c r="C379" i="1"/>
  <c r="D378" i="1"/>
  <c r="C377" i="1"/>
  <c r="E376" i="1"/>
  <c r="D376" i="1"/>
  <c r="C376" i="1"/>
  <c r="E375" i="1"/>
  <c r="D375" i="1"/>
  <c r="C375" i="1"/>
  <c r="E374" i="1"/>
  <c r="D374" i="1"/>
  <c r="C374" i="1"/>
  <c r="C373" i="1"/>
  <c r="D373" i="1" s="1"/>
  <c r="C372" i="1"/>
  <c r="D372" i="1" s="1"/>
  <c r="E371" i="1"/>
  <c r="D371" i="1"/>
  <c r="C371" i="1"/>
  <c r="D370" i="1"/>
  <c r="C370" i="1"/>
  <c r="E369" i="1"/>
  <c r="D369" i="1"/>
  <c r="C369" i="1"/>
  <c r="E368" i="1"/>
  <c r="D368" i="1"/>
  <c r="C368" i="1"/>
  <c r="E367" i="1"/>
  <c r="D367" i="1"/>
  <c r="C367" i="1"/>
  <c r="E366" i="1"/>
  <c r="D366" i="1"/>
  <c r="C366" i="1"/>
  <c r="E365" i="1"/>
  <c r="D365" i="1"/>
  <c r="C365" i="1"/>
  <c r="E364" i="1"/>
  <c r="D364" i="1"/>
  <c r="C364" i="1"/>
  <c r="E363" i="1"/>
  <c r="D363" i="1"/>
  <c r="C363" i="1"/>
  <c r="E362" i="1"/>
  <c r="D362" i="1"/>
  <c r="C362" i="1"/>
  <c r="C361" i="1"/>
  <c r="D361" i="1" s="1"/>
  <c r="E360" i="1"/>
  <c r="D360" i="1"/>
  <c r="C360" i="1"/>
  <c r="C359" i="1"/>
  <c r="D359" i="1" s="1"/>
  <c r="E358" i="1"/>
  <c r="D358" i="1"/>
  <c r="C358" i="1"/>
  <c r="E357" i="1"/>
  <c r="D357" i="1"/>
  <c r="C357" i="1"/>
  <c r="C356" i="1"/>
  <c r="D356" i="1" s="1"/>
  <c r="D355" i="1"/>
  <c r="E354" i="1"/>
  <c r="D354" i="1"/>
  <c r="C354" i="1"/>
  <c r="E353" i="1"/>
  <c r="D353" i="1"/>
  <c r="C353" i="1"/>
  <c r="E352" i="1"/>
  <c r="D352" i="1"/>
  <c r="C352" i="1"/>
  <c r="E351" i="1"/>
  <c r="D351" i="1"/>
  <c r="C351" i="1"/>
  <c r="E350" i="1"/>
  <c r="D350" i="1"/>
  <c r="C350" i="1"/>
  <c r="C349" i="1"/>
  <c r="D349" i="1" s="1"/>
  <c r="C348" i="1"/>
  <c r="D348" i="1" s="1"/>
  <c r="D347" i="1"/>
  <c r="C346" i="1"/>
  <c r="D346" i="1" s="1"/>
  <c r="D345" i="1"/>
  <c r="C345" i="1"/>
  <c r="C344" i="1"/>
  <c r="D344" i="1" s="1"/>
  <c r="E343" i="1"/>
  <c r="D343" i="1"/>
  <c r="C343" i="1"/>
  <c r="D342" i="1"/>
  <c r="D341" i="1"/>
  <c r="C341" i="1"/>
  <c r="E340" i="1"/>
  <c r="D340" i="1"/>
  <c r="D339" i="1"/>
  <c r="D338" i="1"/>
  <c r="E336" i="1"/>
  <c r="D336" i="1"/>
  <c r="C336" i="1"/>
  <c r="C335" i="1"/>
  <c r="D335" i="1" s="1"/>
  <c r="C334" i="1"/>
  <c r="D333" i="1"/>
  <c r="E332" i="1"/>
  <c r="D332" i="1"/>
  <c r="C332" i="1"/>
  <c r="D331" i="1"/>
  <c r="C330" i="1"/>
  <c r="D330" i="1" s="1"/>
  <c r="D329" i="1"/>
  <c r="D328" i="1"/>
  <c r="E327" i="1"/>
  <c r="D327" i="1"/>
  <c r="C327" i="1"/>
  <c r="D326" i="1"/>
  <c r="C326" i="1"/>
  <c r="E325" i="1"/>
  <c r="D325" i="1"/>
  <c r="C325" i="1"/>
  <c r="C324" i="1"/>
  <c r="D324" i="1" s="1"/>
  <c r="C323" i="1"/>
  <c r="D323" i="1" s="1"/>
  <c r="E322" i="1"/>
  <c r="D322" i="1"/>
  <c r="C322" i="1"/>
  <c r="D321" i="1"/>
  <c r="C321" i="1"/>
  <c r="C320" i="1"/>
  <c r="D320" i="1" s="1"/>
  <c r="D319" i="1"/>
  <c r="C319" i="1"/>
  <c r="E318" i="1"/>
  <c r="D318" i="1"/>
  <c r="C318" i="1"/>
  <c r="C317" i="1"/>
  <c r="D317" i="1" s="1"/>
  <c r="E316" i="1"/>
  <c r="D316" i="1"/>
  <c r="C316" i="1"/>
  <c r="D315" i="1"/>
  <c r="E314" i="1"/>
  <c r="D314" i="1"/>
  <c r="C314" i="1"/>
  <c r="C313" i="1"/>
  <c r="D313" i="1" s="1"/>
  <c r="D312" i="1"/>
  <c r="C312" i="1"/>
  <c r="C311" i="1"/>
  <c r="D311" i="1" s="1"/>
  <c r="E310" i="1"/>
  <c r="D310" i="1"/>
  <c r="C310" i="1"/>
  <c r="C309" i="1"/>
  <c r="D309" i="1" s="1"/>
  <c r="C308" i="1"/>
  <c r="D308" i="1" s="1"/>
  <c r="E307" i="1"/>
  <c r="D307" i="1"/>
  <c r="C307" i="1"/>
  <c r="E306" i="1"/>
  <c r="D306" i="1"/>
  <c r="C306" i="1"/>
  <c r="C305" i="1"/>
  <c r="D305" i="1" s="1"/>
  <c r="E304" i="1"/>
  <c r="D304" i="1"/>
  <c r="C304" i="1"/>
  <c r="C303" i="1"/>
  <c r="D303" i="1" s="1"/>
  <c r="E302" i="1"/>
  <c r="D302" i="1"/>
  <c r="C302" i="1"/>
  <c r="D301" i="1"/>
  <c r="D300" i="1"/>
  <c r="C300" i="1"/>
  <c r="C299" i="1"/>
  <c r="D299" i="1" s="1"/>
  <c r="C298" i="1"/>
  <c r="C297" i="1"/>
  <c r="D297" i="1" s="1"/>
  <c r="E296" i="1"/>
  <c r="D296" i="1"/>
  <c r="C296" i="1"/>
  <c r="E295" i="1"/>
  <c r="D295" i="1"/>
  <c r="C295" i="1"/>
  <c r="E294" i="1"/>
  <c r="D294" i="1"/>
  <c r="C294" i="1"/>
  <c r="E293" i="1"/>
  <c r="D293" i="1"/>
  <c r="C293" i="1"/>
  <c r="E292" i="1"/>
  <c r="D292" i="1"/>
  <c r="C292" i="1"/>
  <c r="E291" i="1"/>
  <c r="D291" i="1"/>
  <c r="C291" i="1"/>
  <c r="D290" i="1"/>
  <c r="E289" i="1"/>
  <c r="D289" i="1"/>
  <c r="C289" i="1"/>
  <c r="D288" i="1"/>
  <c r="E287" i="1"/>
  <c r="D287" i="1"/>
  <c r="C287" i="1"/>
  <c r="E286" i="1"/>
  <c r="D286" i="1"/>
  <c r="C286" i="1"/>
  <c r="D285" i="1"/>
  <c r="D284" i="1"/>
  <c r="D283" i="1"/>
  <c r="E282" i="1"/>
  <c r="D282" i="1"/>
  <c r="C282" i="1"/>
  <c r="C281" i="1"/>
  <c r="E280" i="1"/>
  <c r="D280" i="1"/>
  <c r="C280" i="1"/>
  <c r="C277" i="1"/>
  <c r="C276" i="1"/>
  <c r="D276" i="1" s="1"/>
  <c r="C275" i="1"/>
  <c r="D275" i="1" s="1"/>
  <c r="D274" i="1"/>
  <c r="E273" i="1"/>
  <c r="D273" i="1"/>
  <c r="C273" i="1"/>
  <c r="E272" i="1"/>
  <c r="D272" i="1"/>
  <c r="C272" i="1"/>
  <c r="E271" i="1"/>
  <c r="D271" i="1"/>
  <c r="C271" i="1"/>
  <c r="D270" i="1"/>
  <c r="D269" i="1"/>
  <c r="C268" i="1"/>
  <c r="D268" i="1" s="1"/>
  <c r="E267" i="1"/>
  <c r="D267" i="1"/>
  <c r="C267" i="1"/>
  <c r="D266" i="1"/>
  <c r="C266" i="1"/>
  <c r="D265" i="1"/>
  <c r="C264" i="1"/>
  <c r="D264" i="1" s="1"/>
  <c r="D263" i="1"/>
  <c r="E262" i="1"/>
  <c r="D262" i="1"/>
  <c r="C262" i="1"/>
  <c r="E261" i="1"/>
  <c r="D261" i="1"/>
  <c r="C261" i="1"/>
  <c r="E260" i="1"/>
  <c r="D260" i="1"/>
  <c r="C260" i="1"/>
  <c r="E259" i="1"/>
  <c r="D259" i="1"/>
  <c r="C259" i="1"/>
  <c r="E258" i="1"/>
  <c r="D258" i="1"/>
  <c r="C258" i="1"/>
  <c r="C257" i="1"/>
  <c r="D257" i="1" s="1"/>
  <c r="E256" i="1"/>
  <c r="D256" i="1"/>
  <c r="C256" i="1"/>
  <c r="C255" i="1"/>
  <c r="D255" i="1" s="1"/>
  <c r="E254" i="1"/>
  <c r="D254" i="1"/>
  <c r="C254" i="1"/>
  <c r="C253" i="1"/>
  <c r="D253" i="1" s="1"/>
  <c r="E252" i="1"/>
  <c r="D252" i="1"/>
  <c r="C252" i="1"/>
  <c r="E251" i="1"/>
  <c r="D251" i="1"/>
  <c r="C251" i="1"/>
  <c r="E250" i="1"/>
  <c r="D250" i="1"/>
  <c r="C250" i="1"/>
  <c r="E249" i="1"/>
  <c r="D249" i="1"/>
  <c r="C249" i="1"/>
  <c r="E248" i="1"/>
  <c r="D248" i="1"/>
  <c r="C248" i="1"/>
  <c r="E247" i="1"/>
  <c r="D247" i="1"/>
  <c r="C247" i="1"/>
  <c r="C246" i="1"/>
  <c r="D246" i="1" s="1"/>
  <c r="E245" i="1"/>
  <c r="D245" i="1"/>
  <c r="C245" i="1"/>
  <c r="E244" i="1"/>
  <c r="D244" i="1"/>
  <c r="C244" i="1"/>
  <c r="E243" i="1"/>
  <c r="D243" i="1"/>
  <c r="C243" i="1"/>
  <c r="E242" i="1"/>
  <c r="D242" i="1"/>
  <c r="C242" i="1"/>
  <c r="E241" i="1"/>
  <c r="D241" i="1"/>
  <c r="C241" i="1"/>
  <c r="E240" i="1"/>
  <c r="D240" i="1"/>
  <c r="C240" i="1"/>
  <c r="E239" i="1"/>
  <c r="D239" i="1"/>
  <c r="C239" i="1"/>
  <c r="D238" i="1"/>
  <c r="E237" i="1"/>
  <c r="D237" i="1"/>
  <c r="C237" i="1"/>
  <c r="E236" i="1"/>
  <c r="D236" i="1"/>
  <c r="C236" i="1"/>
  <c r="C235" i="1"/>
  <c r="D235" i="1" s="1"/>
  <c r="D233" i="1"/>
  <c r="D232" i="1"/>
  <c r="C232" i="1"/>
  <c r="E231" i="1"/>
  <c r="D231" i="1"/>
  <c r="C231" i="1"/>
  <c r="E230" i="1"/>
  <c r="D230" i="1"/>
  <c r="C230" i="1"/>
  <c r="E229" i="1"/>
  <c r="D229" i="1"/>
  <c r="C229" i="1"/>
  <c r="E228" i="1"/>
  <c r="D228" i="1"/>
  <c r="C228" i="1"/>
  <c r="E227" i="1"/>
  <c r="D227" i="1"/>
  <c r="C227" i="1"/>
  <c r="E226" i="1"/>
  <c r="D226" i="1"/>
  <c r="C226" i="1"/>
  <c r="E225" i="1"/>
  <c r="D225" i="1"/>
  <c r="C225" i="1"/>
  <c r="D224" i="1"/>
  <c r="E223" i="1"/>
  <c r="D223" i="1"/>
  <c r="C223" i="1"/>
  <c r="C222" i="1"/>
  <c r="D222" i="1" s="1"/>
  <c r="D221" i="1"/>
  <c r="E220" i="1"/>
  <c r="D220" i="1"/>
  <c r="C220" i="1"/>
  <c r="C219" i="1"/>
  <c r="E218" i="1"/>
  <c r="D218" i="1"/>
  <c r="C218" i="1"/>
  <c r="E217" i="1"/>
  <c r="D217" i="1"/>
  <c r="C217" i="1"/>
  <c r="E216" i="1"/>
  <c r="D216" i="1"/>
  <c r="C216" i="1"/>
  <c r="E215" i="1"/>
  <c r="D215" i="1"/>
  <c r="C215" i="1"/>
  <c r="E214" i="1"/>
  <c r="D214" i="1"/>
  <c r="C214" i="1"/>
  <c r="C213" i="1"/>
  <c r="C212" i="1"/>
  <c r="D212" i="1" s="1"/>
  <c r="D211" i="1"/>
  <c r="C211" i="1"/>
  <c r="D210" i="1"/>
  <c r="E209" i="1"/>
  <c r="D209" i="1"/>
  <c r="C209" i="1"/>
  <c r="D208" i="1"/>
  <c r="D207" i="1"/>
  <c r="E206" i="1"/>
  <c r="D206" i="1"/>
  <c r="C206" i="1"/>
  <c r="D205" i="1"/>
  <c r="E204" i="1"/>
  <c r="D204" i="1"/>
  <c r="C204" i="1"/>
  <c r="C203" i="1"/>
  <c r="D203" i="1" s="1"/>
  <c r="E202" i="1"/>
  <c r="D202" i="1"/>
  <c r="C202" i="1"/>
  <c r="E201" i="1"/>
  <c r="D201" i="1"/>
  <c r="C201" i="1"/>
  <c r="E200" i="1"/>
  <c r="D200" i="1"/>
  <c r="C200" i="1"/>
  <c r="E199" i="1"/>
  <c r="D199" i="1"/>
  <c r="C199" i="1"/>
  <c r="C198" i="1"/>
  <c r="D198" i="1" s="1"/>
  <c r="E197" i="1"/>
  <c r="D197" i="1"/>
  <c r="C197" i="1"/>
  <c r="C196" i="1"/>
  <c r="D196" i="1" s="1"/>
  <c r="E195" i="1"/>
  <c r="D195" i="1"/>
  <c r="C195" i="1"/>
  <c r="E194" i="1"/>
  <c r="D194" i="1"/>
  <c r="C194" i="1"/>
  <c r="E193" i="1"/>
  <c r="D193" i="1"/>
  <c r="C193" i="1"/>
  <c r="D192" i="1"/>
  <c r="D191" i="1"/>
  <c r="D190" i="1"/>
  <c r="D189" i="1"/>
  <c r="D188" i="1"/>
  <c r="D187" i="1"/>
  <c r="D186" i="1"/>
  <c r="D185" i="1"/>
  <c r="C185" i="1"/>
  <c r="E184" i="1"/>
  <c r="D184" i="1"/>
  <c r="C184" i="1"/>
  <c r="C183" i="1"/>
  <c r="D183" i="1" s="1"/>
  <c r="E182" i="1"/>
  <c r="D182" i="1"/>
  <c r="C182" i="1"/>
  <c r="E181" i="1"/>
  <c r="D181" i="1"/>
  <c r="C181" i="1"/>
  <c r="D180" i="1"/>
  <c r="C179" i="1"/>
  <c r="D179" i="1" s="1"/>
  <c r="E178" i="1"/>
  <c r="D178" i="1"/>
  <c r="C178" i="1"/>
  <c r="E177" i="1"/>
  <c r="D177" i="1"/>
  <c r="C177" i="1"/>
  <c r="D175" i="1"/>
  <c r="E174" i="1"/>
  <c r="D174" i="1"/>
  <c r="C174" i="1"/>
  <c r="E173" i="1"/>
  <c r="D173" i="1"/>
  <c r="C173" i="1"/>
  <c r="E172" i="1"/>
  <c r="D172" i="1"/>
  <c r="C172" i="1"/>
  <c r="E171" i="1"/>
  <c r="D171" i="1"/>
  <c r="C171" i="1"/>
  <c r="D170" i="1"/>
  <c r="D169" i="1"/>
  <c r="C168" i="1"/>
  <c r="D168" i="1" s="1"/>
  <c r="C167" i="1"/>
  <c r="D167" i="1" s="1"/>
  <c r="D166" i="1"/>
  <c r="E165" i="1"/>
  <c r="D165" i="1"/>
  <c r="C165" i="1"/>
  <c r="E164" i="1"/>
  <c r="D164" i="1"/>
  <c r="C164" i="1"/>
  <c r="E163" i="1"/>
  <c r="D163" i="1"/>
  <c r="C163" i="1"/>
  <c r="E162" i="1"/>
  <c r="D162" i="1"/>
  <c r="C162" i="1"/>
  <c r="D161" i="1"/>
  <c r="E160" i="1"/>
  <c r="D160" i="1"/>
  <c r="C160" i="1"/>
  <c r="E159" i="1"/>
  <c r="D159" i="1"/>
  <c r="C159" i="1"/>
  <c r="E158" i="1"/>
  <c r="D158" i="1"/>
  <c r="C158" i="1"/>
  <c r="D157" i="1"/>
  <c r="E156" i="1"/>
  <c r="D156" i="1"/>
  <c r="C156" i="1"/>
  <c r="D155" i="1"/>
  <c r="C155" i="1"/>
  <c r="C154" i="1"/>
  <c r="D154" i="1" s="1"/>
  <c r="E153" i="1"/>
  <c r="D153" i="1"/>
  <c r="C153" i="1"/>
  <c r="C152" i="1"/>
  <c r="D151" i="1"/>
  <c r="C151" i="1"/>
  <c r="D150" i="1"/>
  <c r="D149" i="1"/>
  <c r="D148" i="1"/>
  <c r="C147" i="1"/>
  <c r="D147" i="1" s="1"/>
  <c r="C146" i="1"/>
  <c r="D146" i="1" s="1"/>
  <c r="E145" i="1"/>
  <c r="D145" i="1"/>
  <c r="C145" i="1"/>
  <c r="E144" i="1"/>
  <c r="D144" i="1"/>
  <c r="C144" i="1"/>
  <c r="E143" i="1"/>
  <c r="D143" i="1"/>
  <c r="C143" i="1"/>
  <c r="E142" i="1"/>
  <c r="D142" i="1"/>
  <c r="C142" i="1"/>
  <c r="C141" i="1"/>
  <c r="E140" i="1"/>
  <c r="D140" i="1"/>
  <c r="C140" i="1"/>
  <c r="C139" i="1"/>
  <c r="D139" i="1" s="1"/>
  <c r="E138" i="1"/>
  <c r="D138" i="1"/>
  <c r="C138" i="1"/>
  <c r="E137" i="1"/>
  <c r="D137" i="1"/>
  <c r="C137" i="1"/>
  <c r="C136" i="1"/>
  <c r="D136" i="1" s="1"/>
  <c r="E135" i="1"/>
  <c r="D135" i="1"/>
  <c r="C135" i="1"/>
  <c r="E134" i="1"/>
  <c r="D134" i="1"/>
  <c r="C134" i="1"/>
  <c r="C133" i="1"/>
  <c r="D133" i="1" s="1"/>
  <c r="E132" i="1"/>
  <c r="D132" i="1"/>
  <c r="C132" i="1"/>
  <c r="E131" i="1"/>
  <c r="D131" i="1"/>
  <c r="C131" i="1"/>
  <c r="E130" i="1"/>
  <c r="D130" i="1"/>
  <c r="C130" i="1"/>
  <c r="E129" i="1"/>
  <c r="D129" i="1"/>
  <c r="C129" i="1"/>
  <c r="E128" i="1"/>
  <c r="D128" i="1"/>
  <c r="C128" i="1"/>
  <c r="C127" i="1"/>
  <c r="E126" i="1"/>
  <c r="D126" i="1"/>
  <c r="C126" i="1"/>
  <c r="E125" i="1"/>
  <c r="D125" i="1"/>
  <c r="C125" i="1"/>
  <c r="E124" i="1"/>
  <c r="D124" i="1"/>
  <c r="C124" i="1"/>
  <c r="E123" i="1"/>
  <c r="D123" i="1"/>
  <c r="C123" i="1"/>
  <c r="E122" i="1"/>
  <c r="D122" i="1"/>
  <c r="C122" i="1"/>
  <c r="E121" i="1"/>
  <c r="D121" i="1"/>
  <c r="C121" i="1"/>
  <c r="E120" i="1"/>
  <c r="D120" i="1"/>
  <c r="C120" i="1"/>
  <c r="D119" i="1"/>
  <c r="E118" i="1"/>
  <c r="D118" i="1"/>
  <c r="C118" i="1"/>
  <c r="E117" i="1"/>
  <c r="D117" i="1"/>
  <c r="C117" i="1"/>
  <c r="E116" i="1"/>
  <c r="D116" i="1"/>
  <c r="C116" i="1"/>
  <c r="E115" i="1"/>
  <c r="D115" i="1"/>
  <c r="C115" i="1"/>
  <c r="E114" i="1"/>
  <c r="D114" i="1"/>
  <c r="C114" i="1"/>
  <c r="D113" i="1"/>
  <c r="C113" i="1"/>
  <c r="E112" i="1"/>
  <c r="D112" i="1"/>
  <c r="C112" i="1"/>
  <c r="D111" i="1"/>
  <c r="C110" i="1"/>
  <c r="D110" i="1" s="1"/>
  <c r="D109" i="1"/>
  <c r="C109" i="1"/>
  <c r="D108" i="1"/>
  <c r="E107" i="1"/>
  <c r="D107" i="1"/>
  <c r="C107" i="1"/>
  <c r="E105" i="1"/>
  <c r="D105" i="1"/>
  <c r="C105" i="1"/>
  <c r="E104" i="1"/>
  <c r="D104" i="1"/>
  <c r="C104" i="1"/>
  <c r="D103" i="1"/>
  <c r="C103" i="1"/>
  <c r="E102" i="1"/>
  <c r="D102" i="1"/>
  <c r="C102" i="1"/>
  <c r="D101" i="1"/>
  <c r="E100" i="1"/>
  <c r="D100" i="1"/>
  <c r="C100" i="1"/>
  <c r="D99" i="1"/>
  <c r="E98" i="1"/>
  <c r="D98" i="1"/>
  <c r="C98" i="1"/>
  <c r="E97" i="1"/>
  <c r="D97" i="1"/>
  <c r="C97" i="1"/>
  <c r="E96" i="1"/>
  <c r="D96" i="1"/>
  <c r="C96" i="1"/>
  <c r="E95" i="1"/>
  <c r="D95" i="1"/>
  <c r="C95" i="1"/>
  <c r="E94" i="1"/>
  <c r="D94" i="1"/>
  <c r="C94" i="1"/>
  <c r="E93" i="1"/>
  <c r="D93" i="1"/>
  <c r="C93" i="1"/>
  <c r="E92" i="1"/>
  <c r="D92" i="1"/>
  <c r="C92" i="1"/>
  <c r="C91" i="1"/>
  <c r="D91" i="1" s="1"/>
  <c r="E90" i="1"/>
  <c r="D90" i="1"/>
  <c r="C90" i="1"/>
  <c r="D89" i="1"/>
  <c r="E88" i="1"/>
  <c r="D88" i="1"/>
  <c r="C88" i="1"/>
  <c r="E87" i="1"/>
  <c r="D87" i="1"/>
  <c r="C87" i="1"/>
  <c r="E86" i="1"/>
  <c r="D86" i="1"/>
  <c r="C86" i="1"/>
  <c r="E85" i="1"/>
  <c r="D85" i="1"/>
  <c r="C85" i="1"/>
  <c r="C84" i="1"/>
  <c r="D84" i="1" s="1"/>
  <c r="E83" i="1"/>
  <c r="D83" i="1"/>
  <c r="C83" i="1"/>
  <c r="D82" i="1"/>
  <c r="D81" i="1"/>
  <c r="D80" i="1"/>
  <c r="D79" i="1"/>
  <c r="D78" i="1"/>
  <c r="E77" i="1"/>
  <c r="D77" i="1"/>
  <c r="C77" i="1"/>
  <c r="C76" i="1"/>
  <c r="D76" i="1" s="1"/>
  <c r="D75" i="1"/>
  <c r="D74" i="1"/>
  <c r="D73" i="1"/>
  <c r="C72" i="1"/>
  <c r="D72" i="1" s="1"/>
  <c r="E71" i="1"/>
  <c r="D71" i="1"/>
  <c r="C71" i="1"/>
  <c r="D70" i="1"/>
  <c r="C70" i="1"/>
  <c r="E69" i="1"/>
  <c r="D69" i="1"/>
  <c r="C69" i="1"/>
  <c r="C68" i="1"/>
  <c r="D68" i="1" s="1"/>
  <c r="E67" i="1"/>
  <c r="D67" i="1"/>
  <c r="C67" i="1"/>
  <c r="E66" i="1"/>
  <c r="D66" i="1"/>
  <c r="C66" i="1"/>
  <c r="C65" i="1"/>
  <c r="D65" i="1" s="1"/>
  <c r="E64" i="1"/>
  <c r="D64" i="1"/>
  <c r="C64" i="1"/>
  <c r="D63" i="1"/>
  <c r="D62" i="1"/>
  <c r="D61" i="1"/>
  <c r="E60" i="1"/>
  <c r="D60" i="1"/>
  <c r="C60" i="1"/>
  <c r="E59" i="1"/>
  <c r="D59" i="1"/>
  <c r="C59" i="1"/>
  <c r="E58" i="1"/>
  <c r="D58" i="1"/>
  <c r="C58" i="1"/>
  <c r="C57" i="1"/>
  <c r="D57" i="1" s="1"/>
  <c r="E56" i="1"/>
  <c r="D56" i="1"/>
  <c r="C56" i="1"/>
  <c r="E55" i="1"/>
  <c r="D55" i="1"/>
  <c r="C55" i="1"/>
  <c r="D54" i="1"/>
  <c r="E53" i="1"/>
  <c r="D53" i="1"/>
  <c r="C53" i="1"/>
  <c r="E52" i="1"/>
  <c r="D52" i="1"/>
  <c r="C52" i="1"/>
  <c r="E51" i="1"/>
  <c r="D51" i="1"/>
  <c r="C51" i="1"/>
  <c r="D50" i="1"/>
  <c r="E49" i="1"/>
  <c r="D49" i="1"/>
  <c r="C49" i="1"/>
  <c r="D48" i="1"/>
  <c r="E47" i="1"/>
  <c r="D47" i="1"/>
  <c r="C47" i="1"/>
  <c r="E46" i="1"/>
  <c r="D46" i="1"/>
  <c r="C46" i="1"/>
  <c r="E45" i="1"/>
  <c r="D45" i="1"/>
  <c r="C45" i="1"/>
  <c r="E44" i="1"/>
  <c r="D44" i="1"/>
  <c r="C44" i="1"/>
  <c r="E43" i="1"/>
  <c r="D43" i="1"/>
  <c r="C43" i="1"/>
  <c r="E42" i="1"/>
  <c r="D42" i="1"/>
  <c r="C42" i="1"/>
  <c r="E41" i="1"/>
  <c r="D41" i="1"/>
  <c r="C41" i="1"/>
  <c r="D40" i="1"/>
  <c r="C40" i="1"/>
  <c r="D39" i="1"/>
  <c r="D38" i="1"/>
  <c r="D37" i="1"/>
  <c r="D36" i="1"/>
  <c r="E35" i="1"/>
  <c r="D35" i="1"/>
  <c r="C35" i="1"/>
  <c r="D34" i="1"/>
  <c r="D33" i="1"/>
  <c r="C33" i="1"/>
  <c r="D32" i="1"/>
  <c r="D31" i="1"/>
  <c r="D30" i="1"/>
  <c r="D29" i="1"/>
  <c r="D28" i="1"/>
  <c r="E27" i="1"/>
  <c r="D27" i="1"/>
  <c r="C27" i="1"/>
  <c r="E26" i="1"/>
  <c r="D26" i="1"/>
  <c r="C26" i="1"/>
  <c r="E25" i="1"/>
  <c r="D25" i="1"/>
  <c r="C25" i="1"/>
  <c r="E24" i="1"/>
  <c r="D24" i="1"/>
  <c r="C24" i="1"/>
  <c r="D23" i="1"/>
  <c r="E22" i="1"/>
  <c r="D22" i="1"/>
  <c r="C22" i="1"/>
  <c r="E21" i="1"/>
  <c r="D21" i="1"/>
  <c r="C21" i="1"/>
  <c r="E20" i="1"/>
  <c r="D20" i="1"/>
  <c r="C20" i="1"/>
  <c r="D19" i="1"/>
  <c r="D18" i="1"/>
  <c r="E17" i="1"/>
  <c r="D17" i="1"/>
  <c r="C17" i="1"/>
  <c r="E16" i="1"/>
  <c r="D16" i="1"/>
  <c r="C16" i="1"/>
  <c r="E15" i="1"/>
  <c r="D15" i="1"/>
  <c r="C15" i="1"/>
  <c r="E14" i="1"/>
  <c r="D14" i="1"/>
  <c r="C14" i="1"/>
  <c r="E13" i="1"/>
  <c r="D13" i="1"/>
  <c r="C13" i="1"/>
  <c r="E12" i="1"/>
  <c r="D12" i="1"/>
  <c r="C12" i="1"/>
  <c r="E11" i="1"/>
  <c r="D11" i="1"/>
  <c r="C11" i="1"/>
  <c r="E10" i="1"/>
  <c r="D10" i="1"/>
  <c r="C10" i="1"/>
  <c r="D9" i="1"/>
  <c r="C9" i="1"/>
  <c r="D8" i="1"/>
  <c r="C8" i="1"/>
  <c r="E7" i="1"/>
  <c r="D7" i="1"/>
  <c r="C7" i="1"/>
  <c r="D6" i="1"/>
  <c r="E4" i="1"/>
  <c r="D4" i="1"/>
  <c r="C4" i="1"/>
  <c r="E3" i="1"/>
  <c r="D3" i="1"/>
  <c r="C3" i="1"/>
  <c r="E165" i="2" l="1"/>
  <c r="E167" i="2" s="1"/>
  <c r="E169" i="2" s="1"/>
  <c r="E171" i="2" s="1"/>
  <c r="E336" i="2"/>
  <c r="E338" i="2" s="1"/>
  <c r="E340" i="2" s="1"/>
  <c r="E342" i="2" s="1"/>
  <c r="E450" i="2"/>
  <c r="E452" i="2" s="1"/>
  <c r="E454" i="2" s="1"/>
  <c r="E456" i="2" s="1"/>
  <c r="E507" i="2"/>
  <c r="E509" i="2" s="1"/>
  <c r="E511" i="2" s="1"/>
  <c r="E513" i="2" s="1"/>
  <c r="E849" i="2"/>
  <c r="E851" i="2" s="1"/>
  <c r="E853" i="2" s="1"/>
  <c r="E855" i="2" s="1"/>
  <c r="E1191" i="2"/>
  <c r="E1193" i="2" s="1"/>
  <c r="E1195" i="2" s="1"/>
  <c r="E1197" i="2" s="1"/>
  <c r="E1248" i="2"/>
  <c r="E1250" i="2" s="1"/>
  <c r="E1252" i="2" s="1"/>
  <c r="E1254" i="2" s="1"/>
  <c r="E564" i="2"/>
  <c r="E566" i="2" s="1"/>
  <c r="E568" i="2" s="1"/>
  <c r="E570" i="2" s="1"/>
  <c r="E621" i="2"/>
  <c r="E623" i="2" s="1"/>
  <c r="E625" i="2" s="1"/>
  <c r="E627" i="2" s="1"/>
  <c r="E678" i="2"/>
  <c r="E680" i="2" s="1"/>
  <c r="E682" i="2" s="1"/>
  <c r="E684" i="2" s="1"/>
  <c r="E1134" i="2"/>
  <c r="E1136" i="2" s="1"/>
  <c r="E1138" i="2" s="1"/>
  <c r="E1140" i="2" s="1"/>
  <c r="E222" i="2"/>
  <c r="E224" i="2" s="1"/>
  <c r="E226" i="2" s="1"/>
  <c r="E228" i="2" s="1"/>
  <c r="E393" i="2"/>
  <c r="E395" i="2" s="1"/>
  <c r="E397" i="2" s="1"/>
  <c r="E399" i="2" s="1"/>
  <c r="E735" i="2"/>
  <c r="E737" i="2" s="1"/>
  <c r="E739" i="2" s="1"/>
  <c r="E741" i="2" s="1"/>
  <c r="E906" i="2"/>
  <c r="E908" i="2" s="1"/>
  <c r="E910" i="2" s="1"/>
  <c r="E912" i="2" s="1"/>
  <c r="E963" i="2"/>
  <c r="E965" i="2" s="1"/>
  <c r="E967" i="2" s="1"/>
  <c r="E969" i="2" s="1"/>
  <c r="E1077" i="2"/>
  <c r="E1079" i="2" s="1"/>
  <c r="E1081" i="2" s="1"/>
  <c r="E1083" i="2" s="1"/>
  <c r="E1419" i="2"/>
  <c r="E1421" i="2" s="1"/>
  <c r="E1423" i="2" s="1"/>
  <c r="E1425" i="2" s="1"/>
  <c r="E2159" i="2"/>
  <c r="E2161" i="2" s="1"/>
  <c r="E2163" i="2" s="1"/>
  <c r="E2165" i="2" s="1"/>
  <c r="E2501" i="2"/>
  <c r="E2503" i="2" s="1"/>
  <c r="E2505" i="2" s="1"/>
  <c r="E2507" i="2" s="1"/>
  <c r="E2558" i="2"/>
  <c r="E2560" i="2" s="1"/>
  <c r="E2562" i="2" s="1"/>
  <c r="E2564" i="2" s="1"/>
  <c r="E1703" i="2"/>
  <c r="E1705" i="2" s="1"/>
  <c r="E1707" i="2" s="1"/>
  <c r="E1709" i="2" s="1"/>
  <c r="E1931" i="2"/>
  <c r="E1933" i="2" s="1"/>
  <c r="E1935" i="2" s="1"/>
  <c r="E1937" i="2" s="1"/>
  <c r="E2045" i="2"/>
  <c r="E2047" i="2" s="1"/>
  <c r="E2049" i="2" s="1"/>
  <c r="E2051" i="2" s="1"/>
  <c r="E2102" i="2"/>
  <c r="E2104" i="2" s="1"/>
  <c r="E2106" i="2" s="1"/>
  <c r="E2108" i="2" s="1"/>
  <c r="E2444" i="2"/>
  <c r="E2446" i="2" s="1"/>
  <c r="E2448" i="2" s="1"/>
  <c r="E2450" i="2" s="1"/>
  <c r="E2900" i="2"/>
  <c r="E2902" i="2" s="1"/>
  <c r="E2904" i="2" s="1"/>
  <c r="E2906" i="2" s="1"/>
  <c r="E1646" i="2"/>
  <c r="E1648" i="2" s="1"/>
  <c r="E1650" i="2" s="1"/>
  <c r="E1652" i="2" s="1"/>
  <c r="E2330" i="2"/>
  <c r="E2332" i="2" s="1"/>
  <c r="E2334" i="2" s="1"/>
  <c r="E2336" i="2" s="1"/>
  <c r="E2786" i="2"/>
  <c r="E2788" i="2" s="1"/>
  <c r="E2790" i="2" s="1"/>
  <c r="E2792" i="2" s="1"/>
  <c r="E3357" i="2"/>
  <c r="E3359" i="2" s="1"/>
  <c r="E3361" i="2" s="1"/>
  <c r="E3363" i="2" s="1"/>
  <c r="E3471" i="2"/>
  <c r="E3473" i="2" s="1"/>
  <c r="E3475" i="2" s="1"/>
  <c r="E3477" i="2" s="1"/>
  <c r="E2672" i="2"/>
  <c r="E2674" i="2" s="1"/>
  <c r="E2676" i="2" s="1"/>
  <c r="E2678" i="2" s="1"/>
  <c r="E2843" i="2"/>
  <c r="E2845" i="2" s="1"/>
  <c r="E2847" i="2" s="1"/>
  <c r="E2849" i="2" s="1"/>
  <c r="E3072" i="2"/>
  <c r="E3074" i="2" s="1"/>
  <c r="E3076" i="2" s="1"/>
  <c r="E3078" i="2" s="1"/>
  <c r="E3243" i="2"/>
  <c r="E3245" i="2" s="1"/>
  <c r="E3247" i="2" s="1"/>
  <c r="E3249" i="2" s="1"/>
  <c r="E3528" i="2"/>
  <c r="E3530" i="2" s="1"/>
  <c r="E3532" i="2" s="1"/>
  <c r="E3534" i="2" s="1"/>
  <c r="E3927" i="2"/>
  <c r="E3929" i="2" s="1"/>
  <c r="E3931" i="2" s="1"/>
  <c r="E3933" i="2" s="1"/>
  <c r="E2615" i="2"/>
  <c r="E2617" i="2" s="1"/>
  <c r="E2619" i="2" s="1"/>
  <c r="E2621" i="2" s="1"/>
  <c r="E3031" i="2"/>
  <c r="E3186" i="2"/>
  <c r="E3188" i="2" s="1"/>
  <c r="E3190" i="2" s="1"/>
  <c r="E3192" i="2" s="1"/>
  <c r="E4041" i="2"/>
  <c r="E4043" i="2" s="1"/>
  <c r="E4045" i="2" s="1"/>
  <c r="E4047" i="2" s="1"/>
  <c r="E4098" i="2"/>
  <c r="E4100" i="2" s="1"/>
  <c r="E4102" i="2" s="1"/>
  <c r="E4104" i="2" s="1"/>
  <c r="E4326" i="2"/>
  <c r="E4328" i="2" s="1"/>
  <c r="E4330" i="2" s="1"/>
  <c r="E4332" i="2" s="1"/>
  <c r="E4383" i="2"/>
  <c r="E4385" i="2" s="1"/>
  <c r="E4387" i="2" s="1"/>
  <c r="E4389" i="2" s="1"/>
  <c r="E4610" i="2"/>
  <c r="E4612" i="2" s="1"/>
  <c r="E4614" i="2" s="1"/>
  <c r="E4616" i="2" s="1"/>
  <c r="E4666" i="2"/>
  <c r="E4668" i="2" s="1"/>
  <c r="E4670" i="2" s="1"/>
  <c r="E4672" i="2" s="1"/>
  <c r="E5059" i="2"/>
  <c r="E5061" i="2" s="1"/>
  <c r="E5063" i="2" s="1"/>
  <c r="E5065" i="2" s="1"/>
  <c r="E4440" i="2"/>
  <c r="E4442" i="2" s="1"/>
  <c r="E4444" i="2" s="1"/>
  <c r="E4446" i="2" s="1"/>
  <c r="E4554" i="2"/>
  <c r="E4556" i="2" s="1"/>
  <c r="E4558" i="2" s="1"/>
  <c r="E4560" i="2" s="1"/>
  <c r="E4778" i="2"/>
  <c r="E4780" i="2" s="1"/>
  <c r="E4782" i="2" s="1"/>
  <c r="E4784" i="2" s="1"/>
  <c r="E5002" i="2"/>
  <c r="E5004" i="2" s="1"/>
  <c r="E5006" i="2" s="1"/>
  <c r="E5008" i="2" s="1"/>
  <c r="E4722" i="2"/>
  <c r="E4724" i="2" s="1"/>
  <c r="E4726" i="2" s="1"/>
  <c r="E4728" i="2" s="1"/>
  <c r="E4890" i="2"/>
  <c r="E4892" i="2" s="1"/>
  <c r="E4894" i="2" s="1"/>
  <c r="E4896" i="2" s="1"/>
  <c r="E4946" i="2"/>
  <c r="E4948" i="2" s="1"/>
  <c r="E4950" i="2" s="1"/>
  <c r="E4952" i="2" s="1"/>
  <c r="E5226" i="2"/>
  <c r="E5228" i="2" s="1"/>
  <c r="E5230" i="2" s="1"/>
  <c r="E5232" i="2" s="1"/>
  <c r="E5394" i="2"/>
  <c r="E5396" i="2" s="1"/>
  <c r="E5398" i="2" s="1"/>
  <c r="E5400" i="2" s="1"/>
  <c r="E5562" i="2"/>
  <c r="E5564" i="2" s="1"/>
  <c r="E5566" i="2" s="1"/>
  <c r="E5568" i="2" s="1"/>
  <c r="E5902" i="2"/>
  <c r="E5904" i="2" s="1"/>
  <c r="E5906" i="2" s="1"/>
  <c r="E5908" i="2" s="1"/>
  <c r="E5115" i="2"/>
  <c r="E5117" i="2" s="1"/>
  <c r="E5119" i="2" s="1"/>
  <c r="E5121" i="2" s="1"/>
  <c r="E5506" i="2"/>
  <c r="E5508" i="2" s="1"/>
  <c r="E5510" i="2" s="1"/>
  <c r="E5512" i="2" s="1"/>
  <c r="E5788" i="2"/>
  <c r="E5790" i="2" s="1"/>
  <c r="E5792" i="2" s="1"/>
  <c r="E5794" i="2" s="1"/>
  <c r="E5340" i="2"/>
  <c r="E5342" i="2" s="1"/>
  <c r="E5344" i="2" s="1"/>
  <c r="E5731" i="2"/>
  <c r="E5733" i="2" s="1"/>
  <c r="E5735" i="2" s="1"/>
  <c r="E5737" i="2" s="1"/>
  <c r="E6301" i="2"/>
  <c r="E6303" i="2" s="1"/>
  <c r="E6305" i="2" s="1"/>
  <c r="E6307" i="2" s="1"/>
  <c r="E6016" i="2"/>
  <c r="E6018" i="2" s="1"/>
  <c r="E6020" i="2" s="1"/>
  <c r="E6022" i="2" s="1"/>
  <c r="E6415" i="2"/>
  <c r="E6417" i="2" s="1"/>
  <c r="E6419" i="2" s="1"/>
  <c r="E6421" i="2" s="1"/>
</calcChain>
</file>

<file path=xl/sharedStrings.xml><?xml version="1.0" encoding="utf-8"?>
<sst xmlns="http://schemas.openxmlformats.org/spreadsheetml/2006/main" count="9115" uniqueCount="3004">
  <si>
    <t>DESCRIPTIF</t>
  </si>
  <si>
    <t>ABRICOT PURÉE</t>
  </si>
  <si>
    <t>ABRICOTS SEC</t>
  </si>
  <si>
    <t>A-COTES STEAKS MAGGIE OAKES</t>
  </si>
  <si>
    <t>ACCOMPAGNEMENT POUR FAJITAS (RECETTE)</t>
  </si>
  <si>
    <t>AGAR AGAR</t>
  </si>
  <si>
    <t>AGNEAU HACHÉ</t>
  </si>
  <si>
    <t>AGNOLETTI</t>
  </si>
  <si>
    <t>AGNOLETTI FARCI CHEVRE ET RICOTTA</t>
  </si>
  <si>
    <t>AGNOLLOTTI POIREAI-RICOTTA</t>
  </si>
  <si>
    <t>AGNOLOTTI AU FROMAGE RAYÉ VERT</t>
  </si>
  <si>
    <t>AGNOLOTTI DE CANARD</t>
  </si>
  <si>
    <t>AIGLEFIN FILET 4 OZ CONGELÉ</t>
  </si>
  <si>
    <t xml:space="preserve">AIL </t>
  </si>
  <si>
    <t>AIL EN POUDRE</t>
  </si>
  <si>
    <t>AIL PELEE</t>
  </si>
  <si>
    <t>AIL RÔTI</t>
  </si>
  <si>
    <t>AILES B B C LOGES</t>
  </si>
  <si>
    <t>AILES B.B.Q. CUITES 130-150</t>
  </si>
  <si>
    <t>AILES BUFFALO</t>
  </si>
  <si>
    <t>AILES DE POULET CONG. ASIE MTL LAUZON</t>
  </si>
  <si>
    <t>AILES DE POULET CROUSTILLANTES</t>
  </si>
  <si>
    <t>AILES DE POULET EN BALUCHON</t>
  </si>
  <si>
    <t>AILES DE POULET ÉPICÉES</t>
  </si>
  <si>
    <t>AILES DE POULET ÉPICÉES MIRA CHEF LAUZON</t>
  </si>
  <si>
    <t>AILES DE POULET ÉPICÉES YORK LAUZON</t>
  </si>
  <si>
    <t xml:space="preserve">AIOLI À LA CIBOULETTE </t>
  </si>
  <si>
    <t>AIOLI À LA CORIANDRE</t>
  </si>
  <si>
    <t>AIOLI À L'ESTRAGON</t>
  </si>
  <si>
    <t>AIOLI AU CHIPOTLE</t>
  </si>
  <si>
    <t>AIOLI AU CITRON</t>
  </si>
  <si>
    <t>AIOLI AU CITRONELLE (RECETTE)</t>
  </si>
  <si>
    <t>AIOLI AU PESTO</t>
  </si>
  <si>
    <t>AIOLI AU WASABI</t>
  </si>
  <si>
    <t>AIOLI AUX HERBES</t>
  </si>
  <si>
    <t>AIOLI AUX MAIS GRILLÉS</t>
  </si>
  <si>
    <t>AIOLI AUX TOMATES SÉCHÉES</t>
  </si>
  <si>
    <t>ALBUMEN EN POUDRE</t>
  </si>
  <si>
    <t>-ALCAZAR:</t>
  </si>
  <si>
    <t>ALGUES MARINE (WAKAME)</t>
  </si>
  <si>
    <t>ALLAN OURSSON</t>
  </si>
  <si>
    <t>AMANDES BLANCHIES</t>
  </si>
  <si>
    <t>AMANDES EFFILÉES</t>
  </si>
  <si>
    <t>AMANDES EFFILÉES DISTAL</t>
  </si>
  <si>
    <t>AMANDES EN POUDRE</t>
  </si>
  <si>
    <t>AMANDES ENTIERE</t>
  </si>
  <si>
    <t>AMANDES RÔTIES</t>
  </si>
  <si>
    <t>AMANDES TRANCHE</t>
  </si>
  <si>
    <t>ANANAS CONGELE  5X1KG</t>
  </si>
  <si>
    <t>ANANAS EXTRA SUCRÉS JUMBO</t>
  </si>
  <si>
    <t>ANANAS GOLDEN</t>
  </si>
  <si>
    <t>ANANAS PURÉE</t>
  </si>
  <si>
    <t>ANANAS SÉCHÉS</t>
  </si>
  <si>
    <t>ANANAS TRANCHÉ</t>
  </si>
  <si>
    <t>ANCHOIS FILET FALCONE</t>
  </si>
  <si>
    <t>ANETH - DILL</t>
  </si>
  <si>
    <t>ANIS</t>
  </si>
  <si>
    <t>ANIS ÉTOILÉ ENTIER</t>
  </si>
  <si>
    <t>ANIS MOULUE</t>
  </si>
  <si>
    <t>ANTIPASTIS ASSORTIS LOGES</t>
  </si>
  <si>
    <t>ANTIPASTIT TABLE DU CHEF (RECETTE)</t>
  </si>
  <si>
    <t>APPLE CABBAGE SLAW (recette)</t>
  </si>
  <si>
    <t>ARACHIDE ENROBÉES</t>
  </si>
  <si>
    <t>ARACHIDES BLANCHE SALÉE</t>
  </si>
  <si>
    <t>ARÔME DE TRUFFES</t>
  </si>
  <si>
    <t>ARÔME PATRELLE</t>
  </si>
  <si>
    <t>ARRETES DE POISSONS BLANC</t>
  </si>
  <si>
    <t>ARTICHAUD MINI</t>
  </si>
  <si>
    <t>ARTICHAUD QUART</t>
  </si>
  <si>
    <t xml:space="preserve">ARTICHAUTS </t>
  </si>
  <si>
    <t xml:space="preserve">ARTICHAUTS COEURS EN QUARTIERS        </t>
  </si>
  <si>
    <t>ARTICHAUTS MARINÉS</t>
  </si>
  <si>
    <t>ARTICHAUTS TAPAS</t>
  </si>
  <si>
    <t>ASIAN SLAW</t>
  </si>
  <si>
    <t>ASPERGES  VERTES</t>
  </si>
  <si>
    <t>ASPERGES BLANCHE</t>
  </si>
  <si>
    <t>ASPERGES BLANCHES GRILLÉES</t>
  </si>
  <si>
    <t>ASPERGES VAPEUR AUX HERBES</t>
  </si>
  <si>
    <t>ASSAISONEMENT B B C</t>
  </si>
  <si>
    <t>ASSIETTE DE CHARCUTERIES FINES</t>
  </si>
  <si>
    <t>ASSORTIMENT DE SUSHIS</t>
  </si>
  <si>
    <t>ATRTICHAUTS MINI</t>
  </si>
  <si>
    <t xml:space="preserve">AUBERGINES </t>
  </si>
  <si>
    <t>AVOCATS</t>
  </si>
  <si>
    <t>AVOCATS PULPE SURGELÉ</t>
  </si>
  <si>
    <t xml:space="preserve">BABEURRE </t>
  </si>
  <si>
    <t>BABY BACK RIBS DE PORC</t>
  </si>
  <si>
    <t>BAILEYS</t>
  </si>
  <si>
    <t>BAC TRANCHE DISTAL</t>
  </si>
  <si>
    <t>BACON DE DOS</t>
  </si>
  <si>
    <t>BACON ÉMIETTÉ</t>
  </si>
  <si>
    <t>BACON EN FLOCONS PRÉCUIT</t>
  </si>
  <si>
    <t>BACON SLAB</t>
  </si>
  <si>
    <t>BACON TRANCHE</t>
  </si>
  <si>
    <t>BACON TRANCHE LAUZON</t>
  </si>
  <si>
    <t>BAGELS</t>
  </si>
  <si>
    <t>BAGELS AUX SÉSAMES</t>
  </si>
  <si>
    <t xml:space="preserve">BAGUETTE AU FILET DE BŒUF </t>
  </si>
  <si>
    <t>BAGUETTE BRETZEL CANADA BREAD</t>
  </si>
  <si>
    <t>BAGUETTE ET WRAP RECETTE</t>
  </si>
  <si>
    <t>BAGUETTE LE PARISIEN (BOULARD)</t>
  </si>
  <si>
    <t>BAGUETTES</t>
  </si>
  <si>
    <t>BAGUETTES BLANCHES</t>
  </si>
  <si>
    <t>BAGUETTES CAMPAGNE</t>
  </si>
  <si>
    <t>BAIE DE GENEVRIER</t>
  </si>
  <si>
    <t>BAJOUE DE VEAU LAUZON</t>
  </si>
  <si>
    <t>BALLOTINE DE CAILLE (SALTIMBANCO 2012)</t>
  </si>
  <si>
    <t>BALLOTINE DE LAPIN</t>
  </si>
  <si>
    <t>BALSAMIQUE BLANC</t>
  </si>
  <si>
    <t>BALUCHON DE VOLAILLE (RECETTE)</t>
  </si>
  <si>
    <t>BANANE</t>
  </si>
  <si>
    <t>BANANE PLANTAIN</t>
  </si>
  <si>
    <t>BANANE PURÉE</t>
  </si>
  <si>
    <t>BANDE AUX FRUITS</t>
  </si>
  <si>
    <t>BANDE THÉ MATCHA AUX FRUITS ROUGES</t>
  </si>
  <si>
    <t>BAR DU CHILI</t>
  </si>
  <si>
    <t>BAR RAYE</t>
  </si>
  <si>
    <t>BARQUETTE DE LÉGUMES (RECETTE)</t>
  </si>
  <si>
    <t>BARQUETTE DE POLENTA</t>
  </si>
  <si>
    <t>BARRAMUNDI FILET 8-10oz</t>
  </si>
  <si>
    <t>BARRE AU CITRON</t>
  </si>
  <si>
    <t>BARRE AUX BLEUETS</t>
  </si>
  <si>
    <t>BARRE AUX FRAMBOISE</t>
  </si>
  <si>
    <t>BARRE AUX PACANE</t>
  </si>
  <si>
    <t>BARRE CARRÉ REINE ÉLISABETH</t>
  </si>
  <si>
    <t>BARRE CHOCO-PACANES</t>
  </si>
  <si>
    <t>BARRE CROUSTADE AUX POMMES</t>
  </si>
  <si>
    <t>BARRE CROUSTILLANT MASCARPONE</t>
  </si>
  <si>
    <t>BARRE ÉNERGÉTIQUE AU CHOCOLAT</t>
  </si>
  <si>
    <t>BARRE ÉNERGÉTIQUE BLEUETS</t>
  </si>
  <si>
    <t>BARRE ÉNERGÉTIQUE FRAISES</t>
  </si>
  <si>
    <t>BARRE GRANOLA</t>
  </si>
  <si>
    <t>BARRE POIRE CHOCOLAT BLANC CERISES</t>
  </si>
  <si>
    <t>BARRE POMME AMANDES</t>
  </si>
  <si>
    <t>BASE DE POULET BERTHELET</t>
  </si>
  <si>
    <t>BASILC ENTIER</t>
  </si>
  <si>
    <t>BASILIC</t>
  </si>
  <si>
    <t>BASILIC SEC ENTIER</t>
  </si>
  <si>
    <t>BASILIC THAI</t>
  </si>
  <si>
    <t>BATONNET DE BONBONS</t>
  </si>
  <si>
    <t>BATONNETS DE MOZZARELLA</t>
  </si>
  <si>
    <t>BAVETTE ANGUS AAA 170GR PORTION LAUZON</t>
  </si>
  <si>
    <t>BAVETTE ANGUS AAA 225GR PORTION LAUZON</t>
  </si>
  <si>
    <t>BAVETTE DE BŒUF DENUDÉ</t>
  </si>
  <si>
    <t>BEBES CAROTTES SURGELÉE</t>
  </si>
  <si>
    <t xml:space="preserve">BEBES PALOURDES                                   </t>
  </si>
  <si>
    <t>BÉCHAMEL</t>
  </si>
  <si>
    <t>BEIGNE TIM BITS</t>
  </si>
  <si>
    <t>BEIGNET AUX COURGETTES (RECETTE)</t>
  </si>
  <si>
    <t>BELLA LODI</t>
  </si>
  <si>
    <t>BETTE A CARDE</t>
  </si>
  <si>
    <t>BETTERAVE EN CUBE</t>
  </si>
  <si>
    <t xml:space="preserve">BETTERAVES </t>
  </si>
  <si>
    <t xml:space="preserve">BETTERAVES TRANCHEES                            </t>
  </si>
  <si>
    <t>BETTRAVES JAUNES</t>
  </si>
  <si>
    <t>BEURRE BLANC (OU NANTAIS)</t>
  </si>
  <si>
    <t>BEURRE BLANC (STRIRLING)</t>
  </si>
  <si>
    <t>BEURRE D,ARACHIDE</t>
  </si>
  <si>
    <t>BEURRE D'ARACIDE 200*18GR</t>
  </si>
  <si>
    <t>BEURRE DE MOUTARDE</t>
  </si>
  <si>
    <t>BEURRE DE TRUFFES BLANCHES</t>
  </si>
  <si>
    <t>BEURRE DE TRUFFES NOIRES</t>
  </si>
  <si>
    <t>BEURRE DOUX</t>
  </si>
  <si>
    <t>BEURRE EN BOULES SALÉ</t>
  </si>
  <si>
    <t xml:space="preserve">BEURRE MAITRE D'HOTEL </t>
  </si>
  <si>
    <t>BEURRE MINI-COUPE</t>
  </si>
  <si>
    <t xml:space="preserve">BICARBONATE DE SOUDE                          </t>
  </si>
  <si>
    <t>BIERRE BRUNE</t>
  </si>
  <si>
    <t>BIERRE CANADIENNE</t>
  </si>
  <si>
    <t>BIFSTEAK D'ALOYAU AA+(T-BONE) LAUZON</t>
  </si>
  <si>
    <t>BIFSTEAK DE CÔTE ANGUS AAA 20 OZ PORTION LAUZON</t>
  </si>
  <si>
    <t>BIFSTEAK HAUT DE SURLONGE STERLING PORTION 7OZ LAUZON</t>
  </si>
  <si>
    <t>BIFSTEAK HAUT DE SURLONGE STERLING PORTION 9OZ LAUZON</t>
  </si>
  <si>
    <t>BISCUIT AMANDES</t>
  </si>
  <si>
    <t>BISCUITS ASSORTIS</t>
  </si>
  <si>
    <t>BISCUITS ASSORTIS  (ARÉNA)</t>
  </si>
  <si>
    <t>BISCUITS AVOINE</t>
  </si>
  <si>
    <t xml:space="preserve">BISCUITS CARRS ASSORTIS              </t>
  </si>
  <si>
    <t>BISCUIT CHOCO SANS FARINE</t>
  </si>
  <si>
    <t>BISCUITS CHOCOLAT</t>
  </si>
  <si>
    <t>BISCUITS MACADAME CHOCOLAT BLANC</t>
  </si>
  <si>
    <t>BISCUITS PAIN D'ÉPICE</t>
  </si>
  <si>
    <t>BISON OEIL DE RONDE FRAIS</t>
  </si>
  <si>
    <t>BISON FUME</t>
  </si>
  <si>
    <t>BISQUE DE CITROUILLE</t>
  </si>
  <si>
    <t>BISQUE DE COURGE MUSQUÉE BANQUET (RECETTE)</t>
  </si>
  <si>
    <t>BISQUE DE HOMARD</t>
  </si>
  <si>
    <t>BLANC DE VOLAILLE SAUCE BUFFALO (HDC)</t>
  </si>
  <si>
    <t>BLANC DE VOLAILLE TAPAS</t>
  </si>
  <si>
    <t>BLANQUETTE DE VOLAILLE</t>
  </si>
  <si>
    <t>BLANQUETTE DE VOLLAILLE À L'OKA</t>
  </si>
  <si>
    <t>BLÉ BULGURE</t>
  </si>
  <si>
    <t>BLEU BÉNÉDICTIN</t>
  </si>
  <si>
    <t>BLEU DANOIS</t>
  </si>
  <si>
    <t>BLEU DE BRESSE</t>
  </si>
  <si>
    <t>BLEU ÉLISABETTE</t>
  </si>
  <si>
    <t>BLEUBRY</t>
  </si>
  <si>
    <t>BLEUET FRAIS</t>
  </si>
  <si>
    <t>BLEUETS CONGELÉS</t>
  </si>
  <si>
    <t>BLEUETS SAUVAGE CONGELÉS</t>
  </si>
  <si>
    <t>BLINIS</t>
  </si>
  <si>
    <t>BOCCONCINI</t>
  </si>
  <si>
    <t>BOCCONCINI MÉDIUM DISTAL</t>
  </si>
  <si>
    <t>BŒUF BRAISÉ POUR PARMENTIER LOGE</t>
  </si>
  <si>
    <t>BŒUF EN LANIERE</t>
  </si>
  <si>
    <t>BŒUF HACHÉ POUR TACOS (RECETTE)</t>
  </si>
  <si>
    <t>BŒUF MIJOTÉ CAROTTES ET THYM TAPAS</t>
  </si>
  <si>
    <t>BŒUF POUR BRAISÉE</t>
  </si>
  <si>
    <t>BŒUF POUR CÉSAR</t>
  </si>
  <si>
    <t>BOIS-FRANC :</t>
  </si>
  <si>
    <t>BOK-CHOY</t>
  </si>
  <si>
    <t xml:space="preserve">BONBON MENTHE GLACIALE                   </t>
  </si>
  <si>
    <t>BOSTON CAFÉ</t>
  </si>
  <si>
    <t>BOSTON CHOCO</t>
  </si>
  <si>
    <t>BOSTON HYDRO</t>
  </si>
  <si>
    <t>BOUCHÉ MINI OCÉANE</t>
  </si>
  <si>
    <t>BOUCHÉE MINI OCÉANE</t>
  </si>
  <si>
    <t>BOUCHEES AU CRABE EPICEES</t>
  </si>
  <si>
    <t>BOUCHÉES DE MORUE</t>
  </si>
  <si>
    <t>BOUCHÉES DES MARITIMES</t>
  </si>
  <si>
    <t>BOUDIN BLANC</t>
  </si>
  <si>
    <t>BOUDIN NOIR</t>
  </si>
  <si>
    <t>BOUILLON DE LÉGUMES (RECETTE)</t>
  </si>
  <si>
    <t>BOUILLON DE POISSON KNORR</t>
  </si>
  <si>
    <t>BOUILLON DE POULET BERTELET</t>
  </si>
  <si>
    <t>BOULE DE CARAMEL</t>
  </si>
  <si>
    <t xml:space="preserve">BOULE DE CHOCOLAT </t>
  </si>
  <si>
    <t>BOULE DE POULET PANÉ</t>
  </si>
  <si>
    <t>BOULETTE DE VIANDE (POLPETTE)</t>
  </si>
  <si>
    <t>BOULETTES DE VIANDES SUÉDOISE</t>
  </si>
  <si>
    <t>BOUQ EMISSAIRE</t>
  </si>
  <si>
    <t>BOUQUET GARNIS</t>
  </si>
  <si>
    <t>BOURSSIN AIL FINES HEBES</t>
  </si>
  <si>
    <t>BOUT DE COTE DE BOEUF</t>
  </si>
  <si>
    <t>BOUT DE CÔTE DE BŒUF ENTIÈRE AA+ LAUZON</t>
  </si>
  <si>
    <t>BRANDY</t>
  </si>
  <si>
    <t>BRÉSAOLA</t>
  </si>
  <si>
    <t>BRETZEL GÉANT MOELEUX</t>
  </si>
  <si>
    <t>BRETZELS</t>
  </si>
  <si>
    <t>BRIE CAYER</t>
  </si>
  <si>
    <t>BRIE DC CHEVALIER AUX POIVRES</t>
  </si>
  <si>
    <t>BRIE DOUBLE CRÈME L'EXTRA</t>
  </si>
  <si>
    <t>BRIE DOUBLE CRÈME VAUDREUIL</t>
  </si>
  <si>
    <t>BRIE ST MARTINE</t>
  </si>
  <si>
    <t>BRIE TOMATE BASILIC</t>
  </si>
  <si>
    <t>BRIE TRIPLE CRÈME CHEVALIER</t>
  </si>
  <si>
    <t>BRIE VAUDREUIL</t>
  </si>
  <si>
    <t>BRIOCHE D'ESCARGOTS</t>
  </si>
  <si>
    <t>BRIOCHES À LA CANNELLE</t>
  </si>
  <si>
    <t>BRISKET DE BŒUF BOVITENDRE</t>
  </si>
  <si>
    <t>BRISKETT</t>
  </si>
  <si>
    <t>BRISURE SKORES CARAMEL</t>
  </si>
  <si>
    <t>BROCHET</t>
  </si>
  <si>
    <t>BROCHETTE DE SUPRÊME DE POULET GRILLÉE</t>
  </si>
  <si>
    <t xml:space="preserve">BROCHETTES CREVETTES </t>
  </si>
  <si>
    <t>BROCHETTES D'AGNEAU</t>
  </si>
  <si>
    <t>BROCHETTES DE CUISSE DE POULET GRILLÉE</t>
  </si>
  <si>
    <t xml:space="preserve">BROCHETTES DE PORC  </t>
  </si>
  <si>
    <t xml:space="preserve">BROCHETTES DE POULET   </t>
  </si>
  <si>
    <t>BROCHETTES DE POULET 30GR</t>
  </si>
  <si>
    <t>BROCHETTES DE POULET RECETTE LOGES</t>
  </si>
  <si>
    <t xml:space="preserve">BROCOLIS  </t>
  </si>
  <si>
    <t xml:space="preserve">BROWNIES WILLIAM GRAY </t>
  </si>
  <si>
    <t>BROWNIES AU CARAMEL SALÉ</t>
  </si>
  <si>
    <t>BROWNIES CHOCOLAT BLANC (GATEAU)</t>
  </si>
  <si>
    <t>BRUSCHETTA</t>
  </si>
  <si>
    <t>BRUSCHETTA DE BETTERAVES ROUGES</t>
  </si>
  <si>
    <t>BRUSCHETTA DI PARME</t>
  </si>
  <si>
    <t>BUCHE CHOCOLAT 10``</t>
  </si>
  <si>
    <t>BUCHE PRALINE 10``</t>
  </si>
  <si>
    <t>BUCHETTE CHOCO CARAMEL IND</t>
  </si>
  <si>
    <t>BÛCHETTE DES FÊTES (RECETTE)</t>
  </si>
  <si>
    <t>BUFFALO FLINGS</t>
  </si>
  <si>
    <t>CACCIOCAVALLO FUME</t>
  </si>
  <si>
    <t>CAFÉ ESPRESSO</t>
  </si>
  <si>
    <t>CAFÉ FILTRE BANQUET</t>
  </si>
  <si>
    <t>CAFÉ, THÉ, BISCOTTINI</t>
  </si>
  <si>
    <t>CAILLE DÉSOSSÉE</t>
  </si>
  <si>
    <t>CAILLE ROYAL FOIE GRAS MUSCAT</t>
  </si>
  <si>
    <t>CAILLE ROYALE</t>
  </si>
  <si>
    <t>CRUMBLE AMANDES</t>
  </si>
  <si>
    <t>CAILLES CONFITE (RECETTE)</t>
  </si>
  <si>
    <t>CAKE AUX AMANDES DE BASE</t>
  </si>
  <si>
    <t>CAILLES SEMI DÉSOSSÉES BOVITENDRE</t>
  </si>
  <si>
    <t>CALAMART ENTIER NETTOYE</t>
  </si>
  <si>
    <t>CALVADOS</t>
  </si>
  <si>
    <t>CALMARTS FRITS</t>
  </si>
  <si>
    <t>CALMARTS FRITS SAUCE TARTARE TAPAS</t>
  </si>
  <si>
    <t>CAMEMBERT CALENDOS CAYER</t>
  </si>
  <si>
    <t>CAMEMBERT RUSTIQUE (6EM SORTE)</t>
  </si>
  <si>
    <t>CAMENBERT VEUDREUIL</t>
  </si>
  <si>
    <t>CANAPÉ BŒUF WELLINGTON</t>
  </si>
  <si>
    <t>CANAPÉ CANARD ET POIVRE VERT</t>
  </si>
  <si>
    <t>CANAPÉ CANARD ET POIVRE VERT DISTAL</t>
  </si>
  <si>
    <t xml:space="preserve">CANAPÉ JAMBON MANDARINE </t>
  </si>
  <si>
    <t xml:space="preserve">CANAPÉ PHILO DE HOMARD </t>
  </si>
  <si>
    <t>CANAPÉ SAUMON FUMÉ FROID</t>
  </si>
  <si>
    <t>CANARD A L' ORANGE PHYLO</t>
  </si>
  <si>
    <t xml:space="preserve">CANARD CONFIT </t>
  </si>
  <si>
    <t xml:space="preserve">CANARD ENTIER </t>
  </si>
  <si>
    <t>CANARD ENTIER MULARD</t>
  </si>
  <si>
    <t>CANARD HACHÉ</t>
  </si>
  <si>
    <t>CANE DE CHOUCROUTE</t>
  </si>
  <si>
    <t>CANNEBERGE SURGELÉE</t>
  </si>
  <si>
    <t>CANNEBERGES SÈCHÉES</t>
  </si>
  <si>
    <t>CANNELLE BATONS</t>
  </si>
  <si>
    <t>CANNELLE MOULUE</t>
  </si>
  <si>
    <t>CANNELLONI FROMAGE-COURGETTE-ANETH</t>
  </si>
  <si>
    <t>CANNELONI</t>
  </si>
  <si>
    <t>CANTALOUP</t>
  </si>
  <si>
    <t xml:space="preserve">CAPANELLI                                                      </t>
  </si>
  <si>
    <t>CAPERONS</t>
  </si>
  <si>
    <t>CAPICOLLE FORT</t>
  </si>
  <si>
    <t>CAPRES SURFINES</t>
  </si>
  <si>
    <t>CAPRICE DE JARDINIER</t>
  </si>
  <si>
    <t>CAPUCINE</t>
  </si>
  <si>
    <t>CARAMBOLE</t>
  </si>
  <si>
    <t>CARCASSE DE POULE</t>
  </si>
  <si>
    <t>CARCASSES DE HOMARDS</t>
  </si>
  <si>
    <t>CARDAMONE</t>
  </si>
  <si>
    <t>CARI MADRAS MOULU</t>
  </si>
  <si>
    <t>CAROTTE CORN PACK</t>
  </si>
  <si>
    <t>CAROTTE EN BÂTONNET CONGELÉ</t>
  </si>
  <si>
    <t xml:space="preserve">CAROTTE MINI PELÉ </t>
  </si>
  <si>
    <t>CAROTTES 3 COULEURS MINI PELÉES</t>
  </si>
  <si>
    <t>CAROTTES À LÉCHALOTTES GRISES RECETTE LOGES</t>
  </si>
  <si>
    <t>CAROTTES ET JALAPENOS AU VINAIGRE (RECETTE)</t>
  </si>
  <si>
    <t>CAROTTES FANES PELEES</t>
  </si>
  <si>
    <t>CAROTTES FANES TAPAS</t>
  </si>
  <si>
    <t>CAROTTES MULTICOLOR</t>
  </si>
  <si>
    <t>CAROTTES NANTAISES, TREMPETTE AUX TOMATES SÈCHÉES</t>
  </si>
  <si>
    <t>CAROTTES PARISIENNES CONG</t>
  </si>
  <si>
    <t>CAROTTES PELEES  BEBE SURGELE</t>
  </si>
  <si>
    <t>CARPACCIO DE BŒUF</t>
  </si>
  <si>
    <t>CARPACCIO DE PORTOBELLO</t>
  </si>
  <si>
    <t>CARPACCIO DE THON RECETTE LOGES</t>
  </si>
  <si>
    <t>CARPACCIO DE TOMATES DE SERRE</t>
  </si>
  <si>
    <t>CARPACCIO DE TRUFFES</t>
  </si>
  <si>
    <t>CARRE D'AGNEAU A LA FRANCAISE N. Z. 14-16 OZ</t>
  </si>
  <si>
    <t>CARRÉ D'AGNEAU EN CROÛTE D'ORIGAN RECETTE LOGES</t>
  </si>
  <si>
    <t>CARRÉ D'AGNEAU Français 12/14 CONG N.Z. LAUZON</t>
  </si>
  <si>
    <t>CARRE DE CERF</t>
  </si>
  <si>
    <t>CARRÉ DE PORC DE DOS</t>
  </si>
  <si>
    <t>CARRÉ DE PORC Français</t>
  </si>
  <si>
    <t>CARRÉ DE VEAU À LA MOUTARDE ET MIEL</t>
  </si>
  <si>
    <t>CARRE ROCKY FUDGE</t>
  </si>
  <si>
    <t>CARRÉDE VEAU</t>
  </si>
  <si>
    <t>CARVI</t>
  </si>
  <si>
    <t>CASARECCE AUX OEUFS</t>
  </si>
  <si>
    <t>CASSIS NOIR 10KG</t>
  </si>
  <si>
    <t>CASSIS PURÉE</t>
  </si>
  <si>
    <t>CASSONADE</t>
  </si>
  <si>
    <t xml:space="preserve">CASSOULET DE HARICOTS BLANCS </t>
  </si>
  <si>
    <t>CAVATELLI</t>
  </si>
  <si>
    <t>CAVIAR DE MULET MUJUOL</t>
  </si>
  <si>
    <t>CAVIAR DE TRUITE</t>
  </si>
  <si>
    <t xml:space="preserve">CELERI </t>
  </si>
  <si>
    <t xml:space="preserve">CELERI RAVE </t>
  </si>
  <si>
    <t>CÉLÉRI RAVE ÉMINCÉ</t>
  </si>
  <si>
    <t>CENDRÉ DU VILLAGE</t>
  </si>
  <si>
    <t>CEPES CONGELEES</t>
  </si>
  <si>
    <t>CEREALE VECTOR</t>
  </si>
  <si>
    <t>CEREALES ASSORTIES</t>
  </si>
  <si>
    <t>CEREALES RAISIN BRAN</t>
  </si>
  <si>
    <t>CERF HACHÉ</t>
  </si>
  <si>
    <t>CERFEUIL</t>
  </si>
  <si>
    <t>CERFEUIL CONGELÉ</t>
  </si>
  <si>
    <t>CERISE DE TERRE</t>
  </si>
  <si>
    <t>CERISE NOIR 5*1KG</t>
  </si>
  <si>
    <t>CERISE ROUGE MARASQUIN SANS TIGES</t>
  </si>
  <si>
    <t>CERISE SÈCHÉES</t>
  </si>
  <si>
    <t>CERISES</t>
  </si>
  <si>
    <t>CERISES GRIOTTES</t>
  </si>
  <si>
    <t>CERISES GRIOTTES MARCHÉ TRANSATLANTIQUE</t>
  </si>
  <si>
    <t>CERVELA</t>
  </si>
  <si>
    <t>CHOCOLAT BLANC</t>
  </si>
  <si>
    <t>CHAIR DE CRABE CLAW MEAT</t>
  </si>
  <si>
    <t>CHAIR DE CRABE CONGELE</t>
  </si>
  <si>
    <t>CHAIR DE CRABE JUMBO LUMP</t>
  </si>
  <si>
    <t>CHAIR DE HOMARD EN MORCEAU</t>
  </si>
  <si>
    <t>CHAIR DE LANGOUSTINE</t>
  </si>
  <si>
    <t>CHAIR DE PATTE DE CRABE</t>
  </si>
  <si>
    <t>CHAIR DE HOMARD ENTIER</t>
  </si>
  <si>
    <t>CHAIRE DE MOULES</t>
  </si>
  <si>
    <t>CHAMPFLEURY</t>
  </si>
  <si>
    <t>CHAMPIGNONS  PLEUROTTE</t>
  </si>
  <si>
    <t>CHAMPIGNONS ARMILAIRES DE MIEL</t>
  </si>
  <si>
    <t>CHAMPIGNONS BOLETS SECS</t>
  </si>
  <si>
    <t>CHAMPIGNONS BOUTONS</t>
  </si>
  <si>
    <t>CHAMPIGNONS CAFÉ</t>
  </si>
  <si>
    <t>CHAMPIGNONS CEPE</t>
  </si>
  <si>
    <t>CHAMPIGNONS CHANTERELLE</t>
  </si>
  <si>
    <t>CHAMPIGNONS DE PARIS</t>
  </si>
  <si>
    <t>CHAMPIGNONS ENOKI</t>
  </si>
  <si>
    <t>CHAMPIGNONS KINGGERINGY</t>
  </si>
  <si>
    <t>CHAMPIGNONS MARINÉS</t>
  </si>
  <si>
    <t>CHAMPIGNONS MARINÉS (RECETTE 2015-2016)</t>
  </si>
  <si>
    <t>CHAMPIGNONS MELANGE FORESTEIR</t>
  </si>
  <si>
    <t>CHAMPIGNONS PORTABELA</t>
  </si>
  <si>
    <t>CHAMPIGNONS RÔTIS DU QUEBEC</t>
  </si>
  <si>
    <t>CHAMPIGNONS SAUVAGES RÔTIS AUX HERBES</t>
  </si>
  <si>
    <t>CHAMPIGNONS SHITAKY</t>
  </si>
  <si>
    <t>CHAMPIGNONS TROMPETTE DE LA MORT (POUDRE)</t>
  </si>
  <si>
    <t>CHANTERELLES</t>
  </si>
  <si>
    <t>CHAPELURE</t>
  </si>
  <si>
    <t>CHAPELURE PANKO</t>
  </si>
  <si>
    <t>CHARCUTERIE SOPPRESSATA</t>
  </si>
  <si>
    <t>CHARLOTTE AU CHOCOLAT</t>
  </si>
  <si>
    <t>CHARLOTTE AUX CHAMPIGNONS</t>
  </si>
  <si>
    <t xml:space="preserve">-CHARLOTTE FRUITS : </t>
  </si>
  <si>
    <t>CHATAIGNE D'EAU</t>
  </si>
  <si>
    <t>CHAUDIÈRE DE CHOUCROUTE</t>
  </si>
  <si>
    <t>CHEDDAR DOUX BLANC</t>
  </si>
  <si>
    <t>CHEDDAR DOUX JAUNE</t>
  </si>
  <si>
    <t>CHEDDAR TRANCHE</t>
  </si>
  <si>
    <t>CHEVEUX D'ANGE</t>
  </si>
  <si>
    <t>CHEVRE DES NEIGE</t>
  </si>
  <si>
    <t>CHEVRE NOIR</t>
  </si>
  <si>
    <t>CHEVRETINE NON AFFINÉ</t>
  </si>
  <si>
    <t>CHEVRITA</t>
  </si>
  <si>
    <t>CHIA</t>
  </si>
  <si>
    <t xml:space="preserve">CHILI BROYE                                                </t>
  </si>
  <si>
    <t>CHILI CON CARNE</t>
  </si>
  <si>
    <t>CHIMICHURRI (RECETTE)</t>
  </si>
  <si>
    <t>CHIPOTLE PEPPERS</t>
  </si>
  <si>
    <t>CHIPS</t>
  </si>
  <si>
    <t>CHIPS DE BANANE PLANTAIN</t>
  </si>
  <si>
    <t>CHIPS DE BANANE SUCRÉE</t>
  </si>
  <si>
    <t>CHIPS DE CREVETTES</t>
  </si>
  <si>
    <t>CHIPS DE CREVETTES (RECETTE)</t>
  </si>
  <si>
    <t>CHIPS DE LÉGUMES</t>
  </si>
  <si>
    <t>CHIPS DE LÉGUMES ET MAIS GRILLÉS</t>
  </si>
  <si>
    <t>CHIPS DE LÉGUMES TERRA</t>
  </si>
  <si>
    <t>CHIPS DE PITA</t>
  </si>
  <si>
    <t>CHIPS DE PITA ET HUMUS (RECETTE)</t>
  </si>
  <si>
    <t>CHIPS GOURMET</t>
  </si>
  <si>
    <t>CHIPS LAMB WESTON</t>
  </si>
  <si>
    <t>CHOCOLAT ASSORTIS</t>
  </si>
  <si>
    <t>CHOCOLAT CHAUD</t>
  </si>
  <si>
    <t>CHOCOLAT DOUBLE, CHUNK</t>
  </si>
  <si>
    <t>CHOCOLAT PASTILLES</t>
  </si>
  <si>
    <t xml:space="preserve">CHOCOLATE AU LAIT PISTOLS </t>
  </si>
  <si>
    <t>CHOCOLATE NOIR PISTOLS</t>
  </si>
  <si>
    <t>CHOCOLAT PRALINE</t>
  </si>
  <si>
    <t>-CHOCO-PISTACHE :</t>
  </si>
  <si>
    <t>CHORIZO</t>
  </si>
  <si>
    <t>CHORIZO BOVITENDRE</t>
  </si>
  <si>
    <t>CHORIZO CUITE DOUCE LAUZON</t>
  </si>
  <si>
    <t>CHORIZO MAISON MACCHI</t>
  </si>
  <si>
    <t>CHORIZO TAPAS</t>
  </si>
  <si>
    <t>CHOU DE BRUXELLES AU LARD FUMÉ (RECETTE)</t>
  </si>
  <si>
    <t>CHOUCROUTE EN SAUMUR</t>
  </si>
  <si>
    <t>CHOUX CHINOIS</t>
  </si>
  <si>
    <t>CHOUX DE BRUXELLES</t>
  </si>
  <si>
    <t>CHOUX DE SAVOIE</t>
  </si>
  <si>
    <t>CHOUX FARCI</t>
  </si>
  <si>
    <t>CHOUX KALE</t>
  </si>
  <si>
    <t>CHOUX ROUGE</t>
  </si>
  <si>
    <t xml:space="preserve">CHOUX VERTS </t>
  </si>
  <si>
    <t xml:space="preserve">CHOUX-FLEUR </t>
  </si>
  <si>
    <t>CHURROS</t>
  </si>
  <si>
    <t>CHUTNEY AUX ABRICOTS</t>
  </si>
  <si>
    <t>CHUTNEY AUX FIGUES (RECETTE)</t>
  </si>
  <si>
    <t>CHUTNEY AUX TOMATES</t>
  </si>
  <si>
    <t>CHUTNEY D'ABRICOTS ET CANNEBERGES</t>
  </si>
  <si>
    <t>CHUTNEY DE CANNEBERGES ET CERISES DE TERRE</t>
  </si>
  <si>
    <t>CIABATA</t>
  </si>
  <si>
    <t>CIABATTA BLANC (BOULART)</t>
  </si>
  <si>
    <t xml:space="preserve">CIBOULETTE </t>
  </si>
  <si>
    <t>CIDRE DE GLACE</t>
  </si>
  <si>
    <t>CIGARE AU CHOCOLAT</t>
  </si>
  <si>
    <t xml:space="preserve">CIGARE AU CHOCOLAT </t>
  </si>
  <si>
    <t>CITRONELLE</t>
  </si>
  <si>
    <t xml:space="preserve">CITRONS </t>
  </si>
  <si>
    <t>CITRONS MEYER</t>
  </si>
  <si>
    <t>CLAMATO</t>
  </si>
  <si>
    <t>CLEMENTINES</t>
  </si>
  <si>
    <t>CLOUS DE GIROFLES</t>
  </si>
  <si>
    <t>COAC BROCOLIS TETE</t>
  </si>
  <si>
    <t>COAC CAROTTES BATON</t>
  </si>
  <si>
    <t>COAC CELERI BATON</t>
  </si>
  <si>
    <t>COAC CHOU-FLEUR TETE</t>
  </si>
  <si>
    <t>COAC POIVRON JAUNES LANIÈRES</t>
  </si>
  <si>
    <t>COAC POIVRON ROUGE LANIÈRE</t>
  </si>
  <si>
    <t>COAC POIVRON VERT LANIÈRE</t>
  </si>
  <si>
    <t>COAC RADIS DAICON BATON</t>
  </si>
  <si>
    <t>COCKTAIL DE CREVETTES</t>
  </si>
  <si>
    <t>CŒUR DE PALMIER</t>
  </si>
  <si>
    <t>COMPOTE DE FIGUES</t>
  </si>
  <si>
    <t>COMPOTÉ DE POIRES ET DATTES</t>
  </si>
  <si>
    <t>COMPOTE DE POMMES ET CIDRE</t>
  </si>
  <si>
    <t>COMPOTÉE D'OIGNONS</t>
  </si>
  <si>
    <t>COMTÉ</t>
  </si>
  <si>
    <t>CONCASSÉ DE TOMATES ÉPICÉES</t>
  </si>
  <si>
    <t>CONCASSÉ DE TOMATTES ET FENOUIL</t>
  </si>
  <si>
    <t>CONCOMBRE LIBANAIS</t>
  </si>
  <si>
    <t>CONCOMBRES ANGLAIS</t>
  </si>
  <si>
    <t>CONDIMENT POUR DÉLICE DES MERS</t>
  </si>
  <si>
    <t>CONFITURE ABRICOTS</t>
  </si>
  <si>
    <t>CONFITURE DE FIGUE</t>
  </si>
  <si>
    <t>CONFITURE DE FRAISES BERTHELET</t>
  </si>
  <si>
    <t>CONFITURE DE FRAMBOISES BERTHELET</t>
  </si>
  <si>
    <t>CONFITURE D'OIGNONS</t>
  </si>
  <si>
    <t>CONFITURE FRAISES INDIVIDUELLES</t>
  </si>
  <si>
    <t>CONFITURE FRAMBOISE INDIVIDUELLES</t>
  </si>
  <si>
    <t>CONSOMME DOUBLE DE BŒUF</t>
  </si>
  <si>
    <t>CONTÉ</t>
  </si>
  <si>
    <t>-CONTRARIER :</t>
  </si>
  <si>
    <t>CONTRE FILET DE VEAU</t>
  </si>
  <si>
    <t>CONTREFILET AA-AAA</t>
  </si>
  <si>
    <t>CONTREFILET CC 16 OZ.</t>
  </si>
  <si>
    <t>CONTREFILET DE BŒUF (POUR SANDWICH)</t>
  </si>
  <si>
    <t>CONTREFILET DE BŒUF ANGUS AAA LAUZON</t>
  </si>
  <si>
    <t>CONTREFILET DE BŒUF ANGUS AAA LAUZON VIEILLIE</t>
  </si>
  <si>
    <t>CONTREFILET DE BŒUF ANGUS AAA PORTION LAUZON</t>
  </si>
  <si>
    <t>CONTREFILET DE VEAU LAUZON</t>
  </si>
  <si>
    <t>CONTREFILET STERLING LAUZON</t>
  </si>
  <si>
    <t>COPEAUX BOIS</t>
  </si>
  <si>
    <t>COPPA</t>
  </si>
  <si>
    <t>COQUILLE GÉANTE</t>
  </si>
  <si>
    <t>COQUILLES PETITES</t>
  </si>
  <si>
    <t>CORBEILLE DE FRUITS</t>
  </si>
  <si>
    <t>CORIANDRE</t>
  </si>
  <si>
    <t>cornet gaufrette au sésame</t>
  </si>
  <si>
    <t>CORNET LA ROSE NOIR</t>
  </si>
  <si>
    <t>CORNICHON ANETH</t>
  </si>
  <si>
    <t xml:space="preserve">CORNICHONS SURS COCKTAIL              </t>
  </si>
  <si>
    <t>COTE DE BOEUF</t>
  </si>
  <si>
    <t>CÔTE DE BŒUF ANGUS AAALAUZON</t>
  </si>
  <si>
    <t>CÔTE DE BŒUF STERLING LAUZON</t>
  </si>
  <si>
    <t xml:space="preserve">CÔTE DE BŒUF STERLING LAUZON VIEILLIE A SEC </t>
  </si>
  <si>
    <t>COTE DE BŒUF SYSCO</t>
  </si>
  <si>
    <t>CÔTE DE PORC</t>
  </si>
  <si>
    <t>CÔTE DE PORC CONG. ROYAL LAUZON</t>
  </si>
  <si>
    <t>COTE DE VEAU DE LAIT</t>
  </si>
  <si>
    <t>CÔTE DE VEAU DE LAIT LAUZON</t>
  </si>
  <si>
    <t>COTE DE VEAU LAIT BOVITENDRE</t>
  </si>
  <si>
    <t>CÔTE LEVÉE DE DOS /PORC LAUZON</t>
  </si>
  <si>
    <t>COTE LEVEES</t>
  </si>
  <si>
    <t>CÔTELETTE DE PORC 173GR CONG. LAUZON</t>
  </si>
  <si>
    <t>CÔTELETTES D'AGEAU À LA SAUCE (HDC)</t>
  </si>
  <si>
    <t>CÔTES D'AGNEAU À LA PROVENCALE LOGES</t>
  </si>
  <si>
    <t>CÔTES D'AGNEAU AU MIEL ET CITRONS (RECETTE)</t>
  </si>
  <si>
    <t>CÔTES D'AGNEAU TAPAS</t>
  </si>
  <si>
    <t>CÔTES DE PORC</t>
  </si>
  <si>
    <t>COTES DE VEAU</t>
  </si>
  <si>
    <t>CÔTES LEVÉES BARBECUE SIGNATURE</t>
  </si>
  <si>
    <t>CÔTES LEVÉES BOVITENDRE</t>
  </si>
  <si>
    <t>CÔTES LEVÉES DE BŒUF</t>
  </si>
  <si>
    <t>CÔTES LEVÉES DE PORC SAUCE MIEL ET AIL</t>
  </si>
  <si>
    <t>COULIS DE FRAISES</t>
  </si>
  <si>
    <t>COULIS DE FRAMBOISES</t>
  </si>
  <si>
    <t>COULIS DE POIVRONS RÔTIS</t>
  </si>
  <si>
    <t>COURGE JAUNE</t>
  </si>
  <si>
    <t>COURGE MUSQUÉ (BUTTERNUT)</t>
  </si>
  <si>
    <t>COURGE MUSQUÉ EN CUBE DISTAL</t>
  </si>
  <si>
    <t>COURGE POIVRÉE</t>
  </si>
  <si>
    <t>COURGES CONFITES</t>
  </si>
  <si>
    <t>COURGETTE VERTE MINI</t>
  </si>
  <si>
    <t>COURGETTES GRILLÉES (RECETTE)</t>
  </si>
  <si>
    <t>COURGETTES JAUNES</t>
  </si>
  <si>
    <t>COURGETTES VERTES</t>
  </si>
  <si>
    <t>COURGETTES VERTES SUPÉRIEURES</t>
  </si>
  <si>
    <t>COURONNE À L'OGNONS</t>
  </si>
  <si>
    <t>COUSCOUS MEDIUM</t>
  </si>
  <si>
    <t xml:space="preserve">COUSCOUS MOYEN                                       </t>
  </si>
  <si>
    <t>CRABE &amp; BRIE FILO</t>
  </si>
  <si>
    <t>CRAB DES NEIGES SECTIONS 8-10OZ</t>
  </si>
  <si>
    <t>CRABE GOBERGE</t>
  </si>
  <si>
    <t xml:space="preserve">CRANBERGES SECHE </t>
  </si>
  <si>
    <t>CRAQUELIN GÉANT</t>
  </si>
  <si>
    <t>CRÈME 35%</t>
  </si>
  <si>
    <t>CREME AEROSOL CHANTILLY</t>
  </si>
  <si>
    <t>CRÈME ANGLAISE</t>
  </si>
  <si>
    <t>CRÈME AU CITRON (RECETTE)</t>
  </si>
  <si>
    <t>CRÈME BRULÉE AU RHUM (RECETTE)</t>
  </si>
  <si>
    <t>CRÈME BRULÉE CHOCOLAT</t>
  </si>
  <si>
    <t>CRÈME BRULÉE VANILLE</t>
  </si>
  <si>
    <t>CRÈME D'ASPERGES AU BOURSSIN (RECETTE)</t>
  </si>
  <si>
    <t>CRÈME D'AVOCATS</t>
  </si>
  <si>
    <t>CRÈME DE CEPES CONGELÉ</t>
  </si>
  <si>
    <t>CRÈME DE CUISSON</t>
  </si>
  <si>
    <t>CRÈME D'OKA</t>
  </si>
  <si>
    <t>CRÈME DU DEVONSHIRE</t>
  </si>
  <si>
    <t xml:space="preserve">CRÈME FRAICHE </t>
  </si>
  <si>
    <t>CRÈME PATISSIER DE BASE</t>
  </si>
  <si>
    <t>CRÈME FRAICHE À L'ANETH</t>
  </si>
  <si>
    <t>CRÈME FRAICHE AU WAZABI</t>
  </si>
  <si>
    <t>CRÈME GLACÉ CHOCOLAT</t>
  </si>
  <si>
    <t>CRÈME GLACÉ VANILLE</t>
  </si>
  <si>
    <t>CREMEUX CHOCOLAT NOIR</t>
  </si>
  <si>
    <t>CRÈME SURE 18%</t>
  </si>
  <si>
    <t>CREMETTES 10%</t>
  </si>
  <si>
    <t>CREMETTES 2%</t>
  </si>
  <si>
    <t>CRÈPES BRETONNE 7''</t>
  </si>
  <si>
    <t>CRÊPES PT DÉJEUNER (EGGO)</t>
  </si>
  <si>
    <t>CRESSON</t>
  </si>
  <si>
    <t xml:space="preserve">CRETON </t>
  </si>
  <si>
    <t>CRETTE WONTON</t>
  </si>
  <si>
    <t>CREVETTE 2/4 U7</t>
  </si>
  <si>
    <t>CREVETTE ET PÉTONCLES AU LAIT DE COCO (RECETTE)</t>
  </si>
  <si>
    <t xml:space="preserve">CREVETTE PANNÉE </t>
  </si>
  <si>
    <t>CREVETTE PANNÉE WONTON</t>
  </si>
  <si>
    <t>CREVETTES  FETA PORTEFEUILLE</t>
  </si>
  <si>
    <t>CREVETTES 16/20 ET CREVETTES DE MATANE (RECETTE)</t>
  </si>
  <si>
    <t>CREVETTES 4/6 THAI</t>
  </si>
  <si>
    <t>CREVETTES 8/12</t>
  </si>
  <si>
    <t>CREVETTES 8/12 DÉCORTIQUÉES</t>
  </si>
  <si>
    <t>CREVETTES AUX ÉPICES TAPAS</t>
  </si>
  <si>
    <t>CREVETTES CRUES 31/40</t>
  </si>
  <si>
    <t>CREVETTES CRUES P/D 16/20 AVEC QUEUE</t>
  </si>
  <si>
    <t>CREVETTES CUITES 16/20 AVEC QUEUE</t>
  </si>
  <si>
    <t>CREVETTES CUITES 26/30 AVEC QUEUE</t>
  </si>
  <si>
    <t>CREVETTES CUITES P/D 31/40</t>
  </si>
  <si>
    <t>crevettes de l'atlantique beurre blanc à l'ail doux</t>
  </si>
  <si>
    <t>CREVETTES DE MATANE</t>
  </si>
  <si>
    <t>CREVETTES DE MATANE ET LÉGUMES GRILLÉS FORFAIT SÉRIE</t>
  </si>
  <si>
    <t>CREVETTES ET LANGOUSTE AU GRATIN</t>
  </si>
  <si>
    <t>CREVETTES GÉANTES GRILLÉES (HDC)</t>
  </si>
  <si>
    <t>CREVETTES GRISES DÉCORTIQUÉES</t>
  </si>
  <si>
    <t>CREVETTES MARINÉES ET GRILLÉES</t>
  </si>
  <si>
    <t>CREVETTES NOBASHI OCEAN JEWEL</t>
  </si>
  <si>
    <t>CREVETTES PANES TEMPURA</t>
  </si>
  <si>
    <t>CREVETTES SAUTÉES AU PASTIS RECETTE LOGES</t>
  </si>
  <si>
    <t>CREVETTES TAPAS</t>
  </si>
  <si>
    <t>CREVETTES TORPEDO 80 UNITES</t>
  </si>
  <si>
    <t>CROISSANTS</t>
  </si>
  <si>
    <t>CROISSANTS AU BEURRE (MINI)</t>
  </si>
  <si>
    <t>CROQUANT AU CHOCOLAT (RECETTE)</t>
  </si>
  <si>
    <t>CROQUETTE DE POLENTA AU FROMAGE</t>
  </si>
  <si>
    <t>CROSS TRAX ( FRITES EN FORME DE GALETTE)</t>
  </si>
  <si>
    <t>CROSTINI DE FOCACCIA</t>
  </si>
  <si>
    <t>CROSTINIS</t>
  </si>
  <si>
    <t>CROUSTILLANT AU CHOCOLAT DISTAL</t>
  </si>
  <si>
    <t>CROUSTILLANT DE CANARD</t>
  </si>
  <si>
    <t>CROÛTONS A CÉSAR</t>
  </si>
  <si>
    <t>CROÛTONS AU MAIS</t>
  </si>
  <si>
    <t>CROÛTONS ORDINAIRE (RECETTE)</t>
  </si>
  <si>
    <t>CRUDITÉ CÔTÉ JARDIN</t>
  </si>
  <si>
    <t>CRUDITÉ ET TREMPETTE</t>
  </si>
  <si>
    <t>CUBE DE BISON</t>
  </si>
  <si>
    <t>CUBE DE BOEUF</t>
  </si>
  <si>
    <t>CUBE DE BŒUF (BOUGUINION)</t>
  </si>
  <si>
    <t>CUBE DE BŒUF AA/AAA FRAIS LAUZON</t>
  </si>
  <si>
    <t>CUBE DE BŒUF POUR BROCHETTE</t>
  </si>
  <si>
    <t>CUBE DE CERF</t>
  </si>
  <si>
    <t>CUBE DE DINDE</t>
  </si>
  <si>
    <t>CUBE DE DINDE BOVITENDRE</t>
  </si>
  <si>
    <t>CUBE DE PORC</t>
  </si>
  <si>
    <t>CUBE DE VEAU BOVITENDRE</t>
  </si>
  <si>
    <t>CUBE DE VEAU FRAIS LAUZON</t>
  </si>
  <si>
    <t>CUBES D'AGNEAU</t>
  </si>
  <si>
    <t>CUBES MAIGRES</t>
  </si>
  <si>
    <t>CUEILLI DU JARDIN</t>
  </si>
  <si>
    <t>CUILLIÈRES PLASTIQUES COCKTAIL</t>
  </si>
  <si>
    <t>CUILLIÈRES PLASTIQUES EXPESSO</t>
  </si>
  <si>
    <t>CUISSE CE CANARD CONFITES</t>
  </si>
  <si>
    <t>CUISSE DE CAILLES</t>
  </si>
  <si>
    <t xml:space="preserve">CUISSE DE CANARD </t>
  </si>
  <si>
    <t>CUISSE DE CANARD BOVITENDRE</t>
  </si>
  <si>
    <t>CUISSE DE DINDE DESS. ROULEES</t>
  </si>
  <si>
    <t>CUISSE DE LAPIN</t>
  </si>
  <si>
    <t>CUISSE DE POULET AVEC DOS CONG. LAUZON</t>
  </si>
  <si>
    <t>CUISSE DE VOLAILLE FARCIE</t>
  </si>
  <si>
    <t>CUISSES DE CANARD</t>
  </si>
  <si>
    <t>CUISSES DE POULET AVEC DOS</t>
  </si>
  <si>
    <t>CUMIN MOULU</t>
  </si>
  <si>
    <t>CUPCAKE (MINI)</t>
  </si>
  <si>
    <t>CUPS DE CHOCOLAT NOIR</t>
  </si>
  <si>
    <t>CURCUMA</t>
  </si>
  <si>
    <t>CURE DENT</t>
  </si>
  <si>
    <t>DAIKON</t>
  </si>
  <si>
    <t>DANOISES FRAMBOISES</t>
  </si>
  <si>
    <t>DANOISES MINI SÉLECTION</t>
  </si>
  <si>
    <t>DANOISES MINI SÉLECTION DISTAL</t>
  </si>
  <si>
    <t>DARNE DE THON (PORTIONNER)</t>
  </si>
  <si>
    <t>DARNE D'ESPADON 8OZ</t>
  </si>
  <si>
    <t>DATTES</t>
  </si>
  <si>
    <t>DEBREZINER ÉPICÉE</t>
  </si>
  <si>
    <t>DELI ITALIANI PIATTO</t>
  </si>
  <si>
    <t>DÉLICE DE NOS MERS</t>
  </si>
  <si>
    <t>DÉLICE DES APPALACHES</t>
  </si>
  <si>
    <t xml:space="preserve">DEMI FICELLE  </t>
  </si>
  <si>
    <t>DEMI FICELLE AUX OIGNONS</t>
  </si>
  <si>
    <t>DEMI HOMARD DE L'ATLANTIQUE</t>
  </si>
  <si>
    <t>DEMI-GLACE</t>
  </si>
  <si>
    <t>DESSERTS</t>
  </si>
  <si>
    <t>DESSERT DU JOUR</t>
  </si>
  <si>
    <t>DIM SUM (VAPEUR) CREVETTES</t>
  </si>
  <si>
    <t>DIM SUM DE PORC</t>
  </si>
  <si>
    <t>DIM SUM VAPEUR DISTAL</t>
  </si>
  <si>
    <t>DINDE EN TRANCHE</t>
  </si>
  <si>
    <t>DINDE ROULÉE</t>
  </si>
  <si>
    <t>DITALINI RIGATE</t>
  </si>
  <si>
    <t>DODINE AUX MARRONS</t>
  </si>
  <si>
    <t>DORE</t>
  </si>
  <si>
    <t>DOSE QUOTIDIENNE DE LÉGUMES</t>
  </si>
  <si>
    <t>-DUCHESSE :</t>
  </si>
  <si>
    <t>DULCE DE LECHE</t>
  </si>
  <si>
    <t>DUMPLING AU PORC</t>
  </si>
  <si>
    <t>DUMPLING AU POULET</t>
  </si>
  <si>
    <t>DUMPLING AUX CREVETTES</t>
  </si>
  <si>
    <t>DUO DE BROCHETTES</t>
  </si>
  <si>
    <t>DUO JAMBON MANDARINE</t>
  </si>
  <si>
    <t>EASY EGGS</t>
  </si>
  <si>
    <t>EAU</t>
  </si>
  <si>
    <t>EAU PURE LIFE NESTLE</t>
  </si>
  <si>
    <t xml:space="preserve">EAU SAN PELLIGRINO                                      </t>
  </si>
  <si>
    <t>ECHALOTE CUISSE DE POULET</t>
  </si>
  <si>
    <t>ECHALOTTE SECHE</t>
  </si>
  <si>
    <t>ECHALOTTE VERTE</t>
  </si>
  <si>
    <t xml:space="preserve">ÉCLAIR À LA CRÈME </t>
  </si>
  <si>
    <t>ÉCLAIR AU CHOCOLAT</t>
  </si>
  <si>
    <t>ÉCREVICES</t>
  </si>
  <si>
    <t>ÉDAMAME AUX SÉSAMES (RECETTE)</t>
  </si>
  <si>
    <t>EDEL DE CLAIRON</t>
  </si>
  <si>
    <t>EFFILOCHÉ DE CANARD EN BURGER</t>
  </si>
  <si>
    <t>EFFILOCHÉ DE PORC BBQ (RECETTE LOGE)</t>
  </si>
  <si>
    <t>EGG ROLL À LA VIANDE</t>
  </si>
  <si>
    <t>EMINCE DE BOEUF</t>
  </si>
  <si>
    <t>ÉMINCÉ DE BŒUF BOVITENDRE</t>
  </si>
  <si>
    <t>ÉMINCÉ DE PORC</t>
  </si>
  <si>
    <t>EMINCE DE VEAU</t>
  </si>
  <si>
    <t>ÉMINCÉ DE VEAU BOVITENDRE</t>
  </si>
  <si>
    <t>EMMENTAL</t>
  </si>
  <si>
    <t>ÉMULTION DE CAROTTES ET GINGEMBRE</t>
  </si>
  <si>
    <t>ENDIVE</t>
  </si>
  <si>
    <t>ENDIVE AU CHÈVRE ET POIRES</t>
  </si>
  <si>
    <t>ENDIVE ROUGE</t>
  </si>
  <si>
    <t>ENGLISH MUFFINS</t>
  </si>
  <si>
    <t>ÉPAULE D'AGNEAU BRAISÉE</t>
  </si>
  <si>
    <t>ÉPAULE D'AGNEAU DÉSOSSÉE</t>
  </si>
  <si>
    <t>ÉPAULE DE COCHONNET</t>
  </si>
  <si>
    <t>ÉPAULE DE PORC</t>
  </si>
  <si>
    <t>ÉPAULE DE PORC DÉSOSSÉE</t>
  </si>
  <si>
    <t>ÉPAULE DE PORC DESOSSÉE LAUZON</t>
  </si>
  <si>
    <t>EPICE A STEACK</t>
  </si>
  <si>
    <t>ÉPICE BBQ</t>
  </si>
  <si>
    <t>EPICES A MARINADES</t>
  </si>
  <si>
    <t>ÉPICES BBQ FUMÉ AU WHISKEY</t>
  </si>
  <si>
    <t>EPICES CAJUN</t>
  </si>
  <si>
    <t>ÉPICES SAUMON CLUB HOUSE</t>
  </si>
  <si>
    <t>ÉPICES TEX MEX</t>
  </si>
  <si>
    <t>ÉPINARD À LA CRÈME (HDC)</t>
  </si>
  <si>
    <t>EPINARD BEBE</t>
  </si>
  <si>
    <t>ÉPINARD SURGELÉE EN FEUILLE DISTAL</t>
  </si>
  <si>
    <t>ÉPINARD VRAC</t>
  </si>
  <si>
    <t>ÉPINARDS SAUTÉ (RECETTE)</t>
  </si>
  <si>
    <t>ÉPINARDS SAUTÉS (POUR SANDWICH)</t>
  </si>
  <si>
    <t>EPINARDS SURGELÉE</t>
  </si>
  <si>
    <t>ESCALOPE DE FOIE GRAS</t>
  </si>
  <si>
    <t>ESCALOPE DE PORC BOVITENDRE</t>
  </si>
  <si>
    <t>ESCALOPE DE VEAU</t>
  </si>
  <si>
    <t>ESCALOPE DE VEAU DANS LA NOIX</t>
  </si>
  <si>
    <t>ESCALOPE DE VEAU SAUCE A L'AIL</t>
  </si>
  <si>
    <t>ESCALOPPE DE POULET FRAIS</t>
  </si>
  <si>
    <t xml:space="preserve">ESCARGOT GRAND </t>
  </si>
  <si>
    <t>ESCAROLE</t>
  </si>
  <si>
    <t>ESSENCE DE VANILLE</t>
  </si>
  <si>
    <t>ESTRAGON</t>
  </si>
  <si>
    <t>ESTRAGON ENTIER</t>
  </si>
  <si>
    <t>ESTURGON FUMÉ</t>
  </si>
  <si>
    <t>ÉTAGÉ DE FLÉTAN ET DE SAUMON</t>
  </si>
  <si>
    <t>ÉTAGÉ DE POMME DE TERRE</t>
  </si>
  <si>
    <t>EXTRAIT VANILLE</t>
  </si>
  <si>
    <t>EXTRA PUR CHÈVRE</t>
  </si>
  <si>
    <t>FAGOTS D'ASPERGES ET SAUMON FUMÉ</t>
  </si>
  <si>
    <t>FAGOTS D'ASPERGES, PANAIS, CAROTTES TIGES</t>
  </si>
  <si>
    <t>FAGOTS DE CAROTTES</t>
  </si>
  <si>
    <t>FAGOTS DE HARICOT VERT</t>
  </si>
  <si>
    <t xml:space="preserve">FARFALLE                                                       </t>
  </si>
  <si>
    <t xml:space="preserve">FARINE DE MAIS                                              </t>
  </si>
  <si>
    <t>FARINE DE POIS CHICHE</t>
  </si>
  <si>
    <t xml:space="preserve">FARINE ROBIN HOOD                                    </t>
  </si>
  <si>
    <t>FAUX FILET DE BŒUF MARINÉ AU SOJA (RECETTE)</t>
  </si>
  <si>
    <t>FAZZOLETTI AL FORNO GRATINÉ</t>
  </si>
  <si>
    <t>FAZZOLETTI AU HOMARD</t>
  </si>
  <si>
    <t>FAZZOLETTI CHEVRE RICOTTA ET TOMATES SÈCHÉES</t>
  </si>
  <si>
    <t>FAZZOLETTI RICOTTA &amp; EPINARDS</t>
  </si>
  <si>
    <t>FAZZOLLETTI D'AGNEAU -ÉPINARD</t>
  </si>
  <si>
    <t xml:space="preserve">FECULE DE MAIS                                           </t>
  </si>
  <si>
    <t>FENOUIL BRAISÉ À L'ORANGE ET SAFRAN</t>
  </si>
  <si>
    <t>FENOUILLE</t>
  </si>
  <si>
    <t xml:space="preserve">FESSE DE BŒUF </t>
  </si>
  <si>
    <t>FESSE DE PORC AVEC OS</t>
  </si>
  <si>
    <t>FESSE DE PORC BOVITENDRE</t>
  </si>
  <si>
    <t>FESSE DE VEAU</t>
  </si>
  <si>
    <t>FESSE SALÉE</t>
  </si>
  <si>
    <t>FETA CAYER</t>
  </si>
  <si>
    <t>FETTUCINE AUX ŒUFS MONDE DU RAVIOLI</t>
  </si>
  <si>
    <t>FETTUCINI</t>
  </si>
  <si>
    <t xml:space="preserve">FETTUCINI       AUX ÉPINARD                                               </t>
  </si>
  <si>
    <t>FEUILLETINE</t>
  </si>
  <si>
    <t>FEUILLE DE RIZ</t>
  </si>
  <si>
    <t>FEUILLES DE BANANES</t>
  </si>
  <si>
    <t>FEUILLES DE LAURIER</t>
  </si>
  <si>
    <t>FEUILLES DE PATE BRICK</t>
  </si>
  <si>
    <t xml:space="preserve">FEUILLES DE VIGNE FARCIES                      </t>
  </si>
  <si>
    <t>FEUILLETÉ DE POULET</t>
  </si>
  <si>
    <t>FEVES DE LIMA</t>
  </si>
  <si>
    <t xml:space="preserve">FEVES DE ROGNONS BLANCHES           </t>
  </si>
  <si>
    <t>FEVES DE ROGNONS ROUGES</t>
  </si>
  <si>
    <t>FEVES DE SOJA</t>
  </si>
  <si>
    <t>FEVES ÉDAMAME</t>
  </si>
  <si>
    <t>FEVES GERMÉ  (SOJA)</t>
  </si>
  <si>
    <t xml:space="preserve">FEVES JAUNES ENTIERES (SOUPE)        </t>
  </si>
  <si>
    <t>FEVES JAUNES ENTIERES DISTAL</t>
  </si>
  <si>
    <t>FEVES TONKA</t>
  </si>
  <si>
    <t>FIGUE</t>
  </si>
  <si>
    <t>FIGUES FRAICHES</t>
  </si>
  <si>
    <t>FIGUES PURÉE</t>
  </si>
  <si>
    <t>FIGUES SECHEES</t>
  </si>
  <si>
    <t>FIGUES SÉCHÉES DISTAL</t>
  </si>
  <si>
    <t>FILET D'ANCHOIS</t>
  </si>
  <si>
    <t>FILET DE BASA</t>
  </si>
  <si>
    <t>FILET DE BŒUF GRILLÉ</t>
  </si>
  <si>
    <t>FILET DE CERF BOVITENDRE</t>
  </si>
  <si>
    <t>FILET DE CERF GFS</t>
  </si>
  <si>
    <t>FILET DE CERF RECETTE LOGES</t>
  </si>
  <si>
    <t>FILET DE COCHONNET DU QUÉBEC GRILLÉ</t>
  </si>
  <si>
    <t>FILET DE CORVINA</t>
  </si>
  <si>
    <t>FILET DE CORVINA (RECETTE)</t>
  </si>
  <si>
    <t>FILET DE DORE 7 OZ</t>
  </si>
  <si>
    <t>FILET DE DORÉ RECETTE LOGES</t>
  </si>
  <si>
    <t>FILET DE FLÉTAN LÉGÈREMENT FUMÉ (RECETTE)</t>
  </si>
  <si>
    <t>FILET DE FLÉTAN VELOUTÉ AU VIN BLANC</t>
  </si>
  <si>
    <t>FILET DE MORUE 7 OZ.</t>
  </si>
  <si>
    <t>FILET DE PERCHE</t>
  </si>
  <si>
    <t>FILET DE PORC CONG LAUZON</t>
  </si>
  <si>
    <t>FILET DE PORC CONGELÉE</t>
  </si>
  <si>
    <t>FILET DE PORC NAGANO FRAIS LAUZON</t>
  </si>
  <si>
    <t>FILET DE POULET PANE love me tender</t>
  </si>
  <si>
    <t>FILET DE SANDRE</t>
  </si>
  <si>
    <t>FILET DE SAUMON DE L'ATLANTIQUE POCHÉ</t>
  </si>
  <si>
    <t>FILET DE SAUMON GRILLÉ SALSA À L'ORANGE ET ANANAS (RECETTE)</t>
  </si>
  <si>
    <t>FILET DE SÉBASTE</t>
  </si>
  <si>
    <t>FILET DE SOLE  6 OZ</t>
  </si>
  <si>
    <t>FILET DE SOLE PANE 5 OZ.</t>
  </si>
  <si>
    <t>FILET DE TILAPIA POELÉ</t>
  </si>
  <si>
    <t>FILET DE TRUITE 7 OZ</t>
  </si>
  <si>
    <t>FILET DE TURBOT</t>
  </si>
  <si>
    <t>FILET DE VEAU DE LAIT</t>
  </si>
  <si>
    <t>FILET DE VEAU PARÉ /S PERTE</t>
  </si>
  <si>
    <t>FILET D'ÉPAULE DE BŒUF</t>
  </si>
  <si>
    <t>FILET D'ESPADON</t>
  </si>
  <si>
    <t>FILET MIGNON AAA DÉNUDÉ ENTIER OU PORTION LAUZON</t>
  </si>
  <si>
    <t xml:space="preserve">FILET MIGNON AAA Sysco </t>
  </si>
  <si>
    <t>FILET MIGNON AA-AAA</t>
  </si>
  <si>
    <t>FILET MIGNON CC 8 OZ.</t>
  </si>
  <si>
    <t>FILET MIGNON DE BŒUF ANGUS AAAENTIER</t>
  </si>
  <si>
    <t>FILET MIGNON DE BŒUF STRLING ENTIER</t>
  </si>
  <si>
    <t>FILET MIGNON DE CERF</t>
  </si>
  <si>
    <t>FILETS DE PORC</t>
  </si>
  <si>
    <t>FILETS DE POULET FLAMINGO</t>
  </si>
  <si>
    <t>FILETS DE SAUMON AVEC PEAU</t>
  </si>
  <si>
    <t>FILETS DE VEAU</t>
  </si>
  <si>
    <t>FILO DE CANARD AU POIVRE VERT</t>
  </si>
  <si>
    <t>FIORE AUX ŒUFS</t>
  </si>
  <si>
    <t>FISH N' CHIPS A LA BIERE FPI 4OZ</t>
  </si>
  <si>
    <t>FISH'N CHIPS</t>
  </si>
  <si>
    <t>FLAGEOLET VERT</t>
  </si>
  <si>
    <t>FLECHE DE BACON</t>
  </si>
  <si>
    <t>FLÈCHE DE BACON LAUZON</t>
  </si>
  <si>
    <t>FLETAN</t>
  </si>
  <si>
    <t xml:space="preserve">FLEUR D'AIL </t>
  </si>
  <si>
    <t>FLEUR DE SEL</t>
  </si>
  <si>
    <t>FLEUR HON TSAI TAI</t>
  </si>
  <si>
    <t>FLEUR ORCHIDEE COMESTIBLE</t>
  </si>
  <si>
    <t>FOCACCIA AUX HERBES</t>
  </si>
  <si>
    <t>FOCACCIA CONGELÉ (PLAQUE DE 12*16``)</t>
  </si>
  <si>
    <t>FOCCACIA</t>
  </si>
  <si>
    <t>FOCCACIA PLAQUE</t>
  </si>
  <si>
    <t>FOIE DE VEAU</t>
  </si>
  <si>
    <t>FOIE DE VEAU TRANCHÉ 113GR LAUZON</t>
  </si>
  <si>
    <t>FOIE DE VOLAILLE</t>
  </si>
  <si>
    <t>FOIE GRAS</t>
  </si>
  <si>
    <t>FOIE GRAS B CONGELÉ</t>
  </si>
  <si>
    <t>FOIE GRAS DE CANARD DU TERROIR</t>
  </si>
  <si>
    <t>FOIE GRAS DE CANARD RECETTE LOGES 2011-2012</t>
  </si>
  <si>
    <t>FOIE GRAS TORCHON</t>
  </si>
  <si>
    <t xml:space="preserve">FOIE GRAS TORCHON (RECETTE PORTION) </t>
  </si>
  <si>
    <t>FOND DE TARTE 4 POUCE SUCRE</t>
  </si>
  <si>
    <t>FOND DE TARTE SALÉ 5 POUCE</t>
  </si>
  <si>
    <t>FOND DE VOLAILLE</t>
  </si>
  <si>
    <t>FONDANT CARAMEL SPECULOS</t>
  </si>
  <si>
    <t>FONDS D'ARTICHAUTS</t>
  </si>
  <si>
    <t>FONDS D'ARTICHAUTS CONGELÉS</t>
  </si>
  <si>
    <t>FONDUE D'ARTICHAUTS</t>
  </si>
  <si>
    <t>FONTINA FROMAGE</t>
  </si>
  <si>
    <t>FORET NOIR</t>
  </si>
  <si>
    <t xml:space="preserve">FOUGASSE PACETTA </t>
  </si>
  <si>
    <t>FRAISE PURÉE</t>
  </si>
  <si>
    <t>FRAISE SURGELÉ 5*1KG</t>
  </si>
  <si>
    <t>FRAISE TREMPÉE DANS CHOCOLAT</t>
  </si>
  <si>
    <t>FRAISES</t>
  </si>
  <si>
    <t>FRAISIER</t>
  </si>
  <si>
    <t>FRAMBOISE SURGELÉE</t>
  </si>
  <si>
    <t>FRAMBOISES</t>
  </si>
  <si>
    <t>FRAMBOISES PURÉE</t>
  </si>
  <si>
    <t>FRISEE ROUGE</t>
  </si>
  <si>
    <t>FRISÉE ROUGE</t>
  </si>
  <si>
    <t xml:space="preserve">FRISÉE VERTE </t>
  </si>
  <si>
    <t>FRITE DE PATATE SUCRÉE</t>
  </si>
  <si>
    <t>FRITE DE PATATES DOUCES ONDULÉES</t>
  </si>
  <si>
    <t>FRITE DOLLAR</t>
  </si>
  <si>
    <t>FRITES DE PATATE SUCRÉES</t>
  </si>
  <si>
    <t>FRITES GAUFFRÉES</t>
  </si>
  <si>
    <t>FRITES SURGELÉE</t>
  </si>
  <si>
    <t>FROMAGE À LA CRÈME ANCO</t>
  </si>
  <si>
    <t>FROMAGE À LA CRÉME AU BACON</t>
  </si>
  <si>
    <t>FROMAGE À LA CRÈME BBQ</t>
  </si>
  <si>
    <t>FROMAGE BLANC TAPAS</t>
  </si>
  <si>
    <t>FROMAGE CHEDDAR  JAUNE EN TRANCHE</t>
  </si>
  <si>
    <t>FROMAGE DE CHÈVRE AUX HERBES</t>
  </si>
  <si>
    <t>FROMAGE EN GRAIN</t>
  </si>
  <si>
    <t>FROMAGES FRANCAIS</t>
  </si>
  <si>
    <t>FROMAGES GOURMET</t>
  </si>
  <si>
    <t>FROMAGES ITALIEN</t>
  </si>
  <si>
    <t xml:space="preserve">FROMAGE PECORINO </t>
  </si>
  <si>
    <t>FROMAGES QUÉBECOIS</t>
  </si>
  <si>
    <t>FRUITS DE LA PASSION PUREE</t>
  </si>
  <si>
    <t>FRUITS FRAIS DU MARCHÉ LOGES</t>
  </si>
  <si>
    <t>FUMÉ LIQUIDE</t>
  </si>
  <si>
    <t>FUMET DE POISSON</t>
  </si>
  <si>
    <t>FUMET DE POISSON (RECETTE)</t>
  </si>
  <si>
    <t xml:space="preserve">FUNKY CITRON </t>
  </si>
  <si>
    <t>Fusilli au petits légumes etjambon</t>
  </si>
  <si>
    <t xml:space="preserve">FUSILLI AUX LEGUMES                              </t>
  </si>
  <si>
    <t>GALETTE DE BŒUF 4OZ</t>
  </si>
  <si>
    <t>GALETTE DE BŒUF 7OZ</t>
  </si>
  <si>
    <t>GALETTE DE BŒUF AA/AAA 6OZ LAUZON</t>
  </si>
  <si>
    <t>GALETTE DE BŒUF MINI</t>
  </si>
  <si>
    <t>GALETTE DE BŒUF MINI AA/AAA 45GR LAUZON</t>
  </si>
  <si>
    <t>GALETTE DE POULET CROUSTILLANT</t>
  </si>
  <si>
    <t>GALETTE VÉGÉTARIENNE LAUZON</t>
  </si>
  <si>
    <t>GALETTES DE RIZ</t>
  </si>
  <si>
    <t>GAMBAS (CREVETTES 4/6 non decorti. )</t>
  </si>
  <si>
    <t xml:space="preserve">GARGANELLI                                               </t>
  </si>
  <si>
    <t>GARNITURE POUR SANDWICHS</t>
  </si>
  <si>
    <t>GARNITURE TOFFEE POUR PARADIS</t>
  </si>
  <si>
    <t>GARNITURES CANAPÉS</t>
  </si>
  <si>
    <t>GARNITURES DESSERTS</t>
  </si>
  <si>
    <t>GARNITURES ENTRÉES BANQUET</t>
  </si>
  <si>
    <t>GARNITURES PLATS BANQUETS</t>
  </si>
  <si>
    <t>GATEAU A LA MANGUE</t>
  </si>
  <si>
    <t>GÂTEAU AU CAROTTES (RECETTE)</t>
  </si>
  <si>
    <t>GATEAU AU FROMAGE</t>
  </si>
  <si>
    <t>GATEAU AU FROMAGE BOULANGERIE BELGE</t>
  </si>
  <si>
    <t>GATEAU AU FROMAGE DAIQUIRI FRAISE</t>
  </si>
  <si>
    <t>GATEAU AU FROMAGE MINI BOUCHÉES</t>
  </si>
  <si>
    <t>GATEAU AU FROMAGE MINI ROLO</t>
  </si>
  <si>
    <t>GATEAU AUX CAROTTES</t>
  </si>
  <si>
    <t>GATEAU BAVAROIS MANGUE ET CASSIS</t>
  </si>
  <si>
    <t>GATEAU COINTREAU</t>
  </si>
  <si>
    <t>GATEAU CRÈME AU BEURRE MOKA</t>
  </si>
  <si>
    <t>GATEAU DE CRABE CANAPÉ</t>
  </si>
  <si>
    <t>GATEAU FLEUR DE SEL</t>
  </si>
  <si>
    <t>GATEAU FÔRET NOIR</t>
  </si>
  <si>
    <t>GATEAU FRAISES ET AMANDES SALÉES</t>
  </si>
  <si>
    <t>GATEAU FRAISIER</t>
  </si>
  <si>
    <t>GATEAU FRAMBOISIER</t>
  </si>
  <si>
    <t>GATEAU LEVY ROOT BEER</t>
  </si>
  <si>
    <t>GATEAU MANDARINE</t>
  </si>
  <si>
    <t>GATEAU OPERA PLAQUE</t>
  </si>
  <si>
    <t>GATEAU PARADIS</t>
  </si>
  <si>
    <t>GATEAU PARIS BREST</t>
  </si>
  <si>
    <t>GATEAU PASSION ÉQUATEUR</t>
  </si>
  <si>
    <t>GATEAU POUDING AUX BLEUETS</t>
  </si>
  <si>
    <t>GATEAU PRIVILÈGE</t>
  </si>
  <si>
    <t>GATEAU QUATRE-QUART CITRON</t>
  </si>
  <si>
    <t>GATEAU RED VELVET</t>
  </si>
  <si>
    <t>GATEAU TENTATION ROYAL</t>
  </si>
  <si>
    <t>GATEAU TIRAMISU</t>
  </si>
  <si>
    <t>GAUFRE DE BRUXELLES</t>
  </si>
  <si>
    <t>GAUFRE DE LIEGE</t>
  </si>
  <si>
    <t>GAUFFRE DE LIÈGE MINI</t>
  </si>
  <si>
    <t>GELATINE EN FEUILLE</t>
  </si>
  <si>
    <t>GELATINE EN POUDRE</t>
  </si>
  <si>
    <t>GELÉE DE BLEUETS (RECETTE)</t>
  </si>
  <si>
    <t>GELÉE DE CIDRE DE POMME</t>
  </si>
  <si>
    <t>GELÉE DE MENTHE</t>
  </si>
  <si>
    <t>GELÉE DE PORTO</t>
  </si>
  <si>
    <t>GELÉE DE PORTO MAISON</t>
  </si>
  <si>
    <t>GELÉE DE SAUTERNE</t>
  </si>
  <si>
    <t>GELÉE DE SUREAUX</t>
  </si>
  <si>
    <t>GEMELLI</t>
  </si>
  <si>
    <t>GEMELLI AUX ŒUFS</t>
  </si>
  <si>
    <t>GÉSIER DE CANARD CONFIT</t>
  </si>
  <si>
    <t>GÉSIERS DE CANARD CONFITS (RECETTE)</t>
  </si>
  <si>
    <t>GÉSIERS DE CANARD CRU</t>
  </si>
  <si>
    <t>GIARDINIÈRA DE LÉGUMES MARINÉS (RECETTE)</t>
  </si>
  <si>
    <t>GIGOT D'AGNEAU AVEC OS CONG N.Z LAUZON</t>
  </si>
  <si>
    <t>GIGOT D'AGNEAU BOVITENDRE</t>
  </si>
  <si>
    <t>GIGOT D'AGNEAU DÉSOSSÉ EN RÔTI N.Z. LAUZON</t>
  </si>
  <si>
    <t>GIGOT DE COCHONNET</t>
  </si>
  <si>
    <t>GIGOT DESOSSEE INTERIEUR</t>
  </si>
  <si>
    <t>GIGOT DESS. ROULE</t>
  </si>
  <si>
    <t>GIN UNGAVA</t>
  </si>
  <si>
    <t>GINGEMBRE   MOULU</t>
  </si>
  <si>
    <t xml:space="preserve">GINGEMBRE MARINE                 </t>
  </si>
  <si>
    <t xml:space="preserve">GINGEMBRE MARINE POUR SUSHIS </t>
  </si>
  <si>
    <t>GINGEMBRE RACINE</t>
  </si>
  <si>
    <t>GIROLLES SURGELÉES</t>
  </si>
  <si>
    <t>GLACE CHOCO NOISETTE (RECETTE)</t>
  </si>
  <si>
    <t xml:space="preserve">GLACE VANILLE (RECETTE) </t>
  </si>
  <si>
    <t>GLUCOSE 2O KG</t>
  </si>
  <si>
    <t>GNOCCHI (PATATE)</t>
  </si>
  <si>
    <t>GNOCCHI À LA COURGE ET RICOTTA</t>
  </si>
  <si>
    <t>GORGONZOLA CASTELLI</t>
  </si>
  <si>
    <t>GOUDA DOUX</t>
  </si>
  <si>
    <t>GOUDA FUMÉ (6EM SORTE)</t>
  </si>
  <si>
    <t>GOUSSE DE VANILLE</t>
  </si>
  <si>
    <t>GOÛTER DESSERT</t>
  </si>
  <si>
    <t>GOÛTER DESSERT (LOGES 2013-2014)</t>
  </si>
  <si>
    <t>GOÛTER ORIENTAL</t>
  </si>
  <si>
    <t>GOÛTER SALSA</t>
  </si>
  <si>
    <t>GRAIN DE CAFÉ AU CHOCOLAT</t>
  </si>
  <si>
    <t>GRAINE DE FENOUILLE</t>
  </si>
  <si>
    <t>GRAINES DE CARVI</t>
  </si>
  <si>
    <t>GRAINES DE CITROUILLE</t>
  </si>
  <si>
    <t>GRAINES DE CORIANDE</t>
  </si>
  <si>
    <t>GRAINES DE CUMIN</t>
  </si>
  <si>
    <t>GRAINES DE MOUTARE</t>
  </si>
  <si>
    <t>GRAINES DE PAVOT</t>
  </si>
  <si>
    <t xml:space="preserve">GRAINES DE SESAME BLANCHES               </t>
  </si>
  <si>
    <t xml:space="preserve">GRAINES DE SESAME NOIRES                   </t>
  </si>
  <si>
    <t>GRAINES DE TOURNESOL</t>
  </si>
  <si>
    <t>GRAISSE DE CANARD</t>
  </si>
  <si>
    <t>GRAND MARNIER</t>
  </si>
  <si>
    <t>GRAND-MARNIER</t>
  </si>
  <si>
    <t>GRAPPES DE GROSEILLES CONG.</t>
  </si>
  <si>
    <t>GRAS DE CANARD</t>
  </si>
  <si>
    <t>GRATIN DAUPHINOIS</t>
  </si>
  <si>
    <t>GRATIN DE POMMES GRELOTS</t>
  </si>
  <si>
    <t>GRAVLAX DE SAUMON AU SIROP D'ÉRABLE (RECETTE)</t>
  </si>
  <si>
    <t>GRELOT ROUGE</t>
  </si>
  <si>
    <t>GRELOTS AU GRAS DE CANARD (RECETTE)</t>
  </si>
  <si>
    <t>GRIDDLE MATE</t>
  </si>
  <si>
    <t>GRIGNOTINES</t>
  </si>
  <si>
    <t>GRILLED CHEESE DE HOMARD</t>
  </si>
  <si>
    <t>-GRIOTTIN :</t>
  </si>
  <si>
    <t>GRISON</t>
  </si>
  <si>
    <t>GRITS (HOMINY)</t>
  </si>
  <si>
    <t xml:space="preserve">GROS SEL                                                     </t>
  </si>
  <si>
    <t>GROSEILLES EN GRAPPE CONGELÉES</t>
  </si>
  <si>
    <t>GRUAU QUAKER</t>
  </si>
  <si>
    <t>GRUE DE CACAO</t>
  </si>
  <si>
    <t>GUACAMOLE CAVALO</t>
  </si>
  <si>
    <t>GUACAMOLE MEXICAINE EN PATE</t>
  </si>
  <si>
    <t>GUACAMOLE RECETTE</t>
  </si>
  <si>
    <t>GUIMAUVES MINI</t>
  </si>
  <si>
    <t>GUMMY BEARS</t>
  </si>
  <si>
    <t>HAAGEN DAZS</t>
  </si>
  <si>
    <t>HACHÉ DE BŒUF AA/AAA EXTRA MAIGRE LAUZON</t>
  </si>
  <si>
    <t>HACHÉ DE BŒUF AA/AAA MAIGRE LAUZON</t>
  </si>
  <si>
    <t>HACHÉ DE BŒUF ANGUS CONG. LAUZON</t>
  </si>
  <si>
    <t>HACHÉ DE BŒUF ANGUS FRAIS. LAUZON</t>
  </si>
  <si>
    <t>HACHÉ DE PORC</t>
  </si>
  <si>
    <t>HACHÉ DE VEAU</t>
  </si>
  <si>
    <t>HACHÉ DE VEAU CONG. LAUZON</t>
  </si>
  <si>
    <t>HACHE MAIGRE 75%</t>
  </si>
  <si>
    <t>HAMBURGER ANGUS 4OZ</t>
  </si>
  <si>
    <t>HARENG FUMÉ</t>
  </si>
  <si>
    <t>HARENGS SAURS</t>
  </si>
  <si>
    <t>HARICOTS BLANCS</t>
  </si>
  <si>
    <t>HARICOTS BLANCS 540 ML</t>
  </si>
  <si>
    <t>HARICOTS COCO</t>
  </si>
  <si>
    <t>HARICOTS JAUNE AU BEURRE</t>
  </si>
  <si>
    <t>HARICOTS JAUNES</t>
  </si>
  <si>
    <t>HARICOTS KILOMETRES</t>
  </si>
  <si>
    <t>HARICOTS NOIR 540ML</t>
  </si>
  <si>
    <t>HARICOTS ROGNON ROUGE</t>
  </si>
  <si>
    <t>HARICOTS ROUGE EN CANNE</t>
  </si>
  <si>
    <t>HARICOTS VERTS EXTRA FINS SURG</t>
  </si>
  <si>
    <t>HARICOTS VERTS EXTRAFIN FRAIS</t>
  </si>
  <si>
    <t>HARISSA</t>
  </si>
  <si>
    <t>HAUT DE CÔTE DE BŒUF PORTION</t>
  </si>
  <si>
    <t>HAUT DE CÔTES DE BŒUF DISTAL</t>
  </si>
  <si>
    <t>HAUT DE CUISSE DE POULET</t>
  </si>
  <si>
    <t>HAUT DE CUISSE DE POULET DÉSOSSÉES CONG. LAUZON</t>
  </si>
  <si>
    <t>HAUT DE SURLONGE</t>
  </si>
  <si>
    <t>HAVARTI CRÈME</t>
  </si>
  <si>
    <t>HERBES DE PROVENCE</t>
  </si>
  <si>
    <t>HERBES SALÉES</t>
  </si>
  <si>
    <t>HOMARD CUIT (SOUS RECETTE LOGE GRILLED DE HOMARD)</t>
  </si>
  <si>
    <t>HOMARD EN CONSERVE   11.3 OZ</t>
  </si>
  <si>
    <t>HOMARD FRAIS UTILITÉ</t>
  </si>
  <si>
    <t>HOMARD THERMIDOR (SALTIMBANCO)</t>
  </si>
  <si>
    <t>HOMARDS FRAIS 1 1/4 - 1 1/2 LBS</t>
  </si>
  <si>
    <t>HOT DOG</t>
  </si>
  <si>
    <t>HOT DOG SANDWICH</t>
  </si>
  <si>
    <t>HUILE D'ARACHIDE</t>
  </si>
  <si>
    <t>HUILE D'ARGAN</t>
  </si>
  <si>
    <t>HUILE DE BASILIC</t>
  </si>
  <si>
    <t xml:space="preserve">HUILE DE CANOLA  </t>
  </si>
  <si>
    <t xml:space="preserve">HUILE DE MAIS                                             </t>
  </si>
  <si>
    <t>HUILE DE NOISETTE</t>
  </si>
  <si>
    <t>HUILE DE NOIX</t>
  </si>
  <si>
    <t>HUILE DE PEPIN DE RAISINS</t>
  </si>
  <si>
    <t>HUILE DE PISTACHES</t>
  </si>
  <si>
    <t>HUILE DE ROMARIN</t>
  </si>
  <si>
    <t>HUILE DE SÉSAME</t>
  </si>
  <si>
    <t xml:space="preserve">HUILE DE SESAME PURE                               </t>
  </si>
  <si>
    <t>HUILE DE TRUFFES BLANCHES</t>
  </si>
  <si>
    <t xml:space="preserve">HUILE D'OLIVES EXTRA VIERGE               </t>
  </si>
  <si>
    <t>HUILE D'OLIVES LEBLANC</t>
  </si>
  <si>
    <t xml:space="preserve">HUILE D'OLIVES PURE                               </t>
  </si>
  <si>
    <t>HUILE FUMÉ</t>
  </si>
  <si>
    <t>HUILE POUR FRITEUSE</t>
  </si>
  <si>
    <t xml:space="preserve">HUILE SHORTENING POUR FRITURE </t>
  </si>
  <si>
    <t>HUITRE BLACKBERRY POINT</t>
  </si>
  <si>
    <t>HUITRE RASBERRY POINT</t>
  </si>
  <si>
    <t>HUITRE SEX ON THE BAY</t>
  </si>
  <si>
    <t>HUMMUS AUX JALAPENOS</t>
  </si>
  <si>
    <t>HUMMUS AUX NOIX DE PIN FONTAINE SANTÉ</t>
  </si>
  <si>
    <t>HUMMUS AUX POIVRONS ROUGES</t>
  </si>
  <si>
    <t>HUMMUS TRADITIONNEL FONTAINE SANTÉ</t>
  </si>
  <si>
    <t>HUMUS</t>
  </si>
  <si>
    <t>HUMUS DISTAL</t>
  </si>
  <si>
    <t>ICEBERG EXTRA FANCY</t>
  </si>
  <si>
    <t>INTÉRIEUR DE RONDE DE BŒUF ANGUS AAA LAUZON</t>
  </si>
  <si>
    <t>JACK DANIEL'S</t>
  </si>
  <si>
    <t>JALAPENOS FARCIS</t>
  </si>
  <si>
    <t>JAMBON À L'ANCIENNE</t>
  </si>
  <si>
    <t>JAMBON À L'OS DU TERROIR</t>
  </si>
  <si>
    <t>JAMBON CAPICCOLO DOUX LAUZON</t>
  </si>
  <si>
    <t>JAMBON CERANO ET MELON</t>
  </si>
  <si>
    <t>JAMBON CUIT</t>
  </si>
  <si>
    <t>JAMBON EN TRANCHE</t>
  </si>
  <si>
    <t>JAMBON FORÊT NOIR</t>
  </si>
  <si>
    <t>JAMBON FUMÉ A L'ÉRABLE LAUZON</t>
  </si>
  <si>
    <t>JAMBON SUR OS OLYMEL LAUZON</t>
  </si>
  <si>
    <t xml:space="preserve">JARDINIÈRE DE LÉGUMES DU QUEBEC </t>
  </si>
  <si>
    <t>JARLSBERG</t>
  </si>
  <si>
    <t>JARRET D'AGNEAU</t>
  </si>
  <si>
    <t>JARRET D'AGNEAU CONFIT (DISTAL)</t>
  </si>
  <si>
    <t>JARRET D'AGNEAU CONG N.Z. LAUZON</t>
  </si>
  <si>
    <t>JARRET D'AGNEAU CRU (DISTAL)</t>
  </si>
  <si>
    <t>JARRET DE BŒUF</t>
  </si>
  <si>
    <t>JARRET DE PORC</t>
  </si>
  <si>
    <t xml:space="preserve">JELLO A LA LIMETTE                                        </t>
  </si>
  <si>
    <t xml:space="preserve">JELLO AUX FRAMBOISES                              </t>
  </si>
  <si>
    <t>JELLY BEANS</t>
  </si>
  <si>
    <t>JICAMA</t>
  </si>
  <si>
    <t>JOUE DE PORCELET CONFITE</t>
  </si>
  <si>
    <t>JULIENNE DE CAROTTES</t>
  </si>
  <si>
    <t>JUS AU CIDRE</t>
  </si>
  <si>
    <t>JUS D'AGNEAU</t>
  </si>
  <si>
    <t xml:space="preserve">JUS D'ANNANAS                                            </t>
  </si>
  <si>
    <t>JUS DE CANNEBERGES</t>
  </si>
  <si>
    <t>JUS DE CITRONS SURGELÉ</t>
  </si>
  <si>
    <t>JUS DE LIMETTES</t>
  </si>
  <si>
    <t>JUS DE PAMPLEMOUSSE</t>
  </si>
  <si>
    <t xml:space="preserve">JUS DE PAMPLEMOUSSES                              </t>
  </si>
  <si>
    <t>JUS DE POMMES</t>
  </si>
  <si>
    <t>JUS DE RAISINS</t>
  </si>
  <si>
    <t xml:space="preserve">JUS DE TOMATES                                          </t>
  </si>
  <si>
    <t>JUS DE VIANDE (RECETTE)</t>
  </si>
  <si>
    <t>JUS D'ORANGE FAIRLEE</t>
  </si>
  <si>
    <t>JUS D'ORANGE FRAIS</t>
  </si>
  <si>
    <t>JUS D'ORANGE KENT</t>
  </si>
  <si>
    <t xml:space="preserve">JUS V-8                                                         </t>
  </si>
  <si>
    <t>KEBAB DE CRABE PHILLIPS</t>
  </si>
  <si>
    <t>KETCHUP À LA RHUBARBE</t>
  </si>
  <si>
    <t xml:space="preserve">KETCHUP HEINZ  MINI                                       </t>
  </si>
  <si>
    <t xml:space="preserve">KETCHUP MAISON (RECETTE) </t>
  </si>
  <si>
    <t xml:space="preserve">KETCHUP VOLPAK                                          </t>
  </si>
  <si>
    <t>KIWI N.Z.</t>
  </si>
  <si>
    <t>KUMQUAT</t>
  </si>
  <si>
    <t>LAIT 1%</t>
  </si>
  <si>
    <t>LAIT 2%</t>
  </si>
  <si>
    <t>LAIT 3.25%</t>
  </si>
  <si>
    <t>LAIT CONDENSE (DULCE)</t>
  </si>
  <si>
    <t>LAIT DE COCO</t>
  </si>
  <si>
    <t>LAIT ÉCÈMÉ</t>
  </si>
  <si>
    <t>LAITUE ARAGULA</t>
  </si>
  <si>
    <t>LAITUE CHINOISE</t>
  </si>
  <si>
    <t xml:space="preserve">LAITUE FEUILLE DE CHÊNE </t>
  </si>
  <si>
    <t>LAITUE FRISÉE ROUGE</t>
  </si>
  <si>
    <t>LAITUE FRISÉE VERTE</t>
  </si>
  <si>
    <t>LAITUE NICOISE</t>
  </si>
  <si>
    <t>LAITUE ROMAINE ENTIERE</t>
  </si>
  <si>
    <t>LAMELLES DE CANARD FUMÉ (SALTIMBANCO 2012)</t>
  </si>
  <si>
    <t>LANGOUSTINE 26/30</t>
  </si>
  <si>
    <t>LANGOUSTINES 13/15</t>
  </si>
  <si>
    <t>LANGOUSTINES 16/20 TAIWAN</t>
  </si>
  <si>
    <t>LANIÈRE MASCARPONNE GATEAU</t>
  </si>
  <si>
    <t>LANIERES DE BOEUF</t>
  </si>
  <si>
    <t>LANIÈRES DE POULET FAJITAS (RECETTE)</t>
  </si>
  <si>
    <t>LAPIN ENTIER</t>
  </si>
  <si>
    <t>LARD FRAIS</t>
  </si>
  <si>
    <t>LARD FUMÉ</t>
  </si>
  <si>
    <t>LARD SALÉ FRAIS</t>
  </si>
  <si>
    <t>LASAGNE</t>
  </si>
  <si>
    <t>LASAGNE AUX EPINARDS</t>
  </si>
  <si>
    <t xml:space="preserve">LASAGNE BLANCHE 10"                                 </t>
  </si>
  <si>
    <t>LATKAS</t>
  </si>
  <si>
    <t>LAVANDE</t>
  </si>
  <si>
    <t>LÉGUMES CHINOIS WOK</t>
  </si>
  <si>
    <t>Légumes du Marché</t>
  </si>
  <si>
    <t>LÉGUMES GRILLÉ À L'ESTRAGON (RECETTE)</t>
  </si>
  <si>
    <t>LÉGUMES GRILLÉS POUR SANDWICH (RECETTE)</t>
  </si>
  <si>
    <t>LÉGUMES ITALIEN GRILLÉS</t>
  </si>
  <si>
    <t>LÉGUMES MARINÉS</t>
  </si>
  <si>
    <t>LÉGUMES MÉLANGE FUSION BONDUEL</t>
  </si>
  <si>
    <t>LÉGUMES RACINE AUX HERBES</t>
  </si>
  <si>
    <t>LÉGUMES RACINES À L'HUILE D'OLIVES RECETTE LOGES</t>
  </si>
  <si>
    <t>LÉGUMES RÔTIS BISTRO</t>
  </si>
  <si>
    <t>LENTILLE VERTES</t>
  </si>
  <si>
    <t>LENTILLES DU PUY VERT FONCÉ</t>
  </si>
  <si>
    <t xml:space="preserve">LENTILLES VERTES GROS ESTOM           </t>
  </si>
  <si>
    <t>LENTILLESROUGES</t>
  </si>
  <si>
    <t>LEVURE SECHE</t>
  </si>
  <si>
    <t>LEVURE SÈCHE DUBORD</t>
  </si>
  <si>
    <t>LIME EXOTIQUE</t>
  </si>
  <si>
    <t>LIMES PURÉE</t>
  </si>
  <si>
    <t>LIMETTES</t>
  </si>
  <si>
    <t>LIMETTES PETITE CAISSE</t>
  </si>
  <si>
    <t xml:space="preserve">LINGUINIS                                                     </t>
  </si>
  <si>
    <t>LINGUINI FRAIS</t>
  </si>
  <si>
    <t>LIQUEUR DE FINE FINE SÈVE</t>
  </si>
  <si>
    <t>LITCHI</t>
  </si>
  <si>
    <t>LOBE DE FOIE GRAS</t>
  </si>
  <si>
    <t>LOLO ROSA</t>
  </si>
  <si>
    <t>LONGE COURTE DE BOEUF</t>
  </si>
  <si>
    <t>LONGE COURTE DE BOEUF VIEILLI A SEC</t>
  </si>
  <si>
    <t>LONGE COURTE DE BOEUF STERLING</t>
  </si>
  <si>
    <t>LONGE COURTE DE BOEUF STERLING VIEILLI A SEC</t>
  </si>
  <si>
    <t>LONGE D'AGNEAU MARINÉE (RECETTE)</t>
  </si>
  <si>
    <t>LONGE D'AGNEAU SYSCO</t>
  </si>
  <si>
    <t>LONGE DE PORC DESOSSÉE FRAIS LAUZON</t>
  </si>
  <si>
    <t>LONGE DE PORC DESOSSÉE NAGANO LONZON</t>
  </si>
  <si>
    <t>LONGE DE PORC DESS. FRAICHE</t>
  </si>
  <si>
    <t>LONGE DE PORC FARCIE (RECETTE)</t>
  </si>
  <si>
    <t>LONGE DE PORC FUMÉ BOVITENDRE</t>
  </si>
  <si>
    <t>LONGE DE PORC FUMÉ RECETTE</t>
  </si>
  <si>
    <t>LONGE DE PORC FUMÉ SLOVÉNIA</t>
  </si>
  <si>
    <t>LONGE DE PORC LAQUÉE (RECETTE)</t>
  </si>
  <si>
    <t>LONGE DE PORC MARINÉ À L'ORANGE ET CHILI</t>
  </si>
  <si>
    <t>LONGE DE THON AU SÉSAMES</t>
  </si>
  <si>
    <t>LONGE DE THON FRAIS</t>
  </si>
  <si>
    <t>LONGE DESS. LAIT</t>
  </si>
  <si>
    <t>LOTTE</t>
  </si>
  <si>
    <t>LUZERNE</t>
  </si>
  <si>
    <t>LYCHEE PURÉE</t>
  </si>
  <si>
    <t>M&amp;M</t>
  </si>
  <si>
    <t>MACARONS</t>
  </si>
  <si>
    <t>MACARON DE FOIE GRAS ET PAIN D'ÉPICE (RECETTE)</t>
  </si>
  <si>
    <t>MACARONI</t>
  </si>
  <si>
    <t>MACEDOINE DE LEGUMES</t>
  </si>
  <si>
    <t>MACEDOINE DE LÉGUMES DISTAL</t>
  </si>
  <si>
    <t>MACHE</t>
  </si>
  <si>
    <t>MACIS MOULU</t>
  </si>
  <si>
    <t>MACQUEREAUX FUMÉ</t>
  </si>
  <si>
    <t>MACREUSE DE BŒUF</t>
  </si>
  <si>
    <t>MAGRET DE CANARD BOVITENDRE</t>
  </si>
  <si>
    <t>MAGRET DE CANARD LAUZON</t>
  </si>
  <si>
    <t>MAGRET DE CANARD FUMÉ</t>
  </si>
  <si>
    <t>MAGRET DE CANARD MULARD</t>
  </si>
  <si>
    <t>MAGRET DE CANARD SECHE</t>
  </si>
  <si>
    <t>MAGRET DE CANRD FRAIS DE BRESSE</t>
  </si>
  <si>
    <t>MAHI MAHI</t>
  </si>
  <si>
    <t xml:space="preserve">MAIS EN CRÈME                                         </t>
  </si>
  <si>
    <t>MAIS EN GRAIN / CORN</t>
  </si>
  <si>
    <t>MAIS MINIATURES</t>
  </si>
  <si>
    <t>MAIS RÔTIS</t>
  </si>
  <si>
    <t>MAIS SOUFFLÉ</t>
  </si>
  <si>
    <t>MAIS SUCRÉS SAUTÉS AU BEURE</t>
  </si>
  <si>
    <t>MAMIROLLE</t>
  </si>
  <si>
    <t>MANDARINE EN BOÎTE</t>
  </si>
  <si>
    <t>MANGOS</t>
  </si>
  <si>
    <t>MANGUE CONGELÉ</t>
  </si>
  <si>
    <t>MANICOTTI FROMAGE,EPINARD,BASILIC</t>
  </si>
  <si>
    <t>MAQUEREAU FUMÉ EN FILET</t>
  </si>
  <si>
    <t>MARGARINE SPECTRA 13 KG</t>
  </si>
  <si>
    <t>MARGUERITTE AUX FRUITS</t>
  </si>
  <si>
    <t>MARINADE À LA BIÈRE (RECETTE)</t>
  </si>
  <si>
    <t>MARINADE AU ROMARIN ET AIL</t>
  </si>
  <si>
    <t>MARINADE CITRON ET ROMARIN</t>
  </si>
  <si>
    <t>MARINADE MIEL ET THYM</t>
  </si>
  <si>
    <t>MARINADE POUR CERF</t>
  </si>
  <si>
    <t>MARMELADE AUX 3 FRUITS</t>
  </si>
  <si>
    <t>MARRONS ENTIERS</t>
  </si>
  <si>
    <t>MASCARPONE</t>
  </si>
  <si>
    <t>MASCARPONE DISTAL</t>
  </si>
  <si>
    <t>MAYONAISE AUX PIMENTS ANCHOS (SOUS RECETTE GRILLED DE HOMARD)</t>
  </si>
  <si>
    <t>MAYONNAISE AUX OLIVES CALAMATA</t>
  </si>
  <si>
    <t>MAYONNAISE AUX POIVRONS ROUGES(RECETTE)</t>
  </si>
  <si>
    <t>MAYONNAISE HELLMAN'S</t>
  </si>
  <si>
    <t xml:space="preserve">MAYONNAISE HELMMANS MINI                        </t>
  </si>
  <si>
    <t xml:space="preserve">MÉDAGLIONI À LA COURGE  </t>
  </si>
  <si>
    <t>MÉDAGLIONI À LA COURGE RECETTE LOGES</t>
  </si>
  <si>
    <t>MÉDAGLIONI RAYÉ GÉANT FROMAGE ET ÉPINARDS</t>
  </si>
  <si>
    <t>MÉDAGLIONI RAYÉ GÉANT FROMAGE ET ÉPINARDS (RECETTE)</t>
  </si>
  <si>
    <t>MÉDAIGLIONI SAUCISSE ET RAPINI</t>
  </si>
  <si>
    <t>MÉDAILLON DE VEAU FRAIS</t>
  </si>
  <si>
    <t>MÉLANGE 6 LÉGUMINEUSE</t>
  </si>
  <si>
    <t>MELANGE A MUFFINS</t>
  </si>
  <si>
    <t xml:space="preserve">MELANGE D'EPICES </t>
  </si>
  <si>
    <t>MÉLANGE ALL SPICE</t>
  </si>
  <si>
    <t>MÉLANGE AUX HERBES</t>
  </si>
  <si>
    <t xml:space="preserve">MELANGE CINQ POIVRE </t>
  </si>
  <si>
    <t>MELANGE DE FRUITS DE MER (SALADE)</t>
  </si>
  <si>
    <t>MÉLANGE DE RIZ BASMATI ET SAUVAGE</t>
  </si>
  <si>
    <t>MÉLANGE DU RANDONEUR</t>
  </si>
  <si>
    <t xml:space="preserve">MELANGE DECAFEINE                              </t>
  </si>
  <si>
    <t>MÉLANGE PATE À FRIRE</t>
  </si>
  <si>
    <t>MÉLASSE</t>
  </si>
  <si>
    <t>MELON D'EAU</t>
  </si>
  <si>
    <t>MELONS MIEL</t>
  </si>
  <si>
    <t>MENTHE</t>
  </si>
  <si>
    <t>MERGUEZ</t>
  </si>
  <si>
    <t>MERGUEZ BOVITENDRE</t>
  </si>
  <si>
    <t>MEROU ROUGE FILET</t>
  </si>
  <si>
    <t>MESCLUN</t>
  </si>
  <si>
    <t>MESCLUN VANKLEEK HILL</t>
  </si>
  <si>
    <t>MESCLUN DIABOLIQUE</t>
  </si>
  <si>
    <t>MESLUN DU TERROIR</t>
  </si>
  <si>
    <t>MEZZELUNE</t>
  </si>
  <si>
    <t>MICRO BASILIC</t>
  </si>
  <si>
    <t>MICRO CRESSON</t>
  </si>
  <si>
    <t>MICRO FEUILLE DE BETTERAVE</t>
  </si>
  <si>
    <t>MICRO MESCLUN</t>
  </si>
  <si>
    <t>MICRO ROQUETTE</t>
  </si>
  <si>
    <t xml:space="preserve">MIEL LIQUIDE                                          </t>
  </si>
  <si>
    <t>MIGNERON</t>
  </si>
  <si>
    <t>MINI ARAGULA</t>
  </si>
  <si>
    <t>MINI BOCCONCINI</t>
  </si>
  <si>
    <t>MINI BOCCONCINNI (COCKTAIL)</t>
  </si>
  <si>
    <t>MINI CHAUSSON AUX POMMES</t>
  </si>
  <si>
    <t>MINI CLUB SANDWICHE (RECETTE)</t>
  </si>
  <si>
    <t>MINI CROISSANT</t>
  </si>
  <si>
    <t>MINI CROISSANTS DISTAL</t>
  </si>
  <si>
    <t>MINI CUP CAKE ASSORTITS</t>
  </si>
  <si>
    <t>MINI EGG ROLLS</t>
  </si>
  <si>
    <t>MINI FILET DE POULET BUFFALO</t>
  </si>
  <si>
    <t>MINI GRILL CHEESE</t>
  </si>
  <si>
    <t>MINI HAMBURGER</t>
  </si>
  <si>
    <t xml:space="preserve">MINI HAMBUREGER blt </t>
  </si>
  <si>
    <t>MINI KETCHUP</t>
  </si>
  <si>
    <t>MINI LAITUE ASSORTIE</t>
  </si>
  <si>
    <t>MINI MICHE 6 GRAINS</t>
  </si>
  <si>
    <t>MINI MICHE BLANC</t>
  </si>
  <si>
    <t>MINI MICHE OLIVES</t>
  </si>
  <si>
    <t>MINI MUFFIN CAROTTE</t>
  </si>
  <si>
    <t>MINI MUFFIN SON/RAISIN</t>
  </si>
  <si>
    <t>MINI OSEILLE SANGUINE</t>
  </si>
  <si>
    <t>MINI PAILLOT DE CHEVRE</t>
  </si>
  <si>
    <t>MINI PAIN AU CHOCOLAT</t>
  </si>
  <si>
    <t>MINI PATISSERIE DÉLICE SUCRÉE</t>
  </si>
  <si>
    <t>MINI PIZZA</t>
  </si>
  <si>
    <t>MINI POIVRONS RÔTIS</t>
  </si>
  <si>
    <t>MINI POUSSES DE POIS</t>
  </si>
  <si>
    <t>MINI QUICHES LORAINNE</t>
  </si>
  <si>
    <t>MINI RAVIOLI ASPERGE</t>
  </si>
  <si>
    <t>MINI RECTANGLE SALÉ</t>
  </si>
  <si>
    <t>MINI ROLO</t>
  </si>
  <si>
    <t>MINI ROMAINE VERTE</t>
  </si>
  <si>
    <t>MINI TABASCO</t>
  </si>
  <si>
    <t>MINI TORTA</t>
  </si>
  <si>
    <t>MINI VIENOISERIE</t>
  </si>
  <si>
    <t>MINI-COURGETTES</t>
  </si>
  <si>
    <t>MIRIN</t>
  </si>
  <si>
    <t>MIXTE DE FRUITS DE MER</t>
  </si>
  <si>
    <t>MONTAGNOLO</t>
  </si>
  <si>
    <t>MONTEREY JACK</t>
  </si>
  <si>
    <t>MOO MOO CHEESE</t>
  </si>
  <si>
    <t>MORBIER</t>
  </si>
  <si>
    <t>MORILLES CONGELÉES</t>
  </si>
  <si>
    <t>MORILLES SÈCHÉES</t>
  </si>
  <si>
    <t>MORTADELLE</t>
  </si>
  <si>
    <t>MORTADELLE 3,5KG LAUZON</t>
  </si>
  <si>
    <t>MORTADELLE DISTAL</t>
  </si>
  <si>
    <t>MORUE ATLANTIQUE</t>
  </si>
  <si>
    <t xml:space="preserve">MORUE NOIR </t>
  </si>
  <si>
    <t>MOULES FRAICHES</t>
  </si>
  <si>
    <t>MOULES KIWI CONGELÉES</t>
  </si>
  <si>
    <t xml:space="preserve">MOUSSE DE FOIE </t>
  </si>
  <si>
    <t>MOUSSE DE FOIE GRAS</t>
  </si>
  <si>
    <t xml:space="preserve">MOUSSELINE DE SAUMON FUMÉ </t>
  </si>
  <si>
    <t>MOUSSERONS</t>
  </si>
  <si>
    <t>MOUTARDE À L'ANETH</t>
  </si>
  <si>
    <t>MOUTARDE DE DIJON À L'ANCIENNE</t>
  </si>
  <si>
    <t>MOUTARDE DE DIJON MINI</t>
  </si>
  <si>
    <t xml:space="preserve">MOUTARDE DE DIJON PREPAREE                   </t>
  </si>
  <si>
    <t xml:space="preserve">MOUTARDE MOULUE                                </t>
  </si>
  <si>
    <t>MOUTARDE MOULUE DISTAL</t>
  </si>
  <si>
    <t>MOUTARDE VIOLETTE</t>
  </si>
  <si>
    <t xml:space="preserve">MOUTARDE VOLPAK                                       </t>
  </si>
  <si>
    <t>MOZZARELLA / BRICK RAPE 75 / 25</t>
  </si>
  <si>
    <t>MOZZARELLA BLOC SAPUTO</t>
  </si>
  <si>
    <t>MOZZARELLA DI BUFFALA</t>
  </si>
  <si>
    <t>MOZZARINA</t>
  </si>
  <si>
    <t>MUESLI</t>
  </si>
  <si>
    <t xml:space="preserve">MUFFIN  </t>
  </si>
  <si>
    <t>MUFFIN ANGLAIS</t>
  </si>
  <si>
    <t>MUFFIN ASSORTIT</t>
  </si>
  <si>
    <t>MURES</t>
  </si>
  <si>
    <t>MURES CONGELÉS</t>
  </si>
  <si>
    <t>MUSCADE MOULUE</t>
  </si>
  <si>
    <t>NACHOS 3 COULEURS SYSCO</t>
  </si>
  <si>
    <t xml:space="preserve">NACHOS A CUIRE </t>
  </si>
  <si>
    <t>NACHOS CONCESSIONS</t>
  </si>
  <si>
    <t>NACHOS TRI-COLORE COUPES</t>
  </si>
  <si>
    <t>NAPPAGE NEUTRE</t>
  </si>
  <si>
    <t>NAVETS LARGE JAUNE</t>
  </si>
  <si>
    <t>NECTARINES</t>
  </si>
  <si>
    <t>NESTLE QUICK</t>
  </si>
  <si>
    <t>NID DE LÉGUMES OUBLIÉS (RECETTE)</t>
  </si>
  <si>
    <t>NO2</t>
  </si>
  <si>
    <t>-NOCCIOLATA :</t>
  </si>
  <si>
    <t>NOISETTES DE VEAU SAUCE AU CHIANTI</t>
  </si>
  <si>
    <t>NOISETTES ENTIERES</t>
  </si>
  <si>
    <t>NOISETTES ENTIERES BLANCHIES</t>
  </si>
  <si>
    <t>NOIX ASSORTIES DELUXE</t>
  </si>
  <si>
    <t>NOIX ASSORTIES DELUXE 12KG</t>
  </si>
  <si>
    <t>NOIX AU BACON ET À LA BIERRE</t>
  </si>
  <si>
    <t>NOIX D'ACAJOU RÔTIES</t>
  </si>
  <si>
    <t>NOIX DE BOEUF SÈCHÉ</t>
  </si>
  <si>
    <t>NOIX DE CAJOU CAN-AM</t>
  </si>
  <si>
    <t>NOIX DE COCO MOULUE</t>
  </si>
  <si>
    <t>NOIX DE COCO PURÉE</t>
  </si>
  <si>
    <t>NOIX DE GRENOBLE ROUGE</t>
  </si>
  <si>
    <t>NOIX DE GRENOBLES DEMIES</t>
  </si>
  <si>
    <t>NOIX DE LUXE ASSORTIES</t>
  </si>
  <si>
    <t xml:space="preserve">NOIX DE PIN                                                 </t>
  </si>
  <si>
    <t xml:space="preserve">MOIX PECANS </t>
  </si>
  <si>
    <t>NOUILLE AUX OEUFS</t>
  </si>
  <si>
    <t>NOUILLE LOMEIN CUITE (WING'S)</t>
  </si>
  <si>
    <t>NOUILLES CANTONNAISES CONG.</t>
  </si>
  <si>
    <t>NOUILLES CHINOISES AUX OEUFS</t>
  </si>
  <si>
    <t>NOUILLES CONTONAISES FRITS SEC</t>
  </si>
  <si>
    <t>-NUANCES :</t>
  </si>
  <si>
    <t>ŒIL DE RONDE AA LAUZON</t>
  </si>
  <si>
    <t>OEUF LIQUIDE</t>
  </si>
  <si>
    <t xml:space="preserve">ŒUF MIMOSA AVEC SAUMON FUMÉ </t>
  </si>
  <si>
    <t>OEUFS CUITS DURS</t>
  </si>
  <si>
    <t>OEUFS CUITS ECAILLE MOYEN</t>
  </si>
  <si>
    <t>ŒUFS DE SAUMON</t>
  </si>
  <si>
    <t>ŒUFS FRAIS LARGE</t>
  </si>
  <si>
    <t>OIE SÈCHÉE</t>
  </si>
  <si>
    <t xml:space="preserve">OIGNONS BLANC COCKTAIL                     </t>
  </si>
  <si>
    <t>OIGNONS CARAMÉLISÉ À L'ÉRABLE</t>
  </si>
  <si>
    <t>OIGNONS CARAMÉLISÉS</t>
  </si>
  <si>
    <t>OIGNONS EN DÉS SURG</t>
  </si>
  <si>
    <t>OIGNONS EN POUDRE</t>
  </si>
  <si>
    <t>OIGNONS FRITS DÉSHYDRATÉS</t>
  </si>
  <si>
    <t>OIGNONS LARGE ESPAGNOLS</t>
  </si>
  <si>
    <t>OIGNONS PELEES ROUGES</t>
  </si>
  <si>
    <t xml:space="preserve">OIGNONS PELÉS </t>
  </si>
  <si>
    <t>OIGNONS PERLES SURGELÉ</t>
  </si>
  <si>
    <t>OIGNONS RONDELLE EN PATE</t>
  </si>
  <si>
    <t>OIGNONS ROUGE LARGE</t>
  </si>
  <si>
    <t>OKA ARTISAN</t>
  </si>
  <si>
    <t>OKA CHAMPIGNONS</t>
  </si>
  <si>
    <t>OKA CLASSIQUE</t>
  </si>
  <si>
    <t xml:space="preserve">OKRAS </t>
  </si>
  <si>
    <t>OLIVES FARCIES AUX PIMENTS JALAPENO</t>
  </si>
  <si>
    <t>OLIVES KALAMATA MARINÉES (RECETTE LOGES 2013)</t>
  </si>
  <si>
    <t>OLIVES NOIR JUMBO</t>
  </si>
  <si>
    <t>OLIVES CALAMATA CAN-AM</t>
  </si>
  <si>
    <t xml:space="preserve">OLIVES NOIRS DESNOYAUTÉES KALAMATA </t>
  </si>
  <si>
    <t>OLIVES NOIRS DESNOYAUTÉES KALAMATA TOUSAIN</t>
  </si>
  <si>
    <t>OLIVES SICILIENNES EPICEES</t>
  </si>
  <si>
    <t xml:space="preserve">OLIVES VERTES COCKTAIL                          </t>
  </si>
  <si>
    <t xml:space="preserve">OLIVES VERTES FARCIES MANZANILLA   </t>
  </si>
  <si>
    <t>OLIVES VERTES JUMBO DENOYAUTE SARDO</t>
  </si>
  <si>
    <t>OLIVES VERTES MEDITERANEENNES</t>
  </si>
  <si>
    <t xml:space="preserve">OLIVES VERTES REINES                              </t>
  </si>
  <si>
    <t>OMBLE CHEVALIER</t>
  </si>
  <si>
    <t>OMELETTES NATURE</t>
  </si>
  <si>
    <t>OMELETTES WESTERN</t>
  </si>
  <si>
    <t>OPERA</t>
  </si>
  <si>
    <t>ORANGE PURÉE</t>
  </si>
  <si>
    <t>ORANGE SANGUINE</t>
  </si>
  <si>
    <t>ORANGE SANGUINE PURÉE</t>
  </si>
  <si>
    <t>ORANGES CHOIX</t>
  </si>
  <si>
    <t>ORANGES SUNKIST</t>
  </si>
  <si>
    <t>ORANGES SUNKIST 88un PETITE</t>
  </si>
  <si>
    <t xml:space="preserve">OREGANO FLOCON                                    </t>
  </si>
  <si>
    <t>OREGANO FRAIS</t>
  </si>
  <si>
    <t>OREGANO MOULU</t>
  </si>
  <si>
    <t>ORGE PERLE</t>
  </si>
  <si>
    <t>ORZO</t>
  </si>
  <si>
    <t>OS AGNEAU</t>
  </si>
  <si>
    <t>OS DE POULET</t>
  </si>
  <si>
    <t>OS DE POULET LAUZON</t>
  </si>
  <si>
    <t>OS DE VEAU</t>
  </si>
  <si>
    <t>OS DE VEAU A LA MOELLE CENTRE LAUZON</t>
  </si>
  <si>
    <t>OS DE VEAU CONG.</t>
  </si>
  <si>
    <t>OSEILLE</t>
  </si>
  <si>
    <t>OSSO BUCCO DE VEAU</t>
  </si>
  <si>
    <t>OSSOBOCCO DE PORC CONG. LAUZON</t>
  </si>
  <si>
    <t>OSSOBUCO D'AGNEAU</t>
  </si>
  <si>
    <t>P D T ET CHAMPIGNONS</t>
  </si>
  <si>
    <t>P D T ET THYM</t>
  </si>
  <si>
    <t>P D T GRELOTS BLANCHES</t>
  </si>
  <si>
    <t>P D T GRELOTS ROUGES</t>
  </si>
  <si>
    <t>P.D.T. EN CUBES DEJEUNER</t>
  </si>
  <si>
    <t xml:space="preserve">PACANES  DEMIES &amp; ENTIERES                       </t>
  </si>
  <si>
    <t xml:space="preserve">PACANES DEMIES ET ENTIERES 10KG              </t>
  </si>
  <si>
    <t>PAILLOT DE CHEVRE</t>
  </si>
  <si>
    <t>PAIN</t>
  </si>
  <si>
    <t>PAIN A HAMBURGER</t>
  </si>
  <si>
    <t>PAIN A BURGER BRIOCHÉ</t>
  </si>
  <si>
    <t>PAIN A BURGER SÉSAME</t>
  </si>
  <si>
    <t>PAIN À L'OIGNON</t>
  </si>
  <si>
    <t>PAIN À SALADE</t>
  </si>
  <si>
    <t>PAIN À SOUS-MARIN</t>
  </si>
  <si>
    <t>PAIN ARMENIEN</t>
  </si>
  <si>
    <t>PAIN AU BANANE</t>
  </si>
  <si>
    <t>PAIN AU CHOCOLAT</t>
  </si>
  <si>
    <t>PAIN AU CHOCOLAT (MINI)</t>
  </si>
  <si>
    <t>PAIN AU CHOCOLAT BLANC ET FRAMBOISE</t>
  </si>
  <si>
    <t>PAIN AU PARMESAN RECETTE LOGE</t>
  </si>
  <si>
    <t>PAIN AU POMME ET CANNEBERGE</t>
  </si>
  <si>
    <t>PAIN AU ROMARIN RECETTE LOGE</t>
  </si>
  <si>
    <t>PAIN AUX NOIX DE GRENOBLE</t>
  </si>
  <si>
    <t>PAIN BAGNAT</t>
  </si>
  <si>
    <t>PAIN BAGUETTE AU BLÉ ENTIER</t>
  </si>
  <si>
    <t>PAIN BAGUETTE CONGELÉ</t>
  </si>
  <si>
    <t>PAIN BERBER AUX DEUX OLIVES</t>
  </si>
  <si>
    <t>PAIN BERBER AUX TOMATES SÈCHÉES ET BASILIC</t>
  </si>
  <si>
    <t>PAIN BERBER NATURE</t>
  </si>
  <si>
    <t>PAIN BLANC TRANCHÉ SUR LE LONG</t>
  </si>
  <si>
    <t>PAIN BRETZEL</t>
  </si>
  <si>
    <t>PAIN BRIOCHÉ DISTAL</t>
  </si>
  <si>
    <t>PAIN BRUN TRANCHÉ SUR LE LONG</t>
  </si>
  <si>
    <t>PAIN CIABATTA 2`` MULTIGRAINS</t>
  </si>
  <si>
    <t>PAIN CIABATTA 2`` OLIVES</t>
  </si>
  <si>
    <t>PAIN CIABATTA POIVRONS ET OIGNONS</t>
  </si>
  <si>
    <t>PAIN CRAMIQUE</t>
  </si>
  <si>
    <t>PAIN DE CAMPAGNE CARRÉ 6 GRAINS</t>
  </si>
  <si>
    <t>PAIN DE MIE BRIOCHE</t>
  </si>
  <si>
    <t>PAIN DE MIE PLAQUE</t>
  </si>
  <si>
    <t>PAIN DE MIE TRANCHÉ</t>
  </si>
  <si>
    <t>PAIN DE SEIGLE</t>
  </si>
  <si>
    <t>PAIN D'ÉPICE</t>
  </si>
  <si>
    <t xml:space="preserve">PAIN DORÉ </t>
  </si>
  <si>
    <t>PAIN FOCACCIA POUR SANDWICH LOGES</t>
  </si>
  <si>
    <t>PAIN HAMBURGER (LA DANOISERIE)</t>
  </si>
  <si>
    <t>PAIN HAMBURGER MINI</t>
  </si>
  <si>
    <t>PAIN HAMBURGER PETI BRIOCHÉ</t>
  </si>
  <si>
    <t>PAIN HAMBURGER PURE BEURRE</t>
  </si>
  <si>
    <t>PAIN ITALIEN</t>
  </si>
  <si>
    <t>PAIN MASTEDON 2KG</t>
  </si>
  <si>
    <t xml:space="preserve">PAIN MINI RUSTIQUE  </t>
  </si>
  <si>
    <t>PAIN MINI RUSTIQUE AU SEIGLE</t>
  </si>
  <si>
    <t>PAIN MINI RUSTIQUE MULTI GRAIN</t>
  </si>
  <si>
    <t>PAIN MINI TORTA</t>
  </si>
  <si>
    <t>PAIN MOULÉ SAO 2KG</t>
  </si>
  <si>
    <t>PAIN NAAN</t>
  </si>
  <si>
    <t>PAIN NAVETTE BRIOCHÉE</t>
  </si>
  <si>
    <t>PAIN PITA</t>
  </si>
  <si>
    <t>PAIN PITA 6pouce</t>
  </si>
  <si>
    <t>PAIN PLAT</t>
  </si>
  <si>
    <t>PAIN POMME ET CANNEBERGE</t>
  </si>
  <si>
    <t>PAIN POUR FOIE GRAS (BRIOCHÉ)</t>
  </si>
  <si>
    <t>PAIN SOUS MARIN</t>
  </si>
  <si>
    <t>PALERON DE VEAU</t>
  </si>
  <si>
    <t>PALOURDES PETITES</t>
  </si>
  <si>
    <t>PAMPLEMOUSSE PURÉE</t>
  </si>
  <si>
    <t>PAMPLEMOUSSE ROSE</t>
  </si>
  <si>
    <t>PAN CAKE</t>
  </si>
  <si>
    <t xml:space="preserve">PANAIS </t>
  </si>
  <si>
    <t>PANCETTA DOUX</t>
  </si>
  <si>
    <t xml:space="preserve">PANCETTA DOUX LAUZON </t>
  </si>
  <si>
    <t>PANCO</t>
  </si>
  <si>
    <t>PANGASIUS</t>
  </si>
  <si>
    <t>PANIER DE BETTERAVE</t>
  </si>
  <si>
    <t>PANINI</t>
  </si>
  <si>
    <t>PANINNI AUX TOMATES SÈCHÉES</t>
  </si>
  <si>
    <t>PANINNI ÉPINARDS SUD OUEST</t>
  </si>
  <si>
    <t>PANNA COTTA</t>
  </si>
  <si>
    <t>PAPADUM AU CUMIN</t>
  </si>
  <si>
    <t>PAPAYE</t>
  </si>
  <si>
    <t>PAPAYE PURÉE</t>
  </si>
  <si>
    <t>PAPAYE SÉCHÉE</t>
  </si>
  <si>
    <t>PAPPARDELLE</t>
  </si>
  <si>
    <t>PAPRIKA FUMÉ</t>
  </si>
  <si>
    <t>PAPRIKA MOULU</t>
  </si>
  <si>
    <t>PARISIEN</t>
  </si>
  <si>
    <t>PARMENTIER DE BŒUF BRAISÉ</t>
  </si>
  <si>
    <t>PARMENTIER DE CANARD CONFIT</t>
  </si>
  <si>
    <t>PARMESA N REGIANO</t>
  </si>
  <si>
    <t>PARMESAN BLOC</t>
  </si>
  <si>
    <t>PARMESAN PURE RAPE PREMIUM</t>
  </si>
  <si>
    <t>PASTA CLAMS</t>
  </si>
  <si>
    <t>PASTIS</t>
  </si>
  <si>
    <t>PATE DE PISTACHE VERTE SUCREE</t>
  </si>
  <si>
    <t>PATATE AU FOUR   100 NUE</t>
  </si>
  <si>
    <t>PATATE CHATEAU</t>
  </si>
  <si>
    <t>PATATE CUBES PETITS DÉJEUNER</t>
  </si>
  <si>
    <t>PATATE ÉPLUCHÉE</t>
  </si>
  <si>
    <t>PATATE ILE D'ORLEANS</t>
  </si>
  <si>
    <t>PATATE PARISIENNE</t>
  </si>
  <si>
    <t xml:space="preserve">PATATE PEARLS HARVEST                                   </t>
  </si>
  <si>
    <t>PATATE SUCREES</t>
  </si>
  <si>
    <t>PATATE TRANCHE</t>
  </si>
  <si>
    <t>PATATE YUKON GOLD</t>
  </si>
  <si>
    <t>PATATES DOUCES RISSOLÉES RECETTE LOGES</t>
  </si>
  <si>
    <t>PATATES EN CUBES ST-ARNEAULT</t>
  </si>
  <si>
    <t>PATATES HASH BROWN</t>
  </si>
  <si>
    <t>PATE A BRICK</t>
  </si>
  <si>
    <t>PATE À PIZZA</t>
  </si>
  <si>
    <t>PATE A TEMPURA</t>
  </si>
  <si>
    <t>PÂTE À TEMPURA</t>
  </si>
  <si>
    <t>PATE A WONTON</t>
  </si>
  <si>
    <t>PATE CHINOIS</t>
  </si>
  <si>
    <t>PATE DE CAMPAGNE AU POIVRE</t>
  </si>
  <si>
    <t>PATE DE CARI DOUCE</t>
  </si>
  <si>
    <t>PATE DE CHILI RANCHERO NESTLE</t>
  </si>
  <si>
    <t>PATE DE FOIE</t>
  </si>
  <si>
    <t>PATÉ DE SANGLIER</t>
  </si>
  <si>
    <t xml:space="preserve">PATE DE TOMATES                             </t>
  </si>
  <si>
    <t>PATE DITTALINI</t>
  </si>
  <si>
    <t>PATE FEUILLETE</t>
  </si>
  <si>
    <t>PATE FEUILLETÉ (DISTAL)</t>
  </si>
  <si>
    <t>PATE FILO</t>
  </si>
  <si>
    <t>PATES FRAÎCHE SAUCE AU FROMAGE OKA</t>
  </si>
  <si>
    <t>PATES FRAÎCHES</t>
  </si>
  <si>
    <t>PÂTISSERIES FRANCAISES</t>
  </si>
  <si>
    <t>PATISSON JAUNE MINI</t>
  </si>
  <si>
    <t>PATISSON VERT MINI</t>
  </si>
  <si>
    <t>PATTE DE CRABE D'ALASKA</t>
  </si>
  <si>
    <t>PAUPIETTE DE POULET /JAMBON EMMENTAL</t>
  </si>
  <si>
    <t>PAUPIETTE DE POULET AU POIREAUX</t>
  </si>
  <si>
    <t>PAUPIETTES DE POULET / CHAMPIGNONS</t>
  </si>
  <si>
    <t>PAUPIETTES DE VEAU FLORENTINES</t>
  </si>
  <si>
    <t>PAYSANNE DE LÉGUMES (RECETTE)</t>
  </si>
  <si>
    <t>PECHE</t>
  </si>
  <si>
    <t>PÊCHE EN TRANCHE</t>
  </si>
  <si>
    <t>PÊCHES PURÉE</t>
  </si>
  <si>
    <t>PECTIN NH</t>
  </si>
  <si>
    <t>PENNE AU BLÉ ENTIER</t>
  </si>
  <si>
    <t xml:space="preserve">PENNE RIGATE                                       </t>
  </si>
  <si>
    <t>PENNE RIGATE SAUCE CARBONARA</t>
  </si>
  <si>
    <t>PÉPITE DE CARAMEL</t>
  </si>
  <si>
    <t>PÉPITE DE FOIE GRAS</t>
  </si>
  <si>
    <t>PÉPITE DE POULET love me tender</t>
  </si>
  <si>
    <t>PÉPITES DE FOIE GRAS SAISIES</t>
  </si>
  <si>
    <t>PERGY(POMME DE TERRE FROMAGE)</t>
  </si>
  <si>
    <t>PERSIL</t>
  </si>
  <si>
    <t>PERSIL ITALIEN / FLAT PARSLEY</t>
  </si>
  <si>
    <t>PERSIL REGULIER</t>
  </si>
  <si>
    <t>PESTO</t>
  </si>
  <si>
    <t>PESTO DE TOMATES SECHEES</t>
  </si>
  <si>
    <t>PESTO DU JARDIN (RÉGULIER HECTOR)</t>
  </si>
  <si>
    <t>PETALE DE FLEUR</t>
  </si>
  <si>
    <t>PETIT FEUILLETÉ  COCHONNET</t>
  </si>
  <si>
    <t>PETIT FOUR</t>
  </si>
  <si>
    <t>PETIT PAIN CONGELÉ</t>
  </si>
  <si>
    <t>PETIT POIS VERT / GREEN PEAS</t>
  </si>
  <si>
    <t>PETONCLE 80 +</t>
  </si>
  <si>
    <t xml:space="preserve">PÉTONCLES DE BAIE </t>
  </si>
  <si>
    <t>PÉTONCLE ENROBÉES DE BACON</t>
  </si>
  <si>
    <t>PETONCLE PANNÉ</t>
  </si>
  <si>
    <t>PÉTONCLE U10</t>
  </si>
  <si>
    <t>PÉTONCLE U 10 CONGELÉ</t>
  </si>
  <si>
    <t>PETONCLES 10/20</t>
  </si>
  <si>
    <t>PETONCLES 20/30</t>
  </si>
  <si>
    <t>PÉTONCLES DE BAIE</t>
  </si>
  <si>
    <t>PETONCLES FUMEES</t>
  </si>
  <si>
    <t>PHILADELPHIA CRÈME</t>
  </si>
  <si>
    <t>PICKLES D'OIGNONS ROUGES</t>
  </si>
  <si>
    <t>PIED DE VENT</t>
  </si>
  <si>
    <t>PIMENT ANCHOS OU POBLANO</t>
  </si>
  <si>
    <t>PIMENT BANANE</t>
  </si>
  <si>
    <t>PIMENT CHILI ECRASÉ</t>
  </si>
  <si>
    <t>PIMENT CHIPOTLE</t>
  </si>
  <si>
    <t>PIMENT D'ESPELETTE</t>
  </si>
  <si>
    <t>PIMENT JALAPENO</t>
  </si>
  <si>
    <t xml:space="preserve">PIMENTS HOT PEPPERS RONDELLES  </t>
  </si>
  <si>
    <t>PIMENTS THAI</t>
  </si>
  <si>
    <t>PINCES DE CRABE</t>
  </si>
  <si>
    <t>PINTADE ENTIERE</t>
  </si>
  <si>
    <t>PIRI-PIRI</t>
  </si>
  <si>
    <t>PISTACHES ÉCAILLÉES SANS PEAU</t>
  </si>
  <si>
    <t>PISTOLET</t>
  </si>
  <si>
    <t>PITAHAYA FRUIT DRAGON</t>
  </si>
  <si>
    <t>PIZZA PÉPÉRONI</t>
  </si>
  <si>
    <t>PIZZA TOUTE GARNIE</t>
  </si>
  <si>
    <t>PIZZA VÉGÉTARIENNE</t>
  </si>
  <si>
    <t>PLAISIR D'ÉTÉ</t>
  </si>
  <si>
    <t>PLANCHE DE CÈDRE</t>
  </si>
  <si>
    <t>PLAQUE DE FOCCACIA</t>
  </si>
  <si>
    <t>PLATEAU DE FILET MIGNON</t>
  </si>
  <si>
    <t>PLATEAU DE FRUITS TRANCHÉS</t>
  </si>
  <si>
    <t>PLEINE LUNE</t>
  </si>
  <si>
    <t>PLEUROTTES POÊLÉES</t>
  </si>
  <si>
    <t>POÊLÉE DE CAROTTES JAUNES ET ORANGES</t>
  </si>
  <si>
    <t>POELÉE DE CHAMPIGNONS SAUVAGES (LOGES)</t>
  </si>
  <si>
    <t>POINTE DE POITRINE 8 A 10 LBS</t>
  </si>
  <si>
    <t>POIRE BOSC</t>
  </si>
  <si>
    <t>POIRE CACTUS</t>
  </si>
  <si>
    <t>POIRE ROUGE</t>
  </si>
  <si>
    <t xml:space="preserve">POIREAUX </t>
  </si>
  <si>
    <t>POIRES BARLETT</t>
  </si>
  <si>
    <t>POIRES PURÉE</t>
  </si>
  <si>
    <t xml:space="preserve">POIS CHICHE                                              </t>
  </si>
  <si>
    <t>POIS JAUNE ENTIER</t>
  </si>
  <si>
    <t xml:space="preserve">POIS MANGE TOUT </t>
  </si>
  <si>
    <t>POIS SUCRÉS</t>
  </si>
  <si>
    <t xml:space="preserve">POIS VERT CASSE                                           </t>
  </si>
  <si>
    <t>POISSON DE ROCHE</t>
  </si>
  <si>
    <t>POITRINE DE BŒUF BRAISÉE</t>
  </si>
  <si>
    <t>POITRINE DE CANARD FUMÉ</t>
  </si>
  <si>
    <t>POITRINE DE DINDE DESS. ROULEES</t>
  </si>
  <si>
    <t>POITRINE DE DINDE FUMEE</t>
  </si>
  <si>
    <t>POITRINE DE DINDE ROULÉ</t>
  </si>
  <si>
    <t>POITRINE DE PORC</t>
  </si>
  <si>
    <t>POITRINE DE POULET 6OZ FRAIS LAUZON</t>
  </si>
  <si>
    <t>POITRINE DE POULET 7OZ FRAIS LAUZON</t>
  </si>
  <si>
    <t>POITRINE DE POULET AVEC 1/2 AILE 7/9OZ CONG. LAUZON</t>
  </si>
  <si>
    <t>POITRINE DE POULET AVEC AILERONS</t>
  </si>
  <si>
    <t>POITRINE DE POULET DE GRAINS</t>
  </si>
  <si>
    <t>POITRINE DE POULET DESS MARINEES</t>
  </si>
  <si>
    <t>POITRINE DE POULET DESS. 4 OZ</t>
  </si>
  <si>
    <t>POITRINE DE POULET PAPILLON S/ FILET 10/12OZ LAUZON</t>
  </si>
  <si>
    <t>POITRINES DESS.SANS PEAU, PAS D'AILES</t>
  </si>
  <si>
    <t xml:space="preserve">POITRINES DINDE DESS </t>
  </si>
  <si>
    <t xml:space="preserve">POIRE WILLIAM SIROP LEGER  </t>
  </si>
  <si>
    <t>POIVRE BLANC ENTIER</t>
  </si>
  <si>
    <t>POIVRE BLANC MOULU</t>
  </si>
  <si>
    <t>POIVRE BLANC MOULU DISTAL</t>
  </si>
  <si>
    <t>POIVRE DE CAYENNE MOULU</t>
  </si>
  <si>
    <t xml:space="preserve">POIVRE NOIR BROYE                                     </t>
  </si>
  <si>
    <t xml:space="preserve">POIVRE NOIR ENTIER                                       </t>
  </si>
  <si>
    <t xml:space="preserve">POIVRE NOIR MOULU                                    </t>
  </si>
  <si>
    <t>POIVRE NOIR MOULU DISTAL</t>
  </si>
  <si>
    <t>POIVRE ROSE DESHYDRATÉ</t>
  </si>
  <si>
    <t>POIVRE SZECHWAN</t>
  </si>
  <si>
    <t>POIVRE VERT MADAGASCAR</t>
  </si>
  <si>
    <t>POIVRE VERTS MADAGASCAR</t>
  </si>
  <si>
    <t>POIVRON MINI MULTICOLOR</t>
  </si>
  <si>
    <t>POIVRONS ET CAPRES (RECETTE)</t>
  </si>
  <si>
    <t xml:space="preserve">POIVRONS JAUNES </t>
  </si>
  <si>
    <t>POIVRONS ORANGES</t>
  </si>
  <si>
    <t xml:space="preserve">POIVRONS RÔTIS </t>
  </si>
  <si>
    <t>POIVRONS RÔTIS AU BASILIC RECETTE LOGES</t>
  </si>
  <si>
    <t>POIVRONS ROUGES</t>
  </si>
  <si>
    <t>POIVRONS ROUGES DOUX (DISTAL)</t>
  </si>
  <si>
    <t>POIVRONS ROUGES GRILLÉS EN LANIÈRES (DISTAL)</t>
  </si>
  <si>
    <t xml:space="preserve">POIVRONS VERTS </t>
  </si>
  <si>
    <t>POLENTA AU FONTINA</t>
  </si>
  <si>
    <t>POLENTA EXPRESS</t>
  </si>
  <si>
    <t>POMME CROSS TACK</t>
  </si>
  <si>
    <t>POMME DE RIZ DE VEUA FRAIS CONG. LAUZON</t>
  </si>
  <si>
    <t>POMME DE TERRE EN QUARTIER</t>
  </si>
  <si>
    <t>POMME DE TERRE GRELOTS RISSOLÉES RECETTE LOGES</t>
  </si>
  <si>
    <t>POMME DE TERRE PT DEJEUNER</t>
  </si>
  <si>
    <t>POMME DE TERRE PURÉE AU CHÈVRE</t>
  </si>
  <si>
    <t>POMME DE TERRE RATE</t>
  </si>
  <si>
    <t>POMME DE TERRE TRANCHÉES S.VIDE</t>
  </si>
  <si>
    <t>POMME DUCHESSE</t>
  </si>
  <si>
    <t>POMME DUCHESSE MAISON</t>
  </si>
  <si>
    <t>POMME FRITE</t>
  </si>
  <si>
    <t>POMME GRANIS SMITH</t>
  </si>
  <si>
    <t>POMME GRENADE</t>
  </si>
  <si>
    <t>POMME ROYAL GALA</t>
  </si>
  <si>
    <t>POMMEGRANIS SMITH GROSSE</t>
  </si>
  <si>
    <t>POMMES CHATEAU BARIL</t>
  </si>
  <si>
    <t>POMMES MOUSSELINE AUX TRUFFES RECETTE LOGES</t>
  </si>
  <si>
    <t xml:space="preserve">PORC HACHÉ </t>
  </si>
  <si>
    <t>PORCETTA</t>
  </si>
  <si>
    <t>PORCETTA (RECETTE)</t>
  </si>
  <si>
    <t>POUDRE A PATE</t>
  </si>
  <si>
    <t>POUDRE D'AIL</t>
  </si>
  <si>
    <t>POUDRE DE CACAO</t>
  </si>
  <si>
    <t>POUDRE DE CHEDDAR</t>
  </si>
  <si>
    <t>POUDRE DE CHILI</t>
  </si>
  <si>
    <t>POUDRE DE CHILI ANCO</t>
  </si>
  <si>
    <t>POUDRE DE TANDORI MASALA</t>
  </si>
  <si>
    <t>POUDRE D'OIGNONS</t>
  </si>
  <si>
    <t>POULE À BOUILLIR</t>
  </si>
  <si>
    <t>POULET À LA THAI ET AUX ARACHIDES</t>
  </si>
  <si>
    <t>POULET ATTACHÉS</t>
  </si>
  <si>
    <t>POULET AU GINGEMBRE ET CITRON RECETTE LOGES</t>
  </si>
  <si>
    <t>POULET CHAPON FARCI</t>
  </si>
  <si>
    <t>POULET DE CORNOUAILLES FRAIS</t>
  </si>
  <si>
    <t>POULET DE COURNOUAILLES</t>
  </si>
  <si>
    <t>POULET DE GRAIN ENTIER</t>
  </si>
  <si>
    <t>POULET ENTIER ATTACHÉ CONG. LAUZON</t>
  </si>
  <si>
    <t>POULET ENTIER ATTACHÉS SYSCO 850GR</t>
  </si>
  <si>
    <t>POULET ENTIER FRAIS LAUZON</t>
  </si>
  <si>
    <t>POULET GRILLÉ POUR SANDWICH</t>
  </si>
  <si>
    <t>POULET GRILLÉ POUR SANDWICH (RECETTE)</t>
  </si>
  <si>
    <t>POULET MARINÉ ET GRILLÉ (RECETTE LOGES)</t>
  </si>
  <si>
    <t>POULET PARMIGIANNA</t>
  </si>
  <si>
    <t>POULET RÔTI, MARINÉ À L'ORIGAN, CITRON ET AIL</t>
  </si>
  <si>
    <t>POULET TZATZIKI EN TRIANGLE</t>
  </si>
  <si>
    <t>POUSSE AMARANTHE</t>
  </si>
  <si>
    <t>POUSSE DE BAMBOU</t>
  </si>
  <si>
    <t>POUSSE DE BETTERAVE</t>
  </si>
  <si>
    <t>POUSSE DE CRESSON</t>
  </si>
  <si>
    <t>POUSSE DE MAIS JAUNE</t>
  </si>
  <si>
    <t>POUSSE DE MIZUNA</t>
  </si>
  <si>
    <t>POUSSE DE POIS</t>
  </si>
  <si>
    <t>POUSSIN DE COURNOUAILLES</t>
  </si>
  <si>
    <t>POUTINE À L'AGNEAU BRAISÉE</t>
  </si>
  <si>
    <t>PRALINES</t>
  </si>
  <si>
    <t>PRALINE AMANDE / NOISETTE 5 KG</t>
  </si>
  <si>
    <t>PRÉSENTOIR EN GLACE POUR DÉLICE DE LA MER</t>
  </si>
  <si>
    <t>PROFITEROLE CRÈME CHANTILLY</t>
  </si>
  <si>
    <t>PROFITÉROLE VIDE</t>
  </si>
  <si>
    <t>PROSCIUTTO BOVITENDRE</t>
  </si>
  <si>
    <t>PROSCUITTO MAPLE LEAF LAUZON</t>
  </si>
  <si>
    <t>PROVIDENCE</t>
  </si>
  <si>
    <t>PROVOLONE DOUX</t>
  </si>
  <si>
    <t>PROVOLONE PICANTINO</t>
  </si>
  <si>
    <t>PRUNEAU SEC S/NOYAU</t>
  </si>
  <si>
    <t>PRUNES ROUGES</t>
  </si>
  <si>
    <t>PURE CHEVRE</t>
  </si>
  <si>
    <t xml:space="preserve">PUREE DE CITROUILLES                       </t>
  </si>
  <si>
    <t>PURÉE DE COURGE MUSQUÉ</t>
  </si>
  <si>
    <t>PURÉE DE FRAMBOISE</t>
  </si>
  <si>
    <t>PURÉE DE FRUITS DE LA PASSION</t>
  </si>
  <si>
    <t>PURÉE DE LITCHI</t>
  </si>
  <si>
    <t>PURÉE DE MARRONS</t>
  </si>
  <si>
    <t xml:space="preserve">PURÉE DE MANGUE </t>
  </si>
  <si>
    <t>PURÉE DE P D T DÉSYDRATÉE</t>
  </si>
  <si>
    <t>PURÉE DE P D T ROUGES</t>
  </si>
  <si>
    <t>PURÉE FRUITS PASSION</t>
  </si>
  <si>
    <t>RF PUREE POMME VERTE 10% SUCRE 5X1 KG</t>
  </si>
  <si>
    <t>PURÉE FRUITS PASSION RAVI FRUITS FARINEX</t>
  </si>
  <si>
    <t>PURRÉ DE PATATES DOUCES</t>
  </si>
  <si>
    <t>QUATIER DE POMME DE TERRE RÔTIES AU CITRON</t>
  </si>
  <si>
    <t xml:space="preserve">QUESADILLAS  </t>
  </si>
  <si>
    <t>QUESEDILLAS AU POULET</t>
  </si>
  <si>
    <t>QUESEDILLAS DE PORC</t>
  </si>
  <si>
    <t>QUESSO FRESCO</t>
  </si>
  <si>
    <t>QUEUES DE HOMARD 3 OZ</t>
  </si>
  <si>
    <t>QUEUES DE LANGOUSTE</t>
  </si>
  <si>
    <t>QUICHE AU JAMBON ET ÉPINARDS</t>
  </si>
  <si>
    <t>QUINOA</t>
  </si>
  <si>
    <t>QUINOA (RIZ INCA) MARCHÉ TRANSATLANTIQUE</t>
  </si>
  <si>
    <t>QUINOA ROUGE</t>
  </si>
  <si>
    <t>RABLE DE LAPIN</t>
  </si>
  <si>
    <t>RACINES DE PERSIL</t>
  </si>
  <si>
    <t>RACINE DE LOTUS</t>
  </si>
  <si>
    <t>RADIATORE 3 COULEURS</t>
  </si>
  <si>
    <t>RADIATORE AUX OEUFS</t>
  </si>
  <si>
    <t>RADICCHIO</t>
  </si>
  <si>
    <t xml:space="preserve">RADIS </t>
  </si>
  <si>
    <t>RADIS CINCINNATI MINI</t>
  </si>
  <si>
    <t>RAIFORT</t>
  </si>
  <si>
    <t xml:space="preserve">RAIFORT     PUTTERS                                                </t>
  </si>
  <si>
    <t>RAISINS DE CORINTHE SECS</t>
  </si>
  <si>
    <t>RAISINS GOLDEN (SECS)</t>
  </si>
  <si>
    <t>RAISINS ROUGES SEEDLESS</t>
  </si>
  <si>
    <t>RAISINS SECS GOLDEN</t>
  </si>
  <si>
    <t>RAISINS SECS SULTANA</t>
  </si>
  <si>
    <t>RAISINS VERTS SEEDLESS</t>
  </si>
  <si>
    <t>RAISINS VERTS, MANDARINES ET FIGUES RECETTE LOGES</t>
  </si>
  <si>
    <t>RAISINS, CERISES, DATTES, FIGUES SÉCHÉES (SALTIMBANCO)</t>
  </si>
  <si>
    <t>RAITA AU YOGOURT ET CONCOMBRE</t>
  </si>
  <si>
    <t>RAPINI</t>
  </si>
  <si>
    <t>RAVIOLE DE HOMARD (RECETTE)</t>
  </si>
  <si>
    <t>RAVIOLE DE PORC</t>
  </si>
  <si>
    <t>RAVIOLI AUX CHAMPIGNONS</t>
  </si>
  <si>
    <t>RAVIOLI AUX LÉGUMES BLÉ ENTIER</t>
  </si>
  <si>
    <t>RAVIOLI D'ARTICHAUTS</t>
  </si>
  <si>
    <t>RAVIOLI DE BISON</t>
  </si>
  <si>
    <t>RAVIOLI DE CRABE ET HOMARD</t>
  </si>
  <si>
    <t>RAVIOLI DE HOMARD</t>
  </si>
  <si>
    <t>RAVIOLI FANTASY (VIANDE)</t>
  </si>
  <si>
    <t>RAVIOLI FR. EPI. TOM. SECHÉ</t>
  </si>
  <si>
    <t>RAVIOLIS A LA VIANDE</t>
  </si>
  <si>
    <t xml:space="preserve">RAVIOLIS AU BŒUF BRAISÉ  </t>
  </si>
  <si>
    <t>RAVIOLIS AU BŒUF BRAISÉ RECETTE LOGES</t>
  </si>
  <si>
    <t>RAVIOLIS AU FROMAGE</t>
  </si>
  <si>
    <t>RAVIOLIS AU POULET ET KALE</t>
  </si>
  <si>
    <t>RAVIOLIS AU RICOTTA</t>
  </si>
  <si>
    <t>RAVIOLIS D'ARTICHAUTS ET FROMAGE RICOTTA</t>
  </si>
  <si>
    <t>RAVIOLIS DE CANARD</t>
  </si>
  <si>
    <t>RAVIOLIS DE CANARD (MONDE DU RAVIOLIS)</t>
  </si>
  <si>
    <t>RAVIOLIS FARCI AU POULET ET CIBOULETTE</t>
  </si>
  <si>
    <t>RAVIOLIS FARCIS AUX CHAMPIGNONS</t>
  </si>
  <si>
    <t>RAVIOLIS GÉANT</t>
  </si>
  <si>
    <t>RAVIOLIS RAYÉS AU HOMARD</t>
  </si>
  <si>
    <t>RÉGLISSE</t>
  </si>
  <si>
    <t>RELISH CORONATION</t>
  </si>
  <si>
    <t>RÉMOULADE DE BETTERAVE BICOLORE (RECETTE)</t>
  </si>
  <si>
    <t>REQUIN</t>
  </si>
  <si>
    <t xml:space="preserve">-RÊVE DES ÎLES : </t>
  </si>
  <si>
    <t>RHUBARBE</t>
  </si>
  <si>
    <t>RHUBARBE PURÉE</t>
  </si>
  <si>
    <t>RHUM</t>
  </si>
  <si>
    <t>RICE KRISPIES</t>
  </si>
  <si>
    <t>RICOTTA SAPUTO</t>
  </si>
  <si>
    <t xml:space="preserve">RIGATONI </t>
  </si>
  <si>
    <t>RILLETTE DE CANARD</t>
  </si>
  <si>
    <t>RILLETTE DE PORC</t>
  </si>
  <si>
    <t>RILLETTE DE PORC DU MAN</t>
  </si>
  <si>
    <t>RILLETTE DE SAUMON</t>
  </si>
  <si>
    <t>RIOPELLE</t>
  </si>
  <si>
    <t>RIS DE VEAU</t>
  </si>
  <si>
    <t>RIS DE VEAU (SLOVÉNIA)</t>
  </si>
  <si>
    <t>RISOTTO AUX BOLLETS</t>
  </si>
  <si>
    <t>RIX MEXICAIN (RECETTE)</t>
  </si>
  <si>
    <t>RIZ 7 GRAINS</t>
  </si>
  <si>
    <t>RIZ 7 GRAINS RECETTE LOGES</t>
  </si>
  <si>
    <t>RIZ ARBORIO ITALIEN</t>
  </si>
  <si>
    <t>RIZ AU LAIT DE COCO</t>
  </si>
  <si>
    <t>RIZ AUX TOMATES UNCLE BEN'S</t>
  </si>
  <si>
    <t xml:space="preserve">RIZ BASMATI                10LBS                           </t>
  </si>
  <si>
    <t xml:space="preserve">RIZ BASMATI              40LBS                             </t>
  </si>
  <si>
    <t>RIZ BASMATI AUX RAISINS ET PISTACHES RECETTE LOGES</t>
  </si>
  <si>
    <t>RIZ BLANC UNCLE BEN</t>
  </si>
  <si>
    <t>RIZ BRUN</t>
  </si>
  <si>
    <t>RIZ JAUNE AU DÉS DE POIVRONS (RECETTE)</t>
  </si>
  <si>
    <t>RIZ MÉLANGE 7 GRAINS</t>
  </si>
  <si>
    <t>RIZ PARFUMÉ JASMIN</t>
  </si>
  <si>
    <t xml:space="preserve">RIZ SAUVAGE                                                    </t>
  </si>
  <si>
    <t>ROBLOCHON FROMAGE</t>
  </si>
  <si>
    <t>ROCKY FUDGE</t>
  </si>
  <si>
    <t>ROGNONS DE VEAU</t>
  </si>
  <si>
    <t>ROMAINE FILET</t>
  </si>
  <si>
    <t>ROMARIN</t>
  </si>
  <si>
    <t>RONDELÉ</t>
  </si>
  <si>
    <t>RONDELLES CANADIEN</t>
  </si>
  <si>
    <t>RONDELLES D'OIGNONS</t>
  </si>
  <si>
    <t>RONDELLES EN CHOCOLAT</t>
  </si>
  <si>
    <t>RONDOUX CROÛTE LAVÉE</t>
  </si>
  <si>
    <t>RONDOUX DOUBLE CRÈME</t>
  </si>
  <si>
    <t>RONDOUX TRIPLE CRÈME</t>
  </si>
  <si>
    <t>ROQUEFORT PAPILLON NOIR</t>
  </si>
  <si>
    <t>ROQUEFORT SOCIÉTÉ</t>
  </si>
  <si>
    <t>ROSES DE BEURRE</t>
  </si>
  <si>
    <t>ROSETTE DE LION LAUZON</t>
  </si>
  <si>
    <t>ROSETTE DE LYON</t>
  </si>
  <si>
    <t>ROTINI</t>
  </si>
  <si>
    <t>ROTOLO VEAU ET ÉPINARD</t>
  </si>
  <si>
    <t>ROUGET BARBET</t>
  </si>
  <si>
    <t>ROULADE DE CHAPON FARCIE AU THYM ET AGRUMES</t>
  </si>
  <si>
    <t>ROULADE DE CHAPON FARCIE AU THYM ET AGRUMES (RECETTE)</t>
  </si>
  <si>
    <t>ROULADE DE CRÈPES FINES</t>
  </si>
  <si>
    <t>ROULADE DE DORÉ DU LAC FORFAIT SÉRIE 2014</t>
  </si>
  <si>
    <t>ROULEAU BOEUF JAMAICAIN</t>
  </si>
  <si>
    <t>ROULEAU CALIFORNIEN</t>
  </si>
  <si>
    <t>ROULEAU DE POULET MAROCAIN</t>
  </si>
  <si>
    <t>ROULEAU DE PRINTEMPS MINI</t>
  </si>
  <si>
    <t>ROULEAU DE PRINTEMPS MINI AU POULET</t>
  </si>
  <si>
    <t>ROULEAU DE VOLAILLE ET BAMBOU</t>
  </si>
  <si>
    <t>ROULEAU KAMIKAZE</t>
  </si>
  <si>
    <t>ROULEAU PRINTANIER AU CANARD</t>
  </si>
  <si>
    <t>ROULEAU VEGETARIEN</t>
  </si>
  <si>
    <t>ROUX BLANC</t>
  </si>
  <si>
    <t>SABAYON</t>
  </si>
  <si>
    <t>SAFRAN</t>
  </si>
  <si>
    <t>SHORT RIBS DE VEAU</t>
  </si>
  <si>
    <t>SAINT-PAULIN LIGUEIL FRANCE</t>
  </si>
  <si>
    <t>SAISI DE THON AU SÉSAMES</t>
  </si>
  <si>
    <t>SALADE AUX CREVETTES DE MATANE LOGE 2015</t>
  </si>
  <si>
    <t>Salade B.L.T.</t>
  </si>
  <si>
    <t>SALADE CALIFORNIENNE</t>
  </si>
  <si>
    <t>SALADE CÉSAR AU POULET LOGES</t>
  </si>
  <si>
    <t>SALADE CÉSAR LOGES</t>
  </si>
  <si>
    <t xml:space="preserve">SALADE COMPOSÉE À L'ITALIENNE </t>
  </si>
  <si>
    <t>SALADE D'ARTICHAUTS ET OLIVES (BRUSCHETTE)RECETTE LOGES</t>
  </si>
  <si>
    <t>SALADE DE BROCOLI DE NOS FERMES</t>
  </si>
  <si>
    <t>SALADE DE CAROTTE ET DAIKON</t>
  </si>
  <si>
    <t>SALADE DE CÉLERI RAVE AU MIEL (SALTIMBANCO 2012)</t>
  </si>
  <si>
    <t xml:space="preserve">SALADE DE CHOU  </t>
  </si>
  <si>
    <t>SALADE DE CHOU AU MIEL ET WASABI (SOUS RECETTE GRILLED DE HOMARD 20143-2014)</t>
  </si>
  <si>
    <t>SALADE DE CHOU ROUGE</t>
  </si>
  <si>
    <t>SALADE DE COUSCOUS</t>
  </si>
  <si>
    <t>SALADE DE COUSCOUS RECETTE LOGES</t>
  </si>
  <si>
    <t>SALADE DE CREVETTES DE MATANE</t>
  </si>
  <si>
    <t>SALADE DE FARFALE ET CREVETTES DE MATANE</t>
  </si>
  <si>
    <t>SALADE DE FRUITS EXCEL</t>
  </si>
  <si>
    <t>SALADE DE FUSILLIS ET JAMBON FUMÉ RECETTE LOGES</t>
  </si>
  <si>
    <t>SALADE DE HOMARD (RECETTE)</t>
  </si>
  <si>
    <t>SALADE DE JEUNES POUSSES (SALIMBANCO 2012)</t>
  </si>
  <si>
    <t>SALADE DE LAITUE MESCLUN RECETTE LOGES</t>
  </si>
  <si>
    <t>SALADE DE LAITUE ROMAINE ET ÉPINARDS</t>
  </si>
  <si>
    <t>SALADE DE LÉGUMES COUPÉS</t>
  </si>
  <si>
    <t>Salade de Légumes Croquants</t>
  </si>
  <si>
    <t>SALADE DE LÉGUMINEUSE</t>
  </si>
  <si>
    <t>SALADE DE MAGRET ET FOIE GRAS (RECETTE)</t>
  </si>
  <si>
    <t>SALADE DE MANGUE ET CRABE (RECETTE)</t>
  </si>
  <si>
    <t>SALADE DE MINI ROQUETTE</t>
  </si>
  <si>
    <t>SALADE DE MOULES ET CREVETTES</t>
  </si>
  <si>
    <t>SALADE DE PENNE RIGATE LOGES</t>
  </si>
  <si>
    <t>salade de poires et noix</t>
  </si>
  <si>
    <t>SALADE DE POMME DE TERRE ET CÂPRES</t>
  </si>
  <si>
    <t>SALADE DE POMME DE TERRE GRELOT LOGES</t>
  </si>
  <si>
    <t>SALADE DE POMME DE TERRE RATTE</t>
  </si>
  <si>
    <t>SALADE DE POMME DE TERRE ROUGES RECETTE LOGES</t>
  </si>
  <si>
    <t>SALADE DE POMME RATTE FORFAIT SÉRIE 2014</t>
  </si>
  <si>
    <t>SALADE DE POULET CURRY (RECETTE)</t>
  </si>
  <si>
    <t>SALADE DE POULET GRILLÉ FORFAIT 2011</t>
  </si>
  <si>
    <t>SALADE DE QUINOA</t>
  </si>
  <si>
    <t>SALADE DE THON FRAIS</t>
  </si>
  <si>
    <t>SALADE DE THON POUR SANDWICH RECETTE LOGES</t>
  </si>
  <si>
    <t>SALADE DE TOMATE ET BASILIC RECETTE LOGES</t>
  </si>
  <si>
    <t>SALADE DE TOMATES CERISES ET FETA</t>
  </si>
  <si>
    <t>SALADE DE TOMATES ET BASILIC RECETTE LOGES</t>
  </si>
  <si>
    <t>SALADE DE TOMATES TAPAS</t>
  </si>
  <si>
    <t>SALADE DE TORTIGLIONI</t>
  </si>
  <si>
    <t>SALADE D'ÉPINARD</t>
  </si>
  <si>
    <t>SALADE FRISÉE (SALADE EXPRESS)</t>
  </si>
  <si>
    <t>SALADE FRISÉE ET SAUMON FUMÉ ÉPICÉ</t>
  </si>
  <si>
    <t>SALADE FRISÉE ET TRÉVISE (SALADE EXPRESS)</t>
  </si>
  <si>
    <t>SALADE JAPONAISE DE CALMART</t>
  </si>
  <si>
    <t>SALADE LANDAISE (CARTE MAJ#1 2013)</t>
  </si>
  <si>
    <t>SALADE MESCLUM (MARÉCHAIRE)</t>
  </si>
  <si>
    <t>SALADE MESCLUM AUX FRAMBOISES</t>
  </si>
  <si>
    <t>SALADE MESCLUN FORFAIT MAI 2010-2011</t>
  </si>
  <si>
    <t>SALADE ORIENTALE AU VERMICELLES DE RIZ</t>
  </si>
  <si>
    <t>SALADES VARIERS</t>
  </si>
  <si>
    <t>SALAMI CALABRESE</t>
  </si>
  <si>
    <t>SALAMI DE GÉNE GÉNOA LAUZON</t>
  </si>
  <si>
    <t>SALAMI DE GENES</t>
  </si>
  <si>
    <t>SALAMI DEBRECCINI</t>
  </si>
  <si>
    <t>SALAMI HONGROIS</t>
  </si>
  <si>
    <t>SALSA DE CANNEBERGES E.D. SMITH</t>
  </si>
  <si>
    <t>SALSA FRESCA</t>
  </si>
  <si>
    <t>SALSA FRESCA TAPAS</t>
  </si>
  <si>
    <t>SALSA PICO DE GALLO</t>
  </si>
  <si>
    <t>SALSA PICO DE GALLO (RECETTE 2015-2016)</t>
  </si>
  <si>
    <t>SALSA ROUGE</t>
  </si>
  <si>
    <t>SALSA VERDE</t>
  </si>
  <si>
    <t>SALSIFI</t>
  </si>
  <si>
    <t>SALSIFIS CANNE</t>
  </si>
  <si>
    <t>SALTIMBOCA DE VOLAILLE</t>
  </si>
  <si>
    <t>SAMOSA DE LEGUMES</t>
  </si>
  <si>
    <t>SAMOSA EN TRIANGLE</t>
  </si>
  <si>
    <t>SANDWICH À LA CÔTE DE BŒUF LOGES 2015</t>
  </si>
  <si>
    <t>SANDWICH À LA DINDE</t>
  </si>
  <si>
    <t>SANDWICH À LA SALADE DE POULET (RECETTE)</t>
  </si>
  <si>
    <t>SANDWICH À L'EFFILOCHÉ DE PORC (RECETTE)</t>
  </si>
  <si>
    <t>SANDWICH AU FROMAGE DE CHÈVRE LOGE 2015</t>
  </si>
  <si>
    <t>SANDWICH AU GRAVLAX (RECETTE)</t>
  </si>
  <si>
    <t>SANDWICH AU THON POELÉ FRAIS</t>
  </si>
  <si>
    <t>SANDWICH AUX CREVETTES DE MATANE</t>
  </si>
  <si>
    <t>SANDWICH AUX LÉGUMES GRILLÉS</t>
  </si>
  <si>
    <t>SANDWICH AUX LÉGUMES GRILLÉS (RECETTE)</t>
  </si>
  <si>
    <t>SANDWICH BANH MI LOGES</t>
  </si>
  <si>
    <t>SANDWICH CAMPAGNARD (LOGES 2013-2014)</t>
  </si>
  <si>
    <t>SANDWICH GRAVLAX</t>
  </si>
  <si>
    <t>SANDWICH JAMBON BRIE</t>
  </si>
  <si>
    <t>SANDWICH LONGE DE PORC FUMÉ (RECETTE)</t>
  </si>
  <si>
    <t>SANDWICH MINI TORTA LOGES</t>
  </si>
  <si>
    <t>SANDWICHE ROULÉ SALADE DE THON (RECETTE)</t>
  </si>
  <si>
    <t>SANDWICHES MINI TORTA AU BŒUF</t>
  </si>
  <si>
    <t>SANDWICHES SUR PAIN BAGNAT RECETTE LOGES</t>
  </si>
  <si>
    <t>SANDWICHS VÉGÉTARIEN</t>
  </si>
  <si>
    <t>SATAY DE BOEUF NATURE 30G</t>
  </si>
  <si>
    <t>SATAY DE VOLAILLE CRWHD3 100 X 30g</t>
  </si>
  <si>
    <t xml:space="preserve">SAUCE ACCOMPAGNEMENT STEAK MAGGIE OAKES </t>
  </si>
  <si>
    <t>SAUCE À LA MOUTARDE DE MEAUX</t>
  </si>
  <si>
    <t>SAUCE À LA VONGOLE</t>
  </si>
  <si>
    <t>SAUCE À L'ANETH (RECETTE)</t>
  </si>
  <si>
    <t>SAUCE À L'ÉCHALOTTE</t>
  </si>
  <si>
    <t>SAUCE À L'ÉRABLE</t>
  </si>
  <si>
    <t>SAUCE À L'ORANGE ET GINGEMBRE</t>
  </si>
  <si>
    <t>SAUCE AIGRE DOUCE</t>
  </si>
  <si>
    <t>SAUCE AIGRE DOUCE E.D. SMITH</t>
  </si>
  <si>
    <t>SAUCE AIL ET CHILI</t>
  </si>
  <si>
    <t>SAUCE ALFREDO</t>
  </si>
  <si>
    <t>SAUCE ARACHIDE</t>
  </si>
  <si>
    <t>SAUCE AU  CHOCOLAT   RICHARDSON</t>
  </si>
  <si>
    <t>SAUCE AU BLEU</t>
  </si>
  <si>
    <t>SAUCE AU BRIE</t>
  </si>
  <si>
    <t>SAUCE AU JUS BERTHELET</t>
  </si>
  <si>
    <t xml:space="preserve">SAUCE AU JUS NATUREL ET MIEL </t>
  </si>
  <si>
    <t>SAUCE AU LAIT DE NOIX DE COCO (POISSON)</t>
  </si>
  <si>
    <t>SAUCE AU MIEL</t>
  </si>
  <si>
    <t>SAUCE AU MIEL ET AIL RÔTI (DISTAL)</t>
  </si>
  <si>
    <t>SAUCE AU POIVRE</t>
  </si>
  <si>
    <t>SAUCE AU PORTO</t>
  </si>
  <si>
    <t>SAUCE AU PRUNES</t>
  </si>
  <si>
    <t>SAUCE AU RAIFORT</t>
  </si>
  <si>
    <t>SAUCE AU VIN ROUGE</t>
  </si>
  <si>
    <t>SAUCE AU YOGOURT BUFFALO ÉPICÉ</t>
  </si>
  <si>
    <t>SAUCE AU YOGOURT CARI ET POIVRON GRILLÉ</t>
  </si>
  <si>
    <t>SAUCE AUX  PRUNES</t>
  </si>
  <si>
    <t>SAUCE AUX AGRUMES</t>
  </si>
  <si>
    <t>SAUCE AUX CANNEBERGES</t>
  </si>
  <si>
    <t>SAUCE AUX CHAMPIGNONS SAUVAGES</t>
  </si>
  <si>
    <t>SAUCE AUX CINQ FROMAGES</t>
  </si>
  <si>
    <t>SAUCE AUX MORILLES</t>
  </si>
  <si>
    <t>SAUCE AUX PETITS LÉGUMES</t>
  </si>
  <si>
    <t>SAUCE AUX PLEUROTTES</t>
  </si>
  <si>
    <t>SAUCE AUX SHITAKE</t>
  </si>
  <si>
    <t>SAUCE AUX TOMATES SÈCHÉES</t>
  </si>
  <si>
    <t>SAUCE B.B.Q. CATTLEMAN</t>
  </si>
  <si>
    <t>SAUCE BBC ASIATIQUE</t>
  </si>
  <si>
    <t>SAUCE BBQ BERTHELET</t>
  </si>
  <si>
    <t>SAUCE BÉARNAISE (RECETTE)</t>
  </si>
  <si>
    <t xml:space="preserve">SAUCE BEARNAISE KNORR             </t>
  </si>
  <si>
    <t>SAUCE BÉCHAMEL</t>
  </si>
  <si>
    <t>SAUCE BOLOGNAISE</t>
  </si>
  <si>
    <t>SAUCE BOLOGNAISE (RECETTE)</t>
  </si>
  <si>
    <t>SAUCE BRETONNE</t>
  </si>
  <si>
    <t>SAUCE CARAMEL</t>
  </si>
  <si>
    <t>SAUCE CARBONARA</t>
  </si>
  <si>
    <t>SAUCE CHARCUTIÈRE</t>
  </si>
  <si>
    <t>SAUCE CHILI E.D. SMITH</t>
  </si>
  <si>
    <t xml:space="preserve">SAUCE CHILI HEINZ                           </t>
  </si>
  <si>
    <t>SAUCE CHILI SUCRÉ</t>
  </si>
  <si>
    <t>SAUCE CHIMICHURRI</t>
  </si>
  <si>
    <t>SAUCE CHIMICHURRI (RECETTE)</t>
  </si>
  <si>
    <t>SAUCE CHIMICHURRI DISTAL</t>
  </si>
  <si>
    <t>SAUCE CHIPOTLE</t>
  </si>
  <si>
    <t>SAUCE CHOCOLAT</t>
  </si>
  <si>
    <t>SAUCE CITRON ET AIL</t>
  </si>
  <si>
    <t>SAUCE COCKTAIL</t>
  </si>
  <si>
    <t>SAUCE CRÈME</t>
  </si>
  <si>
    <t>SAUCE CRÈME À LA GOUSSE DE VANILLE</t>
  </si>
  <si>
    <t>SAUCE CRÈME D'ASPERGES</t>
  </si>
  <si>
    <t>SAUCE CUMBERLAND</t>
  </si>
  <si>
    <t>SAUCE DEMI GLACE</t>
  </si>
  <si>
    <t>SAUCE DEMI GLACE VIN ROUGE</t>
  </si>
  <si>
    <t>SAUCE DEMI GLACE POUDRE DISTAL</t>
  </si>
  <si>
    <t>SAUCE HOI-SIN</t>
  </si>
  <si>
    <t>SAUCE HOLLANDAISE (STIRLING)</t>
  </si>
  <si>
    <t>SAUCE HOLLANDAISE KNORR</t>
  </si>
  <si>
    <t>SAUCE HOLLANDAISE MAISON</t>
  </si>
  <si>
    <t>SAUCE INDIENNE MADRAS</t>
  </si>
  <si>
    <t>SAUCE LOUIS</t>
  </si>
  <si>
    <t>SAUCE MERLOT</t>
  </si>
  <si>
    <t>SAUCE MIGNONETTE</t>
  </si>
  <si>
    <t>SAUCE MINI TABASCO</t>
  </si>
  <si>
    <t>SAUCE MORNAY</t>
  </si>
  <si>
    <t>SAUCE MORNAY (RECETTE LOGES)</t>
  </si>
  <si>
    <t>SAUCE NAPOLITAINE O SOLE MOI</t>
  </si>
  <si>
    <t>SAUCE ORANGE ET GINGEMBRE</t>
  </si>
  <si>
    <t>SAUCE OSTENDAISE (RECETTE)</t>
  </si>
  <si>
    <t>SAUCE PIRI PIRI MAJOR</t>
  </si>
  <si>
    <t>SAUCE POISSON</t>
  </si>
  <si>
    <t>SAUCE POIVRADE AUX MYRTILLES</t>
  </si>
  <si>
    <t>SAUCE PONZU</t>
  </si>
  <si>
    <t>SAUCE PONZU CRÈMEUSE ( DISTAL)</t>
  </si>
  <si>
    <t>SAUCE PRIMAVERA</t>
  </si>
  <si>
    <t>SAUCE PUTANESCA</t>
  </si>
  <si>
    <t>SAUCE RAIFORT</t>
  </si>
  <si>
    <t>SAUCE RANCH HELLMAN'S</t>
  </si>
  <si>
    <t>SAUCE RED HOT</t>
  </si>
  <si>
    <t>SAUCE RÉMOULADE</t>
  </si>
  <si>
    <t>SAUCE ROSÉ</t>
  </si>
  <si>
    <t>SAUCE SECRETTE (RECETTE)</t>
  </si>
  <si>
    <t>SAUCE SOYA DISTAL</t>
  </si>
  <si>
    <t>SAUCE SRIRACHA</t>
  </si>
  <si>
    <t>SAUCES STEAK (MOYENNE DE PRIX)</t>
  </si>
  <si>
    <t>SAUCE SUPRÊME AU VIN BLANC</t>
  </si>
  <si>
    <t>SAUCE TABASCO</t>
  </si>
  <si>
    <t>SAUCE TAMARIN</t>
  </si>
  <si>
    <t>SAUCE TARTARE ( RECETTE)</t>
  </si>
  <si>
    <t>SAUCE TERIYAKI</t>
  </si>
  <si>
    <t>SAUCE TERIYAKI SÉSAME</t>
  </si>
  <si>
    <t>SAUCE TEX MEX (RECETTE)</t>
  </si>
  <si>
    <t>SAUCE THAI (RECETTE)</t>
  </si>
  <si>
    <t>SAUCE TOMATES</t>
  </si>
  <si>
    <t>SAUCE TOMATES ET BASILIC (RECETTE)</t>
  </si>
  <si>
    <t>SAUCE TOMATES MARINARA</t>
  </si>
  <si>
    <t>SAUCE TZATZIKI</t>
  </si>
  <si>
    <t>SAUCE TZATZIKI KRINOS</t>
  </si>
  <si>
    <t>SAUCE VELOUTÉ DE POISSON AU VIN BLANC</t>
  </si>
  <si>
    <t>SAUCE VIERGE RELEVÉE</t>
  </si>
  <si>
    <t>SAUCE WORCESTERSHIR</t>
  </si>
  <si>
    <t>SAUCE WORCESTERSHIRE</t>
  </si>
  <si>
    <t>SAUCISSE BLANCHE (CHOUCROUTE)</t>
  </si>
  <si>
    <t>SAUCISSE DE PORC ET BŒUF LAUZON</t>
  </si>
  <si>
    <t>SAUCISSE DE PORC PURE</t>
  </si>
  <si>
    <t>SAUCISSE DE TOULOUSE</t>
  </si>
  <si>
    <t>SAUCISSE DE TOULOUSE CONG. LONZON</t>
  </si>
  <si>
    <t>SAUCISSE DEBRECINI (CHOUCROUTE)</t>
  </si>
  <si>
    <t>SAUCISSE DEBREZINER CONG. LAUZON</t>
  </si>
  <si>
    <t>SAUCISSE ITAL DOUCE TOMATE ET BASILIC</t>
  </si>
  <si>
    <t>SAUCISSE ITALIENNE</t>
  </si>
  <si>
    <t>SAUCISSE ITALIENNE DOUCE CONG ROMA LAUZON</t>
  </si>
  <si>
    <t>SAUCISSE ITALIENNE DOUCE CONG. LAUZON</t>
  </si>
  <si>
    <t>SAUCISSE ITALIENNE FORTE CONG. LAUZON</t>
  </si>
  <si>
    <t>SAUCISSE ITALIENNE PIQUANTE</t>
  </si>
  <si>
    <t>SAUCISSE KNACKWURST</t>
  </si>
  <si>
    <t>SAUCISSE KNACKWURST TAPAS</t>
  </si>
  <si>
    <t>SAUCISSE WERSSWURST</t>
  </si>
  <si>
    <t>SAUCISSES A DEJEUNER</t>
  </si>
  <si>
    <t>SAUCISSES AU POULET</t>
  </si>
  <si>
    <t>SAUCISSES BACON FROMAGE</t>
  </si>
  <si>
    <t xml:space="preserve">SAUCISSES ITALIENNE </t>
  </si>
  <si>
    <t>SAUCISSES ITALIENNE FORTES</t>
  </si>
  <si>
    <t>SAUCISSON A L'AIL</t>
  </si>
  <si>
    <t>SAUCISSON À L'AIL (SLOVÉNIA)</t>
  </si>
  <si>
    <t>SAUCISSON D'ARLES</t>
  </si>
  <si>
    <t>SAUCISSON POLONAI (AIL)</t>
  </si>
  <si>
    <t>SAUCISSON POLONAI (JAMBON)</t>
  </si>
  <si>
    <t>SAUCISSON PORC ET BOEUF</t>
  </si>
  <si>
    <t>SAUGE</t>
  </si>
  <si>
    <t>SAUGE ENTIERE</t>
  </si>
  <si>
    <t>SAUMON ENTIER  8-10</t>
  </si>
  <si>
    <t>SAUMON FRAIS BEURRE BLANC</t>
  </si>
  <si>
    <t>SAUMON FUMÉ À LA FLEUR DE SEL (SALTIMBANCO 2012)</t>
  </si>
  <si>
    <t>SAUMON FUMÉ ARTISANAL</t>
  </si>
  <si>
    <t>SAUMON FUMÉ ÉPICÉ</t>
  </si>
  <si>
    <t>SAUMON FUME MRCX.</t>
  </si>
  <si>
    <t>SAUMON FUME NATUREL</t>
  </si>
  <si>
    <t>SAUMON FUMÉ NORVÉGIEN EN TRANCHES</t>
  </si>
  <si>
    <t>SAUMON GRAVLAX PIERRE EN GROS</t>
  </si>
  <si>
    <t>SAUMON MARINE GRAVLAX</t>
  </si>
  <si>
    <t>SAUMON MARINÉ TAPAS</t>
  </si>
  <si>
    <t>SAUTÉ DE CREVETTES ET LANGOUSTE</t>
  </si>
  <si>
    <t>SAUVAGINE</t>
  </si>
  <si>
    <t>SCOOBIDO PATE</t>
  </si>
  <si>
    <t>SEGMENTS D' ORANGES</t>
  </si>
  <si>
    <t xml:space="preserve">SEGMENTS DE MANDARINES                    </t>
  </si>
  <si>
    <t>SEGMENTS PAMPLEMOUSSES</t>
  </si>
  <si>
    <t xml:space="preserve">SEL BLANC                                                  </t>
  </si>
  <si>
    <t>SEL D'AIL</t>
  </si>
  <si>
    <t>SEL DE CELERI</t>
  </si>
  <si>
    <t>SEL DE GUERANDE</t>
  </si>
  <si>
    <t>SEL D'OIGNONS</t>
  </si>
  <si>
    <t>SEL GROS</t>
  </si>
  <si>
    <t xml:space="preserve">SEL NITRITE </t>
  </si>
  <si>
    <t>SELLE D'AGNEAU</t>
  </si>
  <si>
    <t>SELLE D'AGNEAU DU QUEBEC</t>
  </si>
  <si>
    <t>SEMOULE DE MAIS</t>
  </si>
  <si>
    <t>SHOOTER DE CREVETTES DE MATANE</t>
  </si>
  <si>
    <t>SIR LAURIER D'ARTHABASKA (FROMAGE)</t>
  </si>
  <si>
    <t>SIROP DE CASSIS</t>
  </si>
  <si>
    <t>SIROP DE GRENADINE</t>
  </si>
  <si>
    <t>SIROP DE MAIS</t>
  </si>
  <si>
    <t>SIROP DE VINAIGRE DE VIN ROUGE (RECETTE)</t>
  </si>
  <si>
    <t xml:space="preserve">SIROP D'ERABLE                                        </t>
  </si>
  <si>
    <t>SIROP POUR CRÊPES SUZETTE (RECETTE)</t>
  </si>
  <si>
    <t>SMOKE MEAT BOVITENDRE</t>
  </si>
  <si>
    <t>SMOKE MEAT PETIT GORET LAUZON</t>
  </si>
  <si>
    <t>SMOKED MEAT</t>
  </si>
  <si>
    <t>SMOKED MEAT PRÉTRANCHER</t>
  </si>
  <si>
    <t>SMOKE MEAT SANDWICH</t>
  </si>
  <si>
    <t>SOPPRESSATA ÉPICÉ (CALABRESE) LAUZON</t>
  </si>
  <si>
    <t>SOPRESSATA</t>
  </si>
  <si>
    <t>SORBET CITRON</t>
  </si>
  <si>
    <t>SORBET FRAMBOISE</t>
  </si>
  <si>
    <t>SORBET POIRE</t>
  </si>
  <si>
    <t>SOSCUITTO DE SAUMON FUMÉ</t>
  </si>
  <si>
    <t>SOUPE À L'OIGNONS GRATINÉ (RECETTE)</t>
  </si>
  <si>
    <t>SOUS MARIN NATUREL</t>
  </si>
  <si>
    <t>SOUVLAKI DE PORC MARINÉ CONG.100GR LAUZON</t>
  </si>
  <si>
    <t>SOUVLAKI DE POULET NATURE CONG. LAUZON</t>
  </si>
  <si>
    <t xml:space="preserve">SPAGHETTI                                                     </t>
  </si>
  <si>
    <t>SPAGHETTI BLÉ ENTIER</t>
  </si>
  <si>
    <t xml:space="preserve">SPAGHETTINI                                                </t>
  </si>
  <si>
    <t>SPANAKOPITA</t>
  </si>
  <si>
    <t>SPHÈRE EN CHOCOLAT</t>
  </si>
  <si>
    <t>SPHÈRE EN CHOCOLAT GROSSE</t>
  </si>
  <si>
    <t>ST DAMASE FROMAGE</t>
  </si>
  <si>
    <t>ST HONORÉ FROMAGE</t>
  </si>
  <si>
    <t>ST- MÔREY</t>
  </si>
  <si>
    <t>ST PAULIN</t>
  </si>
  <si>
    <t xml:space="preserve">STABILIZATEUR DE SORBET </t>
  </si>
  <si>
    <t>STEAK DE FLAN</t>
  </si>
  <si>
    <t>STEAK PHILLY</t>
  </si>
  <si>
    <t>ST-PIERRE</t>
  </si>
  <si>
    <t>STRATA AUX ÉPINARDS</t>
  </si>
  <si>
    <t>SUCETTE DE FOIE GRAS (SALTIMBANCO 2012)</t>
  </si>
  <si>
    <t>SUCON</t>
  </si>
  <si>
    <t xml:space="preserve">SUCRE A GLACER                                           </t>
  </si>
  <si>
    <t xml:space="preserve">SUCRE BLANC FIN                                       </t>
  </si>
  <si>
    <t>SUCRE BLANC SACHET</t>
  </si>
  <si>
    <t>SUCRE BRUN</t>
  </si>
  <si>
    <t>SUCRE BRUN SACHET</t>
  </si>
  <si>
    <t>SUCRE D'ÉRABLE</t>
  </si>
  <si>
    <t xml:space="preserve">SUCRE PERRUCHE BLANC                    </t>
  </si>
  <si>
    <t xml:space="preserve">SUCRE PERRUCHE BRUN                      </t>
  </si>
  <si>
    <t>SUGAR TWIN</t>
  </si>
  <si>
    <t>SUISSE DESCOTEAUX</t>
  </si>
  <si>
    <t>SUMAC POUDRE</t>
  </si>
  <si>
    <t>SUPER SAUCE B.B.Q. MAJOR 225</t>
  </si>
  <si>
    <t>SUPRÈEME DE PINTADE</t>
  </si>
  <si>
    <t>SUPRÊME DE DINDE RÔTIE BUFFET (RECETTE)</t>
  </si>
  <si>
    <t>SUPRÈME DE FAISAN</t>
  </si>
  <si>
    <t>SUPRÈME DE VOLAILLE DE GRAIN</t>
  </si>
  <si>
    <t>SUPRÊME DE VOLAILLE FARCI AUX ÉPINARD RECETTE LOGES</t>
  </si>
  <si>
    <t xml:space="preserve">SUPRÊME DE VOLAILLE FARCI AUX ÉPINARDS  </t>
  </si>
  <si>
    <t>SUSHI CRABE</t>
  </si>
  <si>
    <t>SUSHI CREVETTE</t>
  </si>
  <si>
    <t>SUSHI SAUMAON</t>
  </si>
  <si>
    <t>SUSHIS FUTOKAMI CREVETTE</t>
  </si>
  <si>
    <t>SUSHIS FUTOKAMI PÉTONCLES</t>
  </si>
  <si>
    <t>SUSHIS FUTOKAMI THON</t>
  </si>
  <si>
    <t>SUSHIS FUTOMAKI CRABE</t>
  </si>
  <si>
    <t>SUSHIS FUTOMAKI SAUMON</t>
  </si>
  <si>
    <t>SUSHIS FUTOMAKI VÉGÉ</t>
  </si>
  <si>
    <t>SUSHIS NIGIRI EBI (CREVETTE)</t>
  </si>
  <si>
    <t>SUSHIS NIGIRI MAGURO (THON)</t>
  </si>
  <si>
    <t>SUSHIS THON</t>
  </si>
  <si>
    <t>SWEET &amp; LOW</t>
  </si>
  <si>
    <t>SYMPHONIE DE LÉGUMES (RECETTE)</t>
  </si>
  <si>
    <t>T- BONE STEAK</t>
  </si>
  <si>
    <t>TACOS COQUILLE</t>
  </si>
  <si>
    <t>TAGLIATELLE</t>
  </si>
  <si>
    <t>TAHINI</t>
  </si>
  <si>
    <t>TALLEGIO</t>
  </si>
  <si>
    <t>TAPENADE AUX TOMATES SÈCHÉES</t>
  </si>
  <si>
    <t>TAPENADE AUX TOMATES SÈCHÉES RECETTE 2</t>
  </si>
  <si>
    <t>TAPENADE D,OLIVES VERTES TOUSAIN</t>
  </si>
  <si>
    <t>TAPENADE D'OLIVE KALAMATA (RECETTE)</t>
  </si>
  <si>
    <t>TAPENADES D'OLIVES VERTES</t>
  </si>
  <si>
    <t>TARO</t>
  </si>
  <si>
    <t>TARTELETTES ROSE NOIR 29G ROND</t>
  </si>
  <si>
    <t>TARTARE DE SAUMON</t>
  </si>
  <si>
    <t>TARTARE DE SAUMON FUMÉ</t>
  </si>
  <si>
    <t>TARTE AU POMME</t>
  </si>
  <si>
    <t>TARTE AU SIROP D'ERABLE</t>
  </si>
  <si>
    <t>TARTE AU SUCRE</t>
  </si>
  <si>
    <t>TARTE AU SUCRE France DÉLICE</t>
  </si>
  <si>
    <t>TARTE AUX ABRICOTS</t>
  </si>
  <si>
    <t>TARTE AUX PACANES</t>
  </si>
  <si>
    <t>TARTE AUX POMMES</t>
  </si>
  <si>
    <t>TARTE CHOCO FRAMBOISES</t>
  </si>
  <si>
    <t>TARTE CITRON</t>
  </si>
  <si>
    <t>TARTE CITRON MERINGUE</t>
  </si>
  <si>
    <t>TARTE FUNK A LA LIMON</t>
  </si>
  <si>
    <t>TARTE PACANE</t>
  </si>
  <si>
    <t>TARTE POMMES ET AMANDES</t>
  </si>
  <si>
    <t>TARTE ROSE NOIR 29G</t>
  </si>
  <si>
    <t>TARTE TATIN</t>
  </si>
  <si>
    <t>TARTELETTES GOURMANDES (TROIS TOQUES) 4 cm</t>
  </si>
  <si>
    <t xml:space="preserve">TARTELETTES SALEES 4"  </t>
  </si>
  <si>
    <t>TARTIFLETTE</t>
  </si>
  <si>
    <t>TARTINADE AU BOURSIN</t>
  </si>
  <si>
    <t>TARTINADE AUX TOMATES SÈCHÉES (LOGES)</t>
  </si>
  <si>
    <t>TASSE À LIQUEUR</t>
  </si>
  <si>
    <t>TASTY FRY</t>
  </si>
  <si>
    <t>TATAKI DE THON AUX SÉSAMES</t>
  </si>
  <si>
    <t>TERRINE DE CANARD AUX POIVRES VERTS</t>
  </si>
  <si>
    <t>TERRINE MAGGIE OAKES PETIT PORTION (RECETTE)</t>
  </si>
  <si>
    <t>TERRINE DE FOIE GRAS</t>
  </si>
  <si>
    <t>TÊTE FROMAGÉ DE VEAU PERSILLÉ</t>
  </si>
  <si>
    <t xml:space="preserve">THE BRISK                                                     </t>
  </si>
  <si>
    <t xml:space="preserve">THE CITRON                                                   </t>
  </si>
  <si>
    <t xml:space="preserve">THE DARJEELING                                         </t>
  </si>
  <si>
    <t xml:space="preserve">THE DOUCE MENTHE                                 </t>
  </si>
  <si>
    <t xml:space="preserve">THE EARL GREY                                           </t>
  </si>
  <si>
    <t xml:space="preserve">THE ENGLISH BREAKFAST                        </t>
  </si>
  <si>
    <t xml:space="preserve">THE FLEUR DE CAMOMILLE                     </t>
  </si>
  <si>
    <t xml:space="preserve">THE NOIR DE CHINE                                    </t>
  </si>
  <si>
    <t xml:space="preserve">THE ORANGE GARDEN                               </t>
  </si>
  <si>
    <t>THE VERT</t>
  </si>
  <si>
    <t>THON A SUSHI (OU GRADE A )</t>
  </si>
  <si>
    <t>THON ALBACOR</t>
  </si>
  <si>
    <t>THON FUMÉ</t>
  </si>
  <si>
    <t>THON FUME 250 GRAMMES</t>
  </si>
  <si>
    <t xml:space="preserve">THON PALE MORCEAUX DANS L'EAU            </t>
  </si>
  <si>
    <t>THYM</t>
  </si>
  <si>
    <t xml:space="preserve">THYM ENTIER                                                 </t>
  </si>
  <si>
    <t>TIAN D'AUBERGINES ET DE COURGETTES</t>
  </si>
  <si>
    <t>TILAPIA</t>
  </si>
  <si>
    <t>-TIRAMISU :</t>
  </si>
  <si>
    <t>TIRAMISU DE HOMARD (RECETTE)</t>
  </si>
  <si>
    <t>TIRAMISU UCDS Inc</t>
  </si>
  <si>
    <t>TOFU EN BLOC</t>
  </si>
  <si>
    <t>TOMATE ITALIENNE</t>
  </si>
  <si>
    <t>TOMATE JAUNE SUR VIGNE</t>
  </si>
  <si>
    <t>TOMATE JAUNE TEAR DROP</t>
  </si>
  <si>
    <t>TOMATE MOYENNE</t>
  </si>
  <si>
    <t>TOMATES  ROUGE GRAPPE</t>
  </si>
  <si>
    <t>TOMATES CERISE O SOL E MOI</t>
  </si>
  <si>
    <t>TOMATES CERISES</t>
  </si>
  <si>
    <t>TOMATES CERISES ( RAISIN )</t>
  </si>
  <si>
    <t>TOMATES CERISES JAUNES</t>
  </si>
  <si>
    <t xml:space="preserve">TOMATES CERISES MI-SECHE </t>
  </si>
  <si>
    <t>TOMATES CERISES, POIVRONS ET OLIVES FARCIES RECETTE LOGES</t>
  </si>
  <si>
    <t>TOMATES HYDRO 26/30</t>
  </si>
  <si>
    <t>TOMATES HYDRO JUMBO</t>
  </si>
  <si>
    <t>TOMATES ITALIENNE CONFITES (RECETTE)</t>
  </si>
  <si>
    <t>TOMATES ITALIENNES CONFITES</t>
  </si>
  <si>
    <t xml:space="preserve">TOMATES ITALIENNES PELÉES                      </t>
  </si>
  <si>
    <t>TOMATES JAUNE GRAPPE</t>
  </si>
  <si>
    <t>TOMATES KUMATO</t>
  </si>
  <si>
    <t>TOMATES MARINÉES (RECETTE)</t>
  </si>
  <si>
    <t>TOMATES MOYENNES FLORIDE</t>
  </si>
  <si>
    <t xml:space="preserve">TOMATES ROSES DE SERE </t>
  </si>
  <si>
    <t>TOMATES RÔTIES AU FOUR</t>
  </si>
  <si>
    <t>TOMATES SÈCHÉES</t>
  </si>
  <si>
    <t>TOMATES SÉCHÉES ( RECETTE LOGES)</t>
  </si>
  <si>
    <t>TOMATES VERTES</t>
  </si>
  <si>
    <t>TOMATILLOS</t>
  </si>
  <si>
    <t>TOPINAMBOUR</t>
  </si>
  <si>
    <t>TORILLAS AU CONCOMBRE 10``</t>
  </si>
  <si>
    <t>TORTELINI FARCI POULET</t>
  </si>
  <si>
    <t>TORTELLA GÉANT RICOTTA ET MOZZARELLA</t>
  </si>
  <si>
    <t>TORTELLINI À LA VIANDE ET ÉPINARDS</t>
  </si>
  <si>
    <t>TORTELLINIS A LA VIANDE</t>
  </si>
  <si>
    <t>TORTELLINIS AU RICOTTA</t>
  </si>
  <si>
    <t>TORTELLINIS VEAU ET PROSCUITTO</t>
  </si>
  <si>
    <t>TORTELLINIS VEAU ET PROSCUITTO RECETTE LOGE</t>
  </si>
  <si>
    <t>TORTELLINIS VERDI</t>
  </si>
  <si>
    <t>TORTIGLIONI</t>
  </si>
  <si>
    <t>TORTILLAS AU POULET TAPAS</t>
  </si>
  <si>
    <t>TORTILLAS AUX TOMATES SÈCHÉES</t>
  </si>
  <si>
    <t>TORTILLAS BLANC 10'' BLÉ</t>
  </si>
  <si>
    <t>TORTILLAS BLANC 7"</t>
  </si>
  <si>
    <t>TORTILLAS CLASSIQUE</t>
  </si>
  <si>
    <t xml:space="preserve">TORTILLAS ÉPINARD 10'' </t>
  </si>
  <si>
    <t>TORTILLAS TAPAS</t>
  </si>
  <si>
    <t>TOURBILLON DE FOIE DE CANARD</t>
  </si>
  <si>
    <t>TOURBILLON DE FOIE GRAS FORFAIT SÉRIE 2014</t>
  </si>
  <si>
    <t>TOURTIERE</t>
  </si>
  <si>
    <t>TOURTIÈRE NON CUITE</t>
  </si>
  <si>
    <t>TOURTIERES LAC ST-JEAN 227GR</t>
  </si>
  <si>
    <t>TOURTIERES LAC-ST-JEAN 9" 1KG</t>
  </si>
  <si>
    <t>TRANCHE DE FOIE GRAS</t>
  </si>
  <si>
    <t>TRANCHE D'ORANGE CONFITE</t>
  </si>
  <si>
    <t>TREMEPETTE ÉPINARDS ET CHEDDAR</t>
  </si>
  <si>
    <t>TREMPETTE À LA BIERE</t>
  </si>
  <si>
    <t>TREMPETTE À LA CRÈME SÛRE ET OIGNONS RÔTIS</t>
  </si>
  <si>
    <t>TREMPETTE À L'ESTRAGON</t>
  </si>
  <si>
    <t>TREMPETTE AU RICOTTA ET HERBES RECETTE LOGES</t>
  </si>
  <si>
    <t>TREMPETTE AU SIROP DE BEIRRE (RECETTE)</t>
  </si>
  <si>
    <t>TREMPETTE AU TOFU</t>
  </si>
  <si>
    <t>TREMPETTE AU TOFU (RECETTE)</t>
  </si>
  <si>
    <t>TREMPETTE AUX ARTICHAUTS</t>
  </si>
  <si>
    <t>TREMPETTE AUX ÉPINARDS</t>
  </si>
  <si>
    <t>TREMPETTE AUX OIGNONS CARAMÉLISÉS À L'ÉRABLE</t>
  </si>
  <si>
    <t>TREMPETTE AUX POIVRONS RÔTIS</t>
  </si>
  <si>
    <t>TREMPETTE AUX TOMATES SÈCHÉES</t>
  </si>
  <si>
    <t>TREMPETTE D'AUBERGINES</t>
  </si>
  <si>
    <t>TREMPETTE DE HARICOTS BLANCS</t>
  </si>
  <si>
    <t>TREMPETTE D'ÉPINARD CRÈMEUSE (DISTAL)</t>
  </si>
  <si>
    <t>TREMPETTE LIME ET CHILI</t>
  </si>
  <si>
    <t>TREMPETTE MARIE ROSE</t>
  </si>
  <si>
    <t>TREMPETTE RANCH AU SRIRACHA</t>
  </si>
  <si>
    <t>TREMPETTE THAI</t>
  </si>
  <si>
    <t>TRIMOLINE</t>
  </si>
  <si>
    <t>TRIANGLE DE CRABE DES NEIGES</t>
  </si>
  <si>
    <t>TRILOGIE DE BROCHETTES</t>
  </si>
  <si>
    <t>TRILOGIE D'OLIVES</t>
  </si>
  <si>
    <t>-TRIO AU CHOCOLAT :</t>
  </si>
  <si>
    <t>TRIO DE BRUSCHETTA D'Italie</t>
  </si>
  <si>
    <t>TRIPLE CRÈME DU VILLAGE</t>
  </si>
  <si>
    <t>TRUFFE NOIR</t>
  </si>
  <si>
    <t>TRUFFES AU CHOCOLAT</t>
  </si>
  <si>
    <t>TRUFFES CHINOISES CONGELEES</t>
  </si>
  <si>
    <t>TRUITE FILET FRAIS</t>
  </si>
  <si>
    <t>TRUITE FUME</t>
  </si>
  <si>
    <t xml:space="preserve">TUBETTINI                                                  </t>
  </si>
  <si>
    <t>TULIPE CHOCOLAT TOUSAIN</t>
  </si>
  <si>
    <t>TULIPPE AU CHOCOLAT</t>
  </si>
  <si>
    <t>TURBOT</t>
  </si>
  <si>
    <t>TUTTI FRUTTI</t>
  </si>
  <si>
    <t>TZATZIKI</t>
  </si>
  <si>
    <t>U</t>
  </si>
  <si>
    <t>VANGO POMME BANANE</t>
  </si>
  <si>
    <t>VENTOUSE POUR CORNET</t>
  </si>
  <si>
    <t>VERMICELLE</t>
  </si>
  <si>
    <t>VERRE À SHOOTER</t>
  </si>
  <si>
    <t>VERRINE DE CRABE DES NEIGES</t>
  </si>
  <si>
    <t>VERRINE DE MOUSSE DE FOIE GRAS (RECETTE)</t>
  </si>
  <si>
    <t>VERRINE DESSERT COCKTAIL</t>
  </si>
  <si>
    <t>VERRINE DESSERT GRANDE</t>
  </si>
  <si>
    <t>VIDE</t>
  </si>
  <si>
    <t>VIEUX CHEDDAR 3 ANS BALDERSON</t>
  </si>
  <si>
    <t>VIN BLANC / ROUGE</t>
  </si>
  <si>
    <t xml:space="preserve">VINAIGRE BALSAMIQUE                              </t>
  </si>
  <si>
    <t>VINAIGRE BLANC</t>
  </si>
  <si>
    <t>VINAIGRE DE BALSAMIQUE BLANC</t>
  </si>
  <si>
    <t>VINAIGRE DE BALSAMIQUE RÉDUIT</t>
  </si>
  <si>
    <t>VINAIGRE DE CHAMPAGNE</t>
  </si>
  <si>
    <t xml:space="preserve">VINAIGRE DE CIDRE  </t>
  </si>
  <si>
    <t>VINAIGRE DE CIDRE DE POMMES</t>
  </si>
  <si>
    <t>VINAIGRE DE FIGUES</t>
  </si>
  <si>
    <t>VINAIGRE DE MIEL ET HERBES</t>
  </si>
  <si>
    <t xml:space="preserve">VINAIGRE DE RIZ                                               </t>
  </si>
  <si>
    <t xml:space="preserve">VINAIGRE DE VIN  BLANC                                 </t>
  </si>
  <si>
    <t>VINAIGRE DE VIN BLANC</t>
  </si>
  <si>
    <t>VINAIGRE DE VIN DE FRAMBOISE</t>
  </si>
  <si>
    <t xml:space="preserve">VINAIGRE DE VIN ROUGE                            </t>
  </si>
  <si>
    <t>VINAIGRE DE VIN XERES</t>
  </si>
  <si>
    <t>VINAIGRE D'ÉCHALOTTES (RECETTE)</t>
  </si>
  <si>
    <t>VINAIGRE XERES</t>
  </si>
  <si>
    <t>VINAIGRETTE À LA MANGUE</t>
  </si>
  <si>
    <t>VINAIGRETTE À LA MOUTARDE</t>
  </si>
  <si>
    <t>VINAIGRETTE À LA PAPAYE</t>
  </si>
  <si>
    <t>VINAIGRETTE À LA TOMATE FUMÉ</t>
  </si>
  <si>
    <t>VINAIGRETTE À L'ÉRABLE</t>
  </si>
  <si>
    <t>VINAIGRETTE À L'ÉRABLE ET BACON</t>
  </si>
  <si>
    <t>VINAIGRETTE À L'HUILE DE PÉPINS DE RAISINS (DISTAL)</t>
  </si>
  <si>
    <t>VINAIGRETTE AIL RÔTI ET PARMESAN</t>
  </si>
  <si>
    <t>VINAIGRETTE AU BLEU</t>
  </si>
  <si>
    <t>VINAIGRETTE AU CHIA (RECETTE)</t>
  </si>
  <si>
    <t>VINAIGRETTE AU CIDRE</t>
  </si>
  <si>
    <t>VINAIGRETTE AU CITRON</t>
  </si>
  <si>
    <t>VINAIGRETTE AU CITRON ET CIBOULETTE</t>
  </si>
  <si>
    <t>VINAIGRETTE AU COCOMBRE</t>
  </si>
  <si>
    <t>VINAIGRETTE AU FROMAGE BLEU (RECETTE)</t>
  </si>
  <si>
    <t>VINAIGRETTE AU FRUIT DE PA PASSION (RECETTE)</t>
  </si>
  <si>
    <t>VINAIGRETTE AU GINGEMBRE</t>
  </si>
  <si>
    <t>VINAIGRETTE AU MIEL ET MENTHE</t>
  </si>
  <si>
    <t>VINAIGRETTE AU PESTO</t>
  </si>
  <si>
    <t>VINAIGRETTE AU VIN BLANC</t>
  </si>
  <si>
    <t>VINAIGRETTE AU VIN ROUGE</t>
  </si>
  <si>
    <t>VINAIGRETTE AU XÉRES (RECETTE)</t>
  </si>
  <si>
    <t>VINAIGRETTE AUX CHITAKEE</t>
  </si>
  <si>
    <t>VINAIGRETTE AUX HARICOTS</t>
  </si>
  <si>
    <t>VINAIGRETTE AUX HERBES</t>
  </si>
  <si>
    <t>VINAIGRETTE AUX LITCHI (RECETTE)</t>
  </si>
  <si>
    <t>VINAIGRETTE AUX SÉSAMES THAI</t>
  </si>
  <si>
    <t>VINAIGRETTE AUX TOMATES SÈCHÉES (DISTAL)</t>
  </si>
  <si>
    <t>VINAIGRETTE AUX ZESTES D'ORANGES</t>
  </si>
  <si>
    <t xml:space="preserve">VINAIGRETTE BABEURRE </t>
  </si>
  <si>
    <t>VINAIGRETTE CANNEBERGES ET CITRONS</t>
  </si>
  <si>
    <t>VINAIGRETTE CÉSAR</t>
  </si>
  <si>
    <t>VINAIGRETTE CHINOISE</t>
  </si>
  <si>
    <t>VINAIGRETTE CITRONELLE</t>
  </si>
  <si>
    <t>VINAIGRETTE CONCOMBRE ET WASABI (DISTAL)</t>
  </si>
  <si>
    <t>VINAIGRETTE CUSABI SYSCO</t>
  </si>
  <si>
    <t>VINAIGRETTE DE FRAMBOISES (KRAFT)</t>
  </si>
  <si>
    <t>VINAIGRETTE DE TOMATES</t>
  </si>
  <si>
    <t>VINAIGRETTE DE VINAIGRE DE RIZ</t>
  </si>
  <si>
    <t>VINAIGRETTE DE XÉRES</t>
  </si>
  <si>
    <t xml:space="preserve">VINAIGRETTE ITALIENNE LEGERE        </t>
  </si>
  <si>
    <t>VINAIGRETTE LOUIE</t>
  </si>
  <si>
    <t>VINAIGRETTE MILLE-ILES</t>
  </si>
  <si>
    <t>VINAIGRETTE MOUTARDE, MIEL ET LIMES</t>
  </si>
  <si>
    <t>VINAIGRETTE PAMPLEMOUSSE ET GINGEMBRE</t>
  </si>
  <si>
    <t>VINAIGRETTE PONZU CRÊMEUSE</t>
  </si>
  <si>
    <t>VINAIGRETTE RANCH</t>
  </si>
  <si>
    <t>VINAIGRETTE SALADE DE CHOUX</t>
  </si>
  <si>
    <t>VINAIGRETTE SÉSAME (RECETTE)</t>
  </si>
  <si>
    <t>VIVANNEAU</t>
  </si>
  <si>
    <t>VOL AU VENT</t>
  </si>
  <si>
    <t>VOLAILLE DU QUÉBEC RÔTIE PIRI-PIRI</t>
  </si>
  <si>
    <t>VOLAILLE SUR BATONNET DE CANNELLE</t>
  </si>
  <si>
    <t>VONGOLE</t>
  </si>
  <si>
    <t>WASABI</t>
  </si>
  <si>
    <t>WHISKY</t>
  </si>
  <si>
    <t>WRAP AU LÉGUMES GRILLÉS</t>
  </si>
  <si>
    <t xml:space="preserve">WRAP AU POULET  </t>
  </si>
  <si>
    <t>WRAP AU POULET GRILLÉ CÉSAR</t>
  </si>
  <si>
    <t>X</t>
  </si>
  <si>
    <t>YOGOURT ASSORTIS  DE CHEZ DUBORD</t>
  </si>
  <si>
    <t xml:space="preserve">YOGOURT AUX FRAISES </t>
  </si>
  <si>
    <t>YOGOURT FRAMBOISE</t>
  </si>
  <si>
    <t>YOGOURT NATURE</t>
  </si>
  <si>
    <t>YOGOURT NATURE 10%</t>
  </si>
  <si>
    <t>YOGOURT NATURE 750GR</t>
  </si>
  <si>
    <t>YOGOURTH À LA MENTHE FRAICHE (RECETTE)</t>
  </si>
  <si>
    <t>YOGOURTH ACTIVIA</t>
  </si>
  <si>
    <t>YOGOURTH ASSORTIS</t>
  </si>
  <si>
    <t>YOGOURTH BRASSÉ NATURE</t>
  </si>
  <si>
    <t>YUKON GOLD</t>
  </si>
  <si>
    <t>YUZU</t>
  </si>
  <si>
    <t>TABLE DES MATIERES</t>
  </si>
  <si>
    <t>QUANTITE</t>
  </si>
  <si>
    <t>PRIX</t>
  </si>
  <si>
    <t>PRIX AU KG</t>
  </si>
  <si>
    <t>FORMAT</t>
  </si>
  <si>
    <t>PORTION</t>
  </si>
  <si>
    <t>KG</t>
  </si>
  <si>
    <t>L</t>
  </si>
  <si>
    <t>1.5 KG</t>
  </si>
  <si>
    <t>UNITE</t>
  </si>
  <si>
    <t>3*1KG</t>
  </si>
  <si>
    <t>6*2,42L</t>
  </si>
  <si>
    <t>6 X 2,42L</t>
  </si>
  <si>
    <t>11 LB / CS</t>
  </si>
  <si>
    <t>25LB</t>
  </si>
  <si>
    <t>1.14 KG</t>
  </si>
  <si>
    <t>PC</t>
  </si>
  <si>
    <t>300GR</t>
  </si>
  <si>
    <t>193 GR</t>
  </si>
  <si>
    <t>500ML</t>
  </si>
  <si>
    <t>LBS</t>
  </si>
  <si>
    <t>5KG</t>
  </si>
  <si>
    <t>6*750 GR</t>
  </si>
  <si>
    <t>8KG</t>
  </si>
  <si>
    <t>24 X 283 GR</t>
  </si>
  <si>
    <t>20UN</t>
  </si>
  <si>
    <t>24'S</t>
  </si>
  <si>
    <t>25 LBS</t>
  </si>
  <si>
    <t>6 X 100 OZ</t>
  </si>
  <si>
    <t>PORTION 50G</t>
  </si>
  <si>
    <t>600 X 6.5 GR / CS</t>
  </si>
  <si>
    <t>24 X 500GR</t>
  </si>
  <si>
    <t>330MML</t>
  </si>
  <si>
    <t>4,08 KG</t>
  </si>
  <si>
    <t>kg</t>
  </si>
  <si>
    <t>CHAUDIERE</t>
  </si>
  <si>
    <t>10LBS</t>
  </si>
  <si>
    <t>1000 / CS</t>
  </si>
  <si>
    <t>CS</t>
  </si>
  <si>
    <t>750ml</t>
  </si>
  <si>
    <t>14 / CS</t>
  </si>
  <si>
    <t>4/CS DE12 MORCEAUX</t>
  </si>
  <si>
    <t>2KG</t>
  </si>
  <si>
    <t>1 X 4 KG / CS</t>
  </si>
  <si>
    <t>1 KG</t>
  </si>
  <si>
    <t>UN</t>
  </si>
  <si>
    <t>4 KG</t>
  </si>
  <si>
    <t>3.5 KG</t>
  </si>
  <si>
    <t>60'S</t>
  </si>
  <si>
    <t>96PC</t>
  </si>
  <si>
    <t>144 / CS</t>
  </si>
  <si>
    <t>500 GR</t>
  </si>
  <si>
    <t>400GR</t>
  </si>
  <si>
    <t>DZ</t>
  </si>
  <si>
    <t>15/18'S</t>
  </si>
  <si>
    <t>20LBS</t>
  </si>
  <si>
    <t>15KG</t>
  </si>
  <si>
    <t>500GR</t>
  </si>
  <si>
    <t>50LBS</t>
  </si>
  <si>
    <t>12*2LBS</t>
  </si>
  <si>
    <t>5LBS</t>
  </si>
  <si>
    <t>10 KG</t>
  </si>
  <si>
    <t>14-16OZ</t>
  </si>
  <si>
    <t>48'S</t>
  </si>
  <si>
    <t>22KG</t>
  </si>
  <si>
    <t>6*4,25</t>
  </si>
  <si>
    <t>8*70GR</t>
  </si>
  <si>
    <t>1*4L</t>
  </si>
  <si>
    <t>4 L</t>
  </si>
  <si>
    <t>5 KG</t>
  </si>
  <si>
    <t>5 LB / CS</t>
  </si>
  <si>
    <t>5lbs</t>
  </si>
  <si>
    <t>1KG</t>
  </si>
  <si>
    <t>CAISSE 5LB</t>
  </si>
  <si>
    <t>12*3,5 OZ</t>
  </si>
  <si>
    <t>3LBS</t>
  </si>
  <si>
    <t>3 LB / CS</t>
  </si>
  <si>
    <t>2,4KG</t>
  </si>
  <si>
    <t>10KG</t>
  </si>
  <si>
    <t>12*500GR</t>
  </si>
  <si>
    <t>2.2 KG</t>
  </si>
  <si>
    <t>PORTION 30G</t>
  </si>
  <si>
    <t>12*7OZ</t>
  </si>
  <si>
    <t>CS / 10KG</t>
  </si>
  <si>
    <t>1.3 KG</t>
  </si>
  <si>
    <t>4*5.5LB</t>
  </si>
  <si>
    <t>CS/40LB</t>
  </si>
  <si>
    <t>12/CS</t>
  </si>
  <si>
    <t>12 UNITE</t>
  </si>
  <si>
    <t>200 MML</t>
  </si>
  <si>
    <t>100 UNITÉS</t>
  </si>
  <si>
    <t>12  / CS</t>
  </si>
  <si>
    <t>8*1,89 LITRE</t>
  </si>
  <si>
    <t>20 LB / CS</t>
  </si>
  <si>
    <t>28 GR</t>
  </si>
  <si>
    <t>5L</t>
  </si>
  <si>
    <t>1 X 10 KG</t>
  </si>
  <si>
    <t>5LB</t>
  </si>
  <si>
    <t>LITRE</t>
  </si>
  <si>
    <t>3KG</t>
  </si>
  <si>
    <t>100 X 15 ML / SAC</t>
  </si>
  <si>
    <t>144'S</t>
  </si>
  <si>
    <t>39pc</t>
  </si>
  <si>
    <t>24 PC</t>
  </si>
  <si>
    <t>40 LBS</t>
  </si>
  <si>
    <t>1 X 28</t>
  </si>
  <si>
    <t>3*5KG</t>
  </si>
  <si>
    <t>80pc</t>
  </si>
  <si>
    <t>12 X 1 L / CS</t>
  </si>
  <si>
    <t>12 X 1.5 L</t>
  </si>
  <si>
    <t>10LB</t>
  </si>
  <si>
    <t>12*1KG</t>
  </si>
  <si>
    <t>12 X 8 DZ. / CS</t>
  </si>
  <si>
    <t>15 X 500 GR</t>
  </si>
  <si>
    <t>20 KG</t>
  </si>
  <si>
    <t>pc</t>
  </si>
  <si>
    <t>10 LBS</t>
  </si>
  <si>
    <t>144UN</t>
  </si>
  <si>
    <t>10*1KG</t>
  </si>
  <si>
    <t>6 X 2.84 L</t>
  </si>
  <si>
    <t>12*369GR</t>
  </si>
  <si>
    <t>4.54 KG</t>
  </si>
  <si>
    <t>4KG</t>
  </si>
  <si>
    <t>9 KG</t>
  </si>
  <si>
    <t>5*2,5</t>
  </si>
  <si>
    <t>400 GR</t>
  </si>
  <si>
    <t>6 UNITE</t>
  </si>
  <si>
    <t>454 GR</t>
  </si>
  <si>
    <t>250ML</t>
  </si>
  <si>
    <t>6*250ML</t>
  </si>
  <si>
    <t>LB</t>
  </si>
  <si>
    <t>250GR</t>
  </si>
  <si>
    <t>750ML</t>
  </si>
  <si>
    <t>2.27 KG</t>
  </si>
  <si>
    <t>20KG</t>
  </si>
  <si>
    <t>7KG</t>
  </si>
  <si>
    <t>1L</t>
  </si>
  <si>
    <t>500 ML</t>
  </si>
  <si>
    <t>1,8 LITRE</t>
  </si>
  <si>
    <t>1,8L</t>
  </si>
  <si>
    <t>16LITRE</t>
  </si>
  <si>
    <t>7.3 KG</t>
  </si>
  <si>
    <t>12*48OZ</t>
  </si>
  <si>
    <t>12 X 960ML</t>
  </si>
  <si>
    <t>12*1,36</t>
  </si>
  <si>
    <t>48 OZ</t>
  </si>
  <si>
    <t>12*1L</t>
  </si>
  <si>
    <t>11,35L</t>
  </si>
  <si>
    <t>117'S</t>
  </si>
  <si>
    <t>1 LTR</t>
  </si>
  <si>
    <t>10lbs</t>
  </si>
  <si>
    <t>64/CS</t>
  </si>
  <si>
    <t xml:space="preserve"> KG</t>
  </si>
  <si>
    <t>UNITÉ</t>
  </si>
  <si>
    <t>6*2.84L</t>
  </si>
  <si>
    <t>12*125gr</t>
  </si>
  <si>
    <t>12'S</t>
  </si>
  <si>
    <t>20LITRE</t>
  </si>
  <si>
    <t>PAIL</t>
  </si>
  <si>
    <t>7LBS</t>
  </si>
  <si>
    <t>PAQUET</t>
  </si>
  <si>
    <t>100GR</t>
  </si>
  <si>
    <t>2*2,27 KG</t>
  </si>
  <si>
    <t>125GR</t>
  </si>
  <si>
    <t>96'S</t>
  </si>
  <si>
    <t>1*5KG</t>
  </si>
  <si>
    <t>11,35 L</t>
  </si>
  <si>
    <t>SAC 200GR</t>
  </si>
  <si>
    <t>50LB</t>
  </si>
  <si>
    <t>8 X 5 LBS / CS</t>
  </si>
  <si>
    <t>12L</t>
  </si>
  <si>
    <t>6*24'S</t>
  </si>
  <si>
    <t>15DZ</t>
  </si>
  <si>
    <t>25LBS</t>
  </si>
  <si>
    <t>9,08 KG</t>
  </si>
  <si>
    <t>5*1KG</t>
  </si>
  <si>
    <t>4.5 KG</t>
  </si>
  <si>
    <t>80'S</t>
  </si>
  <si>
    <t>20 LB</t>
  </si>
  <si>
    <t>50 LBS</t>
  </si>
  <si>
    <t>25 TRANCHE</t>
  </si>
  <si>
    <t>100*2,5 OZ</t>
  </si>
  <si>
    <t>100 UNITE</t>
  </si>
  <si>
    <t>68*80GR</t>
  </si>
  <si>
    <t>200GR</t>
  </si>
  <si>
    <t>5*2,5KG/275PC</t>
  </si>
  <si>
    <t>6*5LBS</t>
  </si>
  <si>
    <t>40LBS</t>
  </si>
  <si>
    <t>6* 2,95 LITRE</t>
  </si>
  <si>
    <t>12*500 GR</t>
  </si>
  <si>
    <t>180PC</t>
  </si>
  <si>
    <t>6'S</t>
  </si>
  <si>
    <t>60  / CS</t>
  </si>
  <si>
    <t>40GR</t>
  </si>
  <si>
    <t>BOITE DE +-100UN</t>
  </si>
  <si>
    <t>140*40GR</t>
  </si>
  <si>
    <t>4 X 2.5 KG / CS</t>
  </si>
  <si>
    <t>13.6 KG</t>
  </si>
  <si>
    <t>1,5 KG</t>
  </si>
  <si>
    <t>4LITRE</t>
  </si>
  <si>
    <t>12 / CS</t>
  </si>
  <si>
    <t>PLATEAU</t>
  </si>
  <si>
    <t>2.5 KG</t>
  </si>
  <si>
    <t>0.5 KG</t>
  </si>
  <si>
    <t>2kg</t>
  </si>
  <si>
    <t>2 KG</t>
  </si>
  <si>
    <t>250 GR</t>
  </si>
  <si>
    <t>5 KG / CS</t>
  </si>
  <si>
    <t>11,9KG</t>
  </si>
  <si>
    <t>20 LBS</t>
  </si>
  <si>
    <t>75'S</t>
  </si>
  <si>
    <t>80PC/ CS</t>
  </si>
  <si>
    <t>9 / CS</t>
  </si>
  <si>
    <t>14 X 16 OZ / CS</t>
  </si>
  <si>
    <t>1 GALON</t>
  </si>
  <si>
    <t>19 LB / CS</t>
  </si>
  <si>
    <t>48/CS</t>
  </si>
  <si>
    <t>750 GR</t>
  </si>
  <si>
    <t>40LB</t>
  </si>
  <si>
    <t>2*4KG</t>
  </si>
  <si>
    <t>2,5 KG</t>
  </si>
  <si>
    <t>1.KG</t>
  </si>
  <si>
    <t>144 UN</t>
  </si>
  <si>
    <t>90'S</t>
  </si>
  <si>
    <t>1,5KG</t>
  </si>
  <si>
    <t xml:space="preserve">PORTION </t>
  </si>
  <si>
    <t>1*3,7L</t>
  </si>
  <si>
    <t>4*2,5KG</t>
  </si>
  <si>
    <t>24*8OZ</t>
  </si>
  <si>
    <t>100*30G</t>
  </si>
  <si>
    <t>100 X 30 G / CS</t>
  </si>
  <si>
    <t>8 X 1.5 L</t>
  </si>
  <si>
    <t>12LB</t>
  </si>
  <si>
    <t>3.6 L</t>
  </si>
  <si>
    <t>6*2,45</t>
  </si>
  <si>
    <t>2* 3,8L</t>
  </si>
  <si>
    <t>2 X 3.78L</t>
  </si>
  <si>
    <t>PORTION 60 ML</t>
  </si>
  <si>
    <t>6*100OZ</t>
  </si>
  <si>
    <t>800GR</t>
  </si>
  <si>
    <t>12*142ML</t>
  </si>
  <si>
    <t>10L</t>
  </si>
  <si>
    <t>12*148ML</t>
  </si>
  <si>
    <t>3.79 L</t>
  </si>
  <si>
    <t>2*500GR</t>
  </si>
  <si>
    <t>1080GR</t>
  </si>
  <si>
    <t>72 UNITE</t>
  </si>
  <si>
    <t>8 X 1 KG</t>
  </si>
  <si>
    <t>11 KG</t>
  </si>
  <si>
    <t>900GR</t>
  </si>
  <si>
    <t>6*1,88KG</t>
  </si>
  <si>
    <t>6*1,88 KG</t>
  </si>
  <si>
    <t>2,7KG</t>
  </si>
  <si>
    <t>12*12OZ</t>
  </si>
  <si>
    <t>6*2,84 L</t>
  </si>
  <si>
    <t>12*225GR</t>
  </si>
  <si>
    <t>20L</t>
  </si>
  <si>
    <t>2 X 5 L / CS</t>
  </si>
  <si>
    <t>5 L</t>
  </si>
  <si>
    <t>2*5L</t>
  </si>
  <si>
    <t xml:space="preserve"> 5 L </t>
  </si>
  <si>
    <t>2*3,78 LITRE</t>
  </si>
  <si>
    <t>2*4LITRE</t>
  </si>
  <si>
    <t>48 UN</t>
  </si>
  <si>
    <t>TABLES DES MATIÈRES</t>
  </si>
  <si>
    <t>FOOD COST  MAGGIE OAKES CARTE DU SOIR</t>
  </si>
  <si>
    <t>INDEX DES FICHES TECHNIQUES</t>
  </si>
  <si>
    <t>FOOD COST  ROOM SERVICE</t>
  </si>
  <si>
    <t>RECETTE SPEC POUR :</t>
  </si>
  <si>
    <t>ASPERGES GRILLÉ</t>
  </si>
  <si>
    <t>DESCRIPTION</t>
  </si>
  <si>
    <t>QUANTITÉ</t>
  </si>
  <si>
    <t>MESURE</t>
  </si>
  <si>
    <t>COÛT UNITAIRE</t>
  </si>
  <si>
    <t>COÛT TOTAL</t>
  </si>
  <si>
    <t>MONTAGE:</t>
  </si>
  <si>
    <t>Rendement</t>
  </si>
  <si>
    <t>Mesure</t>
  </si>
  <si>
    <t>Durée de conservation</t>
  </si>
  <si>
    <t>2JOURS</t>
  </si>
  <si>
    <t>Outils</t>
  </si>
  <si>
    <t>Couteau</t>
  </si>
  <si>
    <t>Planche à découper</t>
  </si>
  <si>
    <t>Salubrité des aliments</t>
  </si>
  <si>
    <t>* Lavez vous les mains avant de commencer</t>
  </si>
  <si>
    <t>* Porter vos gants de protection</t>
  </si>
  <si>
    <t>Photo</t>
  </si>
  <si>
    <t>* Conservez les aliments froids à 4 degré C</t>
  </si>
  <si>
    <t>* Conservez les aliments chauds à 60 degré C</t>
  </si>
  <si>
    <t>* Notez la température des aliments potentiellement dangereux au moins 3fois par jour</t>
  </si>
  <si>
    <t>* Rincez tout les fruits et légumes et les laver à l'aide de l'assainisseur prévu à cet effet</t>
  </si>
  <si>
    <t>Coût</t>
  </si>
  <si>
    <t>Coût portion</t>
  </si>
  <si>
    <t>Q-Factor</t>
  </si>
  <si>
    <t>Coût total</t>
  </si>
  <si>
    <t>Prix au menu</t>
  </si>
  <si>
    <t>Food Cost %</t>
  </si>
  <si>
    <t>PETONCLE LAVANDE</t>
  </si>
  <si>
    <t>OS DE MOELLE</t>
  </si>
  <si>
    <t>Rôti les os a 375 pour 10 minutes</t>
  </si>
  <si>
    <t>Grille les tomates et avocates, coupés en petit dés</t>
  </si>
  <si>
    <t>Mélange les tomates &amp; avocates avec persil, ciboulette, echalots verts haché.</t>
  </si>
  <si>
    <t>Ajoute huile d'olive et vinaigre vin rouge, sel et poivre noir</t>
  </si>
  <si>
    <t>Coup le taro en julienne. Frites le taro a 300F. Transfer a papier absorbant. Assaison avec fleur de sel.</t>
  </si>
  <si>
    <t xml:space="preserve">Pour servir: chauffe les os au four, dress avec salsa de tomates grillé et taro frites. </t>
  </si>
  <si>
    <t>Garni assiette avec une demi tomates grillé, pain grillé</t>
  </si>
  <si>
    <t>CONFIT DE TRUITE</t>
  </si>
  <si>
    <t>Sous vide le truite avec huile d'olive, ail, feuille de laurier et thyme</t>
  </si>
  <si>
    <t>cuit a 58C pour 12 minutes</t>
  </si>
  <si>
    <t xml:space="preserve">Mélange le fromage a crème, lait, crème 35 et oseille dans une casserole. </t>
  </si>
  <si>
    <t>Mijote a feu deux pour 10 minutes</t>
  </si>
  <si>
    <t>Enleve oseille, transfer a syphon avec 2 charge de NO2</t>
  </si>
  <si>
    <t>TERRINE MAGGIE OAKES</t>
  </si>
  <si>
    <t>TARTARE DE BISON (PETIT)</t>
  </si>
  <si>
    <t>DUO DE BETTERAVE</t>
  </si>
  <si>
    <t>CAVATELLI D'AGNEAU PETIT</t>
  </si>
  <si>
    <t>CAVATELLI D'AGNEAU GRANDS</t>
  </si>
  <si>
    <t>MELONS MARINÉ</t>
  </si>
  <si>
    <t>SOUPE PETITS POIS VERTS</t>
  </si>
  <si>
    <t>SALADE VANKLEEK HILL</t>
  </si>
  <si>
    <t>SALADE HARICOTS KILOMETRE</t>
  </si>
  <si>
    <t>CAROTTES AND PERSIL</t>
  </si>
  <si>
    <t>MANICOTTI' DE PATATES DOUCE (3)</t>
  </si>
  <si>
    <t>TARTARE DE THON ALBACOR (PETIT)</t>
  </si>
  <si>
    <t>botte</t>
  </si>
  <si>
    <t>unité</t>
  </si>
  <si>
    <t>litre</t>
  </si>
  <si>
    <t>TARTARE DE THON ALBACOR (GRANDS)</t>
  </si>
  <si>
    <t>LINGUINI AU COURGE MUSQUÉE</t>
  </si>
  <si>
    <t>LINGUINI AU CHOU-FLEUR (PETIT)</t>
  </si>
  <si>
    <t>MAGRET CASSIS</t>
  </si>
  <si>
    <t>MORUE TROMPETE DE LA MORT</t>
  </si>
  <si>
    <t xml:space="preserve">DEMI POULET PORTUGEUS </t>
  </si>
  <si>
    <t>OMBLE ARCTIQUE GRILLÉ</t>
  </si>
  <si>
    <t>u</t>
  </si>
  <si>
    <t>CARRÉ DE PORC</t>
  </si>
  <si>
    <t>BAVETTE GRILLÉ</t>
  </si>
  <si>
    <t>portion</t>
  </si>
  <si>
    <t>ENTRECOTE NY 8OZ</t>
  </si>
  <si>
    <t>ENTRECOTE NY 12 OZ</t>
  </si>
  <si>
    <t>G</t>
  </si>
  <si>
    <t>UNIT</t>
  </si>
  <si>
    <t>CÔTE DE BOEUF 16 OZ VIEILLE A SEC</t>
  </si>
  <si>
    <t>PORTERHOUSE 32OZ VIELLE A SEC</t>
  </si>
  <si>
    <t>T-BONE DE BOEUF 18 OZ VIEILLI A SEC</t>
  </si>
  <si>
    <t xml:space="preserve">BURGER BULLEIT </t>
  </si>
  <si>
    <t>GATEUX CHOCO</t>
  </si>
  <si>
    <t>TARTE FINE DU MOMENT</t>
  </si>
  <si>
    <t>TARTE YUZU</t>
  </si>
  <si>
    <t>DESSERT EXOTIQUE</t>
  </si>
  <si>
    <t>DESSERT PARIS BREST</t>
  </si>
  <si>
    <t>SAUCE BÉARNAISE</t>
  </si>
  <si>
    <t>AIOLI CITRONELLE</t>
  </si>
  <si>
    <t>OEUFS FRAIS LARGE</t>
  </si>
  <si>
    <t>VINAIGRETTE DE CIDRE .</t>
  </si>
  <si>
    <t>LITRES</t>
  </si>
  <si>
    <t xml:space="preserve">VINAIGRETTE SÉSAME </t>
  </si>
  <si>
    <t>CHIMMICHURRI TOMATES VERTS</t>
  </si>
  <si>
    <t>DEMI GLACE VIN ROUGE</t>
  </si>
  <si>
    <t>LÉGUMES DE MARCHÉ</t>
  </si>
  <si>
    <t>PURÉE POMME DE TERRE</t>
  </si>
  <si>
    <t>RATTES RÔTIES</t>
  </si>
  <si>
    <t>TOMBÉ D'ÉPINARD</t>
  </si>
  <si>
    <t xml:space="preserve">MÉLANGE CHAMPIGNONS </t>
  </si>
  <si>
    <t>FRITES PONT-NEUF AU GRAS CANARD</t>
  </si>
  <si>
    <t>KETCHUP MAISON</t>
  </si>
  <si>
    <t>GLACE VANILLE</t>
  </si>
  <si>
    <t>GLACE CHOCO NOISETTE</t>
  </si>
  <si>
    <t>DESSERT BETTERAVE FRAMBOISE</t>
  </si>
  <si>
    <t>SORBET FRAMBOIS</t>
  </si>
  <si>
    <t>GLACAGE CHOCOLAT</t>
  </si>
  <si>
    <t>GUIMAUVES A LA BIERE</t>
  </si>
  <si>
    <t>GR</t>
  </si>
  <si>
    <t>BROWNIE CHOCOLAT BLANC</t>
  </si>
  <si>
    <t>BROWNIE WILLIAM GRAY</t>
  </si>
  <si>
    <t>PATE A CHOUX</t>
  </si>
  <si>
    <t>HUITRES A UNITÉ</t>
  </si>
  <si>
    <t>COCKTAIL DE CREVETTE</t>
  </si>
  <si>
    <t>CRABE DES NEIGE DU QUÉBEC</t>
  </si>
  <si>
    <t>PLATEAU MARITIME PETIT</t>
  </si>
  <si>
    <t>PLATEAU MARITIME LARGE</t>
  </si>
  <si>
    <t>DEMI HOMARD</t>
  </si>
  <si>
    <t xml:space="preserve"> HOMARD ENTIER</t>
  </si>
  <si>
    <t>PETITE ASSIETTE DE CHARCUTERIE</t>
  </si>
  <si>
    <t>TORCHON FOIE GRAS</t>
  </si>
  <si>
    <t>PLATEAU DE CHACUTERIE (PETIT)</t>
  </si>
  <si>
    <t>TARTARE DE BISON (GRAND)</t>
  </si>
  <si>
    <t>PLATEAU DE CHACUTERIE (GRAND)</t>
  </si>
  <si>
    <t>PLATEAU DE FROMAGE</t>
  </si>
  <si>
    <t>MOUSSE CHOCOLAT</t>
  </si>
  <si>
    <t>MOUSSE ERABLE</t>
  </si>
  <si>
    <t>MOUSSE AU FRUITS</t>
  </si>
  <si>
    <t>CRÈME LEGER PRALINE</t>
  </si>
  <si>
    <t>MARTINI PANNACOTTA BANQUET</t>
  </si>
  <si>
    <t>DOMES AUX DULCE DE LECHE BANQUETS</t>
  </si>
  <si>
    <t>POMMES ROTIE (MARTINI) BANQUET</t>
  </si>
  <si>
    <t>TARTES POIRES,CHOCOLAT,AMANDES</t>
  </si>
  <si>
    <t>POUTINE À L'AGNEAU BRAISÉ</t>
  </si>
  <si>
    <t>BROCHETTES DE POULET (3)</t>
  </si>
  <si>
    <t xml:space="preserve">SANDWICH POULET GRILLÉ </t>
  </si>
  <si>
    <t>HOT DOG MERGUEZ</t>
  </si>
  <si>
    <t>TREMPETTE D'OKA</t>
  </si>
  <si>
    <t>SALADE POULET GRILLÉ</t>
  </si>
  <si>
    <t>SALADE DE QUINOA ET PÊCHE</t>
  </si>
  <si>
    <t>TAOST AU LÉGUMES</t>
  </si>
  <si>
    <t>HUITRES (6)</t>
  </si>
  <si>
    <t>COÛT BLOGER 9 AOÛT</t>
  </si>
  <si>
    <t>RAW BAR</t>
  </si>
  <si>
    <t>TARTARE DE BISON</t>
  </si>
  <si>
    <t>salade van klek</t>
  </si>
  <si>
    <t>STEAK</t>
  </si>
  <si>
    <t>PLATEAU DE CHARCUTERIE</t>
  </si>
  <si>
    <t>PÉTONCLE</t>
  </si>
  <si>
    <t>OS À MOELE</t>
  </si>
  <si>
    <t>RACINE DE PERSIL</t>
  </si>
  <si>
    <t>MAGRET DE CANARD</t>
  </si>
  <si>
    <t>OMBLE DE L'ARTIQUE</t>
  </si>
  <si>
    <t>LINGUINI AU CHOU FLEUR</t>
  </si>
  <si>
    <t>EXOTIQUE</t>
  </si>
  <si>
    <t>BETTERAVE DESSERT</t>
  </si>
  <si>
    <t>PARIS BREST</t>
  </si>
  <si>
    <t>CAFÉ</t>
  </si>
  <si>
    <t>COÛT menu ouverture le 11 août 2016</t>
  </si>
  <si>
    <t xml:space="preserve">SOUPE EN SHOOTER </t>
  </si>
  <si>
    <t>MAGRET DE CANARD CANAPÉ</t>
  </si>
  <si>
    <t>TARTARE DE THON</t>
  </si>
  <si>
    <t>STATION DE CHARCUTERIE</t>
  </si>
  <si>
    <t>RAW BAR plateaux</t>
  </si>
  <si>
    <t>STATION DE FROMAGE</t>
  </si>
  <si>
    <t>STATION DE STEAK ÂGÉ</t>
  </si>
  <si>
    <t>MELON GIN UNGAVA</t>
  </si>
  <si>
    <t>BETTERAVE</t>
  </si>
  <si>
    <t>MINI ICE CREAM</t>
  </si>
  <si>
    <t>MINI PARIS BREST</t>
  </si>
  <si>
    <t>COÛT BLOGER 28 JUILLET</t>
  </si>
  <si>
    <t>PATE TOMATE ET BASILIC</t>
  </si>
  <si>
    <t>SAUMON</t>
  </si>
  <si>
    <t>ASSORTIMENT DE DESSERT</t>
  </si>
  <si>
    <t>POTAGE DE PATATES DOUCES ET POIREAUX</t>
  </si>
  <si>
    <t>RÉMOULADE DE CHOUX ROUGE ET POMMES</t>
  </si>
  <si>
    <t>GRAVLAX DE SAUMON POELÉ</t>
  </si>
  <si>
    <t>SHORT Ribs de veau</t>
  </si>
  <si>
    <t>BŒUF VEILLI COUPE KANSAS</t>
  </si>
  <si>
    <t>TOMAHAWK POUR 2</t>
  </si>
  <si>
    <t>POMME DE TERRE RATE RÔTIE</t>
  </si>
  <si>
    <t>S'MORES GLACÉ</t>
  </si>
  <si>
    <t>FONDANT AU CHOCOLAT</t>
  </si>
  <si>
    <t>RIZ AU LAIT</t>
  </si>
  <si>
    <t>POIRE</t>
  </si>
  <si>
    <t>cost mariage 31 décembre</t>
  </si>
  <si>
    <t>dessert</t>
  </si>
  <si>
    <t>panini</t>
  </si>
  <si>
    <t>poulet frit et gaufres</t>
  </si>
  <si>
    <t>pizza</t>
  </si>
  <si>
    <t>menu spécial</t>
  </si>
  <si>
    <t>veloté de courge</t>
  </si>
  <si>
    <t>salade waldorf maggie oakes</t>
  </si>
  <si>
    <t>filet mignon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</si>
</sst>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$&quot;_);\(#,##0.00\ &quot;$&quot;\)"/>
    <numFmt numFmtId="164" formatCode="#,##0.00\ [$$-C0C]_-"/>
    <numFmt numFmtId="165" formatCode="#,##0.00\ &quot;$&quot;_-"/>
    <numFmt numFmtId="166" formatCode="#,##0.00\ [$$-C0C]"/>
    <numFmt numFmtId="167" formatCode="&quot;$&quot;#,##0.00"/>
    <numFmt numFmtId="168" formatCode="0.000"/>
    <numFmt numFmtId="169" formatCode="&quot;$&quot;#,##0.00_);\(&quot;$&quot;#,##0.00\)"/>
  </numFmts>
  <fonts count="30" x14ac:knownFonts="1">
    <font>
      <sz val="11"/>
      <color theme="1"/>
      <name val="Calibri"/>
      <family val="2"/>
      <scheme val="minor"/>
    </font>
    <font>
      <b/>
      <sz val="24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Garamond"/>
      <family val="1"/>
    </font>
    <font>
      <sz val="12"/>
      <name val="Garamond"/>
      <family val="1"/>
    </font>
    <font>
      <u/>
      <sz val="10"/>
      <color indexed="12"/>
      <name val="Arial"/>
      <family val="2"/>
    </font>
    <font>
      <u/>
      <sz val="10"/>
      <name val="Arial"/>
      <family val="2"/>
    </font>
    <font>
      <sz val="10"/>
      <color rgb="FFC00000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Garamond"/>
      <family val="1"/>
    </font>
    <font>
      <u/>
      <sz val="10"/>
      <color theme="5" tint="-0.249977111117893"/>
      <name val="Garamond"/>
      <family val="1"/>
    </font>
    <font>
      <b/>
      <u/>
      <sz val="14"/>
      <name val="Arial"/>
      <family val="2"/>
    </font>
    <font>
      <b/>
      <u/>
      <sz val="10"/>
      <name val="Arial"/>
      <family val="2"/>
    </font>
    <font>
      <b/>
      <sz val="12"/>
      <color indexed="8"/>
      <name val="Arial"/>
      <family val="2"/>
    </font>
    <font>
      <b/>
      <u/>
      <sz val="20"/>
      <color indexed="8"/>
      <name val="Calibri Light"/>
      <family val="1"/>
      <scheme val="major"/>
    </font>
    <font>
      <b/>
      <sz val="24"/>
      <color indexed="8"/>
      <name val="Arial"/>
      <family val="2"/>
    </font>
    <font>
      <i/>
      <sz val="10"/>
      <name val="Tahoma"/>
      <family val="2"/>
    </font>
    <font>
      <b/>
      <sz val="10"/>
      <color indexed="9"/>
      <name val="Tahoma"/>
      <family val="2"/>
    </font>
    <font>
      <sz val="10"/>
      <name val="Tahoma"/>
      <family val="2"/>
    </font>
    <font>
      <sz val="12"/>
      <name val="Tahoma"/>
      <family val="2"/>
    </font>
    <font>
      <b/>
      <u/>
      <sz val="12"/>
      <name val="Arial"/>
      <family val="2"/>
    </font>
    <font>
      <b/>
      <sz val="10"/>
      <color indexed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indexed="61"/>
      <name val="Arial"/>
      <family val="2"/>
    </font>
    <font>
      <b/>
      <sz val="10"/>
      <name val="Tahoma"/>
      <family val="2"/>
    </font>
    <font>
      <b/>
      <sz val="16"/>
      <color indexed="8"/>
      <name val="Arial"/>
      <family val="2"/>
    </font>
    <font>
      <sz val="11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22"/>
        <bgColor indexed="64"/>
      </patternFill>
    </fill>
    <fill>
      <patternFill patternType="solid">
        <fgColor indexed="22"/>
        <bgColor indexed="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9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10" fillId="0" borderId="0"/>
    <xf numFmtId="1" fontId="24" fillId="17" borderId="0">
      <alignment horizontal="center" vertical="center"/>
    </xf>
  </cellStyleXfs>
  <cellXfs count="172">
    <xf numFmtId="0" fontId="0" fillId="0" borderId="0" xfId="0"/>
    <xf numFmtId="0" fontId="1" fillId="2" borderId="0" xfId="0" applyNumberFormat="1" applyFont="1" applyFill="1" applyProtection="1"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164" fontId="3" fillId="4" borderId="2" xfId="0" applyNumberFormat="1" applyFont="1" applyFill="1" applyBorder="1" applyAlignment="1" applyProtection="1">
      <alignment horizontal="left"/>
      <protection locked="0"/>
    </xf>
    <xf numFmtId="0" fontId="3" fillId="4" borderId="2" xfId="0" applyFont="1" applyFill="1" applyBorder="1" applyProtection="1">
      <protection locked="0"/>
    </xf>
    <xf numFmtId="164" fontId="3" fillId="5" borderId="2" xfId="0" applyNumberFormat="1" applyFont="1" applyFill="1" applyBorder="1" applyAlignment="1" applyProtection="1">
      <alignment horizontal="left"/>
      <protection locked="0"/>
    </xf>
    <xf numFmtId="0" fontId="3" fillId="6" borderId="2" xfId="0" applyFont="1" applyFill="1" applyBorder="1" applyProtection="1">
      <protection locked="0"/>
    </xf>
    <xf numFmtId="0" fontId="3" fillId="4" borderId="2" xfId="0" quotePrefix="1" applyFont="1" applyFill="1" applyBorder="1" applyAlignment="1" applyProtection="1">
      <alignment horizontal="left"/>
      <protection locked="0"/>
    </xf>
    <xf numFmtId="0" fontId="4" fillId="7" borderId="0" xfId="0" applyFont="1" applyFill="1" applyBorder="1" applyAlignment="1">
      <alignment horizontal="left" vertical="center" wrapText="1"/>
    </xf>
    <xf numFmtId="39" fontId="5" fillId="8" borderId="0" xfId="0" quotePrefix="1" applyNumberFormat="1" applyFont="1" applyFill="1" applyBorder="1" applyAlignment="1">
      <alignment horizontal="left"/>
    </xf>
    <xf numFmtId="0" fontId="0" fillId="0" borderId="0" xfId="0" applyProtection="1">
      <protection locked="0"/>
    </xf>
    <xf numFmtId="164" fontId="3" fillId="4" borderId="2" xfId="0" applyNumberFormat="1" applyFont="1" applyFill="1" applyBorder="1" applyAlignment="1" applyProtection="1">
      <alignment horizontal="center"/>
      <protection locked="0"/>
    </xf>
    <xf numFmtId="164" fontId="3" fillId="4" borderId="2" xfId="0" applyNumberFormat="1" applyFont="1" applyFill="1" applyBorder="1" applyAlignment="1" applyProtection="1">
      <alignment horizontal="center"/>
    </xf>
    <xf numFmtId="165" fontId="3" fillId="4" borderId="2" xfId="0" applyNumberFormat="1" applyFont="1" applyFill="1" applyBorder="1" applyAlignment="1" applyProtection="1">
      <alignment horizontal="center"/>
    </xf>
    <xf numFmtId="0" fontId="3" fillId="4" borderId="2" xfId="0" applyFont="1" applyFill="1" applyBorder="1" applyAlignment="1" applyProtection="1">
      <alignment horizontal="center"/>
    </xf>
    <xf numFmtId="0" fontId="3" fillId="4" borderId="2" xfId="0" applyFont="1" applyFill="1" applyBorder="1" applyAlignment="1" applyProtection="1">
      <alignment horizontal="center"/>
      <protection locked="0"/>
    </xf>
    <xf numFmtId="2" fontId="3" fillId="4" borderId="2" xfId="0" applyNumberFormat="1" applyFont="1" applyFill="1" applyBorder="1" applyAlignment="1" applyProtection="1">
      <alignment horizontal="center"/>
    </xf>
    <xf numFmtId="164" fontId="3" fillId="5" borderId="2" xfId="0" applyNumberFormat="1" applyFont="1" applyFill="1" applyBorder="1" applyAlignment="1" applyProtection="1">
      <alignment horizontal="center"/>
      <protection locked="0"/>
    </xf>
    <xf numFmtId="164" fontId="3" fillId="5" borderId="2" xfId="0" applyNumberFormat="1" applyFont="1" applyFill="1" applyBorder="1" applyAlignment="1" applyProtection="1">
      <alignment horizontal="center"/>
    </xf>
    <xf numFmtId="0" fontId="3" fillId="5" borderId="2" xfId="0" applyFont="1" applyFill="1" applyBorder="1" applyAlignment="1" applyProtection="1">
      <alignment horizontal="center"/>
    </xf>
    <xf numFmtId="0" fontId="3" fillId="6" borderId="2" xfId="0" applyFont="1" applyFill="1" applyBorder="1" applyAlignment="1" applyProtection="1">
      <alignment horizontal="center"/>
      <protection locked="0"/>
    </xf>
    <xf numFmtId="0" fontId="3" fillId="6" borderId="2" xfId="0" applyFont="1" applyFill="1" applyBorder="1" applyAlignment="1" applyProtection="1">
      <alignment horizontal="center"/>
    </xf>
    <xf numFmtId="2" fontId="3" fillId="6" borderId="2" xfId="0" applyNumberFormat="1" applyFont="1" applyFill="1" applyBorder="1" applyAlignment="1" applyProtection="1">
      <alignment horizontal="center"/>
    </xf>
    <xf numFmtId="2" fontId="7" fillId="6" borderId="2" xfId="1" applyNumberFormat="1" applyFont="1" applyFill="1" applyBorder="1" applyAlignment="1" applyProtection="1">
      <alignment horizontal="center"/>
    </xf>
    <xf numFmtId="7" fontId="3" fillId="6" borderId="2" xfId="0" applyNumberFormat="1" applyFont="1" applyFill="1" applyBorder="1" applyAlignment="1" applyProtection="1">
      <alignment horizontal="center"/>
    </xf>
    <xf numFmtId="2" fontId="8" fillId="4" borderId="2" xfId="0" applyNumberFormat="1" applyFont="1" applyFill="1" applyBorder="1" applyAlignment="1" applyProtection="1">
      <alignment horizontal="center"/>
    </xf>
    <xf numFmtId="2" fontId="8" fillId="6" borderId="2" xfId="0" applyNumberFormat="1" applyFont="1" applyFill="1" applyBorder="1" applyAlignment="1" applyProtection="1">
      <alignment horizontal="center"/>
    </xf>
    <xf numFmtId="2" fontId="7" fillId="4" borderId="2" xfId="1" applyNumberFormat="1" applyFont="1" applyFill="1" applyBorder="1" applyAlignment="1" applyProtection="1">
      <alignment horizontal="center"/>
    </xf>
    <xf numFmtId="2" fontId="7" fillId="6" borderId="2" xfId="1" quotePrefix="1" applyNumberFormat="1" applyFont="1" applyFill="1" applyBorder="1" applyAlignment="1" applyProtection="1">
      <alignment horizontal="center"/>
    </xf>
    <xf numFmtId="0" fontId="4" fillId="4" borderId="2" xfId="0" applyFont="1" applyFill="1" applyBorder="1" applyAlignment="1" applyProtection="1">
      <alignment horizontal="center"/>
      <protection locked="0"/>
    </xf>
    <xf numFmtId="2" fontId="3" fillId="6" borderId="0" xfId="0" applyNumberFormat="1" applyFont="1" applyFill="1" applyBorder="1" applyAlignment="1" applyProtection="1">
      <alignment horizontal="center"/>
    </xf>
    <xf numFmtId="167" fontId="7" fillId="11" borderId="2" xfId="1" quotePrefix="1" applyNumberFormat="1" applyFont="1" applyFill="1" applyBorder="1" applyAlignment="1" applyProtection="1">
      <alignment horizontal="center"/>
    </xf>
    <xf numFmtId="167" fontId="3" fillId="6" borderId="2" xfId="0" applyNumberFormat="1" applyFont="1" applyFill="1" applyBorder="1" applyAlignment="1" applyProtection="1">
      <alignment horizontal="center"/>
    </xf>
    <xf numFmtId="167" fontId="3" fillId="4" borderId="2" xfId="0" applyNumberFormat="1" applyFont="1" applyFill="1" applyBorder="1" applyAlignment="1" applyProtection="1">
      <alignment horizontal="center"/>
    </xf>
    <xf numFmtId="0" fontId="9" fillId="0" borderId="4" xfId="0" applyFont="1" applyBorder="1" applyAlignment="1" applyProtection="1">
      <protection locked="0"/>
    </xf>
    <xf numFmtId="0" fontId="10" fillId="0" borderId="4" xfId="0" applyFont="1" applyBorder="1" applyAlignment="1" applyProtection="1">
      <protection locked="0"/>
    </xf>
    <xf numFmtId="2" fontId="6" fillId="4" borderId="2" xfId="1" quotePrefix="1" applyNumberFormat="1" applyFont="1" applyFill="1" applyBorder="1" applyAlignment="1" applyProtection="1">
      <alignment horizontal="center"/>
    </xf>
    <xf numFmtId="2" fontId="6" fillId="6" borderId="2" xfId="1" applyNumberFormat="1" applyFont="1" applyFill="1" applyBorder="1" applyAlignment="1" applyProtection="1">
      <alignment horizontal="center"/>
    </xf>
    <xf numFmtId="2" fontId="6" fillId="4" borderId="2" xfId="1" applyNumberFormat="1" applyFont="1" applyFill="1" applyBorder="1" applyAlignment="1" applyProtection="1">
      <alignment horizontal="center"/>
    </xf>
    <xf numFmtId="2" fontId="9" fillId="4" borderId="2" xfId="0" applyNumberFormat="1" applyFont="1" applyFill="1" applyBorder="1" applyAlignment="1" applyProtection="1">
      <alignment horizontal="center"/>
    </xf>
    <xf numFmtId="2" fontId="9" fillId="6" borderId="2" xfId="0" applyNumberFormat="1" applyFont="1" applyFill="1" applyBorder="1" applyAlignment="1" applyProtection="1">
      <alignment horizontal="center"/>
    </xf>
    <xf numFmtId="164" fontId="6" fillId="4" borderId="2" xfId="1" quotePrefix="1" applyNumberFormat="1" applyFont="1" applyFill="1" applyBorder="1" applyAlignment="1" applyProtection="1">
      <alignment horizontal="center"/>
    </xf>
    <xf numFmtId="2" fontId="6" fillId="6" borderId="2" xfId="1" quotePrefix="1" applyNumberFormat="1" applyFont="1" applyFill="1" applyBorder="1" applyAlignment="1" applyProtection="1">
      <alignment horizontal="center"/>
    </xf>
    <xf numFmtId="7" fontId="11" fillId="9" borderId="6" xfId="0" applyNumberFormat="1" applyFont="1" applyFill="1" applyBorder="1" applyAlignment="1">
      <alignment horizontal="center" vertical="center" wrapText="1"/>
    </xf>
    <xf numFmtId="7" fontId="11" fillId="9" borderId="7" xfId="0" applyNumberFormat="1" applyFont="1" applyFill="1" applyBorder="1" applyAlignment="1">
      <alignment horizontal="center" vertical="center" wrapText="1"/>
    </xf>
    <xf numFmtId="0" fontId="11" fillId="9" borderId="6" xfId="0" applyFont="1" applyFill="1" applyBorder="1" applyAlignment="1">
      <alignment horizontal="center" vertical="center" wrapText="1"/>
    </xf>
    <xf numFmtId="167" fontId="4" fillId="10" borderId="2" xfId="0" applyNumberFormat="1" applyFont="1" applyFill="1" applyBorder="1" applyAlignment="1">
      <alignment horizontal="center" vertical="center" wrapText="1"/>
    </xf>
    <xf numFmtId="0" fontId="11" fillId="10" borderId="2" xfId="0" applyFont="1" applyFill="1" applyBorder="1" applyAlignment="1">
      <alignment horizontal="center" wrapText="1"/>
    </xf>
    <xf numFmtId="167" fontId="4" fillId="9" borderId="2" xfId="0" applyNumberFormat="1" applyFont="1" applyFill="1" applyBorder="1" applyAlignment="1">
      <alignment horizontal="center" vertical="center" wrapText="1"/>
    </xf>
    <xf numFmtId="0" fontId="11" fillId="7" borderId="2" xfId="0" applyFont="1" applyFill="1" applyBorder="1" applyAlignment="1">
      <alignment horizontal="center" wrapText="1"/>
    </xf>
    <xf numFmtId="0" fontId="9" fillId="0" borderId="2" xfId="0" applyFont="1" applyBorder="1" applyAlignment="1">
      <alignment horizontal="center"/>
    </xf>
    <xf numFmtId="167" fontId="6" fillId="11" borderId="2" xfId="1" applyNumberFormat="1" applyFont="1" applyFill="1" applyBorder="1" applyAlignment="1" applyProtection="1">
      <alignment horizontal="center"/>
    </xf>
    <xf numFmtId="167" fontId="6" fillId="11" borderId="2" xfId="1" quotePrefix="1" applyNumberFormat="1" applyFont="1" applyFill="1" applyBorder="1" applyAlignment="1" applyProtection="1">
      <alignment horizontal="center"/>
    </xf>
    <xf numFmtId="165" fontId="6" fillId="10" borderId="2" xfId="1" applyNumberFormat="1" applyFont="1" applyFill="1" applyBorder="1" applyAlignment="1" applyProtection="1">
      <alignment horizontal="center" vertical="center"/>
    </xf>
    <xf numFmtId="0" fontId="11" fillId="7" borderId="2" xfId="0" applyFont="1" applyFill="1" applyBorder="1" applyAlignment="1">
      <alignment horizontal="center" vertical="center" wrapText="1"/>
    </xf>
    <xf numFmtId="165" fontId="11" fillId="7" borderId="2" xfId="0" applyNumberFormat="1" applyFont="1" applyFill="1" applyBorder="1" applyAlignment="1">
      <alignment horizontal="center" vertical="center" wrapText="1"/>
    </xf>
    <xf numFmtId="0" fontId="11" fillId="7" borderId="8" xfId="0" applyFont="1" applyFill="1" applyBorder="1" applyAlignment="1">
      <alignment horizontal="center" vertical="center" wrapText="1"/>
    </xf>
    <xf numFmtId="0" fontId="9" fillId="12" borderId="2" xfId="0" applyFont="1" applyFill="1" applyBorder="1" applyProtection="1">
      <protection locked="0"/>
    </xf>
    <xf numFmtId="0" fontId="9" fillId="0" borderId="0" xfId="0" applyFont="1" applyProtection="1">
      <protection locked="0"/>
    </xf>
    <xf numFmtId="0" fontId="12" fillId="2" borderId="3" xfId="1" applyNumberFormat="1" applyFont="1" applyFill="1" applyBorder="1" applyAlignment="1" applyProtection="1">
      <alignment horizontal="left"/>
      <protection locked="0"/>
    </xf>
    <xf numFmtId="0" fontId="10" fillId="3" borderId="1" xfId="0" applyFont="1" applyFill="1" applyBorder="1" applyAlignment="1" applyProtection="1">
      <alignment horizontal="center"/>
      <protection locked="0"/>
    </xf>
    <xf numFmtId="0" fontId="10" fillId="3" borderId="5" xfId="0" applyFont="1" applyFill="1" applyBorder="1" applyAlignment="1" applyProtection="1">
      <alignment horizontal="center"/>
      <protection locked="0"/>
    </xf>
    <xf numFmtId="0" fontId="10" fillId="3" borderId="2" xfId="0" applyFont="1" applyFill="1" applyBorder="1" applyAlignment="1" applyProtection="1">
      <alignment horizontal="center"/>
      <protection locked="0"/>
    </xf>
    <xf numFmtId="4" fontId="3" fillId="4" borderId="2" xfId="0" applyNumberFormat="1" applyFont="1" applyFill="1" applyBorder="1" applyAlignment="1" applyProtection="1">
      <alignment horizontal="center"/>
      <protection locked="0"/>
    </xf>
    <xf numFmtId="4" fontId="3" fillId="6" borderId="2" xfId="0" applyNumberFormat="1" applyFont="1" applyFill="1" applyBorder="1" applyAlignment="1" applyProtection="1">
      <alignment horizontal="center"/>
      <protection locked="0"/>
    </xf>
    <xf numFmtId="166" fontId="3" fillId="6" borderId="2" xfId="0" applyNumberFormat="1" applyFont="1" applyFill="1" applyBorder="1" applyAlignment="1" applyProtection="1">
      <alignment horizontal="center"/>
    </xf>
    <xf numFmtId="0" fontId="13" fillId="13" borderId="9" xfId="1" quotePrefix="1" applyFont="1" applyFill="1" applyBorder="1" applyAlignment="1" applyProtection="1">
      <alignment horizontal="left"/>
    </xf>
    <xf numFmtId="0" fontId="14" fillId="13" borderId="10" xfId="1" quotePrefix="1" applyFont="1" applyFill="1" applyBorder="1" applyAlignment="1" applyProtection="1">
      <alignment horizontal="left" wrapText="1"/>
    </xf>
    <xf numFmtId="0" fontId="6" fillId="13" borderId="10" xfId="1" quotePrefix="1" applyFill="1" applyBorder="1" applyAlignment="1" applyProtection="1">
      <alignment horizontal="left" wrapText="1"/>
    </xf>
    <xf numFmtId="0" fontId="0" fillId="11" borderId="0" xfId="0" applyFill="1"/>
    <xf numFmtId="0" fontId="15" fillId="14" borderId="11" xfId="0" quotePrefix="1" applyNumberFormat="1" applyFont="1" applyFill="1" applyBorder="1" applyAlignment="1">
      <alignment horizontal="left"/>
    </xf>
    <xf numFmtId="2" fontId="16" fillId="14" borderId="12" xfId="0" applyNumberFormat="1" applyFont="1" applyFill="1" applyBorder="1" applyAlignment="1">
      <alignment horizontal="center"/>
    </xf>
    <xf numFmtId="0" fontId="17" fillId="14" borderId="12" xfId="0" applyNumberFormat="1" applyFont="1" applyFill="1" applyBorder="1" applyAlignment="1">
      <alignment horizontal="left"/>
    </xf>
    <xf numFmtId="0" fontId="17" fillId="14" borderId="13" xfId="0" applyNumberFormat="1" applyFont="1" applyFill="1" applyBorder="1" applyAlignment="1">
      <alignment horizontal="left"/>
    </xf>
    <xf numFmtId="0" fontId="18" fillId="15" borderId="14" xfId="2" applyFont="1" applyFill="1" applyBorder="1" applyAlignment="1">
      <alignment horizontal="center"/>
    </xf>
    <xf numFmtId="0" fontId="18" fillId="15" borderId="4" xfId="2" applyFont="1" applyFill="1" applyBorder="1" applyAlignment="1">
      <alignment horizontal="center"/>
    </xf>
    <xf numFmtId="0" fontId="18" fillId="15" borderId="15" xfId="2" applyFont="1" applyFill="1" applyBorder="1" applyAlignment="1">
      <alignment horizontal="center"/>
    </xf>
    <xf numFmtId="0" fontId="19" fillId="16" borderId="16" xfId="2" applyFont="1" applyFill="1" applyBorder="1" applyAlignment="1">
      <alignment horizontal="center" vertical="center" wrapText="1"/>
    </xf>
    <xf numFmtId="0" fontId="19" fillId="16" borderId="5" xfId="2" quotePrefix="1" applyFont="1" applyFill="1" applyBorder="1" applyAlignment="1">
      <alignment horizontal="center" vertical="center" wrapText="1"/>
    </xf>
    <xf numFmtId="0" fontId="19" fillId="16" borderId="17" xfId="2" applyFont="1" applyFill="1" applyBorder="1" applyAlignment="1">
      <alignment horizontal="center" vertical="center" wrapText="1"/>
    </xf>
    <xf numFmtId="0" fontId="19" fillId="16" borderId="18" xfId="2" applyFont="1" applyFill="1" applyBorder="1" applyAlignment="1">
      <alignment horizontal="center" vertical="center" wrapText="1"/>
    </xf>
    <xf numFmtId="39" fontId="0" fillId="8" borderId="7" xfId="2" applyNumberFormat="1" applyFont="1" applyFill="1" applyBorder="1" applyAlignment="1">
      <alignment horizontal="left"/>
    </xf>
    <xf numFmtId="168" fontId="20" fillId="7" borderId="2" xfId="2" applyNumberFormat="1" applyFont="1" applyFill="1" applyBorder="1" applyAlignment="1">
      <alignment horizontal="center"/>
    </xf>
    <xf numFmtId="0" fontId="21" fillId="7" borderId="2" xfId="2" applyFont="1" applyFill="1" applyBorder="1" applyAlignment="1">
      <alignment horizontal="center" wrapText="1"/>
    </xf>
    <xf numFmtId="167" fontId="20" fillId="7" borderId="2" xfId="2" applyNumberFormat="1" applyFont="1" applyFill="1" applyBorder="1" applyAlignment="1">
      <alignment horizontal="center"/>
    </xf>
    <xf numFmtId="168" fontId="20" fillId="17" borderId="2" xfId="2" applyNumberFormat="1" applyFont="1" applyFill="1" applyBorder="1" applyAlignment="1">
      <alignment horizontal="center"/>
    </xf>
    <xf numFmtId="0" fontId="21" fillId="17" borderId="2" xfId="2" applyFont="1" applyFill="1" applyBorder="1" applyAlignment="1">
      <alignment horizontal="center" wrapText="1"/>
    </xf>
    <xf numFmtId="167" fontId="20" fillId="17" borderId="2" xfId="2" applyNumberFormat="1" applyFont="1" applyFill="1" applyBorder="1" applyAlignment="1">
      <alignment horizontal="center"/>
    </xf>
    <xf numFmtId="0" fontId="20" fillId="17" borderId="2" xfId="2" applyFont="1" applyFill="1" applyBorder="1" applyAlignment="1">
      <alignment horizontal="center" wrapText="1"/>
    </xf>
    <xf numFmtId="0" fontId="20" fillId="7" borderId="2" xfId="2" applyFont="1" applyFill="1" applyBorder="1" applyAlignment="1">
      <alignment horizontal="center" wrapText="1"/>
    </xf>
    <xf numFmtId="168" fontId="20" fillId="11" borderId="2" xfId="2" applyNumberFormat="1" applyFont="1" applyFill="1" applyBorder="1" applyAlignment="1">
      <alignment horizontal="center"/>
    </xf>
    <xf numFmtId="0" fontId="20" fillId="11" borderId="2" xfId="2" applyFont="1" applyFill="1" applyBorder="1" applyAlignment="1">
      <alignment horizontal="center" wrapText="1"/>
    </xf>
    <xf numFmtId="167" fontId="20" fillId="11" borderId="2" xfId="2" applyNumberFormat="1" applyFont="1" applyFill="1" applyBorder="1" applyAlignment="1">
      <alignment horizontal="center"/>
    </xf>
    <xf numFmtId="168" fontId="20" fillId="7" borderId="19" xfId="2" applyNumberFormat="1" applyFont="1" applyFill="1" applyBorder="1" applyAlignment="1">
      <alignment horizontal="center"/>
    </xf>
    <xf numFmtId="0" fontId="20" fillId="7" borderId="19" xfId="2" applyFont="1" applyFill="1" applyBorder="1" applyAlignment="1">
      <alignment horizontal="center" wrapText="1"/>
    </xf>
    <xf numFmtId="167" fontId="20" fillId="7" borderId="19" xfId="2" applyNumberFormat="1" applyFont="1" applyFill="1" applyBorder="1" applyAlignment="1">
      <alignment horizontal="center"/>
    </xf>
    <xf numFmtId="0" fontId="22" fillId="7" borderId="20" xfId="2" applyNumberFormat="1" applyFont="1" applyFill="1" applyBorder="1" applyAlignment="1">
      <alignment horizontal="left" readingOrder="1"/>
    </xf>
    <xf numFmtId="169" fontId="15" fillId="7" borderId="21" xfId="2" applyNumberFormat="1" applyFont="1" applyFill="1" applyBorder="1" applyAlignment="1">
      <alignment horizontal="left"/>
    </xf>
    <xf numFmtId="169" fontId="23" fillId="11" borderId="22" xfId="2" applyNumberFormat="1" applyFont="1" applyFill="1" applyBorder="1" applyAlignment="1">
      <alignment horizontal="left"/>
    </xf>
    <xf numFmtId="0" fontId="15" fillId="11" borderId="23" xfId="3" applyNumberFormat="1" applyFont="1" applyFill="1" applyBorder="1" applyAlignment="1">
      <alignment horizontal="center"/>
    </xf>
    <xf numFmtId="0" fontId="10" fillId="7" borderId="20" xfId="2" applyNumberFormat="1" applyFill="1" applyBorder="1" applyAlignment="1">
      <alignment horizontal="left"/>
    </xf>
    <xf numFmtId="169" fontId="15" fillId="7" borderId="24" xfId="2" applyNumberFormat="1" applyFont="1" applyFill="1" applyBorder="1" applyAlignment="1">
      <alignment horizontal="left"/>
    </xf>
    <xf numFmtId="169" fontId="23" fillId="11" borderId="25" xfId="2" applyNumberFormat="1" applyFont="1" applyFill="1" applyBorder="1" applyAlignment="1">
      <alignment horizontal="left"/>
    </xf>
    <xf numFmtId="0" fontId="15" fillId="11" borderId="26" xfId="3" applyNumberFormat="1" applyFont="1" applyFill="1" applyBorder="1" applyAlignment="1">
      <alignment horizontal="center"/>
    </xf>
    <xf numFmtId="0" fontId="10" fillId="7" borderId="27" xfId="2" applyNumberFormat="1" applyFont="1" applyFill="1" applyBorder="1" applyAlignment="1">
      <alignment horizontal="left"/>
    </xf>
    <xf numFmtId="169" fontId="15" fillId="7" borderId="0" xfId="2" applyNumberFormat="1" applyFont="1" applyFill="1" applyBorder="1" applyAlignment="1">
      <alignment horizontal="left"/>
    </xf>
    <xf numFmtId="169" fontId="15" fillId="7" borderId="28" xfId="2" applyNumberFormat="1" applyFont="1" applyFill="1" applyBorder="1" applyAlignment="1">
      <alignment horizontal="left"/>
    </xf>
    <xf numFmtId="0" fontId="15" fillId="11" borderId="29" xfId="3" applyNumberFormat="1" applyFont="1" applyFill="1" applyBorder="1" applyAlignment="1">
      <alignment horizontal="center"/>
    </xf>
    <xf numFmtId="0" fontId="0" fillId="7" borderId="27" xfId="2" applyNumberFormat="1" applyFont="1" applyFill="1" applyBorder="1" applyAlignment="1">
      <alignment horizontal="left"/>
    </xf>
    <xf numFmtId="14" fontId="15" fillId="11" borderId="26" xfId="3" applyNumberFormat="1" applyFont="1" applyFill="1" applyBorder="1" applyAlignment="1">
      <alignment horizontal="center"/>
    </xf>
    <xf numFmtId="0" fontId="23" fillId="11" borderId="30" xfId="2" applyNumberFormat="1" applyFont="1" applyFill="1" applyBorder="1" applyAlignment="1">
      <alignment horizontal="left" vertical="center" wrapText="1"/>
    </xf>
    <xf numFmtId="0" fontId="15" fillId="11" borderId="31" xfId="3" applyNumberFormat="1" applyFont="1" applyFill="1" applyBorder="1" applyAlignment="1">
      <alignment horizontal="center"/>
    </xf>
    <xf numFmtId="0" fontId="24" fillId="7" borderId="27" xfId="2" applyNumberFormat="1" applyFont="1" applyFill="1" applyBorder="1" applyAlignment="1">
      <alignment horizontal="left" vertical="top" readingOrder="1"/>
    </xf>
    <xf numFmtId="0" fontId="25" fillId="7" borderId="0" xfId="2" applyNumberFormat="1" applyFont="1" applyFill="1" applyBorder="1" applyAlignment="1">
      <alignment horizontal="left" vertical="top" readingOrder="1"/>
    </xf>
    <xf numFmtId="0" fontId="25" fillId="7" borderId="28" xfId="2" applyNumberFormat="1" applyFont="1" applyFill="1" applyBorder="1" applyAlignment="1">
      <alignment horizontal="left" vertical="top" readingOrder="1"/>
    </xf>
    <xf numFmtId="0" fontId="22" fillId="7" borderId="21" xfId="2" applyNumberFormat="1" applyFont="1" applyFill="1" applyBorder="1"/>
    <xf numFmtId="0" fontId="10" fillId="7" borderId="24" xfId="2" applyNumberFormat="1" applyFill="1" applyBorder="1"/>
    <xf numFmtId="0" fontId="26" fillId="7" borderId="0" xfId="2" applyNumberFormat="1" applyFont="1" applyFill="1" applyBorder="1" applyAlignment="1">
      <alignment horizontal="left" vertical="top" readingOrder="1"/>
    </xf>
    <xf numFmtId="0" fontId="26" fillId="7" borderId="28" xfId="2" applyNumberFormat="1" applyFont="1" applyFill="1" applyBorder="1" applyAlignment="1">
      <alignment horizontal="left" vertical="top" readingOrder="1"/>
    </xf>
    <xf numFmtId="0" fontId="10" fillId="7" borderId="0" xfId="2" applyNumberFormat="1" applyFont="1" applyFill="1" applyBorder="1"/>
    <xf numFmtId="0" fontId="10" fillId="7" borderId="28" xfId="2" applyNumberFormat="1" applyFill="1" applyBorder="1"/>
    <xf numFmtId="0" fontId="10" fillId="7" borderId="27" xfId="2" applyNumberFormat="1" applyFill="1" applyBorder="1" applyAlignment="1">
      <alignment horizontal="left"/>
    </xf>
    <xf numFmtId="0" fontId="10" fillId="7" borderId="0" xfId="2" applyNumberFormat="1" applyFill="1" applyBorder="1" applyAlignment="1">
      <alignment horizontal="left"/>
    </xf>
    <xf numFmtId="0" fontId="10" fillId="7" borderId="28" xfId="2" applyNumberFormat="1" applyFill="1" applyBorder="1" applyAlignment="1">
      <alignment horizontal="left"/>
    </xf>
    <xf numFmtId="0" fontId="10" fillId="7" borderId="4" xfId="2" applyNumberFormat="1" applyFill="1" applyBorder="1" applyAlignment="1">
      <alignment horizontal="left"/>
    </xf>
    <xf numFmtId="0" fontId="10" fillId="7" borderId="15" xfId="2" applyNumberFormat="1" applyFill="1" applyBorder="1" applyAlignment="1">
      <alignment horizontal="left"/>
    </xf>
    <xf numFmtId="0" fontId="22" fillId="7" borderId="0" xfId="2" applyNumberFormat="1" applyFont="1" applyFill="1" applyBorder="1" applyAlignment="1">
      <alignment horizontal="left"/>
    </xf>
    <xf numFmtId="0" fontId="10" fillId="7" borderId="14" xfId="2" applyNumberFormat="1" applyFill="1" applyBorder="1" applyAlignment="1">
      <alignment horizontal="left"/>
    </xf>
    <xf numFmtId="0" fontId="22" fillId="11" borderId="27" xfId="2" applyNumberFormat="1" applyFont="1" applyFill="1" applyBorder="1" applyAlignment="1">
      <alignment horizontal="left"/>
    </xf>
    <xf numFmtId="0" fontId="10" fillId="11" borderId="0" xfId="2" applyNumberFormat="1" applyFont="1" applyFill="1" applyBorder="1" applyAlignment="1">
      <alignment horizontal="left"/>
    </xf>
    <xf numFmtId="0" fontId="10" fillId="11" borderId="27" xfId="2" applyNumberFormat="1" applyFont="1" applyFill="1" applyBorder="1" applyAlignment="1">
      <alignment horizontal="left"/>
    </xf>
    <xf numFmtId="0" fontId="25" fillId="11" borderId="0" xfId="2" applyNumberFormat="1" applyFont="1" applyFill="1" applyBorder="1" applyAlignment="1">
      <alignment horizontal="left" vertical="top" readingOrder="1"/>
    </xf>
    <xf numFmtId="0" fontId="10" fillId="7" borderId="27" xfId="2" applyNumberFormat="1" applyFont="1" applyFill="1" applyBorder="1"/>
    <xf numFmtId="0" fontId="10" fillId="7" borderId="27" xfId="2" applyNumberFormat="1" applyFont="1" applyFill="1" applyBorder="1" applyAlignment="1">
      <alignment wrapText="1"/>
    </xf>
    <xf numFmtId="0" fontId="10" fillId="7" borderId="28" xfId="2" applyNumberFormat="1" applyFill="1" applyBorder="1" applyAlignment="1">
      <alignment wrapText="1"/>
    </xf>
    <xf numFmtId="0" fontId="10" fillId="7" borderId="27" xfId="2" applyNumberFormat="1" applyFill="1" applyBorder="1" applyAlignment="1">
      <alignment horizontal="left" wrapText="1"/>
    </xf>
    <xf numFmtId="0" fontId="0" fillId="0" borderId="28" xfId="0" applyBorder="1" applyAlignment="1">
      <alignment horizontal="left" wrapText="1"/>
    </xf>
    <xf numFmtId="0" fontId="0" fillId="0" borderId="27" xfId="0" applyBorder="1" applyAlignment="1">
      <alignment horizontal="left" wrapText="1"/>
    </xf>
    <xf numFmtId="169" fontId="15" fillId="11" borderId="32" xfId="0" applyNumberFormat="1" applyFont="1" applyFill="1" applyBorder="1" applyAlignment="1">
      <alignment horizontal="center"/>
    </xf>
    <xf numFmtId="167" fontId="27" fillId="11" borderId="33" xfId="0" applyNumberFormat="1" applyFont="1" applyFill="1" applyBorder="1" applyAlignment="1">
      <alignment horizontal="center"/>
    </xf>
    <xf numFmtId="0" fontId="27" fillId="11" borderId="34" xfId="0" applyNumberFormat="1" applyFont="1" applyFill="1" applyBorder="1" applyAlignment="1">
      <alignment horizontal="center"/>
    </xf>
    <xf numFmtId="167" fontId="27" fillId="11" borderId="34" xfId="0" applyNumberFormat="1" applyFont="1" applyFill="1" applyBorder="1" applyAlignment="1">
      <alignment horizontal="center"/>
    </xf>
    <xf numFmtId="167" fontId="27" fillId="11" borderId="35" xfId="0" applyNumberFormat="1" applyFont="1" applyFill="1" applyBorder="1" applyAlignment="1">
      <alignment horizontal="center"/>
    </xf>
    <xf numFmtId="0" fontId="10" fillId="11" borderId="14" xfId="2" applyNumberFormat="1" applyFont="1" applyFill="1" applyBorder="1" applyAlignment="1">
      <alignment horizontal="left"/>
    </xf>
    <xf numFmtId="0" fontId="10" fillId="11" borderId="4" xfId="2" applyNumberFormat="1" applyFont="1" applyFill="1" applyBorder="1" applyAlignment="1">
      <alignment horizontal="left"/>
    </xf>
    <xf numFmtId="10" fontId="27" fillId="11" borderId="36" xfId="0" applyNumberFormat="1" applyFont="1" applyFill="1" applyBorder="1" applyAlignment="1">
      <alignment horizontal="center"/>
    </xf>
    <xf numFmtId="0" fontId="20" fillId="15" borderId="20" xfId="0" applyFont="1" applyFill="1" applyBorder="1" applyAlignment="1"/>
    <xf numFmtId="2" fontId="20" fillId="15" borderId="21" xfId="0" applyNumberFormat="1" applyFont="1" applyFill="1" applyBorder="1" applyAlignment="1">
      <alignment horizontal="center"/>
    </xf>
    <xf numFmtId="0" fontId="20" fillId="15" borderId="21" xfId="0" applyFont="1" applyFill="1" applyBorder="1" applyAlignment="1">
      <alignment horizontal="center"/>
    </xf>
    <xf numFmtId="0" fontId="20" fillId="15" borderId="24" xfId="0" applyFont="1" applyFill="1" applyBorder="1" applyAlignment="1">
      <alignment horizontal="center"/>
    </xf>
    <xf numFmtId="0" fontId="20" fillId="15" borderId="14" xfId="0" applyFont="1" applyFill="1" applyBorder="1" applyAlignment="1"/>
    <xf numFmtId="2" fontId="20" fillId="15" borderId="4" xfId="0" applyNumberFormat="1" applyFont="1" applyFill="1" applyBorder="1" applyAlignment="1">
      <alignment horizontal="center"/>
    </xf>
    <xf numFmtId="0" fontId="20" fillId="15" borderId="4" xfId="0" applyFont="1" applyFill="1" applyBorder="1" applyAlignment="1">
      <alignment horizontal="center"/>
    </xf>
    <xf numFmtId="0" fontId="20" fillId="15" borderId="15" xfId="0" applyFont="1" applyFill="1" applyBorder="1" applyAlignment="1">
      <alignment horizontal="center"/>
    </xf>
    <xf numFmtId="0" fontId="28" fillId="14" borderId="12" xfId="0" applyNumberFormat="1" applyFont="1" applyFill="1" applyBorder="1" applyAlignment="1">
      <alignment horizontal="left"/>
    </xf>
    <xf numFmtId="2" fontId="16" fillId="14" borderId="12" xfId="0" applyNumberFormat="1" applyFont="1" applyFill="1" applyBorder="1" applyAlignment="1">
      <alignment horizontal="left"/>
    </xf>
    <xf numFmtId="0" fontId="10" fillId="7" borderId="20" xfId="2" applyNumberFormat="1" applyFont="1" applyFill="1" applyBorder="1" applyAlignment="1">
      <alignment horizontal="left"/>
    </xf>
    <xf numFmtId="0" fontId="10" fillId="7" borderId="27" xfId="2" applyNumberFormat="1" applyFont="1" applyFill="1" applyBorder="1" applyAlignment="1">
      <alignment horizontal="left" vertical="top" readingOrder="1"/>
    </xf>
    <xf numFmtId="0" fontId="18" fillId="15" borderId="4" xfId="2" applyFont="1" applyFill="1" applyBorder="1" applyAlignment="1">
      <alignment horizontal="left"/>
    </xf>
    <xf numFmtId="0" fontId="29" fillId="7" borderId="27" xfId="2" applyNumberFormat="1" applyFont="1" applyFill="1" applyBorder="1" applyAlignment="1">
      <alignment horizontal="left"/>
    </xf>
    <xf numFmtId="0" fontId="29" fillId="7" borderId="27" xfId="2" applyNumberFormat="1" applyFont="1" applyFill="1" applyBorder="1" applyAlignment="1">
      <alignment horizontal="left" vertical="top" readingOrder="1"/>
    </xf>
    <xf numFmtId="2" fontId="16" fillId="14" borderId="12" xfId="0" quotePrefix="1" applyNumberFormat="1" applyFont="1" applyFill="1" applyBorder="1" applyAlignment="1">
      <alignment horizontal="left"/>
    </xf>
    <xf numFmtId="2" fontId="16" fillId="14" borderId="12" xfId="0" applyNumberFormat="1" applyFont="1" applyFill="1" applyBorder="1" applyAlignment="1"/>
    <xf numFmtId="0" fontId="10" fillId="7" borderId="27" xfId="2" applyNumberFormat="1" applyFill="1" applyBorder="1" applyAlignment="1">
      <alignment horizontal="left" wrapText="1"/>
    </xf>
    <xf numFmtId="0" fontId="0" fillId="0" borderId="28" xfId="0" applyBorder="1" applyAlignment="1">
      <alignment horizontal="left" wrapText="1"/>
    </xf>
    <xf numFmtId="0" fontId="0" fillId="0" borderId="27" xfId="0" applyBorder="1" applyAlignment="1">
      <alignment horizontal="left" wrapText="1"/>
    </xf>
    <xf numFmtId="168" fontId="20" fillId="9" borderId="2" xfId="2" applyNumberFormat="1" applyFont="1" applyFill="1" applyBorder="1" applyAlignment="1">
      <alignment horizontal="center"/>
    </xf>
    <xf numFmtId="0" fontId="21" fillId="9" borderId="2" xfId="2" applyFont="1" applyFill="1" applyBorder="1" applyAlignment="1">
      <alignment horizontal="center" wrapText="1"/>
    </xf>
    <xf numFmtId="167" fontId="20" fillId="9" borderId="34" xfId="0" applyNumberFormat="1" applyFont="1" applyFill="1" applyBorder="1" applyAlignment="1">
      <alignment horizontal="center"/>
    </xf>
    <xf numFmtId="167" fontId="20" fillId="9" borderId="2" xfId="2" applyNumberFormat="1" applyFont="1" applyFill="1" applyBorder="1" applyAlignment="1">
      <alignment horizontal="center"/>
    </xf>
    <xf numFmtId="0" fontId="21" fillId="11" borderId="2" xfId="2" applyFont="1" applyFill="1" applyBorder="1" applyAlignment="1">
      <alignment horizontal="center" wrapText="1"/>
    </xf>
    <xf numFmtId="0" fontId="10" fillId="7" borderId="28" xfId="2" applyNumberFormat="1" applyFill="1" applyBorder="1" applyAlignment="1">
      <alignment horizontal="left" wrapText="1"/>
    </xf>
  </cellXfs>
  <cellStyles count="4">
    <cellStyle name="Lien hypertexte" xfId="1" builtinId="8"/>
    <cellStyle name="Normal" xfId="0" builtinId="0"/>
    <cellStyle name="Normal 4" xfId="2"/>
    <cellStyle name="Normal_crevette grille sauce gingembre et zeste d orange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TAURATION/CUISINE/Food%20cost%20th&#233;orique/Costing%20William%20Gra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 DES MATIÈRES"/>
      <sheetName val="PRODUITS ET RECETTES"/>
      <sheetName val="HERBES DANIEL"/>
      <sheetName val="result33"/>
      <sheetName val="FARINEX"/>
      <sheetName val="result23"/>
      <sheetName val="VIANDE LAUZON"/>
      <sheetName val="result22"/>
      <sheetName val="AMOUR DE PAIN"/>
      <sheetName val="result21"/>
      <sheetName val="FRANCE DELICE"/>
      <sheetName val="result20"/>
      <sheetName val="Macchi"/>
      <sheetName val="result17"/>
      <sheetName val="Transatlantique"/>
      <sheetName val="result16"/>
      <sheetName val="Plaisir gastro"/>
      <sheetName val="result15"/>
      <sheetName val="BOVITENDRE"/>
      <sheetName val="result14"/>
      <sheetName val="Gateau UCDS"/>
      <sheetName val="result13"/>
      <sheetName val="CAN-AM FRUITS SECS"/>
      <sheetName val="result12"/>
      <sheetName val="Slovenia"/>
      <sheetName val="result11"/>
      <sheetName val="GOURMET PRIVILÈGE"/>
      <sheetName val="result10"/>
      <sheetName val="Saputo"/>
      <sheetName val="result9"/>
      <sheetName val="NOREF"/>
      <sheetName val="result8"/>
      <sheetName val="monde du raviolis"/>
      <sheetName val="result7"/>
      <sheetName val="CAN-AM"/>
      <sheetName val="result6"/>
      <sheetName val="Fumerie quebecoise"/>
      <sheetName val="result5"/>
      <sheetName val="Fromagerie du 2em"/>
      <sheetName val="result4"/>
      <sheetName val="result3"/>
      <sheetName val="DEFEDIS"/>
      <sheetName val="Bento sushis"/>
      <sheetName val="result2"/>
      <sheetName val="Pro bouffe"/>
      <sheetName val="RESULT1"/>
      <sheetName val="FICHES TECHNIQUES PAUSES"/>
      <sheetName val="COST PAUSES"/>
      <sheetName val="DÎNER-TABLES DU CHEF (2)"/>
      <sheetName val="RESULT 24 (2)"/>
      <sheetName val="COST HORS D'OEUVRES PASSÉ"/>
      <sheetName val="RESULT 24 (3)"/>
      <sheetName val="FICHES TECH HORS D'OEUVRES"/>
      <sheetName val="COST HORS D'OEUVRES STATION"/>
      <sheetName val="Sheet5 (3)"/>
      <sheetName val="cost hors-D'oeuvre station  2"/>
      <sheetName val="FICHES TECH TABLE DU CHEF "/>
      <sheetName val="RECHERCHE ALPHABÉTIQUE"/>
      <sheetName val="SAUCES ALPHABÉTIQUE"/>
      <sheetName val="LES SAUCES DE BASES"/>
      <sheetName val="CARTE DU MIDI FICHES TECHNIQUES"/>
      <sheetName val="MAGGIE OAKES FICHES TECHNIQUES"/>
      <sheetName val="MENUS GROUPES"/>
      <sheetName val="PT DÉJEUNER FICHES TECHNIQUE"/>
      <sheetName val="FOOD COST BRUNCH"/>
      <sheetName val="FOOD COST PT DÉJEUNER"/>
      <sheetName val="FOOD COST LIVING ROOM"/>
      <sheetName val="FOOD COST MAGGIE OAKES MIDI"/>
      <sheetName val="INDEX DES FICHES TEHNIQUES"/>
      <sheetName val="FOOD COST MAGGIE OAKES"/>
      <sheetName val="FOOD COST TERRACE WG"/>
      <sheetName val="FOOD COST BANQUET WG)"/>
      <sheetName val="FOOD COST TOTAL DE L'HÔTEL"/>
      <sheetName val="FOOD COST ROOM SERVICE WG"/>
      <sheetName val="ROOM SERVICE FICHES TECHINIQUES"/>
      <sheetName val="LIVING ROOM FICHES TECH."/>
      <sheetName val="TERRACE FICHE TECHNIQUES"/>
      <sheetName val="FICHES TECHNIQUES LOGES FROID"/>
      <sheetName val="FICHES TECHNIQUES LOGES CHAUD"/>
      <sheetName val="BANQUETS 2013 PT DÉJEUNER"/>
      <sheetName val="RESULT 26"/>
      <sheetName val="Fiche techniques Banquet WG"/>
      <sheetName val="FICHES TECH.DESSERTS BANQUET"/>
      <sheetName val="FICH.TECH. BANQUET 2013 PT DÉJ."/>
      <sheetName val="ITEMS NOUVEAUX BANQUET 2013"/>
    </sheetNames>
    <sheetDataSet>
      <sheetData sheetId="0"/>
      <sheetData sheetId="1">
        <row r="2">
          <cell r="A2" t="str">
            <v>DESCRIPTIF</v>
          </cell>
        </row>
        <row r="3">
          <cell r="A3" t="str">
            <v>ABRICOT PURÉE</v>
          </cell>
        </row>
        <row r="4">
          <cell r="A4" t="str">
            <v>ABRICOTS SEC</v>
          </cell>
          <cell r="B4">
            <v>2.2000000000000002</v>
          </cell>
          <cell r="C4">
            <v>89.5</v>
          </cell>
          <cell r="D4">
            <v>7.0472440944881898</v>
          </cell>
          <cell r="E4" t="str">
            <v>28LBS</v>
          </cell>
        </row>
        <row r="5">
          <cell r="A5" t="str">
            <v>A-COTES STEAKS MAGGIE OAKES</v>
          </cell>
          <cell r="D5">
            <v>1.85</v>
          </cell>
          <cell r="E5" t="str">
            <v>PORTION</v>
          </cell>
        </row>
        <row r="6">
          <cell r="A6" t="str">
            <v>ACCOMPAGNEMENT POUR FAJITAS (RECETTE)</v>
          </cell>
          <cell r="D6">
            <v>1.2968648954263369</v>
          </cell>
        </row>
        <row r="7">
          <cell r="A7" t="str">
            <v>AGAR AGAR</v>
          </cell>
          <cell r="C7">
            <v>90</v>
          </cell>
          <cell r="D7">
            <v>90</v>
          </cell>
          <cell r="E7" t="str">
            <v>KG</v>
          </cell>
        </row>
        <row r="8">
          <cell r="A8" t="str">
            <v>AGNEAU HACHÉ</v>
          </cell>
          <cell r="C8">
            <v>7.95</v>
          </cell>
          <cell r="D8">
            <v>7.95</v>
          </cell>
          <cell r="E8" t="str">
            <v>KG</v>
          </cell>
        </row>
        <row r="9">
          <cell r="A9" t="str">
            <v>AGNOLETTI</v>
          </cell>
          <cell r="B9">
            <v>1</v>
          </cell>
          <cell r="C9">
            <v>5</v>
          </cell>
          <cell r="D9">
            <v>5</v>
          </cell>
          <cell r="E9" t="str">
            <v>KG</v>
          </cell>
        </row>
        <row r="10">
          <cell r="A10" t="str">
            <v>AGNOLETTI FARCI CHEVRE ET RICOTTA</v>
          </cell>
          <cell r="B10">
            <v>1</v>
          </cell>
          <cell r="C10">
            <v>8.4</v>
          </cell>
          <cell r="D10">
            <v>8.4</v>
          </cell>
          <cell r="E10" t="str">
            <v>KG</v>
          </cell>
        </row>
        <row r="11">
          <cell r="A11" t="str">
            <v>AGNOLLOTTI POIREAI-RICOTTA</v>
          </cell>
          <cell r="C11">
            <v>6.85</v>
          </cell>
          <cell r="D11">
            <v>6.85</v>
          </cell>
          <cell r="E11" t="str">
            <v>KG</v>
          </cell>
        </row>
        <row r="12">
          <cell r="A12" t="str">
            <v>AGNOLOTTI AU FROMAGE RAYÉ VERT</v>
          </cell>
          <cell r="C12">
            <v>48.42</v>
          </cell>
          <cell r="D12">
            <v>17.801470588235293</v>
          </cell>
          <cell r="E12" t="str">
            <v>2*1.36KG</v>
          </cell>
        </row>
        <row r="13">
          <cell r="A13" t="str">
            <v>AGNOLOTTI DE CANARD</v>
          </cell>
          <cell r="C13">
            <v>114</v>
          </cell>
          <cell r="D13">
            <v>19</v>
          </cell>
          <cell r="E13" t="str">
            <v>6KG</v>
          </cell>
        </row>
        <row r="14">
          <cell r="A14" t="str">
            <v>AIGLEFIN FILET 4 OZ CONGELÉ</v>
          </cell>
          <cell r="C14">
            <v>15.65</v>
          </cell>
          <cell r="D14">
            <v>15.65</v>
          </cell>
          <cell r="E14" t="str">
            <v>KG</v>
          </cell>
        </row>
        <row r="15">
          <cell r="A15" t="str">
            <v xml:space="preserve">AIL </v>
          </cell>
          <cell r="C15">
            <v>24.52</v>
          </cell>
          <cell r="D15">
            <v>2.4593781344032095</v>
          </cell>
          <cell r="E15" t="str">
            <v>22LB</v>
          </cell>
        </row>
        <row r="16">
          <cell r="A16" t="str">
            <v>AIL EN POUDRE</v>
          </cell>
          <cell r="C16">
            <v>4.5</v>
          </cell>
          <cell r="D16">
            <v>11.25</v>
          </cell>
          <cell r="E16" t="str">
            <v>400 GR</v>
          </cell>
        </row>
        <row r="17">
          <cell r="A17" t="str">
            <v>AIL PELEE</v>
          </cell>
          <cell r="B17">
            <v>0.02</v>
          </cell>
          <cell r="C17">
            <v>9.51</v>
          </cell>
          <cell r="D17">
            <v>4.2079646017699117</v>
          </cell>
          <cell r="E17" t="str">
            <v>5LBS</v>
          </cell>
        </row>
        <row r="18">
          <cell r="A18" t="str">
            <v>AIL RÔTI</v>
          </cell>
          <cell r="D18">
            <v>5.0363421828908566</v>
          </cell>
        </row>
        <row r="19">
          <cell r="A19" t="str">
            <v>AILES B B C LOGES</v>
          </cell>
          <cell r="D19">
            <v>3.7818216269841272</v>
          </cell>
        </row>
        <row r="20">
          <cell r="A20" t="str">
            <v>AILES B.B.Q. CUITES 130-150</v>
          </cell>
          <cell r="C20">
            <v>36.619999999999997</v>
          </cell>
          <cell r="D20">
            <v>9.1549999999999994</v>
          </cell>
          <cell r="E20" t="str">
            <v>1 X 4 KG / CS</v>
          </cell>
        </row>
        <row r="21">
          <cell r="A21" t="str">
            <v>AILES BUFFALO</v>
          </cell>
          <cell r="C21">
            <v>43.28</v>
          </cell>
          <cell r="D21">
            <v>10.82</v>
          </cell>
          <cell r="E21" t="str">
            <v>4KG</v>
          </cell>
        </row>
        <row r="22">
          <cell r="A22" t="str">
            <v>AILES DE POULET CONG. ASIE MTL LAUZON</v>
          </cell>
          <cell r="C22">
            <v>37.5</v>
          </cell>
          <cell r="D22">
            <v>7.5</v>
          </cell>
          <cell r="E22" t="str">
            <v>5KG</v>
          </cell>
        </row>
        <row r="23">
          <cell r="A23" t="str">
            <v>AILES DE POULET CROUSTILLANTES</v>
          </cell>
          <cell r="D23">
            <v>3.7818216269841272</v>
          </cell>
        </row>
        <row r="24">
          <cell r="A24" t="str">
            <v>AILES DE POULET EN BALUCHON</v>
          </cell>
          <cell r="C24">
            <v>52</v>
          </cell>
          <cell r="D24">
            <v>13</v>
          </cell>
          <cell r="E24" t="str">
            <v>4KG</v>
          </cell>
        </row>
        <row r="25">
          <cell r="A25" t="str">
            <v>AILES DE POULET ÉPICÉES</v>
          </cell>
          <cell r="C25">
            <v>43.28</v>
          </cell>
          <cell r="D25">
            <v>10.82</v>
          </cell>
          <cell r="E25" t="str">
            <v>4KG /82 UN</v>
          </cell>
        </row>
        <row r="26">
          <cell r="A26" t="str">
            <v>AILES DE POULET ÉPICÉES MIRA CHEF LAUZON</v>
          </cell>
          <cell r="C26">
            <v>53</v>
          </cell>
          <cell r="D26">
            <v>13.25</v>
          </cell>
          <cell r="E26" t="str">
            <v>4 KG</v>
          </cell>
        </row>
        <row r="27">
          <cell r="A27" t="str">
            <v>AILES DE POULET ÉPICÉES YORK LAUZON</v>
          </cell>
          <cell r="C27">
            <v>61.84</v>
          </cell>
          <cell r="D27">
            <v>15.46</v>
          </cell>
          <cell r="E27" t="str">
            <v>4KG</v>
          </cell>
        </row>
        <row r="28">
          <cell r="A28" t="str">
            <v xml:space="preserve">AIOLI À LA CIBOULETTE </v>
          </cell>
          <cell r="D28">
            <v>5.2920500737463128</v>
          </cell>
        </row>
        <row r="29">
          <cell r="A29" t="str">
            <v>AIOLI À LA CORIANDRE</v>
          </cell>
          <cell r="D29">
            <v>5.6135084070796468</v>
          </cell>
        </row>
        <row r="30">
          <cell r="A30" t="str">
            <v>AIOLI À L'ESTRAGON</v>
          </cell>
          <cell r="D30">
            <v>7.4861750737463124</v>
          </cell>
        </row>
        <row r="31">
          <cell r="A31" t="str">
            <v>AIOLI AU CHIPOTLE</v>
          </cell>
          <cell r="D31">
            <v>3.6920963377581124</v>
          </cell>
        </row>
        <row r="32">
          <cell r="A32" t="str">
            <v>AIOLI AU CITRON</v>
          </cell>
          <cell r="D32">
            <v>3.9869717920353982</v>
          </cell>
        </row>
        <row r="33">
          <cell r="A33" t="str">
            <v>AIOLI AU CITRONELLE (RECETTE)</v>
          </cell>
          <cell r="C33">
            <v>9.5108624599319249</v>
          </cell>
          <cell r="D33">
            <v>9.5108624599319249</v>
          </cell>
          <cell r="E33" t="str">
            <v>L</v>
          </cell>
        </row>
        <row r="34">
          <cell r="A34" t="str">
            <v>AIOLI AU PESTO</v>
          </cell>
          <cell r="D34">
            <v>3.3447970330591397</v>
          </cell>
        </row>
        <row r="35">
          <cell r="A35" t="str">
            <v>AIOLI AU WASABI</v>
          </cell>
          <cell r="C35">
            <v>25.27</v>
          </cell>
          <cell r="D35">
            <v>6.6851851851851851</v>
          </cell>
          <cell r="E35" t="str">
            <v>4*1.89L</v>
          </cell>
        </row>
        <row r="36">
          <cell r="A36" t="str">
            <v>AIOLI AUX HERBES</v>
          </cell>
          <cell r="D36">
            <v>6.5104250737463119</v>
          </cell>
        </row>
        <row r="37">
          <cell r="A37" t="str">
            <v>AIOLI AUX MAIS GRILLÉS</v>
          </cell>
          <cell r="D37">
            <v>7.6033400589970501</v>
          </cell>
        </row>
        <row r="38">
          <cell r="A38" t="str">
            <v>AIOLI AUX TOMATES SÉCHÉES</v>
          </cell>
          <cell r="D38">
            <v>6.9557239747270918</v>
          </cell>
        </row>
        <row r="39">
          <cell r="A39" t="str">
            <v>ALBUMEN EN POUDRE</v>
          </cell>
          <cell r="C39">
            <v>125</v>
          </cell>
          <cell r="D39">
            <v>83.333333333333329</v>
          </cell>
          <cell r="E39" t="str">
            <v>1.5 KG</v>
          </cell>
        </row>
        <row r="40">
          <cell r="A40" t="str">
            <v>-ALCAZAR:</v>
          </cell>
          <cell r="C40">
            <v>0</v>
          </cell>
          <cell r="D40">
            <v>0</v>
          </cell>
          <cell r="E40" t="str">
            <v>UNITE</v>
          </cell>
        </row>
        <row r="41">
          <cell r="A41" t="str">
            <v>ALGUES MARINE (WAKAME)</v>
          </cell>
          <cell r="C41">
            <v>15.2</v>
          </cell>
          <cell r="D41">
            <v>7.6</v>
          </cell>
          <cell r="E41" t="str">
            <v>2KG</v>
          </cell>
        </row>
        <row r="42">
          <cell r="A42" t="str">
            <v>ALLAN OURSSON</v>
          </cell>
          <cell r="C42">
            <v>25.83</v>
          </cell>
          <cell r="D42">
            <v>35.383561643835613</v>
          </cell>
          <cell r="E42" t="str">
            <v>UNITÉ</v>
          </cell>
        </row>
        <row r="43">
          <cell r="A43" t="str">
            <v>AMANDES BLANCHIES</v>
          </cell>
          <cell r="C43">
            <v>19.95</v>
          </cell>
          <cell r="D43">
            <v>19.95</v>
          </cell>
          <cell r="E43" t="str">
            <v>KG</v>
          </cell>
        </row>
        <row r="44">
          <cell r="A44" t="str">
            <v>AMANDES EFFILÉES</v>
          </cell>
          <cell r="C44">
            <v>22.5</v>
          </cell>
          <cell r="D44">
            <v>9</v>
          </cell>
          <cell r="E44" t="str">
            <v>KG</v>
          </cell>
        </row>
        <row r="45">
          <cell r="A45" t="str">
            <v>AMANDES EFFILÉES DISTAL</v>
          </cell>
          <cell r="C45">
            <v>46.41</v>
          </cell>
          <cell r="D45">
            <v>15.469999999999999</v>
          </cell>
          <cell r="E45" t="str">
            <v>3KG</v>
          </cell>
        </row>
        <row r="46">
          <cell r="A46" t="str">
            <v>AMANDES EN POUDRE</v>
          </cell>
          <cell r="C46">
            <v>19.95</v>
          </cell>
          <cell r="D46">
            <v>19.95</v>
          </cell>
          <cell r="E46" t="str">
            <v>KG</v>
          </cell>
        </row>
        <row r="47">
          <cell r="A47" t="str">
            <v>AMANDES ENTIERE</v>
          </cell>
          <cell r="C47">
            <v>19.95</v>
          </cell>
          <cell r="D47">
            <v>19.95</v>
          </cell>
          <cell r="E47" t="str">
            <v>KG</v>
          </cell>
        </row>
        <row r="48">
          <cell r="A48" t="str">
            <v>AMANDES RÔTIES</v>
          </cell>
          <cell r="D48">
            <v>24.044499999999996</v>
          </cell>
        </row>
        <row r="49">
          <cell r="A49" t="str">
            <v>AMANDES TRANCHE</v>
          </cell>
          <cell r="C49">
            <v>159.5</v>
          </cell>
          <cell r="D49">
            <v>14.052863436123349</v>
          </cell>
          <cell r="E49" t="str">
            <v>25lbs</v>
          </cell>
        </row>
        <row r="50">
          <cell r="A50" t="str">
            <v>ANANAS CONGELE  5X1KG</v>
          </cell>
          <cell r="C50">
            <v>18.7</v>
          </cell>
          <cell r="D50">
            <v>3.7399999999999998</v>
          </cell>
          <cell r="E50" t="str">
            <v>KG</v>
          </cell>
        </row>
        <row r="51">
          <cell r="A51" t="str">
            <v>ANANAS EXTRA SUCRÉS JUMBO</v>
          </cell>
          <cell r="C51">
            <v>24.5</v>
          </cell>
          <cell r="D51">
            <v>4.4545454545454541</v>
          </cell>
          <cell r="E51" t="str">
            <v>5/6 UN</v>
          </cell>
        </row>
        <row r="52">
          <cell r="A52" t="str">
            <v>ANANAS GOLDEN</v>
          </cell>
          <cell r="C52">
            <v>3.95</v>
          </cell>
          <cell r="D52">
            <v>3.95</v>
          </cell>
          <cell r="E52" t="str">
            <v>UNITÉ</v>
          </cell>
        </row>
        <row r="53">
          <cell r="A53" t="str">
            <v>ANANAS PURÉE</v>
          </cell>
          <cell r="C53">
            <v>52.1</v>
          </cell>
          <cell r="D53">
            <v>10.42</v>
          </cell>
          <cell r="E53" t="str">
            <v>5*1KG</v>
          </cell>
        </row>
        <row r="54">
          <cell r="A54" t="str">
            <v>ANANAS SÉCHÉS</v>
          </cell>
          <cell r="C54">
            <v>15</v>
          </cell>
          <cell r="D54">
            <v>15</v>
          </cell>
          <cell r="E54" t="str">
            <v>KG</v>
          </cell>
        </row>
        <row r="55">
          <cell r="A55" t="str">
            <v>ANANAS TRANCHÉ</v>
          </cell>
          <cell r="C55">
            <v>22.46</v>
          </cell>
          <cell r="D55">
            <v>1.3180751173708922</v>
          </cell>
          <cell r="E55" t="str">
            <v>6*2,84 L</v>
          </cell>
        </row>
        <row r="56">
          <cell r="A56" t="str">
            <v>ANCHOIS FILET FALCONE</v>
          </cell>
          <cell r="C56">
            <v>5.49</v>
          </cell>
          <cell r="D56">
            <v>14.9877</v>
          </cell>
          <cell r="E56" t="str">
            <v>365GR</v>
          </cell>
        </row>
        <row r="57">
          <cell r="A57" t="str">
            <v>ANETH - DILL</v>
          </cell>
          <cell r="B57">
            <v>0.01</v>
          </cell>
          <cell r="C57">
            <v>1.95</v>
          </cell>
          <cell r="D57">
            <v>1.95</v>
          </cell>
          <cell r="E57" t="str">
            <v>UNITE</v>
          </cell>
        </row>
        <row r="58">
          <cell r="A58" t="str">
            <v>ANIS</v>
          </cell>
          <cell r="C58">
            <v>2.5</v>
          </cell>
          <cell r="D58">
            <v>2.5</v>
          </cell>
          <cell r="E58" t="str">
            <v>UNITÉ</v>
          </cell>
        </row>
        <row r="59">
          <cell r="A59" t="str">
            <v>ANIS ÉTOILÉ ENTIER</v>
          </cell>
          <cell r="C59">
            <v>7.25</v>
          </cell>
          <cell r="D59">
            <v>29</v>
          </cell>
          <cell r="E59" t="str">
            <v>250GR</v>
          </cell>
        </row>
        <row r="60">
          <cell r="A60" t="str">
            <v>ANIS MOULUE</v>
          </cell>
          <cell r="C60">
            <v>5.5</v>
          </cell>
          <cell r="D60">
            <v>11</v>
          </cell>
          <cell r="E60" t="str">
            <v>500GR</v>
          </cell>
        </row>
        <row r="61">
          <cell r="A61" t="str">
            <v>ANTIPASTIS ASSORTIS LOGES</v>
          </cell>
          <cell r="D61">
            <v>2.7412685656446203</v>
          </cell>
        </row>
        <row r="62">
          <cell r="A62" t="str">
            <v>ANTIPASTIT TABLE DU CHEF (RECETTE)</v>
          </cell>
          <cell r="D62">
            <v>3.2303581941481005</v>
          </cell>
        </row>
        <row r="63">
          <cell r="A63" t="str">
            <v>APPLE CABBAGE SLAW (recette)</v>
          </cell>
          <cell r="D63">
            <v>3.9725189009194013</v>
          </cell>
        </row>
        <row r="64">
          <cell r="A64" t="str">
            <v>ARACHIDE ENROBÉES</v>
          </cell>
          <cell r="C64">
            <v>24.51</v>
          </cell>
          <cell r="D64">
            <v>8.17</v>
          </cell>
          <cell r="E64" t="str">
            <v>3KG</v>
          </cell>
        </row>
        <row r="65">
          <cell r="A65" t="str">
            <v>ARACHIDES BLANCHE SALÉE</v>
          </cell>
          <cell r="C65">
            <v>32.76</v>
          </cell>
          <cell r="D65">
            <v>10.92</v>
          </cell>
          <cell r="E65" t="str">
            <v>3*1KG</v>
          </cell>
        </row>
        <row r="66">
          <cell r="A66" t="str">
            <v>ARÔME DE TRUFFES</v>
          </cell>
          <cell r="C66">
            <v>41.3</v>
          </cell>
          <cell r="D66">
            <v>355.17999999999995</v>
          </cell>
          <cell r="E66" t="str">
            <v>115ML</v>
          </cell>
        </row>
        <row r="67">
          <cell r="A67" t="str">
            <v>ARÔME PATRELLE</v>
          </cell>
          <cell r="C67">
            <v>24.95</v>
          </cell>
          <cell r="D67">
            <v>12.475</v>
          </cell>
          <cell r="E67" t="str">
            <v>2*1l</v>
          </cell>
        </row>
        <row r="68">
          <cell r="A68" t="str">
            <v>ARRETES DE POISSONS BLANC</v>
          </cell>
          <cell r="C68">
            <v>1.89</v>
          </cell>
          <cell r="D68">
            <v>1.89</v>
          </cell>
          <cell r="E68" t="str">
            <v>KG</v>
          </cell>
        </row>
        <row r="69">
          <cell r="A69" t="str">
            <v>ARTICHAUD MINI</v>
          </cell>
          <cell r="C69">
            <v>36.950000000000003</v>
          </cell>
          <cell r="D69">
            <v>0</v>
          </cell>
          <cell r="E69" t="str">
            <v>CS</v>
          </cell>
        </row>
        <row r="70">
          <cell r="A70" t="str">
            <v>ARTICHAUD QUART</v>
          </cell>
          <cell r="B70">
            <v>1</v>
          </cell>
          <cell r="C70">
            <v>48</v>
          </cell>
          <cell r="D70">
            <v>3.3057851239669422</v>
          </cell>
          <cell r="E70" t="str">
            <v>6*2,42L</v>
          </cell>
        </row>
        <row r="71">
          <cell r="A71" t="str">
            <v xml:space="preserve">ARTICHAUTS </v>
          </cell>
          <cell r="C71">
            <v>29.75</v>
          </cell>
          <cell r="D71">
            <v>1.2395833333333333</v>
          </cell>
          <cell r="E71" t="str">
            <v>24`S</v>
          </cell>
        </row>
        <row r="72">
          <cell r="A72" t="str">
            <v xml:space="preserve">ARTICHAUTS COEURS EN QUARTIERS        </v>
          </cell>
          <cell r="C72">
            <v>53.62</v>
          </cell>
          <cell r="D72">
            <v>3.6928374655647378</v>
          </cell>
          <cell r="E72" t="str">
            <v>6 X 2,42L</v>
          </cell>
        </row>
        <row r="73">
          <cell r="A73" t="str">
            <v>ARTICHAUTS MARINÉS</v>
          </cell>
          <cell r="D73">
            <v>0.42759790386636543</v>
          </cell>
        </row>
        <row r="74">
          <cell r="A74" t="str">
            <v>ARTICHAUTS TAPAS</v>
          </cell>
          <cell r="D74">
            <v>0.60030790386636546</v>
          </cell>
        </row>
        <row r="75">
          <cell r="A75" t="str">
            <v>ASIAN SLAW</v>
          </cell>
          <cell r="D75">
            <v>4.987052035911919</v>
          </cell>
        </row>
        <row r="76">
          <cell r="A76" t="str">
            <v>ASPERGES  VERTES</v>
          </cell>
          <cell r="C76">
            <v>35</v>
          </cell>
          <cell r="D76">
            <v>7.0281124497991962</v>
          </cell>
          <cell r="E76" t="str">
            <v>11 LB / CS</v>
          </cell>
        </row>
        <row r="77">
          <cell r="A77" t="str">
            <v>ASPERGES BLANCHE</v>
          </cell>
          <cell r="C77">
            <v>17.61</v>
          </cell>
          <cell r="D77">
            <v>1.7645290581162323</v>
          </cell>
          <cell r="E77" t="str">
            <v>22 LBS</v>
          </cell>
        </row>
        <row r="78">
          <cell r="A78" t="str">
            <v>ASPERGES BLANCHES GRILLÉES</v>
          </cell>
          <cell r="D78">
            <v>0.39426283857289429</v>
          </cell>
        </row>
        <row r="79">
          <cell r="A79" t="str">
            <v>ASPERGES VAPEUR AUX HERBES</v>
          </cell>
          <cell r="D79">
            <v>0.62572935296742527</v>
          </cell>
        </row>
        <row r="80">
          <cell r="A80" t="str">
            <v>ASSAISONEMENT B B C</v>
          </cell>
          <cell r="D80">
            <v>7.4106930402930411</v>
          </cell>
        </row>
        <row r="81">
          <cell r="A81" t="str">
            <v>ASSIETTE DE CHARCUTERIES FINES</v>
          </cell>
          <cell r="D81">
            <v>8.0554384855567225</v>
          </cell>
        </row>
        <row r="82">
          <cell r="A82" t="str">
            <v>ASSORTIMENT DE SUSHIS</v>
          </cell>
          <cell r="D82">
            <v>5.2404869393139846</v>
          </cell>
        </row>
        <row r="83">
          <cell r="A83" t="str">
            <v>ATRTICHAUTS MINI</v>
          </cell>
          <cell r="C83">
            <v>36.950000000000003</v>
          </cell>
          <cell r="D83">
            <v>0</v>
          </cell>
          <cell r="E83" t="str">
            <v>CS</v>
          </cell>
        </row>
        <row r="84">
          <cell r="A84" t="str">
            <v xml:space="preserve">AUBERGINES </v>
          </cell>
          <cell r="C84">
            <v>35.090000000000003</v>
          </cell>
          <cell r="D84">
            <v>3.0970873786407771</v>
          </cell>
          <cell r="E84" t="str">
            <v>25LB</v>
          </cell>
        </row>
        <row r="85">
          <cell r="A85" t="str">
            <v>AVOCATS</v>
          </cell>
          <cell r="B85">
            <v>0</v>
          </cell>
          <cell r="C85">
            <v>27.5</v>
          </cell>
          <cell r="D85">
            <v>1.375</v>
          </cell>
          <cell r="E85" t="str">
            <v>16 UN</v>
          </cell>
        </row>
        <row r="86">
          <cell r="A86" t="str">
            <v>AVOCATS PULPE SURGELÉ</v>
          </cell>
          <cell r="C86">
            <v>52.5</v>
          </cell>
          <cell r="D86">
            <v>9.6365638766519819</v>
          </cell>
          <cell r="E86" t="str">
            <v>4*3LBS</v>
          </cell>
        </row>
        <row r="87">
          <cell r="A87" t="str">
            <v xml:space="preserve">BABEURRE </v>
          </cell>
          <cell r="C87">
            <v>2</v>
          </cell>
          <cell r="D87">
            <v>2</v>
          </cell>
          <cell r="E87" t="str">
            <v>L</v>
          </cell>
        </row>
        <row r="88">
          <cell r="A88" t="str">
            <v>BABY BACK RIBS DE PORC</v>
          </cell>
          <cell r="C88">
            <v>11.62</v>
          </cell>
          <cell r="D88">
            <v>11.62</v>
          </cell>
          <cell r="E88" t="str">
            <v>KG</v>
          </cell>
        </row>
        <row r="89">
          <cell r="A89" t="str">
            <v>BAILEYS</v>
          </cell>
          <cell r="C89">
            <v>45</v>
          </cell>
          <cell r="D89">
            <v>39.473684210526322</v>
          </cell>
          <cell r="E89" t="str">
            <v>1.14 KG</v>
          </cell>
        </row>
        <row r="90">
          <cell r="A90" t="str">
            <v>BAC TRANCHE DISTAL</v>
          </cell>
          <cell r="C90">
            <v>25.74</v>
          </cell>
          <cell r="D90">
            <v>5.1479999999999997</v>
          </cell>
          <cell r="E90" t="str">
            <v>5 KG</v>
          </cell>
        </row>
        <row r="91">
          <cell r="A91" t="str">
            <v>BACON DE DOS</v>
          </cell>
          <cell r="C91">
            <v>8.89</v>
          </cell>
          <cell r="D91">
            <v>8.89</v>
          </cell>
          <cell r="E91" t="str">
            <v>KG</v>
          </cell>
        </row>
        <row r="92">
          <cell r="A92" t="str">
            <v>BACON ÉMIETTÉ</v>
          </cell>
          <cell r="C92">
            <v>73.23</v>
          </cell>
          <cell r="D92">
            <v>16.129955947136565</v>
          </cell>
          <cell r="E92" t="str">
            <v>2*2.27KG</v>
          </cell>
        </row>
        <row r="93">
          <cell r="A93" t="str">
            <v>BACON EN FLOCONS PRÉCUIT</v>
          </cell>
          <cell r="C93">
            <v>104.3</v>
          </cell>
          <cell r="D93">
            <v>20.86</v>
          </cell>
          <cell r="E93" t="str">
            <v>5 KG</v>
          </cell>
        </row>
        <row r="94">
          <cell r="A94" t="str">
            <v>BACON SLAB</v>
          </cell>
          <cell r="C94">
            <v>13.89</v>
          </cell>
          <cell r="D94">
            <v>13.89</v>
          </cell>
          <cell r="E94" t="str">
            <v>KG</v>
          </cell>
        </row>
        <row r="95">
          <cell r="A95" t="str">
            <v>BACON TRANCHE</v>
          </cell>
          <cell r="C95">
            <v>42.95</v>
          </cell>
          <cell r="D95">
            <v>8.59</v>
          </cell>
          <cell r="E95" t="str">
            <v>1 X 5 KG</v>
          </cell>
        </row>
        <row r="96">
          <cell r="A96" t="str">
            <v>BACON TRANCHE LAUZON</v>
          </cell>
          <cell r="C96">
            <v>0</v>
          </cell>
          <cell r="D96">
            <v>0</v>
          </cell>
          <cell r="E96">
            <v>0</v>
          </cell>
        </row>
        <row r="97">
          <cell r="A97" t="str">
            <v>BAGELS</v>
          </cell>
          <cell r="C97">
            <v>26.47</v>
          </cell>
          <cell r="D97">
            <v>0.36763888888888885</v>
          </cell>
          <cell r="E97" t="str">
            <v>72 UN</v>
          </cell>
        </row>
        <row r="98">
          <cell r="A98" t="str">
            <v>BAGELS AUX SÉSAMES</v>
          </cell>
          <cell r="C98">
            <v>15.73</v>
          </cell>
          <cell r="D98">
            <v>0.43694444444444441</v>
          </cell>
          <cell r="E98" t="str">
            <v>6*6*112GR</v>
          </cell>
        </row>
        <row r="99">
          <cell r="A99" t="str">
            <v xml:space="preserve">BAGUETTE AU FILET DE BŒUF </v>
          </cell>
          <cell r="D99">
            <v>5.1147283134528703</v>
          </cell>
        </row>
        <row r="100">
          <cell r="A100" t="str">
            <v>BAGUETTE BRETZEL CANADA BREAD</v>
          </cell>
          <cell r="C100">
            <v>51.37</v>
          </cell>
          <cell r="D100">
            <v>0.79030769230769227</v>
          </cell>
          <cell r="E100" t="str">
            <v>65*150gr</v>
          </cell>
        </row>
        <row r="101">
          <cell r="A101" t="str">
            <v>BAGUETTE ET WRAP RECETTE</v>
          </cell>
          <cell r="D101">
            <v>6.6843961816821995</v>
          </cell>
        </row>
        <row r="102">
          <cell r="A102" t="str">
            <v>BAGUETTE LE PARISIEN (BOULARD)</v>
          </cell>
          <cell r="C102">
            <v>30.31</v>
          </cell>
          <cell r="D102">
            <v>2.165</v>
          </cell>
          <cell r="E102" t="str">
            <v>14*475 GR</v>
          </cell>
        </row>
        <row r="103">
          <cell r="A103" t="str">
            <v>BAGUETTES</v>
          </cell>
          <cell r="C103">
            <v>1.75</v>
          </cell>
          <cell r="D103">
            <v>1.75</v>
          </cell>
          <cell r="E103" t="str">
            <v>PC</v>
          </cell>
        </row>
        <row r="104">
          <cell r="A104" t="str">
            <v>BAGUETTES BLANCHES</v>
          </cell>
          <cell r="C104">
            <v>48.75</v>
          </cell>
          <cell r="D104">
            <v>1.3541666666666667</v>
          </cell>
          <cell r="E104" t="str">
            <v>36UN</v>
          </cell>
        </row>
        <row r="105">
          <cell r="A105" t="str">
            <v>BAGUETTES CAMPAGNE</v>
          </cell>
          <cell r="C105">
            <v>2.25</v>
          </cell>
          <cell r="D105">
            <v>2.25</v>
          </cell>
          <cell r="E105" t="str">
            <v>PC</v>
          </cell>
        </row>
        <row r="106">
          <cell r="A106" t="str">
            <v>BAIE DE GENEVRIER</v>
          </cell>
          <cell r="C106">
            <v>6.95</v>
          </cell>
          <cell r="D106">
            <v>23.1435</v>
          </cell>
          <cell r="E106" t="str">
            <v>300GR</v>
          </cell>
        </row>
        <row r="107">
          <cell r="A107" t="str">
            <v>BAJOUE DE VEAU LAUZON</v>
          </cell>
          <cell r="C107">
            <v>22.56</v>
          </cell>
          <cell r="D107">
            <v>22.56</v>
          </cell>
          <cell r="E107" t="str">
            <v>KG</v>
          </cell>
        </row>
        <row r="108">
          <cell r="A108" t="str">
            <v>BALLOTINE DE CAILLE (SALTIMBANCO 2012)</v>
          </cell>
          <cell r="D108" t="e">
            <v>#N/A</v>
          </cell>
        </row>
        <row r="109">
          <cell r="A109" t="str">
            <v>BALLOTINE DE LAPIN</v>
          </cell>
          <cell r="C109">
            <v>4.6900000000000004</v>
          </cell>
          <cell r="D109">
            <v>24.300518134715027</v>
          </cell>
          <cell r="E109" t="str">
            <v>193 GR</v>
          </cell>
        </row>
        <row r="110">
          <cell r="A110" t="str">
            <v>BALSAMIQUE BLANC</v>
          </cell>
          <cell r="C110">
            <v>4.45</v>
          </cell>
          <cell r="D110">
            <v>8.9</v>
          </cell>
          <cell r="E110" t="str">
            <v>500ML</v>
          </cell>
        </row>
        <row r="111">
          <cell r="A111" t="str">
            <v>BALUCHON DE VOLAILLE (RECETTE)</v>
          </cell>
          <cell r="D111">
            <v>2.4828094699187075</v>
          </cell>
        </row>
        <row r="112">
          <cell r="A112" t="str">
            <v>BANANE</v>
          </cell>
          <cell r="C112">
            <v>5.74</v>
          </cell>
          <cell r="D112">
            <v>2.5398230088495577</v>
          </cell>
          <cell r="E112" t="str">
            <v>5LBS</v>
          </cell>
        </row>
        <row r="113">
          <cell r="A113" t="str">
            <v>BANANE PLANTAIN</v>
          </cell>
          <cell r="C113">
            <v>0.95</v>
          </cell>
          <cell r="D113">
            <v>0.42749999999999999</v>
          </cell>
          <cell r="E113" t="str">
            <v>LBS</v>
          </cell>
        </row>
        <row r="114">
          <cell r="A114" t="str">
            <v>BANANE PURÉE</v>
          </cell>
          <cell r="C114">
            <v>51.5</v>
          </cell>
          <cell r="D114">
            <v>10.3</v>
          </cell>
          <cell r="E114" t="str">
            <v>5*1KG</v>
          </cell>
        </row>
        <row r="115">
          <cell r="A115" t="str">
            <v>BANDE AUX FRUITS</v>
          </cell>
          <cell r="C115">
            <v>0</v>
          </cell>
          <cell r="D115">
            <v>0</v>
          </cell>
          <cell r="E115">
            <v>0</v>
          </cell>
        </row>
        <row r="116">
          <cell r="A116" t="str">
            <v>BANDE THÉ MATCHA AUX FRUITS ROUGES</v>
          </cell>
          <cell r="C116">
            <v>39.9</v>
          </cell>
          <cell r="D116">
            <v>19.95</v>
          </cell>
          <cell r="E116" t="str">
            <v>2/BOITE</v>
          </cell>
        </row>
        <row r="117">
          <cell r="A117" t="str">
            <v>BAR DU CHILI</v>
          </cell>
          <cell r="C117">
            <v>26</v>
          </cell>
          <cell r="D117">
            <v>33.800000000000004</v>
          </cell>
          <cell r="E117" t="str">
            <v>KG</v>
          </cell>
        </row>
        <row r="118">
          <cell r="A118" t="str">
            <v>BAR RAYE</v>
          </cell>
          <cell r="C118">
            <v>26</v>
          </cell>
          <cell r="D118">
            <v>33.800000000000004</v>
          </cell>
          <cell r="E118" t="str">
            <v>KG</v>
          </cell>
        </row>
        <row r="119">
          <cell r="A119" t="str">
            <v>BARQUETTE DE LÉGUMES (RECETTE)</v>
          </cell>
          <cell r="D119">
            <v>1.3033226420385811</v>
          </cell>
        </row>
        <row r="120">
          <cell r="A120" t="str">
            <v>BARQUETTE DE POLENTA</v>
          </cell>
          <cell r="C120">
            <v>38</v>
          </cell>
          <cell r="D120">
            <v>0.95</v>
          </cell>
          <cell r="E120" t="str">
            <v>40 / CS</v>
          </cell>
        </row>
        <row r="121">
          <cell r="A121" t="str">
            <v>BARRAMUNDI FILET 8-10oz</v>
          </cell>
          <cell r="C121">
            <v>19.8</v>
          </cell>
          <cell r="D121">
            <v>19.8</v>
          </cell>
          <cell r="E121" t="str">
            <v>KG</v>
          </cell>
        </row>
        <row r="122">
          <cell r="A122" t="str">
            <v>BARRE AU CITRON</v>
          </cell>
          <cell r="C122">
            <v>30</v>
          </cell>
          <cell r="D122">
            <v>0.75</v>
          </cell>
          <cell r="E122" t="str">
            <v>1/CS</v>
          </cell>
        </row>
        <row r="123">
          <cell r="A123" t="str">
            <v>BARRE AUX BLEUETS</v>
          </cell>
          <cell r="C123">
            <v>44.13</v>
          </cell>
          <cell r="D123">
            <v>0.61291666666666667</v>
          </cell>
          <cell r="E123" t="str">
            <v>2*36 PORTION</v>
          </cell>
        </row>
        <row r="124">
          <cell r="A124" t="str">
            <v>BARRE AUX FRAMBOISE</v>
          </cell>
          <cell r="C124">
            <v>58.43</v>
          </cell>
          <cell r="D124">
            <v>0.60864583333333333</v>
          </cell>
          <cell r="E124" t="str">
            <v>96CS</v>
          </cell>
        </row>
        <row r="125">
          <cell r="A125" t="str">
            <v>BARRE AUX PACANE</v>
          </cell>
          <cell r="C125">
            <v>29.3</v>
          </cell>
          <cell r="D125">
            <v>0.73250000000000004</v>
          </cell>
          <cell r="E125" t="str">
            <v>40/CS</v>
          </cell>
        </row>
        <row r="126">
          <cell r="A126" t="str">
            <v>BARRE CARRÉ REINE ÉLISABETH</v>
          </cell>
          <cell r="C126">
            <v>49.67</v>
          </cell>
          <cell r="D126">
            <v>0.62087500000000007</v>
          </cell>
          <cell r="E126" t="str">
            <v>2/CS</v>
          </cell>
        </row>
        <row r="127">
          <cell r="A127" t="str">
            <v>BARRE CHOCO-PACANES</v>
          </cell>
          <cell r="C127">
            <v>1.5</v>
          </cell>
          <cell r="D127">
            <v>1.5</v>
          </cell>
          <cell r="E127" t="str">
            <v>UNITE</v>
          </cell>
        </row>
        <row r="128">
          <cell r="A128" t="str">
            <v>BARRE CROUSTADE AUX POMMES</v>
          </cell>
          <cell r="C128">
            <v>27.8</v>
          </cell>
          <cell r="D128">
            <v>0.69500000000000006</v>
          </cell>
          <cell r="E128" t="str">
            <v>40/CS</v>
          </cell>
        </row>
        <row r="129">
          <cell r="A129" t="str">
            <v>BARRE CROUSTILLANT MASCARPONE</v>
          </cell>
          <cell r="C129">
            <v>70.709999999999994</v>
          </cell>
          <cell r="D129">
            <v>1.2626785714285713</v>
          </cell>
          <cell r="E129" t="str">
            <v>2*28UN</v>
          </cell>
        </row>
        <row r="130">
          <cell r="A130" t="str">
            <v>BARRE ÉNERGÉTIQUE AU CHOCOLAT</v>
          </cell>
          <cell r="C130">
            <v>43.99</v>
          </cell>
          <cell r="D130">
            <v>0.91645833333333337</v>
          </cell>
          <cell r="E130" t="str">
            <v>48 UN</v>
          </cell>
        </row>
        <row r="131">
          <cell r="A131" t="str">
            <v>BARRE ÉNERGÉTIQUE BLEUETS</v>
          </cell>
          <cell r="C131">
            <v>21.22</v>
          </cell>
          <cell r="D131">
            <v>0.44208333333333333</v>
          </cell>
          <cell r="E131" t="str">
            <v>48 UN</v>
          </cell>
        </row>
        <row r="132">
          <cell r="A132" t="str">
            <v>BARRE ÉNERGÉTIQUE FRAISES</v>
          </cell>
          <cell r="C132">
            <v>21.22</v>
          </cell>
          <cell r="D132">
            <v>0.44208333333333333</v>
          </cell>
          <cell r="E132" t="str">
            <v>48 UN</v>
          </cell>
        </row>
        <row r="133">
          <cell r="A133" t="str">
            <v>BARRE GRANOLA</v>
          </cell>
          <cell r="C133">
            <v>0.45</v>
          </cell>
          <cell r="D133">
            <v>0.45</v>
          </cell>
          <cell r="E133" t="str">
            <v>UNITE</v>
          </cell>
        </row>
        <row r="134">
          <cell r="A134" t="str">
            <v>BARRE POIRE CHOCOLAT BLANC CERISES</v>
          </cell>
          <cell r="C134">
            <v>48</v>
          </cell>
          <cell r="D134">
            <v>0.8571428571428571</v>
          </cell>
          <cell r="E134" t="str">
            <v>56`S</v>
          </cell>
        </row>
        <row r="135">
          <cell r="A135" t="str">
            <v>BARRE POMME AMANDES</v>
          </cell>
          <cell r="C135">
            <v>48</v>
          </cell>
          <cell r="D135">
            <v>1.5</v>
          </cell>
          <cell r="E135" t="str">
            <v>32`S</v>
          </cell>
        </row>
        <row r="136">
          <cell r="A136" t="str">
            <v>BASE DE POULET BERTHELET</v>
          </cell>
          <cell r="C136">
            <v>26.87</v>
          </cell>
          <cell r="D136">
            <v>5.3740000000000006</v>
          </cell>
          <cell r="E136" t="str">
            <v>5KG</v>
          </cell>
        </row>
        <row r="137">
          <cell r="A137" t="str">
            <v>BASILC ENTIER</v>
          </cell>
          <cell r="C137">
            <v>7.75</v>
          </cell>
          <cell r="D137">
            <v>10.333333333333334</v>
          </cell>
          <cell r="E137" t="str">
            <v>750GR</v>
          </cell>
        </row>
        <row r="138">
          <cell r="A138" t="str">
            <v>BASILIC</v>
          </cell>
          <cell r="C138">
            <v>17.5</v>
          </cell>
          <cell r="D138">
            <v>0.72916666666666663</v>
          </cell>
          <cell r="E138" t="str">
            <v>24 / CS</v>
          </cell>
        </row>
        <row r="139">
          <cell r="A139" t="str">
            <v>BASILIC SEC ENTIER</v>
          </cell>
          <cell r="C139">
            <v>7.75</v>
          </cell>
          <cell r="D139">
            <v>1.7222222222222223</v>
          </cell>
          <cell r="E139" t="str">
            <v>6*750 GR</v>
          </cell>
        </row>
        <row r="140">
          <cell r="A140" t="str">
            <v>BASILIC THAI</v>
          </cell>
          <cell r="C140">
            <v>16.5</v>
          </cell>
          <cell r="D140">
            <v>1.375</v>
          </cell>
          <cell r="E140" t="str">
            <v>12 / CS</v>
          </cell>
        </row>
        <row r="141">
          <cell r="A141" t="str">
            <v>BATONNET DE BONBONS</v>
          </cell>
          <cell r="C141">
            <v>25.83</v>
          </cell>
        </row>
        <row r="142">
          <cell r="A142" t="str">
            <v>BATONNETS DE MOZZARELLA</v>
          </cell>
          <cell r="C142">
            <v>38.01</v>
          </cell>
          <cell r="D142">
            <v>16.744493392070485</v>
          </cell>
          <cell r="E142" t="str">
            <v>2.27KG</v>
          </cell>
        </row>
        <row r="143">
          <cell r="A143" t="str">
            <v>BAVETTE ANGUS AAA 170GR PORTION LAUZON</v>
          </cell>
          <cell r="C143">
            <v>121.96</v>
          </cell>
          <cell r="D143">
            <v>6.0979999999999999</v>
          </cell>
          <cell r="E143" t="str">
            <v>20*170GR</v>
          </cell>
        </row>
        <row r="144">
          <cell r="A144" t="str">
            <v>BAVETTE ANGUS AAA 225GR PORTION LAUZON</v>
          </cell>
          <cell r="C144">
            <v>164.75</v>
          </cell>
          <cell r="D144">
            <v>8.2375000000000007</v>
          </cell>
          <cell r="E144" t="str">
            <v>20*225GR</v>
          </cell>
        </row>
        <row r="145">
          <cell r="A145" t="str">
            <v>BAVETTE DE BŒUF DENUDÉ</v>
          </cell>
          <cell r="C145">
            <v>19.239999999999998</v>
          </cell>
          <cell r="D145">
            <v>19.239999999999998</v>
          </cell>
          <cell r="E145" t="str">
            <v>KG</v>
          </cell>
        </row>
        <row r="146">
          <cell r="A146" t="str">
            <v>BEBES CAROTTES SURGELÉE</v>
          </cell>
          <cell r="C146">
            <v>17.850000000000001</v>
          </cell>
          <cell r="D146">
            <v>2.2312500000000002</v>
          </cell>
          <cell r="E146" t="str">
            <v>8KG</v>
          </cell>
        </row>
        <row r="147">
          <cell r="A147" t="str">
            <v xml:space="preserve">BEBES PALOURDES                                   </v>
          </cell>
          <cell r="C147">
            <v>26.95</v>
          </cell>
          <cell r="D147">
            <v>3.963895833333333</v>
          </cell>
          <cell r="E147" t="str">
            <v>24 X 283 GR</v>
          </cell>
        </row>
        <row r="148">
          <cell r="A148" t="str">
            <v>BÉCHAMEL</v>
          </cell>
          <cell r="D148">
            <v>3.135191024229075</v>
          </cell>
        </row>
        <row r="149">
          <cell r="A149" t="str">
            <v>BEIGNE TIM BITS</v>
          </cell>
          <cell r="C149">
            <v>2</v>
          </cell>
          <cell r="D149">
            <v>0.1</v>
          </cell>
          <cell r="E149" t="str">
            <v>20UN</v>
          </cell>
        </row>
        <row r="150">
          <cell r="A150" t="str">
            <v>BEIGNET AUX COURGETTES (RECETTE)</v>
          </cell>
          <cell r="D150">
            <v>13.798296117700971</v>
          </cell>
        </row>
        <row r="151">
          <cell r="A151" t="str">
            <v>BELLA LODI</v>
          </cell>
          <cell r="C151">
            <v>27.25</v>
          </cell>
          <cell r="D151">
            <v>27.25</v>
          </cell>
          <cell r="E151" t="str">
            <v>KG</v>
          </cell>
        </row>
        <row r="152">
          <cell r="A152" t="str">
            <v>BETTE A CARDE</v>
          </cell>
          <cell r="C152">
            <v>33.950000000000003</v>
          </cell>
          <cell r="D152">
            <v>2.82</v>
          </cell>
          <cell r="E152" t="str">
            <v>24'S</v>
          </cell>
        </row>
        <row r="153">
          <cell r="A153" t="str">
            <v>BETTERAVE EN CUBE</v>
          </cell>
          <cell r="C153">
            <v>26.08</v>
          </cell>
          <cell r="D153">
            <v>1.5305164319248827</v>
          </cell>
          <cell r="E153" t="str">
            <v>6*2.84L</v>
          </cell>
        </row>
        <row r="154">
          <cell r="A154" t="str">
            <v xml:space="preserve">BETTERAVES </v>
          </cell>
          <cell r="C154">
            <v>11.83</v>
          </cell>
          <cell r="D154">
            <v>1.0441306266548984</v>
          </cell>
          <cell r="E154" t="str">
            <v>25 LBS</v>
          </cell>
        </row>
        <row r="155">
          <cell r="A155" t="str">
            <v xml:space="preserve">BETTERAVES TRANCHEES                            </v>
          </cell>
          <cell r="C155">
            <v>20.66</v>
          </cell>
          <cell r="D155">
            <v>1.2167255594817432</v>
          </cell>
          <cell r="E155" t="str">
            <v>6 X 100 OZ</v>
          </cell>
        </row>
        <row r="156">
          <cell r="A156" t="str">
            <v>BETTRAVES JAUNES</v>
          </cell>
          <cell r="C156">
            <v>18.5</v>
          </cell>
          <cell r="D156">
            <v>3.7</v>
          </cell>
          <cell r="E156" t="str">
            <v>5 KG / CS</v>
          </cell>
        </row>
        <row r="157">
          <cell r="A157" t="str">
            <v>BEURRE BLANC (OU NANTAIS)</v>
          </cell>
          <cell r="D157">
            <v>11.504759307285214</v>
          </cell>
        </row>
        <row r="158">
          <cell r="A158" t="str">
            <v>BEURRE BLANC (STRIRLING)</v>
          </cell>
          <cell r="C158">
            <v>62.74</v>
          </cell>
          <cell r="D158">
            <v>8.6267500000000013</v>
          </cell>
          <cell r="E158" t="str">
            <v>16*454 GR</v>
          </cell>
        </row>
        <row r="159">
          <cell r="A159" t="str">
            <v>BEURRE D,ARACHIDE</v>
          </cell>
          <cell r="C159">
            <v>11.17</v>
          </cell>
          <cell r="D159">
            <v>5.585</v>
          </cell>
          <cell r="E159" t="str">
            <v>2KG</v>
          </cell>
        </row>
        <row r="160">
          <cell r="A160" t="str">
            <v>BEURRE D'ARACIDE 200*18GR</v>
          </cell>
          <cell r="C160">
            <v>27.67</v>
          </cell>
          <cell r="D160">
            <v>0.13835</v>
          </cell>
          <cell r="E160" t="str">
            <v>200*18GR</v>
          </cell>
        </row>
        <row r="161">
          <cell r="A161" t="str">
            <v>BEURRE DE MOUTARDE</v>
          </cell>
          <cell r="D161">
            <v>6.3199224637681155</v>
          </cell>
        </row>
        <row r="162">
          <cell r="A162" t="str">
            <v>BEURRE DE TRUFFES BLANCHES</v>
          </cell>
          <cell r="C162">
            <v>36.5</v>
          </cell>
          <cell r="D162">
            <v>81.111111111111114</v>
          </cell>
          <cell r="E162" t="str">
            <v>450GR</v>
          </cell>
        </row>
        <row r="163">
          <cell r="A163" t="str">
            <v>BEURRE DE TRUFFES NOIRES</v>
          </cell>
          <cell r="C163">
            <v>36.5</v>
          </cell>
          <cell r="D163">
            <v>81.111111111111114</v>
          </cell>
          <cell r="E163" t="str">
            <v>450GR</v>
          </cell>
        </row>
        <row r="164">
          <cell r="A164" t="str">
            <v>BEURRE DOUX</v>
          </cell>
          <cell r="C164">
            <v>92.09</v>
          </cell>
          <cell r="D164">
            <v>10.142070484581497</v>
          </cell>
          <cell r="E164" t="str">
            <v>20*454 GR</v>
          </cell>
        </row>
        <row r="165">
          <cell r="A165" t="str">
            <v>BEURRE EN BOULES SALÉ</v>
          </cell>
          <cell r="C165">
            <v>128.30000000000001</v>
          </cell>
          <cell r="D165">
            <v>15.957711442786071</v>
          </cell>
          <cell r="E165" t="str">
            <v>6*1.36KG</v>
          </cell>
        </row>
        <row r="166">
          <cell r="A166" t="str">
            <v xml:space="preserve">BEURRE MAITRE D'HOTEL </v>
          </cell>
          <cell r="D166">
            <v>0.7117427912220845</v>
          </cell>
          <cell r="E166" t="str">
            <v>PORTION 50G</v>
          </cell>
        </row>
        <row r="167">
          <cell r="A167" t="str">
            <v>BEURRE MINI-COUPE</v>
          </cell>
          <cell r="C167">
            <v>41</v>
          </cell>
          <cell r="D167">
            <v>6.8333333333333329E-2</v>
          </cell>
          <cell r="E167" t="str">
            <v>600 X 6.5 GR / CS</v>
          </cell>
        </row>
        <row r="168">
          <cell r="A168" t="str">
            <v xml:space="preserve">BICARBONATE DE SOUDE                          </v>
          </cell>
          <cell r="C168">
            <v>21.54</v>
          </cell>
          <cell r="D168">
            <v>1.7949999999999999</v>
          </cell>
          <cell r="E168" t="str">
            <v>24 X 500GR</v>
          </cell>
        </row>
        <row r="169">
          <cell r="A169" t="str">
            <v>BIERRE BRUNE</v>
          </cell>
          <cell r="C169">
            <v>1.71</v>
          </cell>
          <cell r="D169">
            <v>5.1818181818181817</v>
          </cell>
          <cell r="E169" t="str">
            <v>330MML</v>
          </cell>
        </row>
        <row r="170">
          <cell r="A170" t="str">
            <v>BIERRE CANADIENNE</v>
          </cell>
          <cell r="C170">
            <v>1.71</v>
          </cell>
          <cell r="D170">
            <v>5.1818181818181817</v>
          </cell>
          <cell r="E170" t="str">
            <v>330MML</v>
          </cell>
        </row>
        <row r="171">
          <cell r="A171" t="str">
            <v>BIFSTEAK D'ALOYAU AA+(T-BONE) LAUZON</v>
          </cell>
          <cell r="C171">
            <v>38.270000000000003</v>
          </cell>
          <cell r="D171">
            <v>38.270000000000003</v>
          </cell>
          <cell r="E171" t="str">
            <v>KG</v>
          </cell>
        </row>
        <row r="172">
          <cell r="A172" t="str">
            <v>BIFSTEAK DE CÔTE ANGUS AAA 20 OZ PORTION LAUZON</v>
          </cell>
          <cell r="C172">
            <v>36.630000000000003</v>
          </cell>
          <cell r="D172">
            <v>36.630000000000003</v>
          </cell>
          <cell r="E172" t="str">
            <v>KG</v>
          </cell>
        </row>
        <row r="173">
          <cell r="A173" t="str">
            <v>BIFSTEAK HAUT DE SURLONGE STERLING PORTION 7OZ LAUZON</v>
          </cell>
          <cell r="C173">
            <v>28.84</v>
          </cell>
          <cell r="D173">
            <v>28.84</v>
          </cell>
          <cell r="E173" t="str">
            <v>KG</v>
          </cell>
        </row>
        <row r="174">
          <cell r="A174" t="str">
            <v>BIFSTEAK HAUT DE SURLONGE STERLING PORTION 9OZ LAUZON</v>
          </cell>
          <cell r="C174">
            <v>28.84</v>
          </cell>
          <cell r="D174">
            <v>28.84</v>
          </cell>
          <cell r="E174" t="str">
            <v>KG</v>
          </cell>
        </row>
        <row r="175">
          <cell r="A175" t="str">
            <v>BISCUIT AMANDES</v>
          </cell>
          <cell r="C175">
            <v>7.46</v>
          </cell>
          <cell r="D175">
            <v>7.46</v>
          </cell>
          <cell r="E175" t="str">
            <v>KG</v>
          </cell>
        </row>
        <row r="176">
          <cell r="A176" t="str">
            <v>BISCUITS ASSORTIS</v>
          </cell>
          <cell r="D176">
            <v>0.22</v>
          </cell>
        </row>
        <row r="177">
          <cell r="A177" t="str">
            <v>BISCUITS ASSORTIS  (ARÉNA)</v>
          </cell>
          <cell r="C177">
            <v>0.25</v>
          </cell>
          <cell r="D177">
            <v>0.25</v>
          </cell>
          <cell r="E177" t="str">
            <v>UN</v>
          </cell>
        </row>
        <row r="178">
          <cell r="A178" t="str">
            <v>BISCUITS AVOINE</v>
          </cell>
          <cell r="C178">
            <v>0.25</v>
          </cell>
          <cell r="D178">
            <v>0.25</v>
          </cell>
          <cell r="E178" t="str">
            <v>UN</v>
          </cell>
        </row>
        <row r="179">
          <cell r="A179" t="str">
            <v xml:space="preserve">BISCUITS CARRS ASSORTIS              </v>
          </cell>
          <cell r="C179">
            <v>30.61</v>
          </cell>
          <cell r="D179">
            <v>10.816254416961129</v>
          </cell>
          <cell r="E179">
            <v>2.83</v>
          </cell>
        </row>
        <row r="180">
          <cell r="A180" t="str">
            <v>BISCUIT CHOCO SANS FARINE</v>
          </cell>
          <cell r="C180">
            <v>10.1</v>
          </cell>
          <cell r="D180">
            <v>5.05</v>
          </cell>
          <cell r="E180" t="str">
            <v>KG</v>
          </cell>
        </row>
        <row r="181">
          <cell r="A181" t="str">
            <v>BISCUITS CHOCOLAT</v>
          </cell>
          <cell r="B181">
            <v>0</v>
          </cell>
          <cell r="C181">
            <v>0.25</v>
          </cell>
          <cell r="D181">
            <v>0.25</v>
          </cell>
          <cell r="E181" t="str">
            <v>UN</v>
          </cell>
        </row>
        <row r="182">
          <cell r="A182" t="str">
            <v>BISCUITS MACADAME CHOCOLAT BLANC</v>
          </cell>
          <cell r="C182">
            <v>0.25</v>
          </cell>
          <cell r="D182">
            <v>0.25</v>
          </cell>
          <cell r="E182" t="str">
            <v>UN</v>
          </cell>
        </row>
        <row r="183">
          <cell r="A183" t="str">
            <v>BISCUITS PAIN D'ÉPICE</v>
          </cell>
          <cell r="C183">
            <v>19.09</v>
          </cell>
          <cell r="D183">
            <v>4.6789215686274508</v>
          </cell>
          <cell r="E183" t="str">
            <v>4,08 KG</v>
          </cell>
        </row>
        <row r="184">
          <cell r="A184" t="str">
            <v>BISON OEIL DE RONDE FRAIS</v>
          </cell>
          <cell r="C184">
            <v>29.95</v>
          </cell>
          <cell r="D184">
            <v>29.95</v>
          </cell>
          <cell r="E184" t="str">
            <v>KG</v>
          </cell>
        </row>
        <row r="185">
          <cell r="A185" t="str">
            <v>BISON FUME</v>
          </cell>
          <cell r="C185">
            <v>50.95</v>
          </cell>
          <cell r="D185">
            <v>50.95</v>
          </cell>
          <cell r="E185" t="str">
            <v>KG</v>
          </cell>
        </row>
        <row r="186">
          <cell r="A186" t="str">
            <v>BISQUE DE CITROUILLE</v>
          </cell>
          <cell r="D186">
            <v>7.4253561867408635</v>
          </cell>
        </row>
        <row r="187">
          <cell r="A187" t="str">
            <v>BISQUE DE COURGE MUSQUÉE BANQUET (RECETTE)</v>
          </cell>
          <cell r="D187">
            <v>1.4520394031639237</v>
          </cell>
        </row>
        <row r="188">
          <cell r="A188" t="str">
            <v>BISQUE DE HOMARD</v>
          </cell>
          <cell r="D188">
            <v>14.377614275929208</v>
          </cell>
        </row>
        <row r="189">
          <cell r="A189" t="str">
            <v>BLANC DE VOLAILLE SAUCE BUFFALO (HDC)</v>
          </cell>
          <cell r="D189">
            <v>1.9312853174603175</v>
          </cell>
        </row>
        <row r="190">
          <cell r="A190" t="str">
            <v>BLANC DE VOLAILLE TAPAS</v>
          </cell>
          <cell r="D190">
            <v>1.0104138292440996</v>
          </cell>
        </row>
        <row r="191">
          <cell r="A191" t="str">
            <v>BLANQUETTE DE VOLAILLE</v>
          </cell>
          <cell r="D191">
            <v>2.8147115990558853</v>
          </cell>
        </row>
        <row r="192">
          <cell r="A192" t="str">
            <v>BLANQUETTE DE VOLLAILLE À L'OKA</v>
          </cell>
          <cell r="D192">
            <v>3.9746439698228224</v>
          </cell>
        </row>
        <row r="193">
          <cell r="A193" t="str">
            <v>BLÉ BULGURE</v>
          </cell>
          <cell r="C193">
            <v>19.75</v>
          </cell>
          <cell r="D193">
            <v>1.9750000000000001</v>
          </cell>
          <cell r="E193" t="str">
            <v>10 KG</v>
          </cell>
        </row>
        <row r="194">
          <cell r="A194" t="str">
            <v>BLEU BÉNÉDICTIN</v>
          </cell>
          <cell r="C194">
            <v>24.95</v>
          </cell>
          <cell r="D194">
            <v>24.95</v>
          </cell>
          <cell r="E194" t="str">
            <v>KG</v>
          </cell>
        </row>
        <row r="195">
          <cell r="A195" t="str">
            <v>BLEU DANOIS</v>
          </cell>
          <cell r="B195">
            <v>0.01</v>
          </cell>
          <cell r="C195">
            <v>17.989999999999998</v>
          </cell>
          <cell r="D195">
            <v>17.989999999999998</v>
          </cell>
          <cell r="E195" t="str">
            <v>3 KG</v>
          </cell>
        </row>
        <row r="196">
          <cell r="A196" t="str">
            <v>BLEU DE BRESSE</v>
          </cell>
          <cell r="C196">
            <v>29.88</v>
          </cell>
          <cell r="D196">
            <v>29.88</v>
          </cell>
          <cell r="E196" t="str">
            <v>KG</v>
          </cell>
        </row>
        <row r="197">
          <cell r="A197" t="str">
            <v>BLEU ÉLISABETTE</v>
          </cell>
          <cell r="C197">
            <v>40.64</v>
          </cell>
          <cell r="D197">
            <v>40.64</v>
          </cell>
          <cell r="E197" t="str">
            <v>KG</v>
          </cell>
        </row>
        <row r="198">
          <cell r="A198" t="str">
            <v>BLEUBRY</v>
          </cell>
          <cell r="C198">
            <v>26.4</v>
          </cell>
          <cell r="D198">
            <v>26.4</v>
          </cell>
          <cell r="E198" t="str">
            <v>kg</v>
          </cell>
        </row>
        <row r="199">
          <cell r="A199" t="str">
            <v>BLEUET FRAIS</v>
          </cell>
          <cell r="C199">
            <v>27.04</v>
          </cell>
          <cell r="D199">
            <v>6.2592592592592595</v>
          </cell>
          <cell r="E199" t="str">
            <v>360 GR</v>
          </cell>
        </row>
        <row r="200">
          <cell r="A200" t="str">
            <v>BLEUETS CONGELÉS</v>
          </cell>
          <cell r="C200">
            <v>41.95</v>
          </cell>
          <cell r="D200">
            <v>8.39</v>
          </cell>
          <cell r="E200" t="str">
            <v>5*1KG</v>
          </cell>
        </row>
        <row r="201">
          <cell r="A201" t="str">
            <v>BLEUETS SAUVAGE CONGELÉS</v>
          </cell>
          <cell r="C201">
            <v>142.5</v>
          </cell>
          <cell r="D201">
            <v>62.775330396475773</v>
          </cell>
          <cell r="E201" t="str">
            <v>5LBS</v>
          </cell>
        </row>
        <row r="202">
          <cell r="A202" t="str">
            <v>BLINIS</v>
          </cell>
          <cell r="C202">
            <v>78.540000000000006</v>
          </cell>
          <cell r="D202">
            <v>0.19833333333333336</v>
          </cell>
          <cell r="E202" t="str">
            <v>396 UN</v>
          </cell>
        </row>
        <row r="203">
          <cell r="A203" t="str">
            <v>BOCCONCINI</v>
          </cell>
          <cell r="C203">
            <v>51.75</v>
          </cell>
          <cell r="D203">
            <v>1.29375</v>
          </cell>
          <cell r="E203" t="str">
            <v>CHAUDIERE</v>
          </cell>
        </row>
        <row r="204">
          <cell r="A204" t="str">
            <v>BOCCONCINI MÉDIUM DISTAL</v>
          </cell>
          <cell r="C204">
            <v>40.96</v>
          </cell>
          <cell r="D204">
            <v>0.81920000000000004</v>
          </cell>
          <cell r="E204" t="str">
            <v>50UN</v>
          </cell>
        </row>
        <row r="205">
          <cell r="A205" t="str">
            <v>BŒUF BRAISÉ POUR PARMENTIER LOGE</v>
          </cell>
          <cell r="D205">
            <v>42.574622140608398</v>
          </cell>
        </row>
        <row r="206">
          <cell r="A206" t="str">
            <v>BŒUF EN LANIERE</v>
          </cell>
          <cell r="C206">
            <v>11.89</v>
          </cell>
          <cell r="D206">
            <v>11.89</v>
          </cell>
          <cell r="E206" t="str">
            <v>KG</v>
          </cell>
        </row>
        <row r="207">
          <cell r="A207" t="str">
            <v>BŒUF HACHÉ POUR TACOS (RECETTE)</v>
          </cell>
          <cell r="D207">
            <v>13.127073149686789</v>
          </cell>
        </row>
        <row r="208">
          <cell r="A208" t="str">
            <v>BŒUF MIJOTÉ CAROTTES ET THYM TAPAS</v>
          </cell>
          <cell r="D208">
            <v>2.3833476543740564</v>
          </cell>
        </row>
        <row r="209">
          <cell r="A209" t="str">
            <v>BŒUF POUR BRAISÉE</v>
          </cell>
          <cell r="C209">
            <v>8.98</v>
          </cell>
          <cell r="D209">
            <v>8.98</v>
          </cell>
          <cell r="E209" t="str">
            <v>KG</v>
          </cell>
        </row>
        <row r="210">
          <cell r="A210" t="str">
            <v>BŒUF POUR CÉSAR</v>
          </cell>
          <cell r="D210">
            <v>0.88829999999999998</v>
          </cell>
        </row>
        <row r="211">
          <cell r="A211" t="str">
            <v>BOIS-FRANC :</v>
          </cell>
          <cell r="C211">
            <v>0</v>
          </cell>
          <cell r="D211">
            <v>0</v>
          </cell>
          <cell r="E211" t="str">
            <v>UNITE</v>
          </cell>
        </row>
        <row r="212">
          <cell r="A212" t="str">
            <v>BOK-CHOY</v>
          </cell>
          <cell r="C212">
            <v>29.85</v>
          </cell>
          <cell r="D212">
            <v>6.5894039735099339</v>
          </cell>
          <cell r="E212" t="str">
            <v>10LBS</v>
          </cell>
        </row>
        <row r="213">
          <cell r="A213" t="str">
            <v xml:space="preserve">BONBON MENTHE GLACIALE                   </v>
          </cell>
          <cell r="C213">
            <v>21.39</v>
          </cell>
          <cell r="D213">
            <v>0</v>
          </cell>
          <cell r="E213" t="str">
            <v>1000 / CS</v>
          </cell>
        </row>
        <row r="214">
          <cell r="A214" t="str">
            <v>BOSTON CAFÉ</v>
          </cell>
          <cell r="C214">
            <v>0</v>
          </cell>
          <cell r="D214">
            <v>0</v>
          </cell>
          <cell r="E214">
            <v>0</v>
          </cell>
        </row>
        <row r="215">
          <cell r="A215" t="str">
            <v>BOSTON CHOCO</v>
          </cell>
          <cell r="C215">
            <v>0</v>
          </cell>
          <cell r="D215">
            <v>0</v>
          </cell>
          <cell r="E215">
            <v>0</v>
          </cell>
        </row>
        <row r="216">
          <cell r="A216" t="str">
            <v>BOSTON HYDRO</v>
          </cell>
          <cell r="C216">
            <v>19</v>
          </cell>
          <cell r="D216">
            <v>1.5833333333333333</v>
          </cell>
          <cell r="E216" t="str">
            <v>12 UNITE</v>
          </cell>
        </row>
        <row r="217">
          <cell r="A217" t="str">
            <v>BOUCHÉ MINI OCÉANE</v>
          </cell>
          <cell r="C217">
            <v>26.5</v>
          </cell>
          <cell r="D217">
            <v>0.20703125</v>
          </cell>
          <cell r="E217" t="str">
            <v>128 UN</v>
          </cell>
        </row>
        <row r="218">
          <cell r="A218" t="str">
            <v>BOUCHÉE MINI OCÉANE</v>
          </cell>
          <cell r="C218">
            <v>28</v>
          </cell>
          <cell r="D218">
            <v>0.21875</v>
          </cell>
          <cell r="E218" t="str">
            <v>128 UN</v>
          </cell>
        </row>
        <row r="219">
          <cell r="A219" t="str">
            <v>BOUCHEES AU CRABE EPICEES</v>
          </cell>
          <cell r="C219">
            <v>0</v>
          </cell>
          <cell r="D219">
            <v>0</v>
          </cell>
          <cell r="E219" t="str">
            <v>CS</v>
          </cell>
        </row>
        <row r="220">
          <cell r="A220" t="str">
            <v>BOUCHÉES DE MORUE</v>
          </cell>
          <cell r="C220">
            <v>0.28000000000000003</v>
          </cell>
          <cell r="D220">
            <v>0.28000000000000003</v>
          </cell>
          <cell r="E220" t="str">
            <v>UN</v>
          </cell>
        </row>
        <row r="221">
          <cell r="A221" t="str">
            <v>BOUCHÉES DES MARITIMES</v>
          </cell>
          <cell r="D221">
            <v>5.092664709316618</v>
          </cell>
        </row>
        <row r="222">
          <cell r="A222" t="str">
            <v>BOUDIN BLANC</v>
          </cell>
          <cell r="C222">
            <v>15.95</v>
          </cell>
          <cell r="D222">
            <v>15.95</v>
          </cell>
          <cell r="E222" t="str">
            <v>KG</v>
          </cell>
        </row>
        <row r="223">
          <cell r="A223" t="str">
            <v>BOUDIN NOIR</v>
          </cell>
          <cell r="C223">
            <v>17.13</v>
          </cell>
          <cell r="D223">
            <v>17.13</v>
          </cell>
          <cell r="E223" t="str">
            <v>KG</v>
          </cell>
        </row>
        <row r="224">
          <cell r="A224" t="str">
            <v>BOUILLON DE LÉGUMES (RECETTE)</v>
          </cell>
          <cell r="D224">
            <v>0.52520764583119106</v>
          </cell>
        </row>
        <row r="225">
          <cell r="A225" t="str">
            <v>BOUILLON DE POISSON KNORR</v>
          </cell>
          <cell r="C225">
            <v>113.91</v>
          </cell>
          <cell r="D225">
            <v>23.731249999999999</v>
          </cell>
          <cell r="E225" t="str">
            <v>6*800GR</v>
          </cell>
        </row>
        <row r="226">
          <cell r="A226" t="str">
            <v>BOUILLON DE POULET BERTELET</v>
          </cell>
          <cell r="C226">
            <v>25.18</v>
          </cell>
          <cell r="D226">
            <v>5.0359999999999996</v>
          </cell>
          <cell r="E226" t="str">
            <v>5 KG</v>
          </cell>
        </row>
        <row r="227">
          <cell r="A227" t="str">
            <v>BOULE DE CARAMEL</v>
          </cell>
          <cell r="C227">
            <v>102</v>
          </cell>
          <cell r="D227">
            <v>7.4955908289241622</v>
          </cell>
          <cell r="E227" t="str">
            <v>13,608 KG</v>
          </cell>
        </row>
        <row r="228">
          <cell r="A228" t="str">
            <v xml:space="preserve">BOULE DE CHOCOLAT </v>
          </cell>
          <cell r="C228">
            <v>32.21</v>
          </cell>
          <cell r="D228">
            <v>32.21</v>
          </cell>
          <cell r="E228" t="str">
            <v>UNITÉ</v>
          </cell>
        </row>
        <row r="229">
          <cell r="A229" t="str">
            <v>BOULE DE POULET PANÉ</v>
          </cell>
          <cell r="C229">
            <v>39.64</v>
          </cell>
          <cell r="D229">
            <v>13.213333333333333</v>
          </cell>
          <cell r="E229" t="str">
            <v>3KG</v>
          </cell>
        </row>
        <row r="230">
          <cell r="A230" t="str">
            <v>BOULETTE DE VIANDE (POLPETTE)</v>
          </cell>
          <cell r="C230">
            <v>39.56</v>
          </cell>
          <cell r="D230">
            <v>0.52746666666666675</v>
          </cell>
          <cell r="E230" t="str">
            <v>4.54 kg OU 75 UN</v>
          </cell>
        </row>
        <row r="231">
          <cell r="A231" t="str">
            <v>BOULETTES DE VIANDES SUÉDOISE</v>
          </cell>
          <cell r="C231">
            <v>69.3</v>
          </cell>
          <cell r="D231">
            <v>9.625</v>
          </cell>
          <cell r="E231" t="str">
            <v>4*1.802 KG</v>
          </cell>
        </row>
        <row r="232">
          <cell r="A232" t="str">
            <v>BOUQ EMISSAIRE</v>
          </cell>
          <cell r="C232">
            <v>51.75</v>
          </cell>
          <cell r="D232">
            <v>51.75</v>
          </cell>
          <cell r="E232" t="str">
            <v>KG</v>
          </cell>
        </row>
        <row r="233">
          <cell r="A233" t="str">
            <v>BOUQUET GARNIS</v>
          </cell>
          <cell r="C233">
            <v>0.5</v>
          </cell>
          <cell r="D233">
            <v>0.5</v>
          </cell>
          <cell r="E233" t="str">
            <v>UNITE</v>
          </cell>
        </row>
        <row r="234">
          <cell r="A234" t="str">
            <v>BOUQUET GARNIS</v>
          </cell>
          <cell r="D234">
            <v>0.5</v>
          </cell>
        </row>
        <row r="235">
          <cell r="A235" t="str">
            <v>BOURSSIN AIL FINES HEBES</v>
          </cell>
          <cell r="C235">
            <v>32.1</v>
          </cell>
          <cell r="D235">
            <v>32.1</v>
          </cell>
          <cell r="E235" t="str">
            <v>KG</v>
          </cell>
        </row>
        <row r="236">
          <cell r="A236" t="str">
            <v>BOUT DE COTE DE BOEUF</v>
          </cell>
          <cell r="C236">
            <v>5.79</v>
          </cell>
          <cell r="D236">
            <v>5.79</v>
          </cell>
          <cell r="E236" t="str">
            <v>KG</v>
          </cell>
        </row>
        <row r="237">
          <cell r="A237" t="str">
            <v>BOUT DE CÔTE DE BŒUF ENTIÈRE AA+ LAUZON</v>
          </cell>
          <cell r="C237">
            <v>10.79</v>
          </cell>
          <cell r="D237">
            <v>10.79</v>
          </cell>
          <cell r="E237" t="str">
            <v>KG</v>
          </cell>
        </row>
        <row r="238">
          <cell r="A238" t="str">
            <v>BRANDY</v>
          </cell>
          <cell r="C238">
            <v>22.47</v>
          </cell>
          <cell r="D238">
            <v>29.885100000000001</v>
          </cell>
          <cell r="E238" t="str">
            <v>750ml</v>
          </cell>
        </row>
        <row r="239">
          <cell r="A239" t="str">
            <v>BRÉSAOLA</v>
          </cell>
          <cell r="C239">
            <v>37.5</v>
          </cell>
          <cell r="D239">
            <v>37.5</v>
          </cell>
          <cell r="E239" t="str">
            <v>KG</v>
          </cell>
        </row>
        <row r="240">
          <cell r="A240" t="str">
            <v>BRETZEL GÉANT MOELEUX</v>
          </cell>
          <cell r="C240">
            <v>35.36</v>
          </cell>
          <cell r="D240">
            <v>0.70719999999999994</v>
          </cell>
          <cell r="E240" t="str">
            <v>50*5,5 OZ</v>
          </cell>
        </row>
        <row r="241">
          <cell r="A241" t="str">
            <v>BRETZELS</v>
          </cell>
          <cell r="C241">
            <v>0.97</v>
          </cell>
          <cell r="D241">
            <v>4.8499999999999996</v>
          </cell>
          <cell r="E241" t="str">
            <v>200GR</v>
          </cell>
        </row>
        <row r="242">
          <cell r="A242" t="str">
            <v>BRIE CAYER</v>
          </cell>
          <cell r="C242">
            <v>16.989999999999998</v>
          </cell>
          <cell r="D242">
            <v>16.989999999999998</v>
          </cell>
          <cell r="E242" t="str">
            <v>2.5 KG</v>
          </cell>
        </row>
        <row r="243">
          <cell r="A243" t="str">
            <v>BRIE DC CHEVALIER AUX POIVRES</v>
          </cell>
          <cell r="C243">
            <v>19.22</v>
          </cell>
          <cell r="D243">
            <v>19.22</v>
          </cell>
          <cell r="E243" t="str">
            <v>KG</v>
          </cell>
        </row>
        <row r="244">
          <cell r="A244" t="str">
            <v>BRIE DOUBLE CRÈME L'EXTRA</v>
          </cell>
          <cell r="C244">
            <v>28.96</v>
          </cell>
          <cell r="D244">
            <v>3.62</v>
          </cell>
          <cell r="E244" t="str">
            <v>8*170GR</v>
          </cell>
        </row>
        <row r="245">
          <cell r="A245" t="str">
            <v>BRIE DOUBLE CRÈME VAUDREUIL</v>
          </cell>
          <cell r="C245">
            <v>30.55</v>
          </cell>
          <cell r="D245">
            <v>17.413500000000003</v>
          </cell>
          <cell r="E245" t="str">
            <v>5*350GR</v>
          </cell>
        </row>
        <row r="246">
          <cell r="A246" t="str">
            <v>BRIE ST MARTINE</v>
          </cell>
          <cell r="C246">
            <v>4.5</v>
          </cell>
          <cell r="D246">
            <v>4.5</v>
          </cell>
          <cell r="E246" t="str">
            <v>KG</v>
          </cell>
        </row>
        <row r="247">
          <cell r="A247" t="str">
            <v>BRIE TOMATE BASILIC</v>
          </cell>
          <cell r="C247">
            <v>28.96</v>
          </cell>
          <cell r="D247">
            <v>3.62</v>
          </cell>
          <cell r="E247" t="str">
            <v>8*170GR</v>
          </cell>
        </row>
        <row r="248">
          <cell r="A248" t="str">
            <v>BRIE TRIPLE CRÈME CHEVALIER</v>
          </cell>
          <cell r="C248">
            <v>19.32</v>
          </cell>
          <cell r="D248">
            <v>19.32</v>
          </cell>
          <cell r="E248" t="str">
            <v>2*650GR</v>
          </cell>
        </row>
        <row r="249">
          <cell r="A249" t="str">
            <v>BRIE VAUDREUIL</v>
          </cell>
          <cell r="C249">
            <v>17.43</v>
          </cell>
          <cell r="D249">
            <v>17.43</v>
          </cell>
          <cell r="E249" t="str">
            <v>KG</v>
          </cell>
        </row>
        <row r="250">
          <cell r="A250" t="str">
            <v>BRIOCHE D'ESCARGOTS</v>
          </cell>
          <cell r="C250">
            <v>60.8</v>
          </cell>
          <cell r="D250">
            <v>0.31666666666666665</v>
          </cell>
          <cell r="E250" t="str">
            <v>192 un</v>
          </cell>
        </row>
        <row r="251">
          <cell r="A251" t="str">
            <v>BRIOCHES À LA CANNELLE</v>
          </cell>
          <cell r="C251">
            <v>52.94</v>
          </cell>
          <cell r="D251">
            <v>0.44116666666666665</v>
          </cell>
          <cell r="E251" t="str">
            <v>120`S</v>
          </cell>
        </row>
        <row r="252">
          <cell r="A252" t="str">
            <v>BRISKET DE BŒUF BOVITENDRE</v>
          </cell>
          <cell r="C252">
            <v>11.89</v>
          </cell>
          <cell r="D252">
            <v>11.89</v>
          </cell>
          <cell r="E252" t="str">
            <v>KG</v>
          </cell>
        </row>
        <row r="253">
          <cell r="A253" t="str">
            <v>BRISKETT</v>
          </cell>
          <cell r="C253">
            <v>8.9499999999999993</v>
          </cell>
          <cell r="D253">
            <v>8.9499999999999993</v>
          </cell>
          <cell r="E253" t="str">
            <v>KG</v>
          </cell>
        </row>
        <row r="254">
          <cell r="A254" t="str">
            <v>BRISURE SKORES CARAMEL</v>
          </cell>
          <cell r="C254">
            <v>65.22</v>
          </cell>
          <cell r="D254">
            <v>11.988970588235293</v>
          </cell>
          <cell r="E254" t="str">
            <v>5.44KG</v>
          </cell>
        </row>
        <row r="255">
          <cell r="A255" t="str">
            <v>BROCHET</v>
          </cell>
          <cell r="C255">
            <v>0.8</v>
          </cell>
          <cell r="D255">
            <v>0.8</v>
          </cell>
          <cell r="E255" t="str">
            <v>KG</v>
          </cell>
        </row>
        <row r="256">
          <cell r="A256" t="str">
            <v>BROCHETTE DE SUPRÊME DE POULET GRILLÉE</v>
          </cell>
          <cell r="C256">
            <v>66.53</v>
          </cell>
          <cell r="D256">
            <v>1.8480555555555556</v>
          </cell>
          <cell r="E256" t="str">
            <v>36UN</v>
          </cell>
        </row>
        <row r="257">
          <cell r="A257" t="str">
            <v xml:space="preserve">BROCHETTES CREVETTES </v>
          </cell>
          <cell r="C257">
            <v>28.45</v>
          </cell>
          <cell r="D257">
            <v>28.45</v>
          </cell>
          <cell r="E257" t="str">
            <v>CS</v>
          </cell>
        </row>
        <row r="258">
          <cell r="A258" t="str">
            <v>BROCHETTES D'AGNEAU</v>
          </cell>
          <cell r="C258">
            <v>70.78</v>
          </cell>
          <cell r="D258">
            <v>1.4156</v>
          </cell>
          <cell r="E258" t="str">
            <v>50 X 76 G / CS</v>
          </cell>
        </row>
        <row r="259">
          <cell r="A259" t="str">
            <v>BROCHETTES DE CUISSE DE POULET GRILLÉE</v>
          </cell>
          <cell r="C259">
            <v>57.59</v>
          </cell>
          <cell r="D259">
            <v>1.5997222222222223</v>
          </cell>
          <cell r="E259" t="str">
            <v>36UN</v>
          </cell>
        </row>
        <row r="260">
          <cell r="A260" t="str">
            <v xml:space="preserve">BROCHETTES DE PORC  </v>
          </cell>
          <cell r="C260">
            <v>35.08</v>
          </cell>
          <cell r="D260">
            <v>0.7016</v>
          </cell>
          <cell r="E260" t="str">
            <v>50*70GR</v>
          </cell>
        </row>
        <row r="261">
          <cell r="A261" t="str">
            <v xml:space="preserve">BROCHETTES DE POULET   </v>
          </cell>
          <cell r="C261">
            <v>59.46</v>
          </cell>
          <cell r="D261">
            <v>1.1892</v>
          </cell>
          <cell r="E261" t="str">
            <v>50*70GR</v>
          </cell>
        </row>
        <row r="262">
          <cell r="A262" t="str">
            <v>BROCHETTES DE POULET 30GR</v>
          </cell>
          <cell r="C262">
            <v>57.71</v>
          </cell>
          <cell r="D262">
            <v>0.57710000000000006</v>
          </cell>
          <cell r="E262" t="str">
            <v>100 X 30 G / CS</v>
          </cell>
        </row>
        <row r="263">
          <cell r="A263" t="str">
            <v>BROCHETTES DE POULET RECETTE LOGES</v>
          </cell>
          <cell r="D263">
            <v>4.5122263893500323</v>
          </cell>
          <cell r="E263" t="str">
            <v>PORTION</v>
          </cell>
        </row>
        <row r="264">
          <cell r="A264" t="str">
            <v xml:space="preserve">BROCOLIS  </v>
          </cell>
          <cell r="C264">
            <v>19.75</v>
          </cell>
          <cell r="D264">
            <v>2.9477611940298507</v>
          </cell>
          <cell r="E264" t="str">
            <v>14 / CS</v>
          </cell>
        </row>
        <row r="265">
          <cell r="A265" t="str">
            <v xml:space="preserve">BROWNIES WILLIAM GRAY </v>
          </cell>
          <cell r="C265">
            <v>17.649999999999999</v>
          </cell>
          <cell r="D265">
            <v>7.06</v>
          </cell>
          <cell r="E265" t="str">
            <v>KG</v>
          </cell>
        </row>
        <row r="266">
          <cell r="A266" t="str">
            <v>BROWNIES AU CARAMEL SALÉ</v>
          </cell>
          <cell r="C266">
            <v>82.6</v>
          </cell>
          <cell r="D266">
            <v>1.7208333333333332</v>
          </cell>
          <cell r="E266" t="str">
            <v>4/CS DE12 MORCEAUX</v>
          </cell>
        </row>
        <row r="267">
          <cell r="A267" t="str">
            <v>BROWNIES CHOCOLAT BLANC (GATEAU)</v>
          </cell>
          <cell r="C267">
            <v>133.82</v>
          </cell>
          <cell r="D267">
            <v>33.454999999999998</v>
          </cell>
          <cell r="E267" t="str">
            <v>4 UNITE</v>
          </cell>
        </row>
        <row r="268">
          <cell r="A268" t="str">
            <v>BRUSCHETTA</v>
          </cell>
          <cell r="C268">
            <v>15.48</v>
          </cell>
          <cell r="D268">
            <v>7.74</v>
          </cell>
          <cell r="E268" t="str">
            <v>2KG</v>
          </cell>
        </row>
        <row r="269">
          <cell r="A269" t="str">
            <v>BRUSCHETTA DE BETTERAVES ROUGES</v>
          </cell>
          <cell r="D269">
            <v>0.49653642482617594</v>
          </cell>
        </row>
        <row r="270">
          <cell r="A270" t="str">
            <v>BRUSCHETTA DI PARME</v>
          </cell>
          <cell r="D270">
            <v>0.77077317593051531</v>
          </cell>
        </row>
        <row r="271">
          <cell r="A271" t="str">
            <v>BUCHE CHOCOLAT 10``</v>
          </cell>
          <cell r="C271">
            <v>47.85</v>
          </cell>
          <cell r="D271">
            <v>15.950000000000001</v>
          </cell>
          <cell r="E271" t="str">
            <v>3UN</v>
          </cell>
        </row>
        <row r="272">
          <cell r="A272" t="str">
            <v>BUCHE PRALINE 10``</v>
          </cell>
          <cell r="C272">
            <v>47.85</v>
          </cell>
          <cell r="D272">
            <v>15.950000000000001</v>
          </cell>
          <cell r="E272" t="str">
            <v>3UN</v>
          </cell>
        </row>
        <row r="273">
          <cell r="A273" t="str">
            <v>BUCHETTE CHOCO CARAMEL IND</v>
          </cell>
          <cell r="B273" t="str">
            <v>CERFEUIL</v>
          </cell>
          <cell r="C273">
            <v>22.2</v>
          </cell>
          <cell r="D273">
            <v>1.8499999999999999</v>
          </cell>
          <cell r="E273" t="str">
            <v>12 UN</v>
          </cell>
        </row>
        <row r="274">
          <cell r="A274" t="str">
            <v>BÛCHETTE DES FÊTES (RECETTE)</v>
          </cell>
          <cell r="D274">
            <v>2.4836176470588236</v>
          </cell>
        </row>
        <row r="275">
          <cell r="A275" t="str">
            <v>BUFFALO FLINGS</v>
          </cell>
          <cell r="C275">
            <v>52.25</v>
          </cell>
          <cell r="D275">
            <v>13.0625</v>
          </cell>
          <cell r="E275" t="str">
            <v>1 X 4 KG / CS</v>
          </cell>
        </row>
        <row r="276">
          <cell r="A276" t="str">
            <v>CACCIOCAVALLO FUME</v>
          </cell>
          <cell r="C276">
            <v>16.989999999999998</v>
          </cell>
          <cell r="D276">
            <v>16.989999999999998</v>
          </cell>
          <cell r="E276" t="str">
            <v>kg</v>
          </cell>
        </row>
        <row r="277">
          <cell r="A277" t="str">
            <v>CAFÉ ESPRESSO</v>
          </cell>
          <cell r="C277">
            <v>59.46</v>
          </cell>
          <cell r="D277">
            <v>0</v>
          </cell>
          <cell r="E277" t="str">
            <v>1 KG</v>
          </cell>
        </row>
        <row r="278">
          <cell r="A278" t="str">
            <v>CAFÉ FILTRE BANQUET</v>
          </cell>
          <cell r="D278">
            <v>0.15</v>
          </cell>
          <cell r="E278" t="str">
            <v>UN</v>
          </cell>
        </row>
        <row r="279">
          <cell r="A279" t="str">
            <v>CAFÉ, THÉ, BISCOTTINI</v>
          </cell>
          <cell r="D279">
            <v>0.5</v>
          </cell>
        </row>
        <row r="280">
          <cell r="A280" t="str">
            <v>CAILLE DÉSOSSÉE</v>
          </cell>
          <cell r="C280">
            <v>1.8</v>
          </cell>
          <cell r="D280">
            <v>1.8</v>
          </cell>
          <cell r="E280" t="str">
            <v>UNITE</v>
          </cell>
        </row>
        <row r="281">
          <cell r="A281" t="str">
            <v>CAILLE ROYAL FOIE GRAS MUSCAT</v>
          </cell>
          <cell r="C281">
            <v>5.79</v>
          </cell>
          <cell r="D281">
            <v>5.79</v>
          </cell>
          <cell r="E281" t="str">
            <v>PC</v>
          </cell>
        </row>
        <row r="282">
          <cell r="A282" t="str">
            <v>CAILLE ROYALE</v>
          </cell>
          <cell r="C282">
            <v>3.69</v>
          </cell>
          <cell r="D282">
            <v>3.69</v>
          </cell>
          <cell r="E282" t="str">
            <v>PC</v>
          </cell>
        </row>
        <row r="283">
          <cell r="A283" t="str">
            <v>CRUMBLE AMANDES</v>
          </cell>
          <cell r="C283">
            <v>23.14</v>
          </cell>
          <cell r="D283">
            <v>5.7850000000000001</v>
          </cell>
          <cell r="E283" t="str">
            <v>4 KG</v>
          </cell>
        </row>
        <row r="284">
          <cell r="A284" t="str">
            <v>CAILLES CONFITE (RECETTE)</v>
          </cell>
          <cell r="D284">
            <v>3.8372012656720167</v>
          </cell>
        </row>
        <row r="285">
          <cell r="A285" t="str">
            <v>CAKE AUX AMANDES DE BASE</v>
          </cell>
          <cell r="C285">
            <v>22.97</v>
          </cell>
          <cell r="D285" t="e">
            <v>#N/A</v>
          </cell>
          <cell r="E285" t="str">
            <v>3.5 KG</v>
          </cell>
        </row>
        <row r="286">
          <cell r="A286" t="str">
            <v>CAILLES SEMI DÉSOSSÉES BOVITENDRE</v>
          </cell>
          <cell r="C286">
            <v>4.5</v>
          </cell>
          <cell r="D286">
            <v>4.5</v>
          </cell>
          <cell r="E286" t="str">
            <v>UNITÉ</v>
          </cell>
        </row>
        <row r="287">
          <cell r="A287" t="str">
            <v>CALAMART ENTIER NETTOYE</v>
          </cell>
          <cell r="C287">
            <v>120</v>
          </cell>
          <cell r="D287">
            <v>10</v>
          </cell>
          <cell r="E287" t="str">
            <v>12KG</v>
          </cell>
        </row>
        <row r="288">
          <cell r="A288" t="str">
            <v>CALVADOS</v>
          </cell>
          <cell r="C288">
            <v>40</v>
          </cell>
          <cell r="D288">
            <v>53.333333333333336</v>
          </cell>
          <cell r="E288" t="str">
            <v>L</v>
          </cell>
        </row>
        <row r="289">
          <cell r="A289" t="str">
            <v>CALMARTS FRITS</v>
          </cell>
          <cell r="C289">
            <v>35.72</v>
          </cell>
          <cell r="D289">
            <v>19.734806629834253</v>
          </cell>
          <cell r="E289" t="str">
            <v>1.81KG</v>
          </cell>
        </row>
        <row r="290">
          <cell r="A290" t="str">
            <v>CALMARTS FRITS SAUCE TARTARE TAPAS</v>
          </cell>
          <cell r="D290">
            <v>1.1565629958397368</v>
          </cell>
        </row>
        <row r="291">
          <cell r="A291" t="str">
            <v>CAMEMBERT CALENDOS CAYER</v>
          </cell>
          <cell r="C291">
            <v>19.53</v>
          </cell>
          <cell r="D291">
            <v>19.53</v>
          </cell>
          <cell r="E291" t="str">
            <v>kg</v>
          </cell>
        </row>
        <row r="292">
          <cell r="A292" t="str">
            <v>CAMEMBERT RUSTIQUE (6EM SORTE)</v>
          </cell>
          <cell r="C292">
            <v>5.56</v>
          </cell>
          <cell r="D292">
            <v>5.56</v>
          </cell>
          <cell r="E292" t="str">
            <v>UN</v>
          </cell>
        </row>
        <row r="293">
          <cell r="A293" t="str">
            <v>CAMENBERT VEUDREUIL</v>
          </cell>
          <cell r="C293">
            <v>28.96</v>
          </cell>
          <cell r="D293">
            <v>3.62</v>
          </cell>
          <cell r="E293" t="str">
            <v>8*170gr</v>
          </cell>
        </row>
        <row r="294">
          <cell r="A294" t="str">
            <v>CANAPÉ BŒUF WELLINGTON</v>
          </cell>
          <cell r="C294">
            <v>45</v>
          </cell>
          <cell r="D294">
            <v>0.75</v>
          </cell>
          <cell r="E294" t="str">
            <v>60 UNITÉ</v>
          </cell>
        </row>
        <row r="295">
          <cell r="A295" t="str">
            <v>CANAPÉ CANARD ET POIVRE VERT</v>
          </cell>
          <cell r="C295">
            <v>59.62</v>
          </cell>
          <cell r="D295">
            <v>0.99366666666666659</v>
          </cell>
          <cell r="E295" t="str">
            <v>60 UN</v>
          </cell>
        </row>
        <row r="296">
          <cell r="A296" t="str">
            <v>CANAPÉ CANARD ET POIVRE VERT DISTAL</v>
          </cell>
          <cell r="C296">
            <v>55.31</v>
          </cell>
          <cell r="D296">
            <v>0.92183333333333339</v>
          </cell>
          <cell r="E296" t="str">
            <v>60UN</v>
          </cell>
        </row>
        <row r="297">
          <cell r="A297" t="str">
            <v xml:space="preserve">CANAPÉ JAMBON MANDARINE </v>
          </cell>
          <cell r="C297">
            <v>65.66</v>
          </cell>
          <cell r="D297">
            <v>1.0943333333333334</v>
          </cell>
          <cell r="E297" t="str">
            <v>60'S</v>
          </cell>
        </row>
        <row r="298">
          <cell r="A298" t="str">
            <v xml:space="preserve">CANAPÉ PHILO DE HOMARD </v>
          </cell>
          <cell r="C298">
            <v>19.989999999999998</v>
          </cell>
          <cell r="D298">
            <v>0</v>
          </cell>
          <cell r="E298" t="str">
            <v>1 KG</v>
          </cell>
        </row>
        <row r="299">
          <cell r="A299" t="str">
            <v>CANAPÉ SAUMON FUMÉ FROID</v>
          </cell>
          <cell r="C299">
            <v>65.66</v>
          </cell>
          <cell r="D299">
            <v>1.0943333333333334</v>
          </cell>
          <cell r="E299" t="str">
            <v>60'S</v>
          </cell>
        </row>
        <row r="300">
          <cell r="A300" t="str">
            <v>CANARD A L' ORANGE PHYLO</v>
          </cell>
          <cell r="C300">
            <v>63.56</v>
          </cell>
          <cell r="D300">
            <v>0.66208333333333336</v>
          </cell>
          <cell r="E300" t="str">
            <v>96PC</v>
          </cell>
        </row>
        <row r="301">
          <cell r="A301" t="str">
            <v xml:space="preserve">CANARD CONFIT </v>
          </cell>
          <cell r="D301">
            <v>44.210613927881198</v>
          </cell>
        </row>
        <row r="302">
          <cell r="A302" t="str">
            <v xml:space="preserve">CANARD ENTIER </v>
          </cell>
          <cell r="C302">
            <v>6.57</v>
          </cell>
          <cell r="D302">
            <v>6.57</v>
          </cell>
          <cell r="E302" t="str">
            <v>KG</v>
          </cell>
        </row>
        <row r="303">
          <cell r="A303" t="str">
            <v>CANARD ENTIER MULARD</v>
          </cell>
          <cell r="C303">
            <v>0</v>
          </cell>
          <cell r="D303">
            <v>0</v>
          </cell>
          <cell r="E303" t="str">
            <v>144 / CS</v>
          </cell>
        </row>
        <row r="304">
          <cell r="A304" t="str">
            <v>CANARD HACHÉ</v>
          </cell>
          <cell r="C304">
            <v>10.95</v>
          </cell>
          <cell r="D304">
            <v>10.95</v>
          </cell>
          <cell r="E304" t="str">
            <v>KG</v>
          </cell>
        </row>
        <row r="305">
          <cell r="A305" t="str">
            <v>CANE DE CHOUCROUTE</v>
          </cell>
          <cell r="C305">
            <v>1.95</v>
          </cell>
          <cell r="D305">
            <v>1.95</v>
          </cell>
          <cell r="E305" t="str">
            <v>PC</v>
          </cell>
        </row>
        <row r="306">
          <cell r="A306" t="str">
            <v>CANNEBERGE SURGELÉE</v>
          </cell>
          <cell r="C306">
            <v>29.95</v>
          </cell>
          <cell r="D306">
            <v>5.99</v>
          </cell>
          <cell r="E306" t="str">
            <v>5*1KG</v>
          </cell>
        </row>
        <row r="307">
          <cell r="A307" t="str">
            <v>CANNEBERGES SÈCHÉES</v>
          </cell>
          <cell r="C307">
            <v>72</v>
          </cell>
          <cell r="D307">
            <v>6.3548102383053839</v>
          </cell>
          <cell r="E307" t="str">
            <v>25LBS</v>
          </cell>
        </row>
        <row r="308">
          <cell r="A308" t="str">
            <v>CANNELLE BATONS</v>
          </cell>
          <cell r="C308">
            <v>3.24</v>
          </cell>
          <cell r="D308">
            <v>6.48</v>
          </cell>
          <cell r="E308" t="str">
            <v>500 GR</v>
          </cell>
        </row>
        <row r="309">
          <cell r="A309" t="str">
            <v>CANNELLE MOULUE</v>
          </cell>
          <cell r="C309">
            <v>3.5</v>
          </cell>
          <cell r="D309">
            <v>3.5</v>
          </cell>
          <cell r="E309" t="str">
            <v>400GR</v>
          </cell>
        </row>
        <row r="310">
          <cell r="A310" t="str">
            <v>CANNELLONI FROMAGE-COURGETTE-ANETH</v>
          </cell>
          <cell r="C310">
            <v>6.6</v>
          </cell>
          <cell r="D310">
            <v>0.54999999999999993</v>
          </cell>
          <cell r="E310" t="str">
            <v>DZ</v>
          </cell>
        </row>
        <row r="311">
          <cell r="A311" t="str">
            <v>CANNELONI</v>
          </cell>
          <cell r="C311">
            <v>4.9000000000000004</v>
          </cell>
          <cell r="D311">
            <v>0.40833333333333338</v>
          </cell>
          <cell r="E311" t="str">
            <v>DZ</v>
          </cell>
        </row>
        <row r="312">
          <cell r="A312" t="str">
            <v>CANTALOUP</v>
          </cell>
          <cell r="C312">
            <v>23.5</v>
          </cell>
          <cell r="D312">
            <v>1.46875</v>
          </cell>
          <cell r="E312" t="str">
            <v>15/18'S</v>
          </cell>
        </row>
        <row r="313">
          <cell r="A313" t="str">
            <v xml:space="preserve">CAPANELLI                                                      </v>
          </cell>
          <cell r="C313">
            <v>27.61</v>
          </cell>
          <cell r="D313">
            <v>3.0441014332965821</v>
          </cell>
          <cell r="E313" t="str">
            <v>20LBS</v>
          </cell>
        </row>
        <row r="314">
          <cell r="A314" t="str">
            <v>CAPERONS</v>
          </cell>
          <cell r="C314">
            <v>25.5</v>
          </cell>
          <cell r="D314">
            <v>3.1875</v>
          </cell>
          <cell r="E314" t="str">
            <v>2*4L</v>
          </cell>
        </row>
        <row r="315">
          <cell r="A315" t="str">
            <v>CAPICOLLE FORT</v>
          </cell>
          <cell r="C315">
            <v>7.41</v>
          </cell>
          <cell r="D315">
            <v>7.41</v>
          </cell>
          <cell r="E315" t="str">
            <v>KG</v>
          </cell>
        </row>
        <row r="316">
          <cell r="A316" t="str">
            <v>CAPRES SURFINES</v>
          </cell>
          <cell r="B316">
            <v>0.01</v>
          </cell>
          <cell r="C316">
            <v>47</v>
          </cell>
          <cell r="D316">
            <v>5.875</v>
          </cell>
          <cell r="E316" t="str">
            <v>2*4L</v>
          </cell>
        </row>
        <row r="317">
          <cell r="A317" t="str">
            <v>CAPRICE DE JARDINIER</v>
          </cell>
          <cell r="C317">
            <v>33</v>
          </cell>
          <cell r="D317">
            <v>33</v>
          </cell>
          <cell r="E317" t="str">
            <v>UNITE</v>
          </cell>
        </row>
        <row r="318">
          <cell r="A318" t="str">
            <v>CAPUCINE</v>
          </cell>
          <cell r="C318">
            <v>16.5</v>
          </cell>
          <cell r="D318">
            <v>0.55000000000000004</v>
          </cell>
          <cell r="E318" t="str">
            <v>UN</v>
          </cell>
        </row>
        <row r="319">
          <cell r="A319" t="str">
            <v>CARAMBOLE</v>
          </cell>
          <cell r="C319">
            <v>32.75</v>
          </cell>
          <cell r="D319">
            <v>1.3645833333333333</v>
          </cell>
          <cell r="E319" t="str">
            <v>24'S</v>
          </cell>
        </row>
        <row r="320">
          <cell r="A320" t="str">
            <v>CARCASSE DE POULE</v>
          </cell>
          <cell r="C320">
            <v>17.82</v>
          </cell>
          <cell r="D320">
            <v>1.1879999999999999</v>
          </cell>
          <cell r="E320" t="str">
            <v>15KG</v>
          </cell>
        </row>
        <row r="321">
          <cell r="A321" t="str">
            <v>CARCASSES DE HOMARDS</v>
          </cell>
          <cell r="C321">
            <v>3.95</v>
          </cell>
          <cell r="D321">
            <v>3.95</v>
          </cell>
          <cell r="E321" t="str">
            <v>KG</v>
          </cell>
        </row>
        <row r="322">
          <cell r="A322" t="str">
            <v>CARDAMONE</v>
          </cell>
          <cell r="C322">
            <v>31.5</v>
          </cell>
          <cell r="D322">
            <v>63</v>
          </cell>
          <cell r="E322" t="str">
            <v>500 GR</v>
          </cell>
        </row>
        <row r="323">
          <cell r="A323" t="str">
            <v>CARI MADRAS MOULU</v>
          </cell>
          <cell r="C323">
            <v>5.95</v>
          </cell>
          <cell r="D323">
            <v>11.9</v>
          </cell>
          <cell r="E323" t="str">
            <v>500GR</v>
          </cell>
        </row>
        <row r="324">
          <cell r="A324" t="str">
            <v>CAROTTE CORN PACK</v>
          </cell>
          <cell r="B324">
            <v>0.2</v>
          </cell>
          <cell r="C324">
            <v>25.5</v>
          </cell>
          <cell r="D324">
            <v>1.1248345831495368</v>
          </cell>
          <cell r="E324" t="str">
            <v>50LBS</v>
          </cell>
        </row>
        <row r="325">
          <cell r="A325" t="str">
            <v>CAROTTE EN BÂTONNET CONGELÉ</v>
          </cell>
          <cell r="C325">
            <v>20.28</v>
          </cell>
          <cell r="D325">
            <v>1.6900000000000002</v>
          </cell>
          <cell r="E325" t="str">
            <v>6*2KG</v>
          </cell>
        </row>
        <row r="326">
          <cell r="A326" t="str">
            <v xml:space="preserve">CAROTTE MINI PELÉ </v>
          </cell>
          <cell r="C326">
            <v>42.66</v>
          </cell>
          <cell r="D326">
            <v>3.9499999999999997</v>
          </cell>
          <cell r="E326" t="str">
            <v>12*2LBS</v>
          </cell>
        </row>
        <row r="327">
          <cell r="A327" t="str">
            <v>CAROTTES 3 COULEURS MINI PELÉES</v>
          </cell>
          <cell r="C327">
            <v>26</v>
          </cell>
          <cell r="D327">
            <v>11.504424778761063</v>
          </cell>
          <cell r="E327" t="str">
            <v>5LBS</v>
          </cell>
        </row>
        <row r="328">
          <cell r="A328" t="str">
            <v>CAROTTES À LÉCHALOTTES GRISES RECETTE LOGES</v>
          </cell>
          <cell r="D328">
            <v>0.90535183653426365</v>
          </cell>
          <cell r="E328" t="str">
            <v>PORTION</v>
          </cell>
        </row>
        <row r="329">
          <cell r="A329" t="str">
            <v>CAROTTES ET JALAPENOS AU VINAIGRE (RECETTE)</v>
          </cell>
          <cell r="D329">
            <v>5.5708351387050925</v>
          </cell>
        </row>
        <row r="330">
          <cell r="A330" t="str">
            <v>CAROTTES FANES PELEES</v>
          </cell>
          <cell r="C330">
            <v>21</v>
          </cell>
          <cell r="D330">
            <v>9.2920353982300892</v>
          </cell>
          <cell r="E330" t="str">
            <v>5LBS</v>
          </cell>
        </row>
        <row r="331">
          <cell r="A331" t="str">
            <v>CAROTTES FANES TAPAS</v>
          </cell>
          <cell r="D331">
            <v>0.63152045566774528</v>
          </cell>
        </row>
        <row r="332">
          <cell r="A332" t="str">
            <v>CAROTTES MULTICOLOR</v>
          </cell>
          <cell r="C332">
            <v>26</v>
          </cell>
          <cell r="D332">
            <v>11.504424778761063</v>
          </cell>
          <cell r="E332" t="str">
            <v>5LBS</v>
          </cell>
        </row>
        <row r="333">
          <cell r="A333" t="str">
            <v>CAROTTES NANTAISES, TREMPETTE AUX TOMATES SÈCHÉES</v>
          </cell>
          <cell r="D333">
            <v>2.7207937693893052</v>
          </cell>
        </row>
        <row r="334">
          <cell r="A334" t="str">
            <v>CAROTTES PARISIENNES CONG</v>
          </cell>
          <cell r="C334">
            <v>36.950000000000003</v>
          </cell>
          <cell r="D334">
            <v>2.5</v>
          </cell>
          <cell r="E334" t="str">
            <v>10 KG</v>
          </cell>
        </row>
        <row r="335">
          <cell r="A335" t="str">
            <v>CAROTTES PELEES  BEBE SURGELE</v>
          </cell>
          <cell r="C335">
            <v>17.850000000000001</v>
          </cell>
          <cell r="D335">
            <v>2.2312500000000002</v>
          </cell>
          <cell r="E335" t="str">
            <v>8KG</v>
          </cell>
        </row>
        <row r="336">
          <cell r="A336" t="str">
            <v>CARPACCIO DE BŒUF</v>
          </cell>
          <cell r="C336">
            <v>165</v>
          </cell>
          <cell r="D336">
            <v>2.2000000000000002</v>
          </cell>
          <cell r="E336" t="str">
            <v>75 UN</v>
          </cell>
        </row>
        <row r="337">
          <cell r="A337" t="str">
            <v>CARPACCIO DE PORTOBELLO</v>
          </cell>
          <cell r="D337">
            <v>3.08</v>
          </cell>
        </row>
        <row r="338">
          <cell r="A338" t="str">
            <v>CARPACCIO DE THON RECETTE LOGES</v>
          </cell>
          <cell r="D338">
            <v>2.5130333333333335</v>
          </cell>
          <cell r="E338" t="str">
            <v>PORTION</v>
          </cell>
        </row>
        <row r="339">
          <cell r="A339" t="str">
            <v>CARPACCIO DE TOMATES DE SERRE</v>
          </cell>
          <cell r="D339">
            <v>0.72838973099844562</v>
          </cell>
        </row>
        <row r="340">
          <cell r="A340" t="str">
            <v>CARPACCIO DE TRUFFES</v>
          </cell>
          <cell r="C340">
            <v>33</v>
          </cell>
          <cell r="D340">
            <v>316.54000000000002</v>
          </cell>
          <cell r="E340" t="str">
            <v>120GR</v>
          </cell>
        </row>
        <row r="341">
          <cell r="A341" t="str">
            <v>CARRE D'AGNEAU A LA FRANCAISE N. Z. 14-16 OZ</v>
          </cell>
          <cell r="B341">
            <v>0.25</v>
          </cell>
          <cell r="C341">
            <v>27.22</v>
          </cell>
          <cell r="D341">
            <v>27.22</v>
          </cell>
          <cell r="E341" t="str">
            <v>14-16OZ</v>
          </cell>
        </row>
        <row r="342">
          <cell r="A342" t="str">
            <v>CARRÉ D'AGNEAU EN CROÛTE D'ORIGAN RECETTE LOGES</v>
          </cell>
          <cell r="D342">
            <v>8.4936651066522089</v>
          </cell>
          <cell r="E342" t="str">
            <v>PORTION</v>
          </cell>
        </row>
        <row r="343">
          <cell r="A343" t="str">
            <v>CARRÉ D'AGNEAU Français 12/14 CONG N.Z. LAUZON</v>
          </cell>
          <cell r="C343">
            <v>25.65</v>
          </cell>
          <cell r="D343">
            <v>25.65</v>
          </cell>
          <cell r="E343" t="str">
            <v>KG</v>
          </cell>
        </row>
        <row r="344">
          <cell r="A344" t="str">
            <v>CARRE DE CERF</v>
          </cell>
          <cell r="C344">
            <v>26.42</v>
          </cell>
          <cell r="D344">
            <v>26.42</v>
          </cell>
          <cell r="E344" t="str">
            <v>KG</v>
          </cell>
        </row>
        <row r="345">
          <cell r="A345" t="str">
            <v>CARRÉ DE PORC DE DOS</v>
          </cell>
          <cell r="C345">
            <v>14.57</v>
          </cell>
          <cell r="D345">
            <v>14.57</v>
          </cell>
          <cell r="E345" t="str">
            <v>KG</v>
          </cell>
        </row>
        <row r="346">
          <cell r="A346" t="str">
            <v>CARRÉ DE PORC Français</v>
          </cell>
          <cell r="C346">
            <v>14.57</v>
          </cell>
          <cell r="D346">
            <v>14.57</v>
          </cell>
          <cell r="E346" t="str">
            <v>KG</v>
          </cell>
        </row>
        <row r="347">
          <cell r="A347" t="str">
            <v>CARRÉ DE VEAU À LA MOUTARDE ET MIEL</v>
          </cell>
          <cell r="D347">
            <v>10.014667118395046</v>
          </cell>
        </row>
        <row r="348">
          <cell r="A348" t="str">
            <v>CARRE ROCKY FUDGE</v>
          </cell>
          <cell r="C348">
            <v>28.15</v>
          </cell>
          <cell r="D348">
            <v>0.5864583333333333</v>
          </cell>
          <cell r="E348" t="str">
            <v>48'S</v>
          </cell>
        </row>
        <row r="349">
          <cell r="A349" t="str">
            <v>CARRÉDE VEAU</v>
          </cell>
          <cell r="B349">
            <v>0</v>
          </cell>
          <cell r="C349">
            <v>33.57</v>
          </cell>
          <cell r="D349">
            <v>33.57</v>
          </cell>
          <cell r="E349" t="str">
            <v>KG</v>
          </cell>
        </row>
        <row r="350">
          <cell r="A350" t="str">
            <v>CARVI</v>
          </cell>
          <cell r="C350">
            <v>14.5</v>
          </cell>
          <cell r="D350">
            <v>29</v>
          </cell>
          <cell r="E350" t="str">
            <v>500 GR</v>
          </cell>
        </row>
        <row r="351">
          <cell r="A351" t="str">
            <v>CASARECCE AUX OEUFS</v>
          </cell>
          <cell r="C351">
            <v>3.5</v>
          </cell>
          <cell r="D351">
            <v>3.5</v>
          </cell>
          <cell r="E351" t="str">
            <v>KG</v>
          </cell>
        </row>
        <row r="352">
          <cell r="A352" t="str">
            <v>CASSIS NOIR 10KG</v>
          </cell>
          <cell r="C352">
            <v>74.75</v>
          </cell>
          <cell r="D352">
            <v>7.4749999999999996</v>
          </cell>
          <cell r="E352" t="str">
            <v>10KG</v>
          </cell>
        </row>
        <row r="353">
          <cell r="A353" t="str">
            <v>CASSIS PURÉE</v>
          </cell>
          <cell r="C353">
            <v>15.75</v>
          </cell>
          <cell r="D353">
            <v>15.75</v>
          </cell>
          <cell r="E353" t="str">
            <v>KG</v>
          </cell>
        </row>
        <row r="354">
          <cell r="A354" t="str">
            <v>CASSONADE</v>
          </cell>
          <cell r="C354">
            <v>3.82</v>
          </cell>
          <cell r="D354">
            <v>1.91</v>
          </cell>
          <cell r="E354" t="str">
            <v>2KG</v>
          </cell>
        </row>
        <row r="355">
          <cell r="A355" t="str">
            <v xml:space="preserve">CASSOULET DE HARICOTS BLANCS </v>
          </cell>
          <cell r="D355">
            <v>3.0789374839953254</v>
          </cell>
        </row>
        <row r="356">
          <cell r="A356" t="str">
            <v>CAVATELLI</v>
          </cell>
          <cell r="C356">
            <v>8</v>
          </cell>
          <cell r="D356">
            <v>8</v>
          </cell>
          <cell r="E356" t="str">
            <v>KG</v>
          </cell>
        </row>
        <row r="357">
          <cell r="A357" t="str">
            <v>CAVIAR DE MULET MUJUOL</v>
          </cell>
          <cell r="C357">
            <v>31.33</v>
          </cell>
          <cell r="D357">
            <v>56.963636363636361</v>
          </cell>
          <cell r="E357" t="str">
            <v>550GR</v>
          </cell>
        </row>
        <row r="358">
          <cell r="A358" t="str">
            <v>CAVIAR DE TRUITE</v>
          </cell>
          <cell r="C358">
            <v>20.6</v>
          </cell>
          <cell r="D358">
            <v>206</v>
          </cell>
          <cell r="E358" t="str">
            <v>100GR</v>
          </cell>
        </row>
        <row r="359">
          <cell r="A359" t="str">
            <v xml:space="preserve">CELERI </v>
          </cell>
          <cell r="C359">
            <v>44.89</v>
          </cell>
          <cell r="D359">
            <v>2.0404545454545455</v>
          </cell>
          <cell r="E359" t="str">
            <v>22KG</v>
          </cell>
        </row>
        <row r="360">
          <cell r="A360" t="str">
            <v xml:space="preserve">CELERI RAVE </v>
          </cell>
          <cell r="C360">
            <v>35.75</v>
          </cell>
          <cell r="D360">
            <v>3.9415656008820283</v>
          </cell>
          <cell r="E360" t="str">
            <v>9.07 KG</v>
          </cell>
        </row>
        <row r="361">
          <cell r="A361" t="str">
            <v>CÉLÉRI RAVE ÉMINCÉ</v>
          </cell>
          <cell r="C361">
            <v>42</v>
          </cell>
          <cell r="D361">
            <v>3.2941176470588234</v>
          </cell>
          <cell r="E361" t="str">
            <v>6*4,25</v>
          </cell>
        </row>
        <row r="362">
          <cell r="A362" t="str">
            <v>CENDRÉ DU VILLAGE</v>
          </cell>
          <cell r="C362">
            <v>23.4</v>
          </cell>
          <cell r="D362">
            <v>23.4</v>
          </cell>
          <cell r="E362" t="str">
            <v>KG</v>
          </cell>
        </row>
        <row r="363">
          <cell r="A363" t="str">
            <v>CEPES CONGELEES</v>
          </cell>
          <cell r="C363">
            <v>34</v>
          </cell>
          <cell r="D363">
            <v>16.649999999999999</v>
          </cell>
          <cell r="E363" t="str">
            <v>KG</v>
          </cell>
        </row>
        <row r="364">
          <cell r="A364" t="str">
            <v>CEREALE VECTOR</v>
          </cell>
          <cell r="C364">
            <v>49.1</v>
          </cell>
          <cell r="D364">
            <v>9.6563333333333325</v>
          </cell>
          <cell r="E364" t="str">
            <v>6*850 GR</v>
          </cell>
        </row>
        <row r="365">
          <cell r="A365" t="str">
            <v>CEREALES ASSORTIES</v>
          </cell>
          <cell r="C365">
            <v>48.26</v>
          </cell>
          <cell r="D365">
            <v>0.67027777777777775</v>
          </cell>
          <cell r="E365" t="str">
            <v>72/CS</v>
          </cell>
        </row>
        <row r="366">
          <cell r="A366" t="str">
            <v>CEREALES RAISIN BRAN</v>
          </cell>
          <cell r="C366">
            <v>41.19</v>
          </cell>
          <cell r="D366">
            <v>0.58842857142857141</v>
          </cell>
          <cell r="E366" t="str">
            <v>70*51 GR</v>
          </cell>
        </row>
        <row r="367">
          <cell r="A367" t="str">
            <v>CERF HACHÉ</v>
          </cell>
          <cell r="C367">
            <v>13.95</v>
          </cell>
          <cell r="D367">
            <v>13.95</v>
          </cell>
          <cell r="E367" t="str">
            <v>KG</v>
          </cell>
        </row>
        <row r="368">
          <cell r="A368" t="str">
            <v>CERFEUIL</v>
          </cell>
          <cell r="C368">
            <v>26.98</v>
          </cell>
          <cell r="D368">
            <v>2.2483333333333335</v>
          </cell>
          <cell r="E368" t="str">
            <v>12`S</v>
          </cell>
        </row>
        <row r="369">
          <cell r="A369" t="str">
            <v>CERFEUIL CONGELÉ</v>
          </cell>
          <cell r="C369">
            <v>7.99</v>
          </cell>
          <cell r="D369">
            <v>7.99</v>
          </cell>
          <cell r="E369" t="str">
            <v>KG</v>
          </cell>
        </row>
        <row r="370">
          <cell r="A370" t="str">
            <v>CERISE DE TERRE</v>
          </cell>
          <cell r="C370">
            <v>18.5</v>
          </cell>
          <cell r="D370">
            <v>2.3125</v>
          </cell>
          <cell r="E370" t="str">
            <v>8*70GR</v>
          </cell>
        </row>
        <row r="371">
          <cell r="A371" t="str">
            <v>CERISE NOIR 5*1KG</v>
          </cell>
          <cell r="C371">
            <v>49.5</v>
          </cell>
          <cell r="D371">
            <v>9.9</v>
          </cell>
          <cell r="E371" t="str">
            <v>5*1KG</v>
          </cell>
        </row>
        <row r="372">
          <cell r="A372" t="str">
            <v>CERISE ROUGE MARASQUIN SANS TIGES</v>
          </cell>
          <cell r="C372">
            <v>15.95</v>
          </cell>
          <cell r="D372">
            <v>3.9874999999999998</v>
          </cell>
          <cell r="E372" t="str">
            <v>1*4L</v>
          </cell>
        </row>
        <row r="373">
          <cell r="A373" t="str">
            <v>CERISE SÈCHÉES</v>
          </cell>
          <cell r="C373">
            <v>20.5</v>
          </cell>
          <cell r="D373">
            <v>20.5</v>
          </cell>
          <cell r="E373" t="str">
            <v>KG</v>
          </cell>
        </row>
        <row r="374">
          <cell r="A374" t="str">
            <v>CERISES</v>
          </cell>
          <cell r="C374">
            <v>15</v>
          </cell>
          <cell r="D374">
            <v>15</v>
          </cell>
          <cell r="E374" t="str">
            <v>KG</v>
          </cell>
        </row>
        <row r="375">
          <cell r="A375" t="str">
            <v>CERISES GRIOTTES</v>
          </cell>
          <cell r="C375">
            <v>21.7</v>
          </cell>
          <cell r="D375">
            <v>21.7</v>
          </cell>
          <cell r="E375" t="str">
            <v>1L</v>
          </cell>
        </row>
        <row r="376">
          <cell r="A376" t="str">
            <v>CERISES GRIOTTES MARCHÉ TRANSATLANTIQUE</v>
          </cell>
          <cell r="C376">
            <v>28.3</v>
          </cell>
          <cell r="D376">
            <v>28.3</v>
          </cell>
          <cell r="E376" t="str">
            <v>L</v>
          </cell>
        </row>
        <row r="377">
          <cell r="A377" t="str">
            <v>CERVELA</v>
          </cell>
          <cell r="C377">
            <v>9.4499999999999993</v>
          </cell>
          <cell r="D377">
            <v>0</v>
          </cell>
          <cell r="E377" t="str">
            <v>4 L</v>
          </cell>
        </row>
        <row r="378">
          <cell r="A378" t="str">
            <v>CHOCOLAT BLANC</v>
          </cell>
          <cell r="C378">
            <v>66.38</v>
          </cell>
          <cell r="D378">
            <v>13.276</v>
          </cell>
          <cell r="E378" t="str">
            <v>5 KG</v>
          </cell>
        </row>
        <row r="379">
          <cell r="A379" t="str">
            <v>CHAIR DE CRABE CLAW MEAT</v>
          </cell>
          <cell r="C379">
            <v>11.95</v>
          </cell>
          <cell r="D379">
            <v>11.95</v>
          </cell>
          <cell r="E379" t="str">
            <v>KG</v>
          </cell>
        </row>
        <row r="380">
          <cell r="A380" t="str">
            <v>CHAIR DE CRABE CONGELE</v>
          </cell>
          <cell r="C380">
            <v>15.45</v>
          </cell>
          <cell r="D380">
            <v>38.625</v>
          </cell>
          <cell r="E380" t="str">
            <v>400GR</v>
          </cell>
        </row>
        <row r="381">
          <cell r="A381" t="str">
            <v>CHAIR DE CRABE JUMBO LUMP</v>
          </cell>
          <cell r="C381">
            <v>21.8</v>
          </cell>
          <cell r="D381">
            <v>48.444444444444443</v>
          </cell>
          <cell r="E381" t="str">
            <v>LBS</v>
          </cell>
        </row>
        <row r="382">
          <cell r="A382" t="str">
            <v>CHAIR DE HOMARD EN MORCEAU</v>
          </cell>
          <cell r="C382">
            <v>11.75</v>
          </cell>
          <cell r="D382">
            <v>37.130000000000003</v>
          </cell>
          <cell r="E382" t="str">
            <v>316GR</v>
          </cell>
        </row>
        <row r="383">
          <cell r="A383" t="str">
            <v>CHAIR DE LANGOUSTINE</v>
          </cell>
          <cell r="C383">
            <v>25.2</v>
          </cell>
          <cell r="D383">
            <v>25.2</v>
          </cell>
          <cell r="E383" t="str">
            <v>KG</v>
          </cell>
        </row>
        <row r="384">
          <cell r="A384" t="str">
            <v>CHAIR DE PATTE DE CRABE</v>
          </cell>
          <cell r="C384">
            <v>52.55</v>
          </cell>
          <cell r="D384">
            <v>52.55</v>
          </cell>
          <cell r="E384" t="str">
            <v>12*1LBS</v>
          </cell>
        </row>
        <row r="385">
          <cell r="A385" t="str">
            <v>CHAIR DE HOMARD ENTIER</v>
          </cell>
          <cell r="C385">
            <v>72.53</v>
          </cell>
          <cell r="D385">
            <v>72.53</v>
          </cell>
          <cell r="E385" t="str">
            <v>KG</v>
          </cell>
        </row>
        <row r="386">
          <cell r="A386" t="str">
            <v>CHAIRE DE MOULES</v>
          </cell>
          <cell r="C386">
            <v>8.75</v>
          </cell>
          <cell r="D386">
            <v>8.75</v>
          </cell>
          <cell r="E386" t="str">
            <v>KG</v>
          </cell>
        </row>
        <row r="387">
          <cell r="A387" t="str">
            <v>CHAMPFLEURY</v>
          </cell>
          <cell r="C387">
            <v>21.92</v>
          </cell>
          <cell r="D387">
            <v>5.48</v>
          </cell>
          <cell r="E387" t="str">
            <v>4*180gr</v>
          </cell>
        </row>
        <row r="388">
          <cell r="A388" t="str">
            <v>CHAMPIGNONS  PLEUROTTE</v>
          </cell>
          <cell r="C388">
            <v>39.5</v>
          </cell>
          <cell r="D388">
            <v>17.477876106194692</v>
          </cell>
          <cell r="E388" t="str">
            <v>5 LB / CS</v>
          </cell>
        </row>
        <row r="389">
          <cell r="A389" t="str">
            <v>CHAMPIGNONS ARMILAIRES DE MIEL</v>
          </cell>
          <cell r="C389">
            <v>22.5</v>
          </cell>
          <cell r="D389">
            <v>25</v>
          </cell>
          <cell r="E389" t="str">
            <v>2LBS</v>
          </cell>
        </row>
        <row r="390">
          <cell r="A390" t="str">
            <v>CHAMPIGNONS BOLETS SECS</v>
          </cell>
          <cell r="C390">
            <v>54.29</v>
          </cell>
          <cell r="D390">
            <v>135.72499999999999</v>
          </cell>
          <cell r="E390" t="str">
            <v>400 GR</v>
          </cell>
        </row>
        <row r="391">
          <cell r="A391" t="str">
            <v>CHAMPIGNONS BOUTONS</v>
          </cell>
          <cell r="C391">
            <v>14.95</v>
          </cell>
          <cell r="D391">
            <v>6.615044247787611</v>
          </cell>
          <cell r="E391" t="str">
            <v>5LB</v>
          </cell>
        </row>
        <row r="392">
          <cell r="A392" t="str">
            <v>CHAMPIGNONS CAFÉ</v>
          </cell>
          <cell r="C392">
            <v>18.149999999999999</v>
          </cell>
          <cell r="D392">
            <v>8.0309734513274336</v>
          </cell>
          <cell r="E392" t="str">
            <v>5lbs</v>
          </cell>
        </row>
        <row r="393">
          <cell r="A393" t="str">
            <v>CHAMPIGNONS CEPE</v>
          </cell>
          <cell r="C393">
            <v>38.159999999999997</v>
          </cell>
          <cell r="D393">
            <v>38.159999999999997</v>
          </cell>
          <cell r="E393" t="str">
            <v>1KG</v>
          </cell>
        </row>
        <row r="394">
          <cell r="A394" t="str">
            <v>CHAMPIGNONS CHANTERELLE</v>
          </cell>
          <cell r="C394">
            <v>29.98</v>
          </cell>
          <cell r="D394">
            <v>29.98</v>
          </cell>
          <cell r="E394" t="str">
            <v>KG</v>
          </cell>
        </row>
        <row r="395">
          <cell r="A395" t="str">
            <v>CHAMPIGNONS DE PARIS</v>
          </cell>
          <cell r="C395">
            <v>17.190000000000001</v>
          </cell>
          <cell r="D395">
            <v>7.6061946902654878</v>
          </cell>
          <cell r="E395" t="str">
            <v>CAISSE 5LB</v>
          </cell>
        </row>
        <row r="396">
          <cell r="A396" t="str">
            <v>CHAMPIGNONS ENOKI</v>
          </cell>
          <cell r="C396">
            <v>37.75</v>
          </cell>
          <cell r="D396">
            <v>3.1458333333333335</v>
          </cell>
          <cell r="E396" t="str">
            <v>12*3,5 OZ</v>
          </cell>
        </row>
        <row r="397">
          <cell r="A397" t="str">
            <v>CHAMPIGNONS KINGGERINGY</v>
          </cell>
          <cell r="C397">
            <v>22.5</v>
          </cell>
          <cell r="D397">
            <v>22.5</v>
          </cell>
          <cell r="E397" t="str">
            <v>KG</v>
          </cell>
        </row>
        <row r="398">
          <cell r="A398" t="str">
            <v>CHAMPIGNONS MARINÉS</v>
          </cell>
          <cell r="D398">
            <v>0.71437507374631271</v>
          </cell>
        </row>
        <row r="399">
          <cell r="A399" t="str">
            <v>CHAMPIGNONS MARINÉS (RECETTE 2015-2016)</v>
          </cell>
          <cell r="D399">
            <v>15.474485494839481</v>
          </cell>
        </row>
        <row r="400">
          <cell r="A400" t="str">
            <v>CHAMPIGNONS MELANGE FORESTEIR</v>
          </cell>
          <cell r="C400">
            <v>23.4</v>
          </cell>
          <cell r="D400">
            <v>23.4</v>
          </cell>
          <cell r="E400" t="str">
            <v>KG</v>
          </cell>
        </row>
        <row r="401">
          <cell r="A401" t="str">
            <v>CHAMPIGNONS PORTABELA</v>
          </cell>
          <cell r="C401">
            <v>18.5</v>
          </cell>
          <cell r="D401">
            <v>8.1858407079646032</v>
          </cell>
          <cell r="E401" t="str">
            <v>5 LB / CS</v>
          </cell>
        </row>
        <row r="402">
          <cell r="A402" t="str">
            <v>CHAMPIGNONS RÔTIS DU QUEBEC</v>
          </cell>
          <cell r="D402">
            <v>19.873134968534909</v>
          </cell>
        </row>
        <row r="403">
          <cell r="A403" t="str">
            <v>CHAMPIGNONS SAUVAGES RÔTIS AUX HERBES</v>
          </cell>
          <cell r="D403">
            <v>16.898901192622247</v>
          </cell>
        </row>
        <row r="404">
          <cell r="A404" t="str">
            <v>CHAMPIGNONS SHITAKY</v>
          </cell>
          <cell r="C404">
            <v>28.5</v>
          </cell>
          <cell r="D404">
            <v>20.955882352941174</v>
          </cell>
          <cell r="E404" t="str">
            <v>3LBS</v>
          </cell>
        </row>
        <row r="405">
          <cell r="A405" t="str">
            <v>CHAMPIGNONS TROMPETTE DE LA MORT (POUDRE)</v>
          </cell>
          <cell r="C405">
            <v>120</v>
          </cell>
          <cell r="D405">
            <v>120</v>
          </cell>
          <cell r="E405" t="str">
            <v>KG</v>
          </cell>
        </row>
        <row r="406">
          <cell r="A406" t="str">
            <v>CHANTERELLES</v>
          </cell>
          <cell r="C406">
            <v>29.98</v>
          </cell>
          <cell r="D406">
            <v>29.98</v>
          </cell>
          <cell r="E406" t="str">
            <v>KG</v>
          </cell>
        </row>
        <row r="407">
          <cell r="A407" t="str">
            <v>CHAPELURE</v>
          </cell>
          <cell r="C407">
            <v>41.7</v>
          </cell>
          <cell r="D407">
            <v>3.6804942630185349</v>
          </cell>
          <cell r="E407" t="str">
            <v>25LBS</v>
          </cell>
        </row>
        <row r="408">
          <cell r="A408" t="str">
            <v>CHAPELURE PANKO</v>
          </cell>
          <cell r="C408">
            <v>36.799999999999997</v>
          </cell>
          <cell r="D408">
            <v>4.0573318632855564</v>
          </cell>
          <cell r="E408" t="str">
            <v>9.07 KG</v>
          </cell>
        </row>
        <row r="409">
          <cell r="A409" t="str">
            <v>CHARCUTERIE SOPPRESSATA</v>
          </cell>
          <cell r="C409">
            <v>24.78</v>
          </cell>
          <cell r="D409">
            <v>18.220588235294116</v>
          </cell>
          <cell r="E409" t="str">
            <v>3 LB / CS</v>
          </cell>
        </row>
        <row r="410">
          <cell r="A410" t="str">
            <v>CHARLOTTE AU CHOCOLAT</v>
          </cell>
          <cell r="C410">
            <v>25.95</v>
          </cell>
          <cell r="D410">
            <v>25.95</v>
          </cell>
          <cell r="E410" t="str">
            <v>2,4KG</v>
          </cell>
        </row>
        <row r="411">
          <cell r="A411" t="str">
            <v>CHARLOTTE AUX CHAMPIGNONS</v>
          </cell>
          <cell r="C411">
            <v>70</v>
          </cell>
          <cell r="D411">
            <v>2.1875</v>
          </cell>
          <cell r="E411" t="str">
            <v>32 UN</v>
          </cell>
        </row>
        <row r="412">
          <cell r="A412" t="str">
            <v xml:space="preserve">-CHARLOTTE FRUITS : </v>
          </cell>
          <cell r="C412">
            <v>0</v>
          </cell>
          <cell r="D412">
            <v>0</v>
          </cell>
          <cell r="E412" t="str">
            <v>UNITE</v>
          </cell>
        </row>
        <row r="413">
          <cell r="A413" t="str">
            <v>CHATAIGNE D'EAU</v>
          </cell>
          <cell r="C413">
            <v>38.5</v>
          </cell>
          <cell r="D413">
            <v>2.2593896713615025</v>
          </cell>
          <cell r="E413" t="str">
            <v>6*2.84 L</v>
          </cell>
        </row>
        <row r="414">
          <cell r="A414" t="str">
            <v>CHAUDIÈRE DE CHOUCROUTE</v>
          </cell>
          <cell r="C414">
            <v>20</v>
          </cell>
          <cell r="D414">
            <v>0</v>
          </cell>
          <cell r="E414" t="str">
            <v>10KG</v>
          </cell>
        </row>
        <row r="415">
          <cell r="A415" t="str">
            <v>CHEDDAR DOUX BLANC</v>
          </cell>
          <cell r="C415">
            <v>12.71</v>
          </cell>
          <cell r="D415">
            <v>12.71</v>
          </cell>
          <cell r="E415" t="str">
            <v>KG</v>
          </cell>
        </row>
        <row r="416">
          <cell r="A416" t="str">
            <v>CHEDDAR DOUX JAUNE</v>
          </cell>
          <cell r="C416">
            <v>12.32</v>
          </cell>
          <cell r="D416">
            <v>12.32</v>
          </cell>
          <cell r="E416" t="str">
            <v>KG</v>
          </cell>
        </row>
        <row r="417">
          <cell r="A417" t="str">
            <v>CHEDDAR TRANCHE</v>
          </cell>
          <cell r="C417">
            <v>89.78</v>
          </cell>
          <cell r="D417">
            <v>14.963333333333333</v>
          </cell>
          <cell r="E417" t="str">
            <v>12*500GR</v>
          </cell>
        </row>
        <row r="418">
          <cell r="A418" t="str">
            <v>CHEVEUX D'ANGE</v>
          </cell>
          <cell r="C418">
            <v>47.29</v>
          </cell>
          <cell r="D418">
            <v>1.9704166666666667</v>
          </cell>
          <cell r="E418" t="str">
            <v>60*400GR</v>
          </cell>
        </row>
        <row r="419">
          <cell r="A419" t="str">
            <v>CHEVRE DES NEIGE</v>
          </cell>
          <cell r="C419">
            <v>20.36</v>
          </cell>
          <cell r="D419">
            <v>20.36</v>
          </cell>
          <cell r="E419" t="str">
            <v>KG</v>
          </cell>
        </row>
        <row r="420">
          <cell r="A420" t="str">
            <v>CHEVRE NOIR</v>
          </cell>
          <cell r="C420">
            <v>36.32</v>
          </cell>
          <cell r="D420">
            <v>36.32</v>
          </cell>
          <cell r="E420" t="str">
            <v>KG</v>
          </cell>
        </row>
        <row r="421">
          <cell r="A421" t="str">
            <v>CHEVRETINE NON AFFINÉ</v>
          </cell>
          <cell r="C421">
            <v>22.75</v>
          </cell>
          <cell r="D421">
            <v>22.75</v>
          </cell>
          <cell r="E421" t="str">
            <v>KG</v>
          </cell>
        </row>
        <row r="422">
          <cell r="A422" t="str">
            <v>CHEVRITA</v>
          </cell>
          <cell r="C422">
            <v>37.76</v>
          </cell>
          <cell r="D422">
            <v>4.72</v>
          </cell>
          <cell r="E422" t="str">
            <v>8*170gr</v>
          </cell>
        </row>
        <row r="423">
          <cell r="A423" t="str">
            <v>CHIA</v>
          </cell>
          <cell r="C423">
            <v>15</v>
          </cell>
          <cell r="D423">
            <v>15</v>
          </cell>
          <cell r="E423" t="str">
            <v>KG</v>
          </cell>
        </row>
        <row r="424">
          <cell r="A424" t="str">
            <v xml:space="preserve">CHILI BROYE                                                </v>
          </cell>
          <cell r="C424">
            <v>11.4</v>
          </cell>
          <cell r="D424">
            <v>5.1818181818181817</v>
          </cell>
          <cell r="E424" t="str">
            <v>2.2 KG</v>
          </cell>
        </row>
        <row r="425">
          <cell r="A425" t="str">
            <v>CHILI CON CARNE</v>
          </cell>
          <cell r="D425">
            <v>8.6758545346038645</v>
          </cell>
        </row>
        <row r="426">
          <cell r="A426" t="str">
            <v>CHIMICHURRI (RECETTE)</v>
          </cell>
          <cell r="D426">
            <v>0.87931395200395457</v>
          </cell>
          <cell r="E426" t="str">
            <v>PORTION 30G</v>
          </cell>
        </row>
        <row r="427">
          <cell r="A427" t="str">
            <v>CHIPOTLE PEPPERS</v>
          </cell>
          <cell r="C427">
            <v>67.36</v>
          </cell>
          <cell r="D427">
            <v>28.066666666666666</v>
          </cell>
          <cell r="E427" t="str">
            <v>12*7OZ</v>
          </cell>
        </row>
        <row r="428">
          <cell r="A428" t="str">
            <v>CHIPS</v>
          </cell>
          <cell r="C428">
            <v>0.61</v>
          </cell>
          <cell r="D428">
            <v>0.61</v>
          </cell>
          <cell r="E428" t="str">
            <v>PETIT SAC</v>
          </cell>
        </row>
        <row r="429">
          <cell r="A429" t="str">
            <v>CHIPS DE BANANE PLANTAIN</v>
          </cell>
          <cell r="C429">
            <v>37.909999999999997</v>
          </cell>
          <cell r="D429">
            <v>8.9164320000000004</v>
          </cell>
          <cell r="E429" t="str">
            <v>50*85GR</v>
          </cell>
        </row>
        <row r="430">
          <cell r="A430" t="str">
            <v>CHIPS DE BANANE SUCRÉE</v>
          </cell>
          <cell r="C430">
            <v>13</v>
          </cell>
          <cell r="D430">
            <v>4.333333333333333</v>
          </cell>
          <cell r="E430" t="str">
            <v>2*1,5KG</v>
          </cell>
        </row>
        <row r="431">
          <cell r="A431" t="str">
            <v>CHIPS DE CREVETTES</v>
          </cell>
          <cell r="C431">
            <v>6.5</v>
          </cell>
          <cell r="D431">
            <v>6.5</v>
          </cell>
          <cell r="E431" t="str">
            <v>KG</v>
          </cell>
        </row>
        <row r="432">
          <cell r="A432" t="str">
            <v>CHIPS DE CREVETTES (RECETTE)</v>
          </cell>
          <cell r="D432">
            <v>1.4045953757225433</v>
          </cell>
        </row>
        <row r="433">
          <cell r="A433" t="str">
            <v>CHIPS DE LÉGUMES</v>
          </cell>
          <cell r="C433">
            <v>18.29</v>
          </cell>
          <cell r="D433">
            <v>20.850599999999996</v>
          </cell>
          <cell r="E433" t="str">
            <v>30*38 GR</v>
          </cell>
        </row>
        <row r="434">
          <cell r="A434" t="str">
            <v>CHIPS DE LÉGUMES ET MAIS GRILLÉS</v>
          </cell>
          <cell r="D434">
            <v>0.647260801179941</v>
          </cell>
        </row>
        <row r="435">
          <cell r="A435" t="str">
            <v>CHIPS DE LÉGUMES TERRA</v>
          </cell>
          <cell r="C435">
            <v>50.53</v>
          </cell>
          <cell r="D435">
            <v>24.759699999999999</v>
          </cell>
          <cell r="E435" t="str">
            <v>12*170GR</v>
          </cell>
        </row>
        <row r="436">
          <cell r="A436" t="str">
            <v>CHIPS DE PITA</v>
          </cell>
          <cell r="C436">
            <v>34.619999999999997</v>
          </cell>
          <cell r="D436">
            <v>15.665158371040722</v>
          </cell>
          <cell r="E436" t="str">
            <v>12*170gr</v>
          </cell>
        </row>
        <row r="437">
          <cell r="A437" t="str">
            <v>CHIPS DE PITA ET HUMUS (RECETTE)</v>
          </cell>
          <cell r="D437">
            <v>2.08115550518901</v>
          </cell>
          <cell r="E437" t="str">
            <v>PORTION</v>
          </cell>
        </row>
        <row r="438">
          <cell r="A438" t="str">
            <v>CHIPS GOURMET</v>
          </cell>
          <cell r="C438">
            <v>46</v>
          </cell>
          <cell r="D438">
            <v>4.5999999999999996</v>
          </cell>
          <cell r="E438" t="str">
            <v>CS / 10KG</v>
          </cell>
        </row>
        <row r="439">
          <cell r="A439" t="str">
            <v>CHIPS LAMB WESTON</v>
          </cell>
          <cell r="C439">
            <v>49.9</v>
          </cell>
          <cell r="D439">
            <v>3.6637298091042583</v>
          </cell>
          <cell r="E439" t="str">
            <v>6*5LBS</v>
          </cell>
        </row>
        <row r="440">
          <cell r="A440" t="str">
            <v>CHOCOLAT ASSORTIS</v>
          </cell>
          <cell r="C440">
            <v>48</v>
          </cell>
          <cell r="D440">
            <v>48</v>
          </cell>
          <cell r="E440" t="str">
            <v>KG</v>
          </cell>
        </row>
        <row r="441">
          <cell r="A441" t="str">
            <v>CHOCOLAT CHAUD</v>
          </cell>
          <cell r="D441">
            <v>0.2</v>
          </cell>
          <cell r="E441" t="str">
            <v>UN</v>
          </cell>
        </row>
        <row r="442">
          <cell r="A442" t="str">
            <v>CHOCOLAT DOUBLE, CHUNK</v>
          </cell>
          <cell r="C442">
            <v>57.42</v>
          </cell>
          <cell r="D442">
            <v>44.169230769230772</v>
          </cell>
          <cell r="E442" t="str">
            <v>1.3 KG</v>
          </cell>
        </row>
        <row r="443">
          <cell r="A443" t="str">
            <v>CHOCOLAT PASTILLES</v>
          </cell>
          <cell r="C443">
            <v>57.42</v>
          </cell>
          <cell r="D443">
            <v>11.484</v>
          </cell>
          <cell r="E443" t="str">
            <v>5KG</v>
          </cell>
        </row>
        <row r="444">
          <cell r="A444" t="str">
            <v xml:space="preserve">CHOCOLATE AU LAIT PISTOLS </v>
          </cell>
          <cell r="C444">
            <v>119.4</v>
          </cell>
          <cell r="D444">
            <v>11.940000000000001</v>
          </cell>
          <cell r="E444" t="str">
            <v>KG</v>
          </cell>
        </row>
        <row r="445">
          <cell r="A445" t="str">
            <v>CHOCOLATE NOIR PISTOLS</v>
          </cell>
          <cell r="C445">
            <v>234.97</v>
          </cell>
          <cell r="D445">
            <v>11.7485</v>
          </cell>
          <cell r="E445" t="str">
            <v>8X2.5</v>
          </cell>
        </row>
        <row r="446">
          <cell r="A446" t="str">
            <v>CHOCOLAT PRALINE</v>
          </cell>
          <cell r="C446">
            <v>35</v>
          </cell>
          <cell r="D446">
            <v>35</v>
          </cell>
          <cell r="E446" t="str">
            <v>KG</v>
          </cell>
        </row>
        <row r="447">
          <cell r="A447" t="str">
            <v>-CHOCO-PISTACHE :</v>
          </cell>
          <cell r="C447">
            <v>0</v>
          </cell>
          <cell r="D447">
            <v>0</v>
          </cell>
          <cell r="E447" t="str">
            <v>UNITE</v>
          </cell>
        </row>
        <row r="448">
          <cell r="A448" t="str">
            <v>CHORIZO</v>
          </cell>
          <cell r="C448">
            <v>11.43</v>
          </cell>
          <cell r="D448">
            <v>11.43</v>
          </cell>
          <cell r="E448" t="str">
            <v>KG</v>
          </cell>
        </row>
        <row r="449">
          <cell r="A449" t="str">
            <v>CHORIZO BOVITENDRE</v>
          </cell>
          <cell r="C449">
            <v>14.5</v>
          </cell>
          <cell r="D449">
            <v>14.5</v>
          </cell>
          <cell r="E449" t="str">
            <v>KG</v>
          </cell>
        </row>
        <row r="450">
          <cell r="A450" t="str">
            <v>CHORIZO CUITE DOUCE LAUZON</v>
          </cell>
          <cell r="C450">
            <v>18.190000000000001</v>
          </cell>
          <cell r="D450">
            <v>18.190000000000001</v>
          </cell>
          <cell r="E450" t="str">
            <v>KG</v>
          </cell>
        </row>
        <row r="451">
          <cell r="A451" t="str">
            <v>CHORIZO MAISON MACCHI</v>
          </cell>
          <cell r="C451">
            <v>37</v>
          </cell>
          <cell r="D451">
            <v>37</v>
          </cell>
          <cell r="E451" t="str">
            <v>KG</v>
          </cell>
        </row>
        <row r="452">
          <cell r="A452" t="str">
            <v>CHORIZO TAPAS</v>
          </cell>
          <cell r="D452">
            <v>0.89920624999999998</v>
          </cell>
        </row>
        <row r="453">
          <cell r="A453" t="str">
            <v>CHOU DE BRUXELLES AU LARD FUMÉ (RECETTE)</v>
          </cell>
          <cell r="D453">
            <v>12.351435239691758</v>
          </cell>
        </row>
        <row r="454">
          <cell r="A454" t="str">
            <v>CHOUCROUTE EN SAUMUR</v>
          </cell>
          <cell r="C454">
            <v>20.34</v>
          </cell>
          <cell r="D454">
            <v>2.5425</v>
          </cell>
          <cell r="E454" t="str">
            <v>2*4LITRE</v>
          </cell>
        </row>
        <row r="455">
          <cell r="A455" t="str">
            <v>CHOUX CHINOIS</v>
          </cell>
          <cell r="C455">
            <v>3.25</v>
          </cell>
          <cell r="D455">
            <v>3.25</v>
          </cell>
          <cell r="E455" t="str">
            <v>UN</v>
          </cell>
        </row>
        <row r="456">
          <cell r="A456" t="str">
            <v>CHOUX DE BRUXELLES</v>
          </cell>
          <cell r="C456">
            <v>10.99</v>
          </cell>
          <cell r="D456">
            <v>4.8414096916299556</v>
          </cell>
          <cell r="E456" t="str">
            <v>2.27 KG</v>
          </cell>
        </row>
        <row r="457">
          <cell r="A457" t="str">
            <v>CHOUX DE SAVOIE</v>
          </cell>
          <cell r="C457">
            <v>38.200000000000003</v>
          </cell>
          <cell r="D457">
            <v>3.1833333333333336</v>
          </cell>
          <cell r="E457" t="str">
            <v>12UN</v>
          </cell>
        </row>
        <row r="458">
          <cell r="A458" t="str">
            <v>CHOUX FARCI</v>
          </cell>
          <cell r="C458">
            <v>66.22</v>
          </cell>
          <cell r="D458">
            <v>6.6485943775100393</v>
          </cell>
          <cell r="E458" t="str">
            <v>4*5.5LB</v>
          </cell>
        </row>
        <row r="459">
          <cell r="A459" t="str">
            <v>CHOUX KALE</v>
          </cell>
          <cell r="C459">
            <v>28.5</v>
          </cell>
          <cell r="D459">
            <v>2.375</v>
          </cell>
          <cell r="E459" t="str">
            <v>12UN</v>
          </cell>
        </row>
        <row r="460">
          <cell r="A460" t="str">
            <v>CHOUX ROUGE</v>
          </cell>
          <cell r="B460">
            <v>0</v>
          </cell>
          <cell r="C460">
            <v>26.9</v>
          </cell>
          <cell r="D460">
            <v>2.1519999999999997</v>
          </cell>
          <cell r="E460" t="str">
            <v>25LBS</v>
          </cell>
        </row>
        <row r="461">
          <cell r="A461" t="str">
            <v xml:space="preserve">CHOUX VERTS </v>
          </cell>
          <cell r="C461">
            <v>16.73</v>
          </cell>
          <cell r="D461">
            <v>0.922271223814774</v>
          </cell>
          <cell r="E461" t="str">
            <v>CS/40LB</v>
          </cell>
        </row>
        <row r="462">
          <cell r="A462" t="str">
            <v xml:space="preserve">CHOUX-FLEUR </v>
          </cell>
          <cell r="C462">
            <v>15.75</v>
          </cell>
          <cell r="D462">
            <v>1.5</v>
          </cell>
          <cell r="E462" t="str">
            <v>12/CS</v>
          </cell>
        </row>
        <row r="463">
          <cell r="A463" t="str">
            <v>CHURROS</v>
          </cell>
          <cell r="C463">
            <v>0.8</v>
          </cell>
          <cell r="D463">
            <v>0.8</v>
          </cell>
          <cell r="E463" t="str">
            <v>UNITE</v>
          </cell>
        </row>
        <row r="464">
          <cell r="A464" t="str">
            <v>CHUTNEY AUX ABRICOTS</v>
          </cell>
          <cell r="D464">
            <v>6.6010392730485474</v>
          </cell>
        </row>
        <row r="465">
          <cell r="A465" t="str">
            <v>CHUTNEY AUX ABRICOTS</v>
          </cell>
          <cell r="D465">
            <v>9.8734716167817655</v>
          </cell>
        </row>
        <row r="466">
          <cell r="A466" t="str">
            <v>CHUTNEY AUX FIGUES (RECETTE)</v>
          </cell>
          <cell r="D466">
            <v>21.186317460317461</v>
          </cell>
        </row>
        <row r="467">
          <cell r="A467" t="str">
            <v>CHUTNEY AUX TOMATES</v>
          </cell>
          <cell r="D467">
            <v>2.0245766725479113</v>
          </cell>
        </row>
        <row r="468">
          <cell r="A468" t="str">
            <v>CHUTNEY D'ABRICOTS ET CANNEBERGES</v>
          </cell>
          <cell r="D468">
            <v>6.6010392730485474</v>
          </cell>
        </row>
        <row r="469">
          <cell r="A469" t="str">
            <v>CHUTNEY DE CANNEBERGES ET CERISES DE TERRE</v>
          </cell>
          <cell r="D469">
            <v>12.651590454150909</v>
          </cell>
        </row>
        <row r="470">
          <cell r="A470" t="str">
            <v>CIABATA</v>
          </cell>
          <cell r="C470">
            <v>11</v>
          </cell>
          <cell r="D470">
            <v>0.91666666666666663</v>
          </cell>
          <cell r="E470" t="str">
            <v>DZ</v>
          </cell>
        </row>
        <row r="471">
          <cell r="A471" t="str">
            <v>CIABATTA BLANC (BOULART)</v>
          </cell>
          <cell r="C471">
            <v>41.89</v>
          </cell>
          <cell r="D471">
            <v>1.1636111111111112</v>
          </cell>
          <cell r="E471" t="str">
            <v>36UN</v>
          </cell>
        </row>
        <row r="472">
          <cell r="A472" t="str">
            <v xml:space="preserve">CIBOULETTE </v>
          </cell>
          <cell r="C472">
            <v>21</v>
          </cell>
          <cell r="D472">
            <v>1.75</v>
          </cell>
          <cell r="E472" t="str">
            <v>12 UNITE</v>
          </cell>
        </row>
        <row r="473">
          <cell r="A473" t="str">
            <v>CIDRE DE GLACE</v>
          </cell>
          <cell r="C473">
            <v>23.75</v>
          </cell>
          <cell r="D473">
            <v>118.75</v>
          </cell>
          <cell r="E473" t="str">
            <v>200 MML</v>
          </cell>
        </row>
        <row r="474">
          <cell r="A474" t="str">
            <v>CIGARE AU CHOCOLAT</v>
          </cell>
          <cell r="C474">
            <v>40</v>
          </cell>
          <cell r="D474">
            <v>0.4</v>
          </cell>
          <cell r="E474" t="str">
            <v>100 UNITÉS</v>
          </cell>
        </row>
        <row r="475">
          <cell r="A475" t="str">
            <v xml:space="preserve">CIGARE AU CHOCOLAT </v>
          </cell>
          <cell r="C475">
            <v>40</v>
          </cell>
          <cell r="D475">
            <v>40</v>
          </cell>
          <cell r="E475" t="str">
            <v>KG</v>
          </cell>
        </row>
        <row r="476">
          <cell r="A476" t="str">
            <v>CITRONELLE</v>
          </cell>
          <cell r="C476">
            <v>18.75</v>
          </cell>
          <cell r="D476">
            <v>1.5625</v>
          </cell>
          <cell r="E476" t="str">
            <v>12  / CS</v>
          </cell>
        </row>
        <row r="477">
          <cell r="A477" t="str">
            <v xml:space="preserve">CITRONS </v>
          </cell>
          <cell r="B477">
            <v>1</v>
          </cell>
          <cell r="C477">
            <v>46.5</v>
          </cell>
          <cell r="D477">
            <v>0.33695652173913043</v>
          </cell>
          <cell r="E477">
            <v>138</v>
          </cell>
        </row>
        <row r="478">
          <cell r="A478" t="str">
            <v>CITRONS MEYER</v>
          </cell>
          <cell r="C478">
            <v>6.95</v>
          </cell>
          <cell r="D478">
            <v>15.290000000000001</v>
          </cell>
          <cell r="E478" t="str">
            <v>1LBS</v>
          </cell>
        </row>
        <row r="479">
          <cell r="A479" t="str">
            <v>CLAMATO</v>
          </cell>
          <cell r="C479">
            <v>30.58</v>
          </cell>
          <cell r="D479">
            <v>2.0224867724867726</v>
          </cell>
          <cell r="E479" t="str">
            <v>8*1,89 LITRE</v>
          </cell>
        </row>
        <row r="480">
          <cell r="A480" t="str">
            <v>CLEMENTINES</v>
          </cell>
          <cell r="C480">
            <v>31.44</v>
          </cell>
          <cell r="D480">
            <v>3.4663726571113562</v>
          </cell>
          <cell r="E480" t="str">
            <v>20 LB / CS</v>
          </cell>
        </row>
        <row r="481">
          <cell r="A481" t="str">
            <v>CLEMENTINES</v>
          </cell>
          <cell r="C481">
            <v>9.75</v>
          </cell>
          <cell r="D481">
            <v>4.3141592920353986</v>
          </cell>
          <cell r="E481" t="str">
            <v>5LBS</v>
          </cell>
        </row>
        <row r="482">
          <cell r="A482" t="str">
            <v>CLOUS DE GIROFLES</v>
          </cell>
          <cell r="C482">
            <v>12.95</v>
          </cell>
          <cell r="D482">
            <v>36.907499999999999</v>
          </cell>
          <cell r="E482" t="str">
            <v>350GR</v>
          </cell>
        </row>
        <row r="483">
          <cell r="A483" t="str">
            <v>COAC BROCOLIS TETE</v>
          </cell>
          <cell r="C483">
            <v>34.58</v>
          </cell>
          <cell r="D483">
            <v>8.6449999999999996</v>
          </cell>
          <cell r="E483" t="str">
            <v>4KG</v>
          </cell>
        </row>
        <row r="484">
          <cell r="A484" t="str">
            <v>COAC CAROTTES BATON</v>
          </cell>
          <cell r="C484">
            <v>17.29</v>
          </cell>
          <cell r="D484">
            <v>4.3224999999999998</v>
          </cell>
          <cell r="E484" t="str">
            <v>4KG</v>
          </cell>
        </row>
        <row r="485">
          <cell r="A485" t="str">
            <v>COAC CELERI BATON</v>
          </cell>
          <cell r="C485">
            <v>25.27</v>
          </cell>
          <cell r="D485">
            <v>6.3174999999999999</v>
          </cell>
          <cell r="E485" t="str">
            <v>4KG</v>
          </cell>
        </row>
        <row r="486">
          <cell r="A486" t="str">
            <v>COAC CHOU-FLEUR TETE</v>
          </cell>
          <cell r="C486">
            <v>31.92</v>
          </cell>
          <cell r="D486">
            <v>7.98</v>
          </cell>
          <cell r="E486" t="str">
            <v>4KG</v>
          </cell>
        </row>
        <row r="487">
          <cell r="A487" t="str">
            <v>COAC POIVRON JAUNES LANIÈRES</v>
          </cell>
          <cell r="C487">
            <v>61.18</v>
          </cell>
          <cell r="D487">
            <v>15.295</v>
          </cell>
          <cell r="E487" t="str">
            <v>4KG</v>
          </cell>
        </row>
        <row r="488">
          <cell r="A488" t="str">
            <v>COAC POIVRON ROUGE LANIÈRE</v>
          </cell>
          <cell r="C488">
            <v>39.9</v>
          </cell>
          <cell r="D488">
            <v>9.9749999999999996</v>
          </cell>
          <cell r="E488" t="str">
            <v>4KG</v>
          </cell>
        </row>
        <row r="489">
          <cell r="A489" t="str">
            <v>COAC POIVRON VERT LANIÈRE</v>
          </cell>
          <cell r="C489">
            <v>31.72</v>
          </cell>
          <cell r="D489">
            <v>7.93</v>
          </cell>
          <cell r="E489" t="str">
            <v>4KG</v>
          </cell>
        </row>
        <row r="490">
          <cell r="A490" t="str">
            <v>COAC RADIS DAICON BATON</v>
          </cell>
          <cell r="C490">
            <v>26.32</v>
          </cell>
          <cell r="D490">
            <v>6.58</v>
          </cell>
          <cell r="E490" t="str">
            <v>4KG</v>
          </cell>
        </row>
        <row r="491">
          <cell r="A491" t="str">
            <v>COCKTAIL DE CREVETTES</v>
          </cell>
          <cell r="D491">
            <v>24.678117919045704</v>
          </cell>
        </row>
        <row r="492">
          <cell r="A492" t="str">
            <v>CŒUR DE PALMIER</v>
          </cell>
          <cell r="C492">
            <v>46</v>
          </cell>
          <cell r="D492">
            <v>4.791666666666667</v>
          </cell>
          <cell r="E492" t="str">
            <v>12*796ML</v>
          </cell>
        </row>
        <row r="493">
          <cell r="A493" t="str">
            <v>COMPOTE DE FIGUES</v>
          </cell>
          <cell r="D493">
            <v>26.761791666666667</v>
          </cell>
        </row>
        <row r="494">
          <cell r="A494" t="str">
            <v>COMPOTE DE FIGUES</v>
          </cell>
          <cell r="D494">
            <v>26.761791666666667</v>
          </cell>
        </row>
        <row r="495">
          <cell r="A495" t="str">
            <v>COMPOTÉ DE POIRES ET DATTES</v>
          </cell>
          <cell r="D495">
            <v>5.0061242939099744</v>
          </cell>
        </row>
        <row r="496">
          <cell r="A496" t="str">
            <v>COMPOTE DE POMMES ET CIDRE</v>
          </cell>
          <cell r="D496">
            <v>11.056762529204091</v>
          </cell>
        </row>
        <row r="497">
          <cell r="A497" t="str">
            <v>COMPOTÉE D'OIGNONS</v>
          </cell>
          <cell r="D497">
            <v>4.3138524384747132</v>
          </cell>
        </row>
        <row r="498">
          <cell r="A498" t="str">
            <v>COMTÉ</v>
          </cell>
          <cell r="C498">
            <v>33.450000000000003</v>
          </cell>
          <cell r="D498">
            <v>33.450000000000003</v>
          </cell>
          <cell r="E498" t="str">
            <v>KG</v>
          </cell>
        </row>
        <row r="499">
          <cell r="A499" t="str">
            <v>CONCASSÉ DE TOMATES ÉPICÉES</v>
          </cell>
          <cell r="D499">
            <v>4.26207047171975</v>
          </cell>
        </row>
        <row r="500">
          <cell r="A500" t="str">
            <v>CONCASSÉ DE TOMATTES ET FENOUIL</v>
          </cell>
          <cell r="D500">
            <v>4.8154048070561553</v>
          </cell>
        </row>
        <row r="501">
          <cell r="A501" t="str">
            <v>CONCOMBRE LIBANAIS</v>
          </cell>
          <cell r="C501">
            <v>29.5</v>
          </cell>
          <cell r="D501">
            <v>3.0412371134020622</v>
          </cell>
          <cell r="E501" t="str">
            <v>20LBS</v>
          </cell>
        </row>
        <row r="502">
          <cell r="A502" t="str">
            <v>CONCOMBRES ANGLAIS</v>
          </cell>
          <cell r="C502">
            <v>13.75</v>
          </cell>
          <cell r="D502">
            <v>1.1458333333333333</v>
          </cell>
          <cell r="E502" t="str">
            <v>12/CS</v>
          </cell>
        </row>
        <row r="503">
          <cell r="A503" t="str">
            <v>CONDIMENT POUR DÉLICE DES MERS</v>
          </cell>
          <cell r="D503" t="e">
            <v>#N/A</v>
          </cell>
        </row>
        <row r="504">
          <cell r="A504" t="str">
            <v>CONFITURE ABRICOTS</v>
          </cell>
          <cell r="C504">
            <v>16.05</v>
          </cell>
          <cell r="D504">
            <v>3.21</v>
          </cell>
          <cell r="E504" t="str">
            <v>5L</v>
          </cell>
        </row>
        <row r="505">
          <cell r="A505" t="str">
            <v>CONFITURE DE FIGUE</v>
          </cell>
          <cell r="C505">
            <v>0</v>
          </cell>
          <cell r="D505">
            <v>0</v>
          </cell>
          <cell r="E505" t="str">
            <v>28 GR</v>
          </cell>
        </row>
        <row r="506">
          <cell r="A506" t="str">
            <v>CONFITURE DE FRAISES BERTHELET</v>
          </cell>
          <cell r="C506">
            <v>28</v>
          </cell>
          <cell r="D506">
            <v>5.6</v>
          </cell>
          <cell r="E506" t="str">
            <v>5L</v>
          </cell>
        </row>
        <row r="507">
          <cell r="A507" t="str">
            <v>CONFITURE DE FRAMBOISES BERTHELET</v>
          </cell>
          <cell r="C507">
            <v>8.0299999999999994</v>
          </cell>
          <cell r="D507">
            <v>5.3533333333333326</v>
          </cell>
          <cell r="E507" t="str">
            <v>1.5L</v>
          </cell>
        </row>
        <row r="508">
          <cell r="A508" t="str">
            <v>CONFITURE D'OIGNONS</v>
          </cell>
          <cell r="D508">
            <v>7.7260119593998233</v>
          </cell>
        </row>
        <row r="509">
          <cell r="A509" t="str">
            <v>CONFITURE FRAISES INDIVIDUELLES</v>
          </cell>
          <cell r="C509">
            <v>13.8</v>
          </cell>
          <cell r="D509">
            <v>6.9000000000000006E-2</v>
          </cell>
          <cell r="E509" t="str">
            <v>200'S</v>
          </cell>
        </row>
        <row r="510">
          <cell r="A510" t="str">
            <v>CONFITURE FRAMBOISE INDIVIDUELLES</v>
          </cell>
          <cell r="C510">
            <v>14.54</v>
          </cell>
          <cell r="D510">
            <v>7.2700000000000001E-2</v>
          </cell>
          <cell r="E510" t="str">
            <v>200'S</v>
          </cell>
        </row>
        <row r="511">
          <cell r="A511" t="str">
            <v>CONSOMME DOUBLE DE BŒUF</v>
          </cell>
          <cell r="C511">
            <v>25.65</v>
          </cell>
          <cell r="D511">
            <v>25.65</v>
          </cell>
          <cell r="E511" t="str">
            <v>KG</v>
          </cell>
        </row>
        <row r="512">
          <cell r="A512" t="str">
            <v>CONTÉ</v>
          </cell>
          <cell r="C512">
            <v>33.450000000000003</v>
          </cell>
          <cell r="D512">
            <v>33.450000000000003</v>
          </cell>
          <cell r="E512" t="str">
            <v>KG</v>
          </cell>
        </row>
        <row r="513">
          <cell r="A513" t="str">
            <v>-CONTRARIER :</v>
          </cell>
          <cell r="C513">
            <v>0</v>
          </cell>
          <cell r="D513">
            <v>0</v>
          </cell>
        </row>
        <row r="514">
          <cell r="A514" t="str">
            <v>CONTRE FILET DE VEAU</v>
          </cell>
          <cell r="C514">
            <v>24.94</v>
          </cell>
          <cell r="D514">
            <v>24.94</v>
          </cell>
          <cell r="E514" t="str">
            <v>KG</v>
          </cell>
        </row>
        <row r="515">
          <cell r="A515" t="str">
            <v>CONTREFILET AA-AAA</v>
          </cell>
          <cell r="C515">
            <v>26</v>
          </cell>
          <cell r="D515">
            <v>26</v>
          </cell>
          <cell r="E515" t="str">
            <v>KG</v>
          </cell>
        </row>
        <row r="516">
          <cell r="A516" t="str">
            <v>CONTREFILET CC 16 OZ.</v>
          </cell>
          <cell r="C516">
            <v>13.05</v>
          </cell>
          <cell r="D516">
            <v>13.05</v>
          </cell>
          <cell r="E516" t="str">
            <v>KG</v>
          </cell>
        </row>
        <row r="517">
          <cell r="A517" t="str">
            <v>CONTREFILET DE BŒUF (POUR SANDWICH)</v>
          </cell>
          <cell r="D517">
            <v>26.160483333333332</v>
          </cell>
        </row>
        <row r="518">
          <cell r="A518" t="str">
            <v>CONTREFILET DE BŒUF ANGUS AAA LAUZON</v>
          </cell>
          <cell r="C518">
            <v>25.36</v>
          </cell>
          <cell r="D518">
            <v>25.36</v>
          </cell>
          <cell r="E518" t="str">
            <v>UNITÉ</v>
          </cell>
        </row>
        <row r="519">
          <cell r="A519" t="str">
            <v>CONTREFILET DE BŒUF ANGUS AAA LAUZON VIEILLIE</v>
          </cell>
          <cell r="C519">
            <v>33.221600000000002</v>
          </cell>
          <cell r="D519">
            <v>33.221600000000002</v>
          </cell>
        </row>
        <row r="520">
          <cell r="A520" t="str">
            <v>CONTREFILET DE BŒUF ANGUS AAA PORTION LAUZON</v>
          </cell>
          <cell r="C520">
            <v>42.11</v>
          </cell>
          <cell r="D520">
            <v>42.11</v>
          </cell>
          <cell r="E520" t="str">
            <v>KG</v>
          </cell>
        </row>
        <row r="521">
          <cell r="A521" t="str">
            <v>CONTREFILET DE VEAU LAUZON</v>
          </cell>
          <cell r="C521">
            <v>25.36</v>
          </cell>
          <cell r="D521">
            <v>25.36</v>
          </cell>
          <cell r="E521" t="str">
            <v>KG</v>
          </cell>
        </row>
        <row r="522">
          <cell r="A522" t="str">
            <v>CONTREFILET STERLING LAUZON</v>
          </cell>
          <cell r="C522">
            <v>32.21</v>
          </cell>
          <cell r="D522">
            <v>32.21</v>
          </cell>
          <cell r="E522" t="str">
            <v>UNITÉ</v>
          </cell>
        </row>
        <row r="523">
          <cell r="A523" t="str">
            <v>COPEAUX BOIS</v>
          </cell>
          <cell r="D523">
            <v>15</v>
          </cell>
          <cell r="E523" t="str">
            <v>KG</v>
          </cell>
        </row>
        <row r="524">
          <cell r="A524" t="str">
            <v>COPPA</v>
          </cell>
          <cell r="C524">
            <v>18.5</v>
          </cell>
          <cell r="D524">
            <v>18.5</v>
          </cell>
        </row>
        <row r="525">
          <cell r="A525" t="str">
            <v>COQUILLE GÉANTE</v>
          </cell>
          <cell r="C525">
            <v>17.75</v>
          </cell>
          <cell r="D525">
            <v>17.75</v>
          </cell>
          <cell r="E525" t="str">
            <v>KG</v>
          </cell>
        </row>
        <row r="526">
          <cell r="A526" t="str">
            <v>COQUILLES PETITES</v>
          </cell>
          <cell r="C526">
            <v>16.66</v>
          </cell>
          <cell r="D526">
            <v>1.836824696802646</v>
          </cell>
          <cell r="E526" t="str">
            <v>20 LBS</v>
          </cell>
        </row>
        <row r="527">
          <cell r="A527" t="str">
            <v>CORBEILLE DE FRUITS</v>
          </cell>
          <cell r="D527">
            <v>0.74788388235277037</v>
          </cell>
        </row>
        <row r="528">
          <cell r="A528" t="str">
            <v>CORIANDRE</v>
          </cell>
          <cell r="B528">
            <v>0.5</v>
          </cell>
          <cell r="C528">
            <v>1.95</v>
          </cell>
          <cell r="D528">
            <v>1.95</v>
          </cell>
          <cell r="E528" t="str">
            <v>UN</v>
          </cell>
        </row>
        <row r="529">
          <cell r="A529" t="str">
            <v>cornet gaufrette au sésame</v>
          </cell>
          <cell r="D529">
            <v>3.4199717202141904</v>
          </cell>
        </row>
        <row r="530">
          <cell r="A530" t="str">
            <v>CORNET LA ROSE NOIR</v>
          </cell>
          <cell r="C530">
            <v>46.7</v>
          </cell>
          <cell r="D530">
            <v>0.64861111111111114</v>
          </cell>
          <cell r="E530" t="str">
            <v>72 UN / CS</v>
          </cell>
        </row>
        <row r="531">
          <cell r="A531" t="str">
            <v>CORNICHON ANETH</v>
          </cell>
          <cell r="C531">
            <v>30.72</v>
          </cell>
          <cell r="D531">
            <v>3.84</v>
          </cell>
          <cell r="E531" t="str">
            <v>2*4 LITRES</v>
          </cell>
        </row>
        <row r="532">
          <cell r="A532" t="str">
            <v xml:space="preserve">CORNICHONS SURS COCKTAIL              </v>
          </cell>
          <cell r="C532">
            <v>10.5</v>
          </cell>
          <cell r="D532">
            <v>2.4705882352941178</v>
          </cell>
          <cell r="E532" t="str">
            <v>1*4.25</v>
          </cell>
        </row>
        <row r="533">
          <cell r="A533" t="str">
            <v>COTE DE BOEUF</v>
          </cell>
          <cell r="C533">
            <v>29.61</v>
          </cell>
          <cell r="D533">
            <v>29.61</v>
          </cell>
          <cell r="E533" t="str">
            <v>KG</v>
          </cell>
        </row>
        <row r="534">
          <cell r="A534" t="str">
            <v>CÔTE DE BŒUF ANGUS AAALAUZON</v>
          </cell>
          <cell r="C534">
            <v>25.83</v>
          </cell>
          <cell r="D534">
            <v>35.383561643835613</v>
          </cell>
          <cell r="E534" t="str">
            <v>UNITÉ</v>
          </cell>
        </row>
        <row r="535">
          <cell r="A535" t="str">
            <v>CÔTE DE BŒUF STERLING LAUZON</v>
          </cell>
          <cell r="C535">
            <v>26.44</v>
          </cell>
          <cell r="D535">
            <v>26.44</v>
          </cell>
          <cell r="E535" t="str">
            <v>UNITÉ</v>
          </cell>
        </row>
        <row r="536">
          <cell r="A536" t="str">
            <v xml:space="preserve">CÔTE DE BŒUF STERLING LAUZON VIEILLIE A SEC </v>
          </cell>
          <cell r="C536">
            <v>26.44</v>
          </cell>
          <cell r="D536">
            <v>36.722222222222229</v>
          </cell>
          <cell r="E536" t="str">
            <v>KG</v>
          </cell>
        </row>
        <row r="537">
          <cell r="A537" t="str">
            <v>COTE DE BŒUF SYSCO</v>
          </cell>
          <cell r="C537">
            <v>23.17</v>
          </cell>
          <cell r="D537">
            <v>23.17</v>
          </cell>
          <cell r="E537" t="str">
            <v>KG</v>
          </cell>
        </row>
        <row r="538">
          <cell r="A538" t="str">
            <v>CÔTE DE PORC</v>
          </cell>
          <cell r="C538">
            <v>7.95</v>
          </cell>
          <cell r="D538">
            <v>7.95</v>
          </cell>
          <cell r="E538" t="str">
            <v>KG</v>
          </cell>
        </row>
        <row r="539">
          <cell r="A539" t="str">
            <v>CÔTE DE PORC CONG. ROYAL LAUZON</v>
          </cell>
          <cell r="C539">
            <v>19.47</v>
          </cell>
          <cell r="D539">
            <v>19.47</v>
          </cell>
          <cell r="E539" t="str">
            <v>KG</v>
          </cell>
        </row>
        <row r="540">
          <cell r="A540" t="str">
            <v>COTE DE VEAU DE LAIT</v>
          </cell>
          <cell r="C540">
            <v>41.95</v>
          </cell>
          <cell r="D540">
            <v>41.95</v>
          </cell>
          <cell r="E540" t="str">
            <v>KG</v>
          </cell>
        </row>
        <row r="541">
          <cell r="A541" t="str">
            <v>CÔTE DE VEAU DE LAIT LAUZON</v>
          </cell>
          <cell r="C541">
            <v>39.69</v>
          </cell>
          <cell r="D541">
            <v>39.69</v>
          </cell>
          <cell r="E541" t="str">
            <v>KG</v>
          </cell>
        </row>
        <row r="542">
          <cell r="A542" t="str">
            <v>COTE DE VEAU LAIT BOVITENDRE</v>
          </cell>
          <cell r="C542">
            <v>38.49</v>
          </cell>
          <cell r="D542">
            <v>38.49</v>
          </cell>
          <cell r="E542" t="str">
            <v>KG</v>
          </cell>
        </row>
        <row r="543">
          <cell r="A543" t="str">
            <v>CÔTE LEVÉE DE DOS /PORC LAUZON</v>
          </cell>
          <cell r="C543">
            <v>9.5500000000000007</v>
          </cell>
          <cell r="D543">
            <v>9.5500000000000007</v>
          </cell>
          <cell r="E543" t="str">
            <v>KG</v>
          </cell>
        </row>
        <row r="544">
          <cell r="A544" t="str">
            <v>COTE LEVEES</v>
          </cell>
          <cell r="C544">
            <v>10.38</v>
          </cell>
          <cell r="D544">
            <v>10.38</v>
          </cell>
          <cell r="E544" t="str">
            <v>KG</v>
          </cell>
        </row>
        <row r="545">
          <cell r="A545" t="str">
            <v>CÔTELETTE DE PORC 173GR CONG. LAUZON</v>
          </cell>
          <cell r="C545">
            <v>40.369999999999997</v>
          </cell>
          <cell r="D545">
            <v>1.3920689655172414</v>
          </cell>
          <cell r="E545" t="str">
            <v>UNITÉ</v>
          </cell>
        </row>
        <row r="546">
          <cell r="A546" t="str">
            <v>CÔTELETTES D'AGEAU À LA SAUCE (HDC)</v>
          </cell>
          <cell r="D546">
            <v>3.5541056529753883</v>
          </cell>
        </row>
        <row r="547">
          <cell r="A547" t="str">
            <v>CÔTES D'AGNEAU À LA PROVENCALE LOGES</v>
          </cell>
          <cell r="D547">
            <v>8.7500949710178944</v>
          </cell>
        </row>
        <row r="548">
          <cell r="A548" t="str">
            <v>CÔTES D'AGNEAU AU MIEL ET CITRONS (RECETTE)</v>
          </cell>
          <cell r="D548">
            <v>4.1360538877071278</v>
          </cell>
        </row>
        <row r="549">
          <cell r="A549" t="str">
            <v>CÔTES D'AGNEAU TAPAS</v>
          </cell>
          <cell r="D549">
            <v>2.7768255148605201</v>
          </cell>
        </row>
        <row r="550">
          <cell r="A550" t="str">
            <v>CÔTES DE PORC</v>
          </cell>
          <cell r="C550">
            <v>14.86</v>
          </cell>
          <cell r="D550">
            <v>14.86</v>
          </cell>
          <cell r="E550" t="str">
            <v>kg</v>
          </cell>
        </row>
        <row r="551">
          <cell r="A551" t="str">
            <v>COTES DE VEAU</v>
          </cell>
          <cell r="C551">
            <v>41.95</v>
          </cell>
          <cell r="D551">
            <v>0</v>
          </cell>
          <cell r="E551" t="str">
            <v>1 X 10 KG</v>
          </cell>
        </row>
        <row r="552">
          <cell r="A552" t="str">
            <v>CÔTES LEVÉES BARBECUE SIGNATURE</v>
          </cell>
          <cell r="D552">
            <v>6.1519519913296818</v>
          </cell>
        </row>
        <row r="553">
          <cell r="A553" t="str">
            <v>CÔTES LEVÉES BOVITENDRE</v>
          </cell>
          <cell r="C553">
            <v>10.95</v>
          </cell>
          <cell r="D553">
            <v>10.95</v>
          </cell>
          <cell r="E553" t="str">
            <v>KG</v>
          </cell>
        </row>
        <row r="554">
          <cell r="A554" t="str">
            <v>CÔTES LEVÉES DE BŒUF</v>
          </cell>
          <cell r="C554">
            <v>5.79</v>
          </cell>
          <cell r="D554">
            <v>5.79</v>
          </cell>
          <cell r="E554" t="str">
            <v>KG</v>
          </cell>
        </row>
        <row r="555">
          <cell r="A555" t="str">
            <v>CÔTES LEVÉES DE PORC SAUCE MIEL ET AIL</v>
          </cell>
          <cell r="D555">
            <v>2.3900042416442413</v>
          </cell>
        </row>
        <row r="556">
          <cell r="A556" t="str">
            <v>COULIS DE FRAISES</v>
          </cell>
          <cell r="C556">
            <v>48.09</v>
          </cell>
          <cell r="D556">
            <v>12.022500000000001</v>
          </cell>
          <cell r="E556" t="str">
            <v>4 LITRES</v>
          </cell>
        </row>
        <row r="557">
          <cell r="A557" t="str">
            <v>COULIS DE FRAMBOISES</v>
          </cell>
          <cell r="D557">
            <v>4.18</v>
          </cell>
        </row>
        <row r="558">
          <cell r="A558" t="str">
            <v>COULIS DE POIVRONS RÔTIS</v>
          </cell>
          <cell r="D558">
            <v>7.1769754879753807</v>
          </cell>
        </row>
        <row r="559">
          <cell r="A559" t="str">
            <v>COURGE JAUNE</v>
          </cell>
          <cell r="C559">
            <v>24.52</v>
          </cell>
          <cell r="D559">
            <v>2.7034178610804851</v>
          </cell>
          <cell r="E559" t="str">
            <v>20LBS</v>
          </cell>
        </row>
        <row r="560">
          <cell r="A560" t="str">
            <v>COURGE MUSQUÉ (BUTTERNUT)</v>
          </cell>
          <cell r="C560">
            <v>17.5</v>
          </cell>
          <cell r="D560">
            <v>3.8546255506607929</v>
          </cell>
          <cell r="E560" t="str">
            <v>4.54 KG</v>
          </cell>
        </row>
        <row r="561">
          <cell r="A561" t="str">
            <v>COURGE MUSQUÉ EN CUBE DISTAL</v>
          </cell>
          <cell r="C561">
            <v>28.88</v>
          </cell>
          <cell r="D561">
            <v>2.4066666666666667</v>
          </cell>
          <cell r="E561" t="str">
            <v>6*2KG</v>
          </cell>
        </row>
        <row r="562">
          <cell r="A562" t="str">
            <v>COURGE POIVRÉE</v>
          </cell>
          <cell r="C562">
            <v>36.5</v>
          </cell>
          <cell r="D562">
            <v>3.0416666666666665</v>
          </cell>
          <cell r="E562" t="str">
            <v>12UN</v>
          </cell>
        </row>
        <row r="563">
          <cell r="A563" t="str">
            <v>COURGES CONFITES</v>
          </cell>
          <cell r="D563">
            <v>0.45887556611354463</v>
          </cell>
          <cell r="E563" t="str">
            <v>PORTION</v>
          </cell>
        </row>
        <row r="564">
          <cell r="A564" t="str">
            <v>COURGETTE VERTE MINI</v>
          </cell>
          <cell r="C564">
            <v>32.950000000000003</v>
          </cell>
          <cell r="D564">
            <v>14.579646017699117</v>
          </cell>
          <cell r="E564" t="str">
            <v>5LB</v>
          </cell>
        </row>
        <row r="565">
          <cell r="A565" t="str">
            <v>COURGETTES GRILLÉES (RECETTE)</v>
          </cell>
          <cell r="D565">
            <v>0.422410033076075</v>
          </cell>
        </row>
        <row r="566">
          <cell r="A566" t="str">
            <v>COURGETTES JAUNES</v>
          </cell>
          <cell r="C566">
            <v>45</v>
          </cell>
          <cell r="D566">
            <v>4.9614112458654906</v>
          </cell>
          <cell r="E566" t="str">
            <v>20LBS</v>
          </cell>
        </row>
        <row r="567">
          <cell r="A567" t="str">
            <v>COURGETTES VERTES</v>
          </cell>
          <cell r="C567">
            <v>25</v>
          </cell>
          <cell r="D567">
            <v>2.7563395810363835</v>
          </cell>
          <cell r="E567" t="str">
            <v>20 LB / CS</v>
          </cell>
        </row>
        <row r="568">
          <cell r="A568" t="str">
            <v>COURGETTES VERTES SUPÉRIEURES</v>
          </cell>
          <cell r="C568">
            <v>29</v>
          </cell>
          <cell r="D568">
            <v>3.1973539140022051</v>
          </cell>
          <cell r="E568" t="str">
            <v>20 LB / CS</v>
          </cell>
        </row>
        <row r="569">
          <cell r="A569" t="str">
            <v>COURONNE À L'OGNONS</v>
          </cell>
          <cell r="C569">
            <v>3.5</v>
          </cell>
          <cell r="D569">
            <v>3.5</v>
          </cell>
        </row>
        <row r="570">
          <cell r="A570" t="str">
            <v>COUSCOUS MEDIUM</v>
          </cell>
          <cell r="C570">
            <v>11.32</v>
          </cell>
          <cell r="D570">
            <v>2.2640000000000002</v>
          </cell>
          <cell r="E570" t="str">
            <v>5 KG</v>
          </cell>
        </row>
        <row r="571">
          <cell r="A571" t="str">
            <v xml:space="preserve">COUSCOUS MOYEN                                       </v>
          </cell>
          <cell r="C571">
            <v>17.809999999999999</v>
          </cell>
          <cell r="D571">
            <v>0</v>
          </cell>
          <cell r="E571" t="str">
            <v>20 LB / CS</v>
          </cell>
        </row>
        <row r="572">
          <cell r="A572" t="str">
            <v>CRABE &amp; BRIE FILO</v>
          </cell>
          <cell r="C572">
            <v>10.38</v>
          </cell>
          <cell r="D572">
            <v>0</v>
          </cell>
          <cell r="E572" t="str">
            <v>5 KG</v>
          </cell>
        </row>
        <row r="573">
          <cell r="A573" t="str">
            <v>CRAB DES NEIGES SECTIONS 8-10OZ</v>
          </cell>
          <cell r="C573">
            <v>25</v>
          </cell>
          <cell r="D573">
            <v>6.5</v>
          </cell>
          <cell r="E573" t="str">
            <v>PC</v>
          </cell>
        </row>
        <row r="574">
          <cell r="A574" t="str">
            <v>CRABE GOBERGE</v>
          </cell>
          <cell r="C574">
            <v>5.2</v>
          </cell>
          <cell r="D574">
            <v>5.2</v>
          </cell>
          <cell r="E574" t="str">
            <v>KG</v>
          </cell>
        </row>
        <row r="575">
          <cell r="A575" t="str">
            <v xml:space="preserve">CRANBERGES SECHE </v>
          </cell>
          <cell r="C575">
            <v>29</v>
          </cell>
          <cell r="D575">
            <v>29</v>
          </cell>
          <cell r="E575" t="str">
            <v>KG</v>
          </cell>
        </row>
        <row r="576">
          <cell r="A576" t="str">
            <v>CRAQUELIN GÉANT</v>
          </cell>
          <cell r="D576">
            <v>1.9294636666666665</v>
          </cell>
        </row>
        <row r="577">
          <cell r="A577" t="str">
            <v>CRÈME 35%</v>
          </cell>
          <cell r="C577">
            <v>80</v>
          </cell>
          <cell r="D577">
            <v>5</v>
          </cell>
          <cell r="E577" t="str">
            <v>16*1L</v>
          </cell>
        </row>
        <row r="578">
          <cell r="A578" t="str">
            <v>CREME AEROSOL CHANTILLY</v>
          </cell>
          <cell r="C578">
            <v>56.19</v>
          </cell>
          <cell r="D578">
            <v>11.706250000000001</v>
          </cell>
          <cell r="E578" t="str">
            <v>12*400GR</v>
          </cell>
        </row>
        <row r="579">
          <cell r="A579" t="str">
            <v>CRÈME ANGLAISE</v>
          </cell>
          <cell r="C579">
            <v>83.2</v>
          </cell>
          <cell r="D579">
            <v>5.2</v>
          </cell>
          <cell r="E579" t="str">
            <v>16*1 LITRE</v>
          </cell>
        </row>
        <row r="580">
          <cell r="A580" t="str">
            <v>CRÈME AU CITRON (RECETTE)</v>
          </cell>
          <cell r="D580">
            <v>4.6774140065318175</v>
          </cell>
        </row>
        <row r="581">
          <cell r="A581" t="str">
            <v>CRÈME BRULÉE AU RHUM (RECETTE)</v>
          </cell>
          <cell r="D581">
            <v>1.4803249999999999</v>
          </cell>
        </row>
        <row r="582">
          <cell r="A582" t="str">
            <v>CRÈME BRULÉE CHOCOLAT</v>
          </cell>
          <cell r="C582">
            <v>9.6999999999999993</v>
          </cell>
          <cell r="D582">
            <v>9.6999999999999993</v>
          </cell>
          <cell r="E582" t="str">
            <v>L</v>
          </cell>
        </row>
        <row r="583">
          <cell r="A583" t="str">
            <v>CRÈME BRULÉE VANILLE</v>
          </cell>
          <cell r="C583">
            <v>8.1999999999999993</v>
          </cell>
          <cell r="D583">
            <v>8.1999999999999993</v>
          </cell>
          <cell r="E583" t="str">
            <v>L</v>
          </cell>
        </row>
        <row r="584">
          <cell r="A584" t="str">
            <v>CRÈME D'ASPERGES AU BOURSSIN (RECETTE)</v>
          </cell>
          <cell r="D584">
            <v>0.78358274273564843</v>
          </cell>
        </row>
        <row r="585">
          <cell r="A585" t="str">
            <v>CRÈME D'AVOCATS</v>
          </cell>
          <cell r="D585">
            <v>5.8609687292149397</v>
          </cell>
        </row>
        <row r="586">
          <cell r="A586" t="str">
            <v>CRÈME DE CEPES CONGELÉ</v>
          </cell>
          <cell r="C586">
            <v>18.899999999999999</v>
          </cell>
          <cell r="D586">
            <v>18.899999999999999</v>
          </cell>
          <cell r="E586" t="str">
            <v>KG</v>
          </cell>
        </row>
        <row r="587">
          <cell r="A587" t="str">
            <v>CRÈME DE CUISSON</v>
          </cell>
          <cell r="C587">
            <v>5</v>
          </cell>
          <cell r="D587">
            <v>5</v>
          </cell>
          <cell r="E587" t="str">
            <v>LITRE</v>
          </cell>
        </row>
        <row r="588">
          <cell r="A588" t="str">
            <v>CRÈME D'OKA</v>
          </cell>
          <cell r="C588">
            <v>16.739999999999998</v>
          </cell>
          <cell r="D588">
            <v>2.7899999999999996</v>
          </cell>
          <cell r="E588" t="str">
            <v>6/CS</v>
          </cell>
        </row>
        <row r="589">
          <cell r="A589" t="str">
            <v>CRÈME DU DEVONSHIRE</v>
          </cell>
          <cell r="C589">
            <v>4.6900000000000004</v>
          </cell>
          <cell r="D589">
            <v>29.312500000000004</v>
          </cell>
          <cell r="E589" t="str">
            <v>160GR</v>
          </cell>
        </row>
        <row r="590">
          <cell r="A590" t="str">
            <v xml:space="preserve">CRÈME FRAICHE </v>
          </cell>
          <cell r="C590">
            <v>8</v>
          </cell>
          <cell r="D590">
            <v>8</v>
          </cell>
          <cell r="E590" t="str">
            <v>L</v>
          </cell>
        </row>
        <row r="591">
          <cell r="A591" t="str">
            <v>CRÈME PATISSIER DE BASE</v>
          </cell>
          <cell r="C591">
            <v>2.29</v>
          </cell>
          <cell r="D591">
            <v>1.5266666666666666</v>
          </cell>
          <cell r="E591" t="str">
            <v>1.5 KG</v>
          </cell>
        </row>
        <row r="592">
          <cell r="A592" t="str">
            <v>CRÈME FRAICHE À L'ANETH</v>
          </cell>
          <cell r="D592">
            <v>7.1642166666666665</v>
          </cell>
        </row>
        <row r="593">
          <cell r="A593" t="str">
            <v>CRÈME FRAICHE AU WAZABI</v>
          </cell>
          <cell r="D593">
            <v>7.344611111111111</v>
          </cell>
        </row>
        <row r="594">
          <cell r="A594" t="str">
            <v>CRÈME GLACÉ CHOCOLAT</v>
          </cell>
          <cell r="C594">
            <v>10</v>
          </cell>
          <cell r="D594">
            <v>10</v>
          </cell>
          <cell r="E594" t="str">
            <v>LITRE</v>
          </cell>
        </row>
        <row r="595">
          <cell r="A595" t="str">
            <v>CRÈME GLACÉ VANILLE</v>
          </cell>
          <cell r="C595">
            <v>10</v>
          </cell>
          <cell r="D595">
            <v>10</v>
          </cell>
          <cell r="E595" t="str">
            <v>LITRE</v>
          </cell>
        </row>
        <row r="596">
          <cell r="A596" t="str">
            <v>CREMEUX CHOCOLAT NOIR</v>
          </cell>
          <cell r="C596">
            <v>20.09</v>
          </cell>
          <cell r="D596">
            <v>6.6966666666666663</v>
          </cell>
          <cell r="E596" t="str">
            <v>3KG</v>
          </cell>
        </row>
        <row r="597">
          <cell r="A597" t="str">
            <v>CRÈME SURE 18%</v>
          </cell>
          <cell r="C597">
            <v>8.9499999999999993</v>
          </cell>
          <cell r="D597">
            <v>4.4749999999999996</v>
          </cell>
          <cell r="E597" t="str">
            <v>2 L</v>
          </cell>
        </row>
        <row r="598">
          <cell r="A598" t="str">
            <v>CREMETTES 10%</v>
          </cell>
          <cell r="C598">
            <v>2.81</v>
          </cell>
          <cell r="D598">
            <v>2.81E-2</v>
          </cell>
          <cell r="E598" t="str">
            <v>100 X 15 ML / SAC</v>
          </cell>
        </row>
        <row r="599">
          <cell r="A599" t="str">
            <v>CREMETTES 2%</v>
          </cell>
          <cell r="C599">
            <v>2.81</v>
          </cell>
          <cell r="D599">
            <v>2.81E-2</v>
          </cell>
          <cell r="E599" t="str">
            <v>100 X 15 ML / SAC</v>
          </cell>
        </row>
        <row r="600">
          <cell r="A600" t="str">
            <v>CRÈPES BRETONNE 7''</v>
          </cell>
          <cell r="C600">
            <v>20.81</v>
          </cell>
          <cell r="D600">
            <v>0.20809999999999998</v>
          </cell>
          <cell r="E600" t="str">
            <v>100 PC</v>
          </cell>
        </row>
        <row r="601">
          <cell r="A601" t="str">
            <v>CRÊPES PT DÉJEUNER (EGGO)</v>
          </cell>
          <cell r="C601">
            <v>15.58</v>
          </cell>
          <cell r="D601">
            <v>0.2434375</v>
          </cell>
          <cell r="E601" t="str">
            <v>64*38GR</v>
          </cell>
        </row>
        <row r="602">
          <cell r="A602" t="str">
            <v>CRESSON</v>
          </cell>
          <cell r="C602">
            <v>18.5</v>
          </cell>
          <cell r="D602">
            <v>1.5416666666666667</v>
          </cell>
          <cell r="E602" t="str">
            <v>12UN</v>
          </cell>
        </row>
        <row r="603">
          <cell r="A603" t="str">
            <v xml:space="preserve">CRETON </v>
          </cell>
          <cell r="C603">
            <v>9</v>
          </cell>
          <cell r="D603">
            <v>9</v>
          </cell>
          <cell r="E603" t="str">
            <v>KG</v>
          </cell>
        </row>
        <row r="604">
          <cell r="A604" t="str">
            <v>CRETTE WONTON</v>
          </cell>
          <cell r="C604">
            <v>22.84</v>
          </cell>
          <cell r="D604">
            <v>0.69212121212121214</v>
          </cell>
          <cell r="E604" t="str">
            <v>33 UN</v>
          </cell>
        </row>
        <row r="605">
          <cell r="A605" t="str">
            <v>CREVETTE 2/4 U7</v>
          </cell>
          <cell r="C605">
            <v>39.9</v>
          </cell>
          <cell r="D605">
            <v>39.9</v>
          </cell>
          <cell r="E605" t="str">
            <v>KG</v>
          </cell>
        </row>
        <row r="606">
          <cell r="A606" t="str">
            <v>CREVETTE ET PÉTONCLES AU LAIT DE COCO (RECETTE)</v>
          </cell>
          <cell r="D606">
            <v>8.3035556332779699</v>
          </cell>
        </row>
        <row r="607">
          <cell r="A607" t="str">
            <v xml:space="preserve">CREVETTE PANNÉE </v>
          </cell>
          <cell r="C607">
            <v>38.75</v>
          </cell>
          <cell r="D607">
            <v>38.75</v>
          </cell>
          <cell r="E607" t="str">
            <v>KG</v>
          </cell>
        </row>
        <row r="608">
          <cell r="A608" t="str">
            <v>CREVETTE PANNÉE WONTON</v>
          </cell>
          <cell r="C608">
            <v>122</v>
          </cell>
          <cell r="D608">
            <v>22.426470588235293</v>
          </cell>
          <cell r="E608" t="str">
            <v>5.44KG</v>
          </cell>
        </row>
        <row r="609">
          <cell r="A609" t="str">
            <v>CREVETTES  FETA PORTEFEUILLE</v>
          </cell>
          <cell r="C609">
            <v>76.67</v>
          </cell>
          <cell r="D609">
            <v>0.53243055555555552</v>
          </cell>
          <cell r="E609" t="str">
            <v>144'S</v>
          </cell>
        </row>
        <row r="610">
          <cell r="A610" t="str">
            <v>CREVETTES 16/20 ET CREVETTES DE MATANE (RECETTE)</v>
          </cell>
          <cell r="D610">
            <v>2.6430026372898578</v>
          </cell>
          <cell r="E610" t="str">
            <v>UN</v>
          </cell>
        </row>
        <row r="611">
          <cell r="A611" t="str">
            <v>CREVETTES 4/6 THAI</v>
          </cell>
          <cell r="C611">
            <v>57.1</v>
          </cell>
          <cell r="D611">
            <v>57.1</v>
          </cell>
          <cell r="E611" t="str">
            <v>KG</v>
          </cell>
        </row>
        <row r="612">
          <cell r="A612" t="str">
            <v>CREVETTES 8/12</v>
          </cell>
          <cell r="C612">
            <v>46.43</v>
          </cell>
          <cell r="D612">
            <v>46.43</v>
          </cell>
          <cell r="E612" t="str">
            <v>KG</v>
          </cell>
        </row>
        <row r="613">
          <cell r="A613" t="str">
            <v>CREVETTES 8/12 DÉCORTIQUÉES</v>
          </cell>
          <cell r="C613">
            <v>40.619999999999997</v>
          </cell>
          <cell r="D613">
            <v>40.619999999999997</v>
          </cell>
          <cell r="E613" t="str">
            <v>KG</v>
          </cell>
        </row>
        <row r="614">
          <cell r="A614" t="str">
            <v>CREVETTES AUX ÉPICES TAPAS</v>
          </cell>
          <cell r="C614">
            <v>26.3</v>
          </cell>
          <cell r="D614">
            <v>26.3</v>
          </cell>
          <cell r="E614" t="str">
            <v>39pc</v>
          </cell>
        </row>
        <row r="615">
          <cell r="A615" t="str">
            <v>CREVETTES CRUES 31/40</v>
          </cell>
          <cell r="C615">
            <v>23.5</v>
          </cell>
          <cell r="D615">
            <v>23.5</v>
          </cell>
          <cell r="E615" t="str">
            <v>KG</v>
          </cell>
        </row>
        <row r="616">
          <cell r="A616" t="str">
            <v>CREVETTES CRUES P/D 16/20 AVEC QUEUE</v>
          </cell>
          <cell r="B616">
            <v>0.16</v>
          </cell>
          <cell r="C616">
            <v>26.3</v>
          </cell>
          <cell r="D616">
            <v>26.3</v>
          </cell>
          <cell r="E616" t="str">
            <v>39pc</v>
          </cell>
        </row>
        <row r="617">
          <cell r="A617" t="str">
            <v>CREVETTES CUITES 16/20 AVEC QUEUE</v>
          </cell>
          <cell r="C617">
            <v>20.95</v>
          </cell>
          <cell r="D617">
            <v>20.95</v>
          </cell>
          <cell r="E617" t="str">
            <v>KG</v>
          </cell>
        </row>
        <row r="618">
          <cell r="A618" t="str">
            <v>CREVETTES CUITES 26/30 AVEC QUEUE</v>
          </cell>
          <cell r="C618">
            <v>26.7</v>
          </cell>
          <cell r="D618">
            <v>26.7</v>
          </cell>
          <cell r="E618" t="str">
            <v>KG</v>
          </cell>
        </row>
        <row r="619">
          <cell r="A619" t="str">
            <v>CREVETTES CUITES P/D 31/40</v>
          </cell>
          <cell r="C619">
            <v>23.3</v>
          </cell>
          <cell r="D619">
            <v>23.3</v>
          </cell>
          <cell r="E619" t="str">
            <v>KG</v>
          </cell>
        </row>
        <row r="620">
          <cell r="A620" t="str">
            <v>crevettes de l'atlantique beurre blanc à l'ail doux</v>
          </cell>
          <cell r="D620" t="e">
            <v>#REF!</v>
          </cell>
        </row>
        <row r="621">
          <cell r="A621" t="str">
            <v>CREVETTES DE MATANE</v>
          </cell>
          <cell r="B621">
            <v>0.03</v>
          </cell>
          <cell r="C621">
            <v>158</v>
          </cell>
          <cell r="D621">
            <v>17.420066152149943</v>
          </cell>
          <cell r="E621" t="str">
            <v>9.07 KG</v>
          </cell>
        </row>
        <row r="622">
          <cell r="A622" t="str">
            <v>CREVETTES DE MATANE ET LÉGUMES GRILLÉS FORFAIT SÉRIE</v>
          </cell>
          <cell r="D622">
            <v>1.4459003261668504</v>
          </cell>
        </row>
        <row r="623">
          <cell r="A623" t="str">
            <v>CREVETTES ET LANGOUSTE AU GRATIN</v>
          </cell>
          <cell r="D623">
            <v>5.0718375543404663</v>
          </cell>
        </row>
        <row r="624">
          <cell r="A624" t="str">
            <v>CREVETTES GÉANTES GRILLÉES (HDC)</v>
          </cell>
          <cell r="D624">
            <v>3.9282439896755159</v>
          </cell>
        </row>
        <row r="625">
          <cell r="A625" t="str">
            <v>CREVETTES GRISES DÉCORTIQUÉES</v>
          </cell>
          <cell r="C625">
            <v>45</v>
          </cell>
          <cell r="D625">
            <v>45</v>
          </cell>
          <cell r="E625" t="str">
            <v>KG</v>
          </cell>
        </row>
        <row r="626">
          <cell r="A626" t="str">
            <v>CREVETTES MARINÉES ET GRILLÉES</v>
          </cell>
          <cell r="D626">
            <v>5.8599504711569992</v>
          </cell>
        </row>
        <row r="627">
          <cell r="A627" t="str">
            <v>CREVETTES NOBASHI OCEAN JEWEL</v>
          </cell>
          <cell r="C627">
            <v>48.09</v>
          </cell>
          <cell r="D627">
            <v>0.8015000000000001</v>
          </cell>
          <cell r="E627" t="str">
            <v>60 UNITÉ</v>
          </cell>
        </row>
        <row r="628">
          <cell r="A628" t="str">
            <v>CREVETTES PANES TEMPURA</v>
          </cell>
          <cell r="C628">
            <v>101</v>
          </cell>
          <cell r="D628">
            <v>24.754901960784313</v>
          </cell>
          <cell r="E628" t="str">
            <v>4*2.25LBS</v>
          </cell>
        </row>
        <row r="629">
          <cell r="A629" t="str">
            <v>CREVETTES SAUTÉES AU PASTIS RECETTE LOGES</v>
          </cell>
          <cell r="D629">
            <v>2.2167022271386432</v>
          </cell>
          <cell r="E629" t="str">
            <v>PORTION</v>
          </cell>
        </row>
        <row r="630">
          <cell r="A630" t="str">
            <v>CREVETTES TAPAS</v>
          </cell>
          <cell r="D630">
            <v>2.1838061353093909</v>
          </cell>
        </row>
        <row r="631">
          <cell r="A631" t="str">
            <v>CREVETTES TORPEDO 80 UNITES</v>
          </cell>
          <cell r="C631">
            <v>26.3</v>
          </cell>
          <cell r="D631">
            <v>26.3</v>
          </cell>
          <cell r="E631" t="str">
            <v>5KG</v>
          </cell>
        </row>
        <row r="632">
          <cell r="A632" t="str">
            <v>CROISSANTS</v>
          </cell>
          <cell r="C632">
            <v>9.6</v>
          </cell>
          <cell r="D632">
            <v>0.79999999999999993</v>
          </cell>
          <cell r="E632" t="str">
            <v>DZ</v>
          </cell>
        </row>
        <row r="633">
          <cell r="A633" t="str">
            <v>CROISSANTS AU BEURRE (MINI)</v>
          </cell>
          <cell r="C633">
            <v>61.33</v>
          </cell>
          <cell r="D633">
            <v>0.30664999999999998</v>
          </cell>
          <cell r="E633" t="str">
            <v>200`S</v>
          </cell>
        </row>
        <row r="634">
          <cell r="A634" t="str">
            <v>CROQUANT AU CHOCOLAT (RECETTE)</v>
          </cell>
          <cell r="D634">
            <v>2.6116176470588237</v>
          </cell>
        </row>
        <row r="635">
          <cell r="A635" t="str">
            <v>CROQUETTE DE POLENTA AU FROMAGE</v>
          </cell>
          <cell r="C635">
            <v>64.8</v>
          </cell>
          <cell r="D635">
            <v>1.0799999999999998</v>
          </cell>
          <cell r="E635" t="str">
            <v>60UN</v>
          </cell>
        </row>
        <row r="636">
          <cell r="A636" t="str">
            <v>CROSS TRAX ( FRITES EN FORME DE GALETTE)</v>
          </cell>
          <cell r="C636">
            <v>48.6</v>
          </cell>
          <cell r="D636">
            <v>3.8879999999999999</v>
          </cell>
          <cell r="E636" t="str">
            <v>12.5KG</v>
          </cell>
        </row>
        <row r="637">
          <cell r="A637" t="str">
            <v>CROSTINI DE FOCACCIA</v>
          </cell>
          <cell r="D637">
            <v>0.13940482718889016</v>
          </cell>
          <cell r="E637" t="str">
            <v>PORTION</v>
          </cell>
        </row>
        <row r="638">
          <cell r="A638" t="str">
            <v>CROSTINIS</v>
          </cell>
          <cell r="D638">
            <v>0.15660065865806772</v>
          </cell>
          <cell r="E638" t="str">
            <v>PORTION</v>
          </cell>
        </row>
        <row r="639">
          <cell r="A639" t="str">
            <v>CROUSTILLANT AU CHOCOLAT DISTAL</v>
          </cell>
          <cell r="C639">
            <v>119.76</v>
          </cell>
          <cell r="D639">
            <v>1.996</v>
          </cell>
          <cell r="E639" t="str">
            <v>2*30UN</v>
          </cell>
        </row>
        <row r="640">
          <cell r="A640" t="str">
            <v>CROUSTILLANT DE CANARD</v>
          </cell>
          <cell r="C640">
            <v>95.09</v>
          </cell>
          <cell r="D640">
            <v>1.9810416666666668</v>
          </cell>
          <cell r="E640" t="str">
            <v>48*80GR</v>
          </cell>
        </row>
        <row r="641">
          <cell r="A641" t="str">
            <v>CROÛTONS A CÉSAR</v>
          </cell>
          <cell r="D641">
            <v>18.517871033293051</v>
          </cell>
        </row>
        <row r="642">
          <cell r="A642" t="str">
            <v>CROÛTONS AU MAIS</v>
          </cell>
          <cell r="D642" t="e">
            <v>#N/A</v>
          </cell>
        </row>
        <row r="643">
          <cell r="A643" t="str">
            <v>CROÛTONS ORDINAIRE (RECETTE)</v>
          </cell>
          <cell r="D643">
            <v>18.557350403817917</v>
          </cell>
        </row>
        <row r="644">
          <cell r="A644" t="str">
            <v>CRUDITÉ CÔTÉ JARDIN</v>
          </cell>
          <cell r="D644">
            <v>2.418583968545307</v>
          </cell>
        </row>
        <row r="645">
          <cell r="A645" t="str">
            <v>CRUDITÉ ET TREMPETTE</v>
          </cell>
          <cell r="D645">
            <v>0.85474175153991894</v>
          </cell>
        </row>
        <row r="646">
          <cell r="A646" t="str">
            <v>CUBE DE BISON</v>
          </cell>
          <cell r="C646">
            <v>13.5</v>
          </cell>
          <cell r="D646">
            <v>13.5</v>
          </cell>
          <cell r="E646" t="str">
            <v>KG</v>
          </cell>
        </row>
        <row r="647">
          <cell r="A647" t="str">
            <v>CUBE DE BOEUF</v>
          </cell>
          <cell r="C647">
            <v>9.9499999999999993</v>
          </cell>
          <cell r="D647">
            <v>0</v>
          </cell>
          <cell r="E647" t="str">
            <v>KG</v>
          </cell>
        </row>
        <row r="648">
          <cell r="A648" t="str">
            <v>CUBE DE BŒUF (BOUGUINION)</v>
          </cell>
          <cell r="C648">
            <v>14.89</v>
          </cell>
          <cell r="D648">
            <v>14.89</v>
          </cell>
          <cell r="E648" t="str">
            <v>KG</v>
          </cell>
        </row>
        <row r="649">
          <cell r="A649" t="str">
            <v>CUBE DE BŒUF AA/AAA FRAIS LAUZON</v>
          </cell>
          <cell r="C649">
            <v>14.24</v>
          </cell>
          <cell r="D649">
            <v>14.24</v>
          </cell>
          <cell r="E649" t="str">
            <v>KG</v>
          </cell>
        </row>
        <row r="650">
          <cell r="A650" t="str">
            <v>CUBE DE BŒUF POUR BROCHETTE</v>
          </cell>
          <cell r="C650">
            <v>16.95</v>
          </cell>
          <cell r="D650">
            <v>16.95</v>
          </cell>
          <cell r="E650" t="str">
            <v>KG</v>
          </cell>
        </row>
        <row r="651">
          <cell r="A651" t="str">
            <v>CUBE DE CERF</v>
          </cell>
          <cell r="C651">
            <v>39.93</v>
          </cell>
          <cell r="D651">
            <v>39.93</v>
          </cell>
          <cell r="E651" t="str">
            <v>KG</v>
          </cell>
        </row>
        <row r="652">
          <cell r="A652" t="str">
            <v>CUBE DE DINDE</v>
          </cell>
          <cell r="C652">
            <v>18.95</v>
          </cell>
          <cell r="D652">
            <v>18.95</v>
          </cell>
          <cell r="E652" t="str">
            <v>KG</v>
          </cell>
        </row>
        <row r="653">
          <cell r="A653" t="str">
            <v>CUBE DE DINDE BOVITENDRE</v>
          </cell>
          <cell r="C653">
            <v>12.89</v>
          </cell>
          <cell r="D653">
            <v>12.89</v>
          </cell>
          <cell r="E653" t="str">
            <v>KG</v>
          </cell>
        </row>
        <row r="654">
          <cell r="A654" t="str">
            <v>CUBE DE PORC</v>
          </cell>
          <cell r="C654">
            <v>7.89</v>
          </cell>
          <cell r="D654">
            <v>7.89</v>
          </cell>
          <cell r="E654" t="str">
            <v>KG</v>
          </cell>
        </row>
        <row r="655">
          <cell r="A655" t="str">
            <v>CUBE DE VEAU BOVITENDRE</v>
          </cell>
          <cell r="C655">
            <v>10.89</v>
          </cell>
          <cell r="D655">
            <v>10.89</v>
          </cell>
          <cell r="E655" t="str">
            <v>KG</v>
          </cell>
        </row>
        <row r="656">
          <cell r="A656" t="str">
            <v>CUBE DE VEAU FRAIS LAUZON</v>
          </cell>
          <cell r="C656">
            <v>14.05</v>
          </cell>
          <cell r="D656">
            <v>14.05</v>
          </cell>
          <cell r="E656" t="str">
            <v>KG</v>
          </cell>
        </row>
        <row r="657">
          <cell r="A657" t="str">
            <v>CUBES D'AGNEAU</v>
          </cell>
          <cell r="C657">
            <v>18.95</v>
          </cell>
          <cell r="D657">
            <v>18.95</v>
          </cell>
          <cell r="E657" t="str">
            <v>KG</v>
          </cell>
        </row>
        <row r="658">
          <cell r="A658" t="str">
            <v>CUBES MAIGRES</v>
          </cell>
          <cell r="C658">
            <v>14.4</v>
          </cell>
          <cell r="D658">
            <v>14.4</v>
          </cell>
          <cell r="E658" t="str">
            <v>KG</v>
          </cell>
        </row>
        <row r="659">
          <cell r="A659" t="str">
            <v>CUEILLI DU JARDIN</v>
          </cell>
          <cell r="D659">
            <v>3.1421261893946388</v>
          </cell>
        </row>
        <row r="660">
          <cell r="A660" t="str">
            <v>CUILLIÈRES PLASTIQUES COCKTAIL</v>
          </cell>
          <cell r="C660">
            <v>120</v>
          </cell>
          <cell r="D660">
            <v>0.24</v>
          </cell>
          <cell r="E660" t="str">
            <v>500 UN</v>
          </cell>
        </row>
        <row r="661">
          <cell r="A661" t="str">
            <v>CUILLIÈRES PLASTIQUES EXPESSO</v>
          </cell>
          <cell r="C661">
            <v>38.75</v>
          </cell>
          <cell r="D661">
            <v>7.7499999999999999E-2</v>
          </cell>
          <cell r="E661" t="str">
            <v>500 UN</v>
          </cell>
        </row>
        <row r="662">
          <cell r="A662" t="str">
            <v>CUISSE CE CANARD CONFITES</v>
          </cell>
          <cell r="C662">
            <v>29.5</v>
          </cell>
          <cell r="D662">
            <v>29.5</v>
          </cell>
          <cell r="E662" t="str">
            <v>KG</v>
          </cell>
        </row>
        <row r="663">
          <cell r="A663" t="str">
            <v>CUISSE DE CAILLES</v>
          </cell>
          <cell r="C663">
            <v>29</v>
          </cell>
          <cell r="D663">
            <v>29</v>
          </cell>
          <cell r="E663" t="str">
            <v>KG</v>
          </cell>
        </row>
        <row r="664">
          <cell r="A664" t="str">
            <v xml:space="preserve">CUISSE DE CANARD </v>
          </cell>
          <cell r="C664">
            <v>9.9499999999999993</v>
          </cell>
          <cell r="D664">
            <v>9.9499999999999993</v>
          </cell>
          <cell r="E664" t="str">
            <v>KG</v>
          </cell>
        </row>
        <row r="665">
          <cell r="A665" t="str">
            <v>CUISSE DE CANARD BOVITENDRE</v>
          </cell>
          <cell r="C665">
            <v>12.95</v>
          </cell>
          <cell r="D665">
            <v>12.95</v>
          </cell>
          <cell r="E665" t="str">
            <v>KG</v>
          </cell>
        </row>
        <row r="666">
          <cell r="A666" t="str">
            <v>CUISSE DE DINDE DESS. ROULEES</v>
          </cell>
          <cell r="C666">
            <v>6.55</v>
          </cell>
          <cell r="D666">
            <v>6.55</v>
          </cell>
          <cell r="E666" t="str">
            <v>KG</v>
          </cell>
        </row>
        <row r="667">
          <cell r="A667" t="str">
            <v>CUISSE DE LAPIN</v>
          </cell>
          <cell r="C667">
            <v>27.95</v>
          </cell>
          <cell r="D667">
            <v>27.95</v>
          </cell>
          <cell r="E667" t="str">
            <v>KG</v>
          </cell>
        </row>
        <row r="668">
          <cell r="A668" t="str">
            <v>CUISSE DE POULET AVEC DOS CONG. LAUZON</v>
          </cell>
          <cell r="C668">
            <v>16.559999999999999</v>
          </cell>
          <cell r="D668">
            <v>3.3119999999999998</v>
          </cell>
          <cell r="E668" t="str">
            <v>5KG</v>
          </cell>
        </row>
        <row r="669">
          <cell r="A669" t="str">
            <v>CUISSE DE VOLAILLE FARCIE</v>
          </cell>
          <cell r="C669">
            <v>4.95</v>
          </cell>
          <cell r="D669">
            <v>4.95</v>
          </cell>
          <cell r="E669" t="str">
            <v>UNITE</v>
          </cell>
        </row>
        <row r="670">
          <cell r="A670" t="str">
            <v>CUISSES DE CANARD</v>
          </cell>
          <cell r="C670">
            <v>9.75</v>
          </cell>
          <cell r="D670">
            <v>9.75</v>
          </cell>
          <cell r="E670" t="str">
            <v>KG</v>
          </cell>
        </row>
        <row r="671">
          <cell r="A671" t="str">
            <v>CUISSES DE POULET AVEC DOS</v>
          </cell>
          <cell r="C671">
            <v>4.49</v>
          </cell>
          <cell r="D671">
            <v>4.49</v>
          </cell>
          <cell r="E671" t="str">
            <v>KG</v>
          </cell>
        </row>
        <row r="672">
          <cell r="A672" t="str">
            <v>CUMIN MOULU</v>
          </cell>
          <cell r="C672">
            <v>5.5</v>
          </cell>
          <cell r="D672">
            <v>11</v>
          </cell>
          <cell r="E672" t="str">
            <v>500 GR</v>
          </cell>
        </row>
        <row r="673">
          <cell r="A673" t="str">
            <v>CUPCAKE (MINI)</v>
          </cell>
          <cell r="C673">
            <v>0.95</v>
          </cell>
          <cell r="D673">
            <v>0.95</v>
          </cell>
          <cell r="E673" t="str">
            <v>UN</v>
          </cell>
        </row>
        <row r="674">
          <cell r="A674" t="str">
            <v>CUPS DE CHOCOLAT NOIR</v>
          </cell>
          <cell r="C674">
            <v>8.9499999999999993</v>
          </cell>
          <cell r="D674">
            <v>0.37291666666666662</v>
          </cell>
          <cell r="E674" t="str">
            <v>24 PC</v>
          </cell>
        </row>
        <row r="675">
          <cell r="A675" t="str">
            <v>CURCUMA</v>
          </cell>
          <cell r="C675">
            <v>4.25</v>
          </cell>
          <cell r="D675">
            <v>8.5</v>
          </cell>
          <cell r="E675" t="str">
            <v>500GR</v>
          </cell>
        </row>
        <row r="676">
          <cell r="A676" t="str">
            <v>CURE DENT</v>
          </cell>
          <cell r="D676">
            <v>0.2</v>
          </cell>
        </row>
        <row r="677">
          <cell r="A677" t="str">
            <v>DAIKON</v>
          </cell>
          <cell r="C677">
            <v>48.6</v>
          </cell>
          <cell r="D677">
            <v>2.6791620727673648</v>
          </cell>
          <cell r="E677" t="str">
            <v>40 LBS</v>
          </cell>
        </row>
        <row r="678">
          <cell r="A678" t="str">
            <v>DANOISES FRAMBOISES</v>
          </cell>
          <cell r="C678">
            <v>14.4</v>
          </cell>
          <cell r="D678">
            <v>1.2</v>
          </cell>
          <cell r="E678" t="str">
            <v>DZ</v>
          </cell>
        </row>
        <row r="679">
          <cell r="A679" t="str">
            <v>DANOISES MINI SÉLECTION</v>
          </cell>
          <cell r="C679">
            <v>55.88</v>
          </cell>
          <cell r="D679">
            <v>0.46566666666666667</v>
          </cell>
          <cell r="E679" t="str">
            <v>120`S</v>
          </cell>
        </row>
        <row r="680">
          <cell r="A680" t="str">
            <v>DANOISES MINI SÉLECTION DISTAL</v>
          </cell>
          <cell r="C680">
            <v>41.87</v>
          </cell>
          <cell r="D680">
            <v>0.34891666666666665</v>
          </cell>
          <cell r="E680" t="str">
            <v>120UNITÉ</v>
          </cell>
        </row>
        <row r="681">
          <cell r="A681" t="str">
            <v>DARNE DE THON (PORTIONNER)</v>
          </cell>
          <cell r="C681">
            <v>15.29</v>
          </cell>
          <cell r="D681">
            <v>15.29</v>
          </cell>
          <cell r="E681" t="str">
            <v>1 X 28</v>
          </cell>
        </row>
        <row r="682">
          <cell r="A682" t="str">
            <v>DARNE D'ESPADON 8OZ</v>
          </cell>
          <cell r="C682">
            <v>18.899999999999999</v>
          </cell>
          <cell r="D682">
            <v>18.899999999999999</v>
          </cell>
          <cell r="E682" t="str">
            <v>KG</v>
          </cell>
        </row>
        <row r="683">
          <cell r="A683" t="str">
            <v>DATTES</v>
          </cell>
          <cell r="C683">
            <v>22.5</v>
          </cell>
          <cell r="D683">
            <v>2.25</v>
          </cell>
          <cell r="E683" t="str">
            <v>10KG</v>
          </cell>
        </row>
        <row r="684">
          <cell r="A684" t="str">
            <v>DEBREZINER ÉPICÉE</v>
          </cell>
          <cell r="C684">
            <v>9.9499999999999993</v>
          </cell>
          <cell r="D684">
            <v>9.9499999999999993</v>
          </cell>
          <cell r="E684" t="str">
            <v>KG</v>
          </cell>
        </row>
        <row r="685">
          <cell r="A685" t="str">
            <v>DELI ITALIANI PIATTO</v>
          </cell>
          <cell r="D685" t="e">
            <v>#N/A</v>
          </cell>
          <cell r="E685" t="str">
            <v>PORTION</v>
          </cell>
        </row>
        <row r="686">
          <cell r="A686" t="str">
            <v>DÉLICE DE NOS MERS</v>
          </cell>
          <cell r="D686">
            <v>14.046455776942539</v>
          </cell>
        </row>
        <row r="687">
          <cell r="A687" t="str">
            <v>DÉLICE DES APPALACHES</v>
          </cell>
          <cell r="C687">
            <v>24.48</v>
          </cell>
          <cell r="D687">
            <v>24.48</v>
          </cell>
          <cell r="E687" t="str">
            <v>KG</v>
          </cell>
        </row>
        <row r="688">
          <cell r="A688" t="str">
            <v xml:space="preserve">DEMI FICELLE  </v>
          </cell>
          <cell r="C688">
            <v>1.08</v>
          </cell>
          <cell r="D688">
            <v>1.08</v>
          </cell>
          <cell r="E688" t="str">
            <v>UN</v>
          </cell>
        </row>
        <row r="689">
          <cell r="A689" t="str">
            <v>DEMI FICELLE AUX OIGNONS</v>
          </cell>
          <cell r="C689">
            <v>7.9</v>
          </cell>
          <cell r="D689">
            <v>0.65833333333333333</v>
          </cell>
          <cell r="E689" t="str">
            <v>DZ</v>
          </cell>
        </row>
        <row r="690">
          <cell r="A690" t="str">
            <v>DEMI HOMARD DE L'ATLANTIQUE</v>
          </cell>
          <cell r="D690">
            <v>10.447859462597387</v>
          </cell>
        </row>
        <row r="691">
          <cell r="A691" t="str">
            <v>DEMI-GLACE</v>
          </cell>
          <cell r="D691">
            <v>8.6992426112737604</v>
          </cell>
        </row>
        <row r="692">
          <cell r="A692" t="str">
            <v>DESSERTS</v>
          </cell>
          <cell r="D692">
            <v>0.9</v>
          </cell>
        </row>
        <row r="693">
          <cell r="A693" t="str">
            <v>DESSERT DU JOUR</v>
          </cell>
          <cell r="D693">
            <v>1.5</v>
          </cell>
        </row>
        <row r="694">
          <cell r="A694" t="str">
            <v>DIM SUM (VAPEUR) CREVETTES</v>
          </cell>
          <cell r="C694">
            <v>82.68</v>
          </cell>
          <cell r="D694">
            <v>0.55120000000000002</v>
          </cell>
          <cell r="E694" t="str">
            <v>3*50 UN</v>
          </cell>
        </row>
        <row r="695">
          <cell r="A695" t="str">
            <v>DIM SUM DE PORC</v>
          </cell>
          <cell r="C695">
            <v>160</v>
          </cell>
          <cell r="D695">
            <v>0.22222222222222221</v>
          </cell>
          <cell r="E695" t="str">
            <v>16*45UN</v>
          </cell>
        </row>
        <row r="696">
          <cell r="A696" t="str">
            <v>DIM SUM VAPEUR DISTAL</v>
          </cell>
          <cell r="C696">
            <v>76.040000000000006</v>
          </cell>
          <cell r="D696">
            <v>0.50693333333333335</v>
          </cell>
          <cell r="E696" t="str">
            <v>3*50 UNITÉ</v>
          </cell>
        </row>
        <row r="697">
          <cell r="A697" t="str">
            <v>DINDE EN TRANCHE</v>
          </cell>
          <cell r="C697">
            <v>48.12</v>
          </cell>
          <cell r="D697">
            <v>16.04</v>
          </cell>
          <cell r="E697" t="str">
            <v>6*500GR</v>
          </cell>
        </row>
        <row r="698">
          <cell r="A698" t="str">
            <v>DINDE ROULÉE</v>
          </cell>
          <cell r="C698">
            <v>10.95</v>
          </cell>
          <cell r="D698">
            <v>10.95</v>
          </cell>
          <cell r="E698" t="str">
            <v>KG</v>
          </cell>
        </row>
        <row r="699">
          <cell r="A699" t="str">
            <v>DITALINI RIGATE</v>
          </cell>
          <cell r="B699">
            <v>0.01</v>
          </cell>
          <cell r="C699">
            <v>20.81</v>
          </cell>
          <cell r="D699">
            <v>1.3873333333333333</v>
          </cell>
          <cell r="E699" t="str">
            <v>3*5KG</v>
          </cell>
        </row>
        <row r="700">
          <cell r="A700" t="str">
            <v>DODINE AUX MARRONS</v>
          </cell>
          <cell r="C700">
            <v>0.75</v>
          </cell>
          <cell r="D700">
            <v>0</v>
          </cell>
          <cell r="E700" t="str">
            <v>UNITE</v>
          </cell>
        </row>
        <row r="701">
          <cell r="A701" t="str">
            <v>DORE</v>
          </cell>
          <cell r="C701">
            <v>17.600000000000001</v>
          </cell>
          <cell r="D701">
            <v>17.600000000000001</v>
          </cell>
          <cell r="E701" t="str">
            <v>KG</v>
          </cell>
        </row>
        <row r="702">
          <cell r="A702" t="str">
            <v>DOSE QUOTIDIENNE DE LÉGUMES</v>
          </cell>
          <cell r="D702">
            <v>0.88172263795895012</v>
          </cell>
        </row>
        <row r="703">
          <cell r="A703" t="str">
            <v>-DUCHESSE :</v>
          </cell>
          <cell r="C703">
            <v>0</v>
          </cell>
          <cell r="D703">
            <v>0</v>
          </cell>
        </row>
        <row r="704">
          <cell r="A704" t="str">
            <v>DULCE DE LECHE</v>
          </cell>
          <cell r="C704">
            <v>59.97</v>
          </cell>
          <cell r="D704">
            <v>29.984999999999999</v>
          </cell>
          <cell r="E704" t="str">
            <v>2UNITE</v>
          </cell>
        </row>
        <row r="705">
          <cell r="A705" t="str">
            <v>DUMPLING AU PORC</v>
          </cell>
          <cell r="C705">
            <v>140.46</v>
          </cell>
          <cell r="D705">
            <v>0.17557500000000001</v>
          </cell>
          <cell r="E705" t="str">
            <v>16*900GR (800UN)</v>
          </cell>
        </row>
        <row r="706">
          <cell r="A706" t="str">
            <v>DUMPLING AU POULET</v>
          </cell>
          <cell r="C706">
            <v>27.62</v>
          </cell>
          <cell r="D706">
            <v>0.32494117647058823</v>
          </cell>
          <cell r="E706" t="str">
            <v>85UN</v>
          </cell>
        </row>
        <row r="707">
          <cell r="A707" t="str">
            <v>DUMPLING AUX CREVETTES</v>
          </cell>
          <cell r="C707">
            <v>7.8</v>
          </cell>
          <cell r="D707">
            <v>7.8</v>
          </cell>
          <cell r="E707" t="str">
            <v>PC</v>
          </cell>
        </row>
        <row r="708">
          <cell r="A708" t="str">
            <v>DUO DE BROCHETTES</v>
          </cell>
          <cell r="D708">
            <v>3.8211333610591653</v>
          </cell>
        </row>
        <row r="709">
          <cell r="A709" t="str">
            <v>DUO JAMBON MANDARINE</v>
          </cell>
          <cell r="C709">
            <v>2.75</v>
          </cell>
          <cell r="D709">
            <v>3.4375000000000003E-2</v>
          </cell>
          <cell r="E709" t="str">
            <v>80pc</v>
          </cell>
        </row>
        <row r="710">
          <cell r="A710" t="str">
            <v>EASY EGGS</v>
          </cell>
          <cell r="C710">
            <v>15.95</v>
          </cell>
          <cell r="D710">
            <v>0</v>
          </cell>
          <cell r="E710" t="str">
            <v>CS</v>
          </cell>
        </row>
        <row r="711">
          <cell r="A711" t="str">
            <v>EAU</v>
          </cell>
          <cell r="D711">
            <v>0</v>
          </cell>
        </row>
        <row r="712">
          <cell r="A712" t="str">
            <v>EAU PURE LIFE NESTLE</v>
          </cell>
          <cell r="C712">
            <v>27.37</v>
          </cell>
          <cell r="D712">
            <v>2.2808333333333333</v>
          </cell>
          <cell r="E712" t="str">
            <v>12 X 1 L / CS</v>
          </cell>
        </row>
        <row r="713">
          <cell r="A713" t="str">
            <v xml:space="preserve">EAU SAN PELLIGRINO                                      </v>
          </cell>
          <cell r="C713">
            <v>59.97</v>
          </cell>
          <cell r="D713">
            <v>4.9974999999999996</v>
          </cell>
          <cell r="E713" t="str">
            <v>12 X 1.5 L</v>
          </cell>
        </row>
        <row r="714">
          <cell r="A714" t="str">
            <v>ECHALOTE CUISSE DE POULET</v>
          </cell>
          <cell r="C714">
            <v>32.5</v>
          </cell>
          <cell r="D714">
            <v>7.1743929359823397</v>
          </cell>
          <cell r="E714" t="str">
            <v>10LBS</v>
          </cell>
        </row>
        <row r="715">
          <cell r="A715" t="str">
            <v>ECHALOTTE SECHE</v>
          </cell>
          <cell r="C715">
            <v>14.25</v>
          </cell>
          <cell r="D715">
            <v>3.1456953642384105</v>
          </cell>
          <cell r="E715" t="str">
            <v>10LBS</v>
          </cell>
        </row>
        <row r="716">
          <cell r="A716" t="str">
            <v>ECHALOTTE VERTE</v>
          </cell>
          <cell r="C716">
            <v>36</v>
          </cell>
          <cell r="D716">
            <v>0.75</v>
          </cell>
          <cell r="E716" t="str">
            <v>48/SAC</v>
          </cell>
        </row>
        <row r="717">
          <cell r="A717" t="str">
            <v xml:space="preserve">ÉCLAIR À LA CRÈME </v>
          </cell>
          <cell r="C717">
            <v>7.8</v>
          </cell>
          <cell r="D717">
            <v>1.3</v>
          </cell>
          <cell r="E717" t="str">
            <v>6 UN</v>
          </cell>
        </row>
        <row r="718">
          <cell r="A718" t="str">
            <v>ÉCLAIR AU CHOCOLAT</v>
          </cell>
          <cell r="C718">
            <v>7.8</v>
          </cell>
          <cell r="D718">
            <v>1.3</v>
          </cell>
          <cell r="E718" t="str">
            <v>6UN</v>
          </cell>
        </row>
        <row r="719">
          <cell r="A719" t="str">
            <v>ÉCREVICES</v>
          </cell>
          <cell r="C719">
            <v>4.5</v>
          </cell>
          <cell r="D719">
            <v>4.5</v>
          </cell>
          <cell r="E719" t="str">
            <v>KG</v>
          </cell>
        </row>
        <row r="720">
          <cell r="A720" t="str">
            <v>ÉDAMAME AUX SÉSAMES (RECETTE)</v>
          </cell>
          <cell r="D720">
            <v>0.25563437500000002</v>
          </cell>
        </row>
        <row r="721">
          <cell r="A721" t="str">
            <v>EDEL DE CLAIRON</v>
          </cell>
          <cell r="C721">
            <v>43.99</v>
          </cell>
          <cell r="D721">
            <v>43.99</v>
          </cell>
          <cell r="E721" t="str">
            <v>KG</v>
          </cell>
        </row>
        <row r="722">
          <cell r="A722" t="str">
            <v>EFFILOCHÉ DE CANARD EN BURGER</v>
          </cell>
          <cell r="D722">
            <v>2.7586816223199859</v>
          </cell>
        </row>
        <row r="723">
          <cell r="A723" t="str">
            <v>EFFILOCHÉ DE PORC BBQ (RECETTE LOGE)</v>
          </cell>
          <cell r="D723">
            <v>10.314541797399858</v>
          </cell>
        </row>
        <row r="724">
          <cell r="A724" t="str">
            <v>EGG ROLL À LA VIANDE</v>
          </cell>
          <cell r="C724">
            <v>44.77</v>
          </cell>
          <cell r="D724">
            <v>9.861233480176212</v>
          </cell>
          <cell r="E724" t="str">
            <v>2*2.27KG</v>
          </cell>
        </row>
        <row r="725">
          <cell r="A725" t="str">
            <v>EMINCE DE BOEUF</v>
          </cell>
          <cell r="C725">
            <v>17.95</v>
          </cell>
          <cell r="D725">
            <v>17.95</v>
          </cell>
          <cell r="E725" t="str">
            <v>KG</v>
          </cell>
        </row>
        <row r="726">
          <cell r="A726" t="str">
            <v>ÉMINCÉ DE BŒUF BOVITENDRE</v>
          </cell>
          <cell r="C726">
            <v>11.89</v>
          </cell>
          <cell r="D726">
            <v>11.89</v>
          </cell>
          <cell r="E726" t="str">
            <v>KG</v>
          </cell>
        </row>
        <row r="727">
          <cell r="A727" t="str">
            <v>ÉMINCÉ DE PORC</v>
          </cell>
          <cell r="C727">
            <v>10</v>
          </cell>
          <cell r="D727">
            <v>10</v>
          </cell>
          <cell r="E727" t="str">
            <v>KG</v>
          </cell>
        </row>
        <row r="728">
          <cell r="A728" t="str">
            <v>EMINCE DE VEAU</v>
          </cell>
          <cell r="C728">
            <v>17.95</v>
          </cell>
          <cell r="D728">
            <v>17.95</v>
          </cell>
          <cell r="E728" t="str">
            <v>KG</v>
          </cell>
        </row>
        <row r="729">
          <cell r="A729" t="str">
            <v>ÉMINCÉ DE VEAU BOVITENDRE</v>
          </cell>
          <cell r="C729">
            <v>21.89</v>
          </cell>
          <cell r="D729">
            <v>21.89</v>
          </cell>
          <cell r="E729" t="str">
            <v>KG</v>
          </cell>
        </row>
        <row r="730">
          <cell r="A730" t="str">
            <v>EMMENTAL</v>
          </cell>
          <cell r="C730">
            <v>81.510000000000005</v>
          </cell>
          <cell r="D730">
            <v>14.82</v>
          </cell>
          <cell r="E730" t="str">
            <v>5.5 KG</v>
          </cell>
        </row>
        <row r="731">
          <cell r="A731" t="str">
            <v>ÉMULTION DE CAROTTES ET GINGEMBRE</v>
          </cell>
          <cell r="D731">
            <v>5.2272500000000006</v>
          </cell>
        </row>
        <row r="732">
          <cell r="A732" t="str">
            <v>ENDIVE</v>
          </cell>
          <cell r="C732">
            <v>36</v>
          </cell>
          <cell r="D732">
            <v>7.9470198675496686</v>
          </cell>
          <cell r="E732" t="str">
            <v>10LB</v>
          </cell>
        </row>
        <row r="733">
          <cell r="A733" t="str">
            <v>ENDIVE AU CHÈVRE ET POIRES</v>
          </cell>
          <cell r="D733">
            <v>1.0323509933774837</v>
          </cell>
        </row>
        <row r="734">
          <cell r="A734" t="str">
            <v>ENDIVE ROUGE</v>
          </cell>
          <cell r="C734">
            <v>39.75</v>
          </cell>
          <cell r="D734">
            <v>17.51101321585903</v>
          </cell>
          <cell r="E734" t="str">
            <v>5LB</v>
          </cell>
        </row>
        <row r="735">
          <cell r="A735" t="str">
            <v>ENGLISH MUFFINS</v>
          </cell>
          <cell r="C735">
            <v>32.92</v>
          </cell>
          <cell r="D735">
            <v>0.27433333333333337</v>
          </cell>
          <cell r="E735" t="str">
            <v>120/CS</v>
          </cell>
        </row>
        <row r="736">
          <cell r="A736" t="str">
            <v>ÉPAULE D'AGNEAU BRAISÉE</v>
          </cell>
          <cell r="D736">
            <v>30.505603502302744</v>
          </cell>
        </row>
        <row r="737">
          <cell r="A737" t="str">
            <v>ÉPAULE D'AGNEAU DÉSOSSÉE</v>
          </cell>
          <cell r="C737">
            <v>20.16</v>
          </cell>
          <cell r="D737">
            <v>20.16</v>
          </cell>
          <cell r="E737" t="str">
            <v>KG</v>
          </cell>
        </row>
        <row r="738">
          <cell r="A738" t="str">
            <v>ÉPAULE DE COCHONNET</v>
          </cell>
          <cell r="C738">
            <v>10.199999999999999</v>
          </cell>
          <cell r="D738">
            <v>10.199999999999999</v>
          </cell>
          <cell r="E738" t="str">
            <v>KG</v>
          </cell>
        </row>
        <row r="739">
          <cell r="A739" t="str">
            <v>ÉPAULE DE PORC</v>
          </cell>
          <cell r="C739">
            <v>7.95</v>
          </cell>
          <cell r="D739">
            <v>7.95</v>
          </cell>
          <cell r="E739" t="str">
            <v>KG</v>
          </cell>
        </row>
        <row r="740">
          <cell r="A740" t="str">
            <v>ÉPAULE DE PORC DÉSOSSÉE</v>
          </cell>
          <cell r="C740">
            <v>6.89</v>
          </cell>
          <cell r="D740">
            <v>6.89</v>
          </cell>
          <cell r="E740" t="str">
            <v>KG</v>
          </cell>
        </row>
        <row r="741">
          <cell r="A741" t="str">
            <v>ÉPAULE DE PORC DESOSSÉE LAUZON</v>
          </cell>
          <cell r="C741">
            <v>7.12</v>
          </cell>
          <cell r="D741">
            <v>7.12</v>
          </cell>
          <cell r="E741" t="str">
            <v>KG</v>
          </cell>
        </row>
        <row r="742">
          <cell r="A742" t="str">
            <v>EPICE A STEACK</v>
          </cell>
          <cell r="C742">
            <v>12.25</v>
          </cell>
          <cell r="D742">
            <v>6.125</v>
          </cell>
          <cell r="E742" t="str">
            <v>2 KG</v>
          </cell>
        </row>
        <row r="743">
          <cell r="A743" t="str">
            <v>ÉPICE BBQ</v>
          </cell>
          <cell r="C743">
            <v>27.16</v>
          </cell>
          <cell r="D743">
            <v>6.79</v>
          </cell>
          <cell r="E743" t="str">
            <v>4 LITRES</v>
          </cell>
        </row>
        <row r="744">
          <cell r="A744" t="str">
            <v>EPICES A MARINADES</v>
          </cell>
          <cell r="C744">
            <v>5.16</v>
          </cell>
          <cell r="D744">
            <v>10.836</v>
          </cell>
          <cell r="E744" t="str">
            <v>0.47 KG</v>
          </cell>
        </row>
        <row r="745">
          <cell r="A745" t="str">
            <v>ÉPICES BBQ FUMÉ AU WHISKEY</v>
          </cell>
          <cell r="C745">
            <v>9</v>
          </cell>
          <cell r="D745">
            <v>13.636363636363635</v>
          </cell>
          <cell r="E745" t="str">
            <v>660 GR</v>
          </cell>
        </row>
        <row r="746">
          <cell r="A746" t="str">
            <v>EPICES CAJUN</v>
          </cell>
          <cell r="C746">
            <v>5.0999999999999996</v>
          </cell>
          <cell r="D746">
            <v>10.199999999999999</v>
          </cell>
          <cell r="E746" t="str">
            <v>500GR</v>
          </cell>
        </row>
        <row r="747">
          <cell r="A747" t="str">
            <v>ÉPICES SAUMON CLUB HOUSE</v>
          </cell>
          <cell r="C747">
            <v>9</v>
          </cell>
          <cell r="D747">
            <v>12.857142857142858</v>
          </cell>
          <cell r="E747" t="str">
            <v>660 GR</v>
          </cell>
        </row>
        <row r="748">
          <cell r="A748" t="str">
            <v>ÉPICES TEX MEX</v>
          </cell>
          <cell r="C748">
            <v>11.69</v>
          </cell>
          <cell r="D748">
            <v>20.875</v>
          </cell>
          <cell r="E748" t="str">
            <v>560GR</v>
          </cell>
        </row>
        <row r="749">
          <cell r="A749" t="str">
            <v>ÉPINARD À LA CRÈME (HDC)</v>
          </cell>
          <cell r="D749">
            <v>0.71451306219684596</v>
          </cell>
        </row>
        <row r="750">
          <cell r="A750" t="str">
            <v>EPINARD BEBE</v>
          </cell>
          <cell r="C750">
            <v>8</v>
          </cell>
          <cell r="D750">
            <v>7.0796460176991154</v>
          </cell>
          <cell r="E750" t="str">
            <v>2,5LBS</v>
          </cell>
        </row>
        <row r="751">
          <cell r="A751" t="str">
            <v>ÉPINARD SURGELÉE EN FEUILLE DISTAL</v>
          </cell>
          <cell r="C751">
            <v>29.31</v>
          </cell>
          <cell r="D751">
            <v>2.4424999999999999</v>
          </cell>
          <cell r="E751" t="str">
            <v>12*1KG</v>
          </cell>
        </row>
        <row r="752">
          <cell r="A752" t="str">
            <v>ÉPINARD VRAC</v>
          </cell>
          <cell r="C752">
            <v>24.75</v>
          </cell>
          <cell r="D752">
            <v>5.4515418502202646</v>
          </cell>
          <cell r="E752" t="str">
            <v>10LB</v>
          </cell>
        </row>
        <row r="753">
          <cell r="A753" t="str">
            <v>ÉPINARDS SAUTÉ (RECETTE)</v>
          </cell>
          <cell r="D753">
            <v>4.0394539589099834</v>
          </cell>
        </row>
        <row r="754">
          <cell r="A754" t="str">
            <v>ÉPINARDS SAUTÉS (POUR SANDWICH)</v>
          </cell>
          <cell r="D754">
            <v>5.3859386118799781</v>
          </cell>
        </row>
        <row r="755">
          <cell r="A755" t="str">
            <v>EPINARDS SURGELÉE</v>
          </cell>
          <cell r="C755">
            <v>8</v>
          </cell>
          <cell r="D755">
            <v>0.66666666666666663</v>
          </cell>
          <cell r="E755" t="str">
            <v>12*1KG</v>
          </cell>
        </row>
        <row r="756">
          <cell r="A756" t="str">
            <v>ESCALOPE DE FOIE GRAS</v>
          </cell>
          <cell r="C756">
            <v>82</v>
          </cell>
          <cell r="D756">
            <v>82</v>
          </cell>
          <cell r="E756" t="str">
            <v>KG</v>
          </cell>
        </row>
        <row r="757">
          <cell r="A757" t="str">
            <v>ESCALOPE DE PORC BOVITENDRE</v>
          </cell>
          <cell r="C757">
            <v>8.89</v>
          </cell>
          <cell r="D757">
            <v>8.89</v>
          </cell>
          <cell r="E757" t="str">
            <v>KG</v>
          </cell>
        </row>
        <row r="758">
          <cell r="A758" t="str">
            <v>ESCALOPE DE VEAU</v>
          </cell>
          <cell r="B758">
            <v>0.8</v>
          </cell>
          <cell r="C758">
            <v>16.89</v>
          </cell>
          <cell r="D758">
            <v>16.89</v>
          </cell>
          <cell r="E758" t="str">
            <v>KG</v>
          </cell>
        </row>
        <row r="759">
          <cell r="A759" t="str">
            <v>ESCALOPE DE VEAU DANS LA NOIX</v>
          </cell>
          <cell r="C759">
            <v>39.89</v>
          </cell>
          <cell r="D759">
            <v>39.89</v>
          </cell>
          <cell r="E759" t="str">
            <v>KG</v>
          </cell>
        </row>
        <row r="760">
          <cell r="A760" t="str">
            <v>ESCALOPE DE VEAU SAUCE A L'AIL</v>
          </cell>
          <cell r="D760">
            <v>2.3987664479521755</v>
          </cell>
        </row>
        <row r="761">
          <cell r="A761" t="str">
            <v>ESCALOPPE DE POULET FRAIS</v>
          </cell>
          <cell r="C761">
            <v>16.89</v>
          </cell>
          <cell r="D761">
            <v>16.89</v>
          </cell>
          <cell r="E761" t="str">
            <v>KG</v>
          </cell>
        </row>
        <row r="762">
          <cell r="A762" t="str">
            <v xml:space="preserve">ESCARGOT GRAND </v>
          </cell>
          <cell r="C762">
            <v>124.41</v>
          </cell>
          <cell r="D762">
            <v>0.10799479166666666</v>
          </cell>
          <cell r="E762" t="str">
            <v>12*496GR/96PC</v>
          </cell>
        </row>
        <row r="763">
          <cell r="A763" t="str">
            <v>ESCAROLE</v>
          </cell>
          <cell r="C763">
            <v>37.799999999999997</v>
          </cell>
          <cell r="D763">
            <v>0</v>
          </cell>
          <cell r="E763" t="str">
            <v>12 X 8 DZ. / CS</v>
          </cell>
        </row>
        <row r="764">
          <cell r="A764" t="str">
            <v>ESSENCE DE VANILLE</v>
          </cell>
          <cell r="C764">
            <v>5.25</v>
          </cell>
          <cell r="D764">
            <v>5.25</v>
          </cell>
          <cell r="E764" t="str">
            <v>L</v>
          </cell>
        </row>
        <row r="765">
          <cell r="A765" t="str">
            <v>ESTRAGON</v>
          </cell>
          <cell r="C765">
            <v>1.79</v>
          </cell>
          <cell r="D765">
            <v>1.79</v>
          </cell>
          <cell r="E765" t="str">
            <v>12'S</v>
          </cell>
        </row>
        <row r="766">
          <cell r="A766" t="str">
            <v>ESTRAGON ENTIER</v>
          </cell>
          <cell r="C766">
            <v>12.9</v>
          </cell>
          <cell r="D766">
            <v>42.957000000000001</v>
          </cell>
          <cell r="E766" t="str">
            <v>300GR</v>
          </cell>
        </row>
        <row r="767">
          <cell r="A767" t="str">
            <v>ESTURGON FUMÉ</v>
          </cell>
          <cell r="C767">
            <v>20.75</v>
          </cell>
          <cell r="D767">
            <v>20.75</v>
          </cell>
          <cell r="E767" t="str">
            <v>KG</v>
          </cell>
        </row>
        <row r="768">
          <cell r="A768" t="str">
            <v>ÉTAGÉ DE FLÉTAN ET DE SAUMON</v>
          </cell>
          <cell r="D768">
            <v>6.27008651801561</v>
          </cell>
        </row>
        <row r="769">
          <cell r="A769" t="str">
            <v>ÉTAGÉ DE POMME DE TERRE</v>
          </cell>
          <cell r="D769">
            <v>0.86679107338805861</v>
          </cell>
        </row>
        <row r="770">
          <cell r="A770" t="str">
            <v>EXTRAIT VANILLE</v>
          </cell>
          <cell r="C770">
            <v>98.92</v>
          </cell>
          <cell r="D770">
            <v>98.92</v>
          </cell>
          <cell r="E770" t="str">
            <v>KG</v>
          </cell>
        </row>
        <row r="771">
          <cell r="A771" t="str">
            <v>EXTRA PUR CHÈVRE</v>
          </cell>
          <cell r="C771">
            <v>37.76</v>
          </cell>
          <cell r="D771">
            <v>4.72</v>
          </cell>
          <cell r="E771" t="str">
            <v>8*170gr</v>
          </cell>
        </row>
        <row r="772">
          <cell r="A772" t="str">
            <v>FAGOTS D'ASPERGES ET SAUMON FUMÉ</v>
          </cell>
          <cell r="D772">
            <v>0.77953623914495651</v>
          </cell>
        </row>
        <row r="773">
          <cell r="A773" t="str">
            <v>FAGOTS D'ASPERGES, PANAIS, CAROTTES TIGES</v>
          </cell>
          <cell r="D773">
            <v>2</v>
          </cell>
        </row>
        <row r="774">
          <cell r="A774" t="str">
            <v>FAGOTS DE CAROTTES</v>
          </cell>
          <cell r="C774">
            <v>34</v>
          </cell>
          <cell r="D774">
            <v>34</v>
          </cell>
          <cell r="E774" t="str">
            <v>KG</v>
          </cell>
        </row>
        <row r="775">
          <cell r="A775" t="str">
            <v>FAGOTS DE HARICOT VERT</v>
          </cell>
          <cell r="C775">
            <v>16.649999999999999</v>
          </cell>
          <cell r="D775">
            <v>0</v>
          </cell>
          <cell r="E775" t="str">
            <v>KG</v>
          </cell>
        </row>
        <row r="776">
          <cell r="A776" t="str">
            <v xml:space="preserve">FARFALLE                                                       </v>
          </cell>
          <cell r="C776">
            <v>18.190000000000001</v>
          </cell>
          <cell r="D776">
            <v>4.0066079295154191</v>
          </cell>
          <cell r="E776" t="str">
            <v>4.54 KG</v>
          </cell>
        </row>
        <row r="777">
          <cell r="A777" t="str">
            <v xml:space="preserve">FARINE DE MAIS                                              </v>
          </cell>
          <cell r="C777">
            <v>124.41</v>
          </cell>
          <cell r="D777">
            <v>16.588000000000001</v>
          </cell>
          <cell r="E777" t="str">
            <v>15 X 500 GR</v>
          </cell>
        </row>
        <row r="778">
          <cell r="A778" t="str">
            <v>FARINE DE POIS CHICHE</v>
          </cell>
          <cell r="C778">
            <v>15.43</v>
          </cell>
          <cell r="D778">
            <v>2.0573333333333332</v>
          </cell>
          <cell r="E778" t="str">
            <v>15 X 500 GR</v>
          </cell>
        </row>
        <row r="779">
          <cell r="A779" t="str">
            <v xml:space="preserve">FARINE ROBIN HOOD                                    </v>
          </cell>
          <cell r="B779">
            <v>0.1</v>
          </cell>
          <cell r="C779">
            <v>14.85</v>
          </cell>
          <cell r="D779">
            <v>0.74249999999999994</v>
          </cell>
          <cell r="E779" t="str">
            <v>20KG</v>
          </cell>
        </row>
        <row r="780">
          <cell r="A780" t="str">
            <v>FAUX FILET DE BŒUF MARINÉ AU SOJA (RECETTE)</v>
          </cell>
          <cell r="D780">
            <v>29.828222432893071</v>
          </cell>
        </row>
        <row r="781">
          <cell r="A781" t="str">
            <v>FAZZOLETTI AL FORNO GRATINÉ</v>
          </cell>
          <cell r="D781">
            <v>3.5954650740320231</v>
          </cell>
        </row>
        <row r="782">
          <cell r="A782" t="str">
            <v>FAZZOLETTI AU HOMARD</v>
          </cell>
          <cell r="C782">
            <v>15.1</v>
          </cell>
          <cell r="D782">
            <v>1.2583333333333333</v>
          </cell>
          <cell r="E782" t="str">
            <v>DZ</v>
          </cell>
        </row>
        <row r="783">
          <cell r="A783" t="str">
            <v>FAZZOLETTI CHEVRE RICOTTA ET TOMATES SÈCHÉES</v>
          </cell>
          <cell r="C783">
            <v>9.1</v>
          </cell>
          <cell r="D783">
            <v>0.7583333333333333</v>
          </cell>
          <cell r="E783" t="str">
            <v>DZ</v>
          </cell>
        </row>
        <row r="784">
          <cell r="A784" t="str">
            <v>FAZZOLETTI RICOTTA &amp; EPINARDS</v>
          </cell>
          <cell r="C784">
            <v>11.09</v>
          </cell>
          <cell r="D784">
            <v>11.09</v>
          </cell>
          <cell r="E784" t="str">
            <v>20 KG</v>
          </cell>
        </row>
        <row r="785">
          <cell r="A785" t="str">
            <v>FAZZOLLETTI D'AGNEAU -ÉPINARD</v>
          </cell>
          <cell r="C785">
            <v>10.8</v>
          </cell>
          <cell r="D785">
            <v>10.8</v>
          </cell>
          <cell r="E785" t="str">
            <v>KG</v>
          </cell>
        </row>
        <row r="786">
          <cell r="A786" t="str">
            <v xml:space="preserve">FECULE DE MAIS                                           </v>
          </cell>
          <cell r="C786">
            <v>16.54</v>
          </cell>
          <cell r="D786">
            <v>3.3079999999999998</v>
          </cell>
          <cell r="E786" t="str">
            <v>5KG</v>
          </cell>
        </row>
        <row r="787">
          <cell r="A787" t="str">
            <v>FENOUIL BRAISÉ À L'ORANGE ET SAFRAN</v>
          </cell>
          <cell r="D787">
            <v>9.5752257495590829</v>
          </cell>
        </row>
        <row r="788">
          <cell r="A788" t="str">
            <v>FENOUILLE</v>
          </cell>
          <cell r="C788">
            <v>38.5</v>
          </cell>
          <cell r="D788">
            <v>1.6041666666666667</v>
          </cell>
          <cell r="E788" t="str">
            <v>24 UN</v>
          </cell>
        </row>
        <row r="789">
          <cell r="A789" t="str">
            <v xml:space="preserve">FESSE DE BŒUF </v>
          </cell>
          <cell r="C789">
            <v>5.49</v>
          </cell>
          <cell r="D789">
            <v>5.49</v>
          </cell>
          <cell r="E789" t="str">
            <v>KG</v>
          </cell>
        </row>
        <row r="790">
          <cell r="A790" t="str">
            <v>FESSE DE PORC AVEC OS</v>
          </cell>
          <cell r="C790">
            <v>5.95</v>
          </cell>
          <cell r="D790">
            <v>5.95</v>
          </cell>
          <cell r="E790" t="str">
            <v>KG</v>
          </cell>
        </row>
        <row r="791">
          <cell r="A791" t="str">
            <v>FESSE DE PORC BOVITENDRE</v>
          </cell>
          <cell r="C791">
            <v>6.89</v>
          </cell>
          <cell r="D791">
            <v>6.89</v>
          </cell>
          <cell r="E791" t="str">
            <v>KG</v>
          </cell>
        </row>
        <row r="792">
          <cell r="A792" t="str">
            <v>FESSE DE VEAU</v>
          </cell>
          <cell r="C792">
            <v>8.49</v>
          </cell>
          <cell r="D792">
            <v>8.49</v>
          </cell>
          <cell r="E792" t="str">
            <v>KG</v>
          </cell>
        </row>
        <row r="793">
          <cell r="A793" t="str">
            <v>FESSE SALÉE</v>
          </cell>
          <cell r="C793">
            <v>3</v>
          </cell>
          <cell r="D793">
            <v>3</v>
          </cell>
          <cell r="E793" t="str">
            <v>pc</v>
          </cell>
        </row>
        <row r="794">
          <cell r="A794" t="str">
            <v>FETA CAYER</v>
          </cell>
          <cell r="C794">
            <v>52.04</v>
          </cell>
          <cell r="D794">
            <v>13.01</v>
          </cell>
          <cell r="E794" t="str">
            <v>4KG</v>
          </cell>
        </row>
        <row r="795">
          <cell r="A795" t="str">
            <v>FETTUCINE AUX ŒUFS MONDE DU RAVIOLI</v>
          </cell>
          <cell r="C795">
            <v>3.3</v>
          </cell>
          <cell r="D795">
            <v>3.3</v>
          </cell>
          <cell r="E795" t="str">
            <v>KG</v>
          </cell>
        </row>
        <row r="796">
          <cell r="A796" t="str">
            <v>FETTUCINI</v>
          </cell>
          <cell r="C796">
            <v>24.46</v>
          </cell>
          <cell r="D796">
            <v>2.696802646085998</v>
          </cell>
          <cell r="E796" t="str">
            <v>20LBS</v>
          </cell>
        </row>
        <row r="797">
          <cell r="A797" t="str">
            <v xml:space="preserve">FETTUCINI       AUX ÉPINARD                                               </v>
          </cell>
          <cell r="C797">
            <v>14.85</v>
          </cell>
          <cell r="D797">
            <v>0</v>
          </cell>
          <cell r="E797" t="str">
            <v>10 LBS</v>
          </cell>
        </row>
        <row r="798">
          <cell r="A798" t="str">
            <v>FEUILLETINE</v>
          </cell>
          <cell r="C798">
            <v>28.53</v>
          </cell>
          <cell r="D798">
            <v>11.412000000000001</v>
          </cell>
          <cell r="E798" t="str">
            <v>KG</v>
          </cell>
        </row>
        <row r="799">
          <cell r="A799" t="str">
            <v>FEUILLE DE RIZ</v>
          </cell>
          <cell r="C799">
            <v>0.1</v>
          </cell>
          <cell r="D799">
            <v>0.1</v>
          </cell>
          <cell r="E799" t="str">
            <v>UN</v>
          </cell>
        </row>
        <row r="800">
          <cell r="A800" t="str">
            <v>FEUILLES DE BANANES</v>
          </cell>
          <cell r="C800">
            <v>49.8</v>
          </cell>
          <cell r="D800">
            <v>3.6563876651982374</v>
          </cell>
          <cell r="E800" t="str">
            <v>30*1LBS</v>
          </cell>
        </row>
        <row r="801">
          <cell r="A801" t="str">
            <v>FEUILLES DE LAURIER</v>
          </cell>
          <cell r="B801">
            <v>0.01</v>
          </cell>
          <cell r="C801">
            <v>5.75</v>
          </cell>
          <cell r="D801">
            <v>11.5</v>
          </cell>
          <cell r="E801" t="str">
            <v>500GR</v>
          </cell>
        </row>
        <row r="802">
          <cell r="A802" t="str">
            <v>FEUILLES DE PATE BRICK</v>
          </cell>
          <cell r="C802">
            <v>15</v>
          </cell>
          <cell r="D802">
            <v>0.15</v>
          </cell>
          <cell r="E802" t="str">
            <v>100 UN</v>
          </cell>
        </row>
        <row r="803">
          <cell r="A803" t="str">
            <v xml:space="preserve">FEUILLES DE VIGNE FARCIES                      </v>
          </cell>
          <cell r="C803">
            <v>49.5</v>
          </cell>
          <cell r="D803">
            <v>24.75</v>
          </cell>
          <cell r="E803" t="str">
            <v>2kg</v>
          </cell>
        </row>
        <row r="804">
          <cell r="A804" t="str">
            <v>FEUILLETÉ DE POULET</v>
          </cell>
          <cell r="C804">
            <v>87.58</v>
          </cell>
          <cell r="D804">
            <v>0.60819444444444448</v>
          </cell>
          <cell r="E804" t="str">
            <v>144UN</v>
          </cell>
        </row>
        <row r="805">
          <cell r="A805" t="str">
            <v>FEVES DE LIMA</v>
          </cell>
          <cell r="C805">
            <v>3</v>
          </cell>
          <cell r="D805">
            <v>3</v>
          </cell>
          <cell r="E805" t="str">
            <v>KG</v>
          </cell>
        </row>
        <row r="806">
          <cell r="A806" t="str">
            <v xml:space="preserve">FEVES DE ROGNONS BLANCHES           </v>
          </cell>
          <cell r="C806">
            <v>35.5</v>
          </cell>
          <cell r="D806">
            <v>3.55</v>
          </cell>
          <cell r="E806" t="str">
            <v>10*1KG</v>
          </cell>
        </row>
        <row r="807">
          <cell r="A807" t="str">
            <v>FEVES DE ROGNONS ROUGES</v>
          </cell>
          <cell r="C807">
            <v>26.5</v>
          </cell>
          <cell r="D807">
            <v>1.8</v>
          </cell>
          <cell r="E807" t="str">
            <v>10 KG</v>
          </cell>
        </row>
        <row r="808">
          <cell r="A808" t="str">
            <v>FEVES DE SOJA</v>
          </cell>
          <cell r="C808">
            <v>15</v>
          </cell>
          <cell r="D808">
            <v>1.5</v>
          </cell>
          <cell r="E808" t="str">
            <v>10KG</v>
          </cell>
        </row>
        <row r="809">
          <cell r="A809" t="str">
            <v>FEVES ÉDAMAME</v>
          </cell>
          <cell r="C809">
            <v>37.5</v>
          </cell>
          <cell r="D809">
            <v>3.125</v>
          </cell>
          <cell r="E809" t="str">
            <v>6*2kg</v>
          </cell>
        </row>
        <row r="810">
          <cell r="A810" t="str">
            <v>FEVES GERMÉ  (SOJA)</v>
          </cell>
          <cell r="C810">
            <v>38.5</v>
          </cell>
          <cell r="D810">
            <v>17.035398230088497</v>
          </cell>
          <cell r="E810" t="str">
            <v>5LBS</v>
          </cell>
        </row>
        <row r="811">
          <cell r="A811" t="str">
            <v xml:space="preserve">FEVES JAUNES ENTIERES (SOUPE)        </v>
          </cell>
          <cell r="C811">
            <v>15.5</v>
          </cell>
          <cell r="D811">
            <v>1.55</v>
          </cell>
          <cell r="E811" t="str">
            <v>10 KG</v>
          </cell>
        </row>
        <row r="812">
          <cell r="A812" t="str">
            <v>FEVES JAUNES ENTIERES DISTAL</v>
          </cell>
          <cell r="C812">
            <v>22.69</v>
          </cell>
          <cell r="D812">
            <v>2.5211111111111113</v>
          </cell>
          <cell r="E812" t="str">
            <v>6*1.5KG</v>
          </cell>
        </row>
        <row r="813">
          <cell r="A813" t="str">
            <v>FEVES TONKA</v>
          </cell>
          <cell r="C813">
            <v>5.75</v>
          </cell>
          <cell r="D813">
            <v>0</v>
          </cell>
          <cell r="E813" t="str">
            <v>6 X 2.84 L</v>
          </cell>
        </row>
        <row r="814">
          <cell r="A814" t="str">
            <v>FIGUE</v>
          </cell>
          <cell r="C814">
            <v>19.75</v>
          </cell>
          <cell r="D814">
            <v>0.82291666666666663</v>
          </cell>
          <cell r="E814" t="str">
            <v>24 UN</v>
          </cell>
        </row>
        <row r="815">
          <cell r="A815" t="str">
            <v>FIGUES FRAICHES</v>
          </cell>
          <cell r="C815">
            <v>19.75</v>
          </cell>
          <cell r="D815">
            <v>0.82291666666666663</v>
          </cell>
          <cell r="E815" t="str">
            <v>24 UN</v>
          </cell>
        </row>
        <row r="816">
          <cell r="A816" t="str">
            <v>FIGUES PURÉE</v>
          </cell>
          <cell r="C816">
            <v>58.5</v>
          </cell>
          <cell r="D816">
            <v>11.7</v>
          </cell>
          <cell r="E816" t="str">
            <v>5*1KG</v>
          </cell>
        </row>
        <row r="817">
          <cell r="A817" t="str">
            <v>FIGUES SECHEES</v>
          </cell>
          <cell r="C817">
            <v>98</v>
          </cell>
          <cell r="D817">
            <v>98</v>
          </cell>
          <cell r="E817" t="str">
            <v>1KG</v>
          </cell>
        </row>
        <row r="818">
          <cell r="A818" t="str">
            <v>FIGUES SÉCHÉES DISTAL</v>
          </cell>
          <cell r="C818">
            <v>54.31</v>
          </cell>
          <cell r="D818">
            <v>18.103333333333335</v>
          </cell>
          <cell r="E818" t="str">
            <v>2*1.5KG</v>
          </cell>
        </row>
        <row r="819">
          <cell r="A819" t="str">
            <v>FILET D'ANCHOIS</v>
          </cell>
          <cell r="C819">
            <v>24.46</v>
          </cell>
          <cell r="D819">
            <v>5.5239385727190609</v>
          </cell>
          <cell r="E819" t="str">
            <v>12*369GR</v>
          </cell>
        </row>
        <row r="820">
          <cell r="A820" t="str">
            <v>FILET DE BASA</v>
          </cell>
          <cell r="C820">
            <v>5.0999999999999996</v>
          </cell>
          <cell r="D820">
            <v>5.0999999999999996</v>
          </cell>
          <cell r="E820" t="str">
            <v>KG</v>
          </cell>
        </row>
        <row r="821">
          <cell r="A821" t="str">
            <v>FILET DE BŒUF GRILLÉ</v>
          </cell>
          <cell r="D821">
            <v>14.21201238869113</v>
          </cell>
        </row>
        <row r="822">
          <cell r="A822" t="str">
            <v>FILET DE CERF BOVITENDRE</v>
          </cell>
          <cell r="C822">
            <v>52.23</v>
          </cell>
          <cell r="D822">
            <v>52.23</v>
          </cell>
          <cell r="E822" t="str">
            <v>KG</v>
          </cell>
        </row>
        <row r="823">
          <cell r="A823" t="str">
            <v>FILET DE CERF GFS</v>
          </cell>
          <cell r="C823">
            <v>63.68</v>
          </cell>
          <cell r="D823">
            <v>63.68</v>
          </cell>
          <cell r="E823" t="str">
            <v>KG</v>
          </cell>
        </row>
        <row r="824">
          <cell r="A824" t="str">
            <v>FILET DE CERF RECETTE LOGES</v>
          </cell>
          <cell r="D824">
            <v>12.131716485591255</v>
          </cell>
          <cell r="E824" t="str">
            <v>PORTION</v>
          </cell>
        </row>
        <row r="825">
          <cell r="A825" t="str">
            <v>FILET DE COCHONNET DU QUÉBEC GRILLÉ</v>
          </cell>
          <cell r="D825">
            <v>2.084572674262346</v>
          </cell>
        </row>
        <row r="826">
          <cell r="A826" t="str">
            <v>FILET DE CORVINA</v>
          </cell>
          <cell r="C826">
            <v>10.5</v>
          </cell>
          <cell r="D826">
            <v>21</v>
          </cell>
          <cell r="E826" t="str">
            <v>KG</v>
          </cell>
        </row>
        <row r="827">
          <cell r="A827" t="str">
            <v>FILET DE CORVINA (RECETTE)</v>
          </cell>
          <cell r="D827">
            <v>2.7216625267910937</v>
          </cell>
        </row>
        <row r="828">
          <cell r="A828" t="str">
            <v>FILET DE DORE 7 OZ</v>
          </cell>
          <cell r="C828">
            <v>16.8</v>
          </cell>
          <cell r="D828">
            <v>16.8</v>
          </cell>
          <cell r="E828" t="str">
            <v>KG</v>
          </cell>
        </row>
        <row r="829">
          <cell r="A829" t="str">
            <v>FILET DE DORÉ RECETTE LOGES</v>
          </cell>
          <cell r="D829">
            <v>6.8026179352956433</v>
          </cell>
          <cell r="E829" t="str">
            <v>PORTION</v>
          </cell>
        </row>
        <row r="830">
          <cell r="A830" t="str">
            <v>FILET DE FLÉTAN LÉGÈREMENT FUMÉ (RECETTE)</v>
          </cell>
          <cell r="D830">
            <v>2.4836176470588236</v>
          </cell>
        </row>
        <row r="831">
          <cell r="A831" t="str">
            <v>FILET DE FLÉTAN VELOUTÉ AU VIN BLANC</v>
          </cell>
          <cell r="D831">
            <v>6.1489506026105119</v>
          </cell>
        </row>
        <row r="832">
          <cell r="A832" t="str">
            <v>FILET DE MORUE 7 OZ.</v>
          </cell>
          <cell r="C832">
            <v>19.350000000000001</v>
          </cell>
          <cell r="D832">
            <v>19.350000000000001</v>
          </cell>
          <cell r="E832" t="str">
            <v>4.54 KG</v>
          </cell>
        </row>
        <row r="833">
          <cell r="A833" t="str">
            <v>FILET DE PERCHE</v>
          </cell>
          <cell r="C833">
            <v>19</v>
          </cell>
          <cell r="D833">
            <v>19</v>
          </cell>
          <cell r="E833" t="str">
            <v>KG</v>
          </cell>
        </row>
        <row r="834">
          <cell r="A834" t="str">
            <v>FILET DE PORC CONG LAUZON</v>
          </cell>
          <cell r="C834">
            <v>7.11</v>
          </cell>
          <cell r="D834">
            <v>7.11</v>
          </cell>
          <cell r="E834" t="str">
            <v>KG</v>
          </cell>
        </row>
        <row r="835">
          <cell r="A835" t="str">
            <v>FILET DE PORC CONGELÉE</v>
          </cell>
          <cell r="C835">
            <v>10.61</v>
          </cell>
          <cell r="D835">
            <v>10.61</v>
          </cell>
          <cell r="E835" t="str">
            <v>KG</v>
          </cell>
        </row>
        <row r="836">
          <cell r="A836" t="str">
            <v>FILET DE PORC NAGANO FRAIS LAUZON</v>
          </cell>
          <cell r="C836">
            <v>12.81</v>
          </cell>
          <cell r="D836">
            <v>12.81</v>
          </cell>
          <cell r="E836" t="str">
            <v>KG</v>
          </cell>
        </row>
        <row r="837">
          <cell r="A837" t="str">
            <v>FILET DE POULET PANE love me tender</v>
          </cell>
          <cell r="C837">
            <v>51.89</v>
          </cell>
          <cell r="D837">
            <v>12.9725</v>
          </cell>
          <cell r="E837" t="str">
            <v>4KG</v>
          </cell>
        </row>
        <row r="838">
          <cell r="A838" t="str">
            <v>FILET DE SANDRE</v>
          </cell>
          <cell r="C838">
            <v>0</v>
          </cell>
          <cell r="D838">
            <v>0</v>
          </cell>
          <cell r="E838" t="str">
            <v>KG</v>
          </cell>
        </row>
        <row r="839">
          <cell r="A839" t="str">
            <v>FILET DE SAUMON DE L'ATLANTIQUE POCHÉ</v>
          </cell>
          <cell r="D839">
            <v>5.0858137592459238</v>
          </cell>
        </row>
        <row r="840">
          <cell r="A840" t="str">
            <v>FILET DE SAUMON GRILLÉ SALSA À L'ORANGE ET ANANAS (RECETTE)</v>
          </cell>
          <cell r="D840">
            <v>2.2877748571428573</v>
          </cell>
        </row>
        <row r="841">
          <cell r="A841" t="str">
            <v>FILET DE SÉBASTE</v>
          </cell>
          <cell r="C841">
            <v>9.1</v>
          </cell>
          <cell r="D841">
            <v>9.1</v>
          </cell>
          <cell r="E841" t="str">
            <v>KG</v>
          </cell>
        </row>
        <row r="842">
          <cell r="A842" t="str">
            <v>FILET DE SÉBASTE</v>
          </cell>
          <cell r="C842">
            <v>9.1</v>
          </cell>
          <cell r="D842">
            <v>9.1</v>
          </cell>
          <cell r="E842" t="str">
            <v>4KG</v>
          </cell>
        </row>
        <row r="843">
          <cell r="A843" t="str">
            <v>FILET DE SOLE  6 OZ</v>
          </cell>
          <cell r="C843">
            <v>12.85</v>
          </cell>
          <cell r="D843">
            <v>12.85</v>
          </cell>
          <cell r="E843" t="str">
            <v>KG</v>
          </cell>
        </row>
        <row r="844">
          <cell r="A844" t="str">
            <v>FILET DE SOLE PANE 5 OZ.</v>
          </cell>
          <cell r="C844">
            <v>8.7100000000000009</v>
          </cell>
          <cell r="D844">
            <v>8.7100000000000009</v>
          </cell>
        </row>
        <row r="845">
          <cell r="A845" t="str">
            <v>FILET DE TILAPIA POELÉ</v>
          </cell>
          <cell r="D845">
            <v>1.6436598382437486</v>
          </cell>
        </row>
        <row r="846">
          <cell r="A846" t="str">
            <v>FILET DE TRUITE 7 OZ</v>
          </cell>
          <cell r="C846">
            <v>16.399999999999999</v>
          </cell>
          <cell r="D846">
            <v>16.399999999999999</v>
          </cell>
          <cell r="E846" t="str">
            <v>KG</v>
          </cell>
        </row>
        <row r="847">
          <cell r="A847" t="str">
            <v>FILET DE TURBOT</v>
          </cell>
          <cell r="C847">
            <v>19.93</v>
          </cell>
          <cell r="D847">
            <v>19.93</v>
          </cell>
          <cell r="E847" t="str">
            <v>9 KG</v>
          </cell>
        </row>
        <row r="848">
          <cell r="A848" t="str">
            <v>FILET DE VEAU DE LAIT</v>
          </cell>
          <cell r="C848">
            <v>46.58</v>
          </cell>
          <cell r="D848">
            <v>46.58</v>
          </cell>
          <cell r="E848" t="str">
            <v>KG</v>
          </cell>
        </row>
        <row r="849">
          <cell r="A849" t="str">
            <v>FILET DE VEAU PARÉ /S PERTE</v>
          </cell>
          <cell r="C849">
            <v>43.38</v>
          </cell>
          <cell r="D849">
            <v>43.38</v>
          </cell>
          <cell r="E849" t="str">
            <v>KG</v>
          </cell>
        </row>
        <row r="850">
          <cell r="A850" t="str">
            <v>FILET D'ÉPAULE DE BŒUF</v>
          </cell>
          <cell r="C850">
            <v>12.5</v>
          </cell>
          <cell r="D850">
            <v>12.5</v>
          </cell>
          <cell r="E850" t="str">
            <v>KG</v>
          </cell>
        </row>
        <row r="851">
          <cell r="A851" t="str">
            <v>FILET D'ESPADON</v>
          </cell>
          <cell r="C851">
            <v>19</v>
          </cell>
          <cell r="D851">
            <v>19</v>
          </cell>
          <cell r="E851" t="str">
            <v>KG</v>
          </cell>
        </row>
        <row r="852">
          <cell r="A852" t="str">
            <v>FILET MIGNON AAA DÉNUDÉ ENTIER OU PORTION LAUZON</v>
          </cell>
          <cell r="C852">
            <v>68.180000000000007</v>
          </cell>
          <cell r="D852">
            <v>68.180000000000007</v>
          </cell>
          <cell r="E852" t="str">
            <v>KG</v>
          </cell>
        </row>
        <row r="853">
          <cell r="A853" t="str">
            <v xml:space="preserve">FILET MIGNON AAA Sysco </v>
          </cell>
          <cell r="C853">
            <v>39</v>
          </cell>
          <cell r="D853">
            <v>50.7</v>
          </cell>
          <cell r="E853" t="str">
            <v>KG</v>
          </cell>
        </row>
        <row r="854">
          <cell r="A854" t="str">
            <v>FILET MIGNON AA-AAA</v>
          </cell>
          <cell r="C854">
            <v>67.5</v>
          </cell>
          <cell r="D854">
            <v>67.5</v>
          </cell>
          <cell r="E854" t="str">
            <v>KG</v>
          </cell>
        </row>
        <row r="855">
          <cell r="A855" t="str">
            <v>FILET MIGNON CC 8 OZ.</v>
          </cell>
          <cell r="C855">
            <v>57.5</v>
          </cell>
          <cell r="D855">
            <v>57.5</v>
          </cell>
          <cell r="E855" t="str">
            <v>KG</v>
          </cell>
        </row>
        <row r="856">
          <cell r="A856" t="str">
            <v>FILET MIGNON DE BŒUF ANGUS AAAENTIER</v>
          </cell>
          <cell r="C856">
            <v>37.72</v>
          </cell>
          <cell r="D856">
            <v>53.885714285714286</v>
          </cell>
          <cell r="E856" t="str">
            <v>UNITÉ</v>
          </cell>
        </row>
        <row r="857">
          <cell r="A857" t="str">
            <v>FILET MIGNON DE BŒUF STRLING ENTIER</v>
          </cell>
          <cell r="C857">
            <v>40.6</v>
          </cell>
          <cell r="D857">
            <v>40.6</v>
          </cell>
          <cell r="E857" t="str">
            <v>UNITÉ</v>
          </cell>
        </row>
        <row r="858">
          <cell r="A858" t="str">
            <v>FILET MIGNON DE CERF</v>
          </cell>
          <cell r="C858">
            <v>59.95</v>
          </cell>
          <cell r="D858">
            <v>59.95</v>
          </cell>
          <cell r="E858" t="str">
            <v>KG</v>
          </cell>
        </row>
        <row r="859">
          <cell r="A859" t="str">
            <v>FILETS DE PORC</v>
          </cell>
          <cell r="C859">
            <v>10.61</v>
          </cell>
          <cell r="D859">
            <v>10.61</v>
          </cell>
          <cell r="E859" t="str">
            <v>KG</v>
          </cell>
        </row>
        <row r="860">
          <cell r="A860" t="str">
            <v>FILETS DE POULET FLAMINGO</v>
          </cell>
          <cell r="C860">
            <v>15</v>
          </cell>
          <cell r="D860">
            <v>0</v>
          </cell>
          <cell r="E860" t="str">
            <v>KG</v>
          </cell>
        </row>
        <row r="861">
          <cell r="A861" t="str">
            <v>FILETS DE SAUMON AVEC PEAU</v>
          </cell>
          <cell r="B861">
            <v>1</v>
          </cell>
          <cell r="C861">
            <v>15.2</v>
          </cell>
          <cell r="D861">
            <v>19.759999999999998</v>
          </cell>
          <cell r="E861" t="str">
            <v>KG</v>
          </cell>
        </row>
        <row r="862">
          <cell r="A862" t="str">
            <v>FILETS DE VEAU</v>
          </cell>
          <cell r="C862">
            <v>28.89</v>
          </cell>
          <cell r="D862">
            <v>28.89</v>
          </cell>
          <cell r="E862" t="str">
            <v>KG</v>
          </cell>
        </row>
        <row r="863">
          <cell r="A863" t="str">
            <v>FILO DE CANARD AU POIVRE VERT</v>
          </cell>
          <cell r="C863">
            <v>59.62</v>
          </cell>
          <cell r="D863">
            <v>0.99366666666666659</v>
          </cell>
          <cell r="E863" t="str">
            <v>60UN</v>
          </cell>
        </row>
        <row r="864">
          <cell r="A864" t="str">
            <v>FIORE AUX ŒUFS</v>
          </cell>
          <cell r="C864">
            <v>3.5</v>
          </cell>
          <cell r="D864">
            <v>3.5</v>
          </cell>
          <cell r="E864" t="str">
            <v>KG</v>
          </cell>
        </row>
        <row r="865">
          <cell r="A865" t="str">
            <v>FISH N' CHIPS A LA BIERE FPI 4OZ</v>
          </cell>
          <cell r="C865">
            <v>50.05</v>
          </cell>
          <cell r="D865">
            <v>0</v>
          </cell>
          <cell r="E865" t="str">
            <v>KG</v>
          </cell>
        </row>
        <row r="866">
          <cell r="A866" t="str">
            <v>FISH'N CHIPS</v>
          </cell>
          <cell r="C866">
            <v>45</v>
          </cell>
          <cell r="D866">
            <v>1.125</v>
          </cell>
          <cell r="E866" t="str">
            <v>40 UN/CS</v>
          </cell>
        </row>
        <row r="867">
          <cell r="A867" t="str">
            <v>FLAGEOLET VERT</v>
          </cell>
          <cell r="C867">
            <v>26.5</v>
          </cell>
          <cell r="D867">
            <v>2.760416666666667</v>
          </cell>
          <cell r="E867" t="str">
            <v>12*796 ml</v>
          </cell>
        </row>
        <row r="868">
          <cell r="A868" t="str">
            <v>FLECHE DE BACON</v>
          </cell>
          <cell r="B868">
            <v>0.02</v>
          </cell>
          <cell r="C868">
            <v>5.32</v>
          </cell>
          <cell r="D868">
            <v>5.32</v>
          </cell>
          <cell r="E868" t="str">
            <v>KG</v>
          </cell>
        </row>
        <row r="869">
          <cell r="A869" t="str">
            <v>FLÈCHE DE BACON LAUZON</v>
          </cell>
          <cell r="C869">
            <v>8.49</v>
          </cell>
          <cell r="D869">
            <v>8.49</v>
          </cell>
          <cell r="E869" t="str">
            <v>KG</v>
          </cell>
        </row>
        <row r="870">
          <cell r="A870" t="str">
            <v>FLETAN</v>
          </cell>
          <cell r="C870">
            <v>28</v>
          </cell>
          <cell r="D870">
            <v>28</v>
          </cell>
          <cell r="E870" t="str">
            <v>KG</v>
          </cell>
        </row>
        <row r="871">
          <cell r="A871" t="str">
            <v xml:space="preserve">FLEUR D'AIL </v>
          </cell>
          <cell r="C871">
            <v>8</v>
          </cell>
          <cell r="D871">
            <v>8</v>
          </cell>
          <cell r="E871" t="str">
            <v>KG</v>
          </cell>
        </row>
        <row r="872">
          <cell r="A872" t="str">
            <v>FLEUR DE SEL</v>
          </cell>
          <cell r="C872">
            <v>26.5</v>
          </cell>
          <cell r="D872">
            <v>26.5</v>
          </cell>
          <cell r="E872" t="str">
            <v>KG</v>
          </cell>
        </row>
        <row r="873">
          <cell r="A873" t="str">
            <v>FLEUR HON TSAI TAI</v>
          </cell>
          <cell r="C873">
            <v>13.96</v>
          </cell>
          <cell r="D873">
            <v>279.20000000000005</v>
          </cell>
          <cell r="E873" t="str">
            <v>50GR</v>
          </cell>
        </row>
        <row r="874">
          <cell r="A874" t="str">
            <v>FLEUR ORCHIDEE COMESTIBLE</v>
          </cell>
          <cell r="C874">
            <v>18.75</v>
          </cell>
          <cell r="D874">
            <v>0.375</v>
          </cell>
          <cell r="E874" t="str">
            <v>50 UN</v>
          </cell>
        </row>
        <row r="875">
          <cell r="A875" t="str">
            <v>FOCACCIA AUX HERBES</v>
          </cell>
          <cell r="C875">
            <v>29.78</v>
          </cell>
          <cell r="D875">
            <v>2.1271428571428572</v>
          </cell>
          <cell r="E875" t="str">
            <v>14*430GR</v>
          </cell>
        </row>
        <row r="876">
          <cell r="A876" t="str">
            <v>FOCACCIA CONGELÉ (PLAQUE DE 12*16``)</v>
          </cell>
          <cell r="C876">
            <v>50.28</v>
          </cell>
          <cell r="D876">
            <v>8.2602857142857147</v>
          </cell>
          <cell r="E876" t="str">
            <v>14*430gr</v>
          </cell>
        </row>
        <row r="877">
          <cell r="A877" t="str">
            <v>FOCCACIA</v>
          </cell>
          <cell r="C877">
            <v>11.6</v>
          </cell>
          <cell r="D877">
            <v>0.96666666666666667</v>
          </cell>
          <cell r="E877" t="str">
            <v>DZ</v>
          </cell>
        </row>
        <row r="878">
          <cell r="A878" t="str">
            <v>FOCCACIA PLAQUE</v>
          </cell>
          <cell r="C878">
            <v>13.8</v>
          </cell>
          <cell r="D878">
            <v>13.8</v>
          </cell>
          <cell r="E878" t="str">
            <v>UNITE</v>
          </cell>
        </row>
        <row r="879">
          <cell r="A879" t="str">
            <v>FOIE DE VEAU</v>
          </cell>
          <cell r="C879">
            <v>13.45</v>
          </cell>
          <cell r="D879">
            <v>13.45</v>
          </cell>
          <cell r="E879" t="str">
            <v>KG</v>
          </cell>
        </row>
        <row r="880">
          <cell r="A880" t="str">
            <v>FOIE DE VEAU TRANCHÉ 113GR LAUZON</v>
          </cell>
          <cell r="C880">
            <v>47.58</v>
          </cell>
          <cell r="D880">
            <v>1.1895</v>
          </cell>
          <cell r="E880" t="str">
            <v>40*113GR</v>
          </cell>
        </row>
        <row r="881">
          <cell r="A881" t="str">
            <v>FOIE DE VOLAILLE</v>
          </cell>
          <cell r="C881">
            <v>2.95</v>
          </cell>
          <cell r="D881">
            <v>2.95</v>
          </cell>
          <cell r="E881" t="str">
            <v>KG</v>
          </cell>
        </row>
        <row r="882">
          <cell r="A882" t="str">
            <v>FOIE GRAS</v>
          </cell>
          <cell r="C882">
            <v>82.9</v>
          </cell>
          <cell r="D882">
            <v>82.9</v>
          </cell>
          <cell r="E882" t="str">
            <v>KG</v>
          </cell>
        </row>
        <row r="883">
          <cell r="A883" t="str">
            <v>FOIE GRAS B CONGELÉ</v>
          </cell>
          <cell r="C883">
            <v>46</v>
          </cell>
          <cell r="D883">
            <v>46</v>
          </cell>
          <cell r="E883" t="str">
            <v>KG</v>
          </cell>
        </row>
        <row r="884">
          <cell r="A884" t="str">
            <v>FOIE GRAS DE CANARD DU TERROIR</v>
          </cell>
          <cell r="D884">
            <v>10.539202875876123</v>
          </cell>
        </row>
        <row r="885">
          <cell r="A885" t="str">
            <v>FOIE GRAS DE CANARD RECETTE LOGES 2011-2012</v>
          </cell>
          <cell r="D885" t="e">
            <v>#N/A</v>
          </cell>
          <cell r="E885" t="str">
            <v>PORTION</v>
          </cell>
        </row>
        <row r="886">
          <cell r="A886" t="str">
            <v>FOIE GRAS TORCHON</v>
          </cell>
          <cell r="C886">
            <v>64.257852450026931</v>
          </cell>
          <cell r="D886">
            <v>64.257852450026931</v>
          </cell>
          <cell r="E886" t="str">
            <v>KG</v>
          </cell>
        </row>
        <row r="887">
          <cell r="A887" t="str">
            <v xml:space="preserve">FOIE GRAS TORCHON (RECETTE PORTION) </v>
          </cell>
          <cell r="C887">
            <v>4.4838568300017956</v>
          </cell>
          <cell r="D887">
            <v>4.4838568300017956</v>
          </cell>
          <cell r="E887" t="str">
            <v>PORTION</v>
          </cell>
        </row>
        <row r="888">
          <cell r="A888" t="str">
            <v>FOND DE TARTE 4 POUCE SUCRE</v>
          </cell>
          <cell r="C888">
            <v>51.89</v>
          </cell>
          <cell r="D888">
            <v>0.86483333333333334</v>
          </cell>
          <cell r="E888" t="str">
            <v>60'S</v>
          </cell>
        </row>
        <row r="889">
          <cell r="A889" t="str">
            <v>FOND DE TARTE SALÉ 5 POUCE</v>
          </cell>
          <cell r="C889">
            <v>45.03</v>
          </cell>
          <cell r="D889">
            <v>0.37525000000000003</v>
          </cell>
          <cell r="E889" t="str">
            <v>120UNITÉ</v>
          </cell>
        </row>
        <row r="890">
          <cell r="A890" t="str">
            <v>FOND DE VOLAILLE</v>
          </cell>
          <cell r="D890">
            <v>3.9040062952338923</v>
          </cell>
        </row>
        <row r="891">
          <cell r="A891" t="str">
            <v>FONDANT CARAMEL SPECULOS</v>
          </cell>
          <cell r="C891">
            <v>3.95</v>
          </cell>
          <cell r="D891">
            <v>3.95</v>
          </cell>
          <cell r="E891" t="str">
            <v>UN</v>
          </cell>
        </row>
        <row r="892">
          <cell r="A892" t="str">
            <v>FONDS D'ARTICHAUTS</v>
          </cell>
          <cell r="C892">
            <v>29.59</v>
          </cell>
          <cell r="D892">
            <v>1.7365023474178405</v>
          </cell>
          <cell r="E892" t="str">
            <v>6*2,84 L</v>
          </cell>
        </row>
        <row r="893">
          <cell r="A893" t="str">
            <v>FONDS D'ARTICHAUTS CONGELÉS</v>
          </cell>
          <cell r="C893">
            <v>73.150000000000006</v>
          </cell>
          <cell r="D893">
            <v>14.067307692307693</v>
          </cell>
          <cell r="E893" t="str">
            <v>20*375GR</v>
          </cell>
        </row>
        <row r="894">
          <cell r="A894" t="str">
            <v>FONDUE D'ARTICHAUTS</v>
          </cell>
          <cell r="D894">
            <v>1.4373180223138264</v>
          </cell>
        </row>
        <row r="895">
          <cell r="A895" t="str">
            <v>FONTINA FROMAGE</v>
          </cell>
          <cell r="C895">
            <v>21.15</v>
          </cell>
          <cell r="D895">
            <v>7.05</v>
          </cell>
          <cell r="E895" t="str">
            <v>3 KG</v>
          </cell>
        </row>
        <row r="896">
          <cell r="A896" t="str">
            <v>FORET NOIR</v>
          </cell>
          <cell r="C896">
            <v>0</v>
          </cell>
          <cell r="D896">
            <v>0</v>
          </cell>
          <cell r="E896">
            <v>0</v>
          </cell>
        </row>
        <row r="897">
          <cell r="A897" t="str">
            <v xml:space="preserve">FOUGASSE PACETTA </v>
          </cell>
          <cell r="C897">
            <v>12</v>
          </cell>
          <cell r="D897">
            <v>12</v>
          </cell>
          <cell r="E897" t="str">
            <v>KG</v>
          </cell>
        </row>
        <row r="898">
          <cell r="A898" t="str">
            <v>FRAISE PURÉE</v>
          </cell>
          <cell r="C898">
            <v>43.5</v>
          </cell>
          <cell r="D898">
            <v>8.6999999999999993</v>
          </cell>
          <cell r="E898" t="str">
            <v>5*1KG</v>
          </cell>
        </row>
        <row r="899">
          <cell r="A899" t="str">
            <v>FRAISE SURGELÉ 5*1KG</v>
          </cell>
          <cell r="C899">
            <v>19.5</v>
          </cell>
          <cell r="D899">
            <v>3.9</v>
          </cell>
          <cell r="E899" t="str">
            <v>5*1KG</v>
          </cell>
        </row>
        <row r="900">
          <cell r="A900" t="str">
            <v>FRAISE TREMPÉE DANS CHOCOLAT</v>
          </cell>
          <cell r="C900">
            <v>1</v>
          </cell>
          <cell r="D900">
            <v>1</v>
          </cell>
          <cell r="E900" t="str">
            <v>UN</v>
          </cell>
        </row>
        <row r="901">
          <cell r="A901" t="str">
            <v>FRAISES</v>
          </cell>
          <cell r="C901">
            <v>18.75</v>
          </cell>
          <cell r="D901">
            <v>5.162444933920705</v>
          </cell>
          <cell r="E901" t="str">
            <v>8*1LB</v>
          </cell>
        </row>
        <row r="902">
          <cell r="A902" t="str">
            <v>FRAISIER</v>
          </cell>
          <cell r="C902">
            <v>0</v>
          </cell>
          <cell r="D902">
            <v>0</v>
          </cell>
          <cell r="E902">
            <v>0</v>
          </cell>
        </row>
        <row r="903">
          <cell r="A903" t="str">
            <v>FRAMBOISE SURGELÉE</v>
          </cell>
          <cell r="C903">
            <v>39.950000000000003</v>
          </cell>
          <cell r="D903">
            <v>7.99</v>
          </cell>
          <cell r="E903" t="str">
            <v>5*1KG</v>
          </cell>
        </row>
        <row r="904">
          <cell r="A904" t="str">
            <v>FRAMBOISES</v>
          </cell>
          <cell r="C904">
            <v>36</v>
          </cell>
          <cell r="D904">
            <v>3</v>
          </cell>
          <cell r="E904" t="str">
            <v>12'S</v>
          </cell>
        </row>
        <row r="905">
          <cell r="A905" t="str">
            <v>FRAMBOISES PURÉE</v>
          </cell>
          <cell r="C905">
            <v>72.5</v>
          </cell>
          <cell r="D905">
            <v>12.083333333333334</v>
          </cell>
          <cell r="E905" t="str">
            <v>6*1KG</v>
          </cell>
        </row>
        <row r="906">
          <cell r="A906" t="str">
            <v>FRISEE ROUGE</v>
          </cell>
          <cell r="C906">
            <v>18.75</v>
          </cell>
          <cell r="D906">
            <v>18.75</v>
          </cell>
          <cell r="E906" t="str">
            <v>PC</v>
          </cell>
        </row>
        <row r="907">
          <cell r="A907" t="str">
            <v>FRISÉE ROUGE</v>
          </cell>
          <cell r="C907">
            <v>28.5</v>
          </cell>
          <cell r="D907">
            <v>1.1875</v>
          </cell>
          <cell r="E907" t="str">
            <v>24 CS</v>
          </cell>
        </row>
        <row r="908">
          <cell r="A908" t="str">
            <v xml:space="preserve">FRISÉE VERTE </v>
          </cell>
          <cell r="C908">
            <v>20.5</v>
          </cell>
          <cell r="D908">
            <v>0.85416666666666663</v>
          </cell>
          <cell r="E908" t="str">
            <v>24 CS</v>
          </cell>
        </row>
        <row r="909">
          <cell r="A909" t="str">
            <v>FRITE DE PATATE SUCRÉE</v>
          </cell>
          <cell r="C909">
            <v>38.979999999999997</v>
          </cell>
          <cell r="D909">
            <v>5.7492625368731565</v>
          </cell>
          <cell r="E909" t="str">
            <v>6*2.5LBS</v>
          </cell>
        </row>
        <row r="910">
          <cell r="A910" t="str">
            <v>FRITE DE PATATES DOUCES ONDULÉES</v>
          </cell>
          <cell r="C910">
            <v>32.64</v>
          </cell>
          <cell r="D910">
            <v>4.8141592920353986</v>
          </cell>
          <cell r="E910" t="str">
            <v>6*1.13KG</v>
          </cell>
        </row>
        <row r="911">
          <cell r="A911" t="str">
            <v>FRITE DOLLAR</v>
          </cell>
          <cell r="C911">
            <v>28.84</v>
          </cell>
          <cell r="D911">
            <v>2.12</v>
          </cell>
          <cell r="E911" t="str">
            <v>6*5LBS</v>
          </cell>
        </row>
        <row r="912">
          <cell r="A912" t="str">
            <v>FRITES DE PATATE SUCRÉES</v>
          </cell>
          <cell r="C912">
            <v>38.979999999999997</v>
          </cell>
          <cell r="D912">
            <v>5.7492625368731565</v>
          </cell>
          <cell r="E912" t="str">
            <v>6*2.5LBS</v>
          </cell>
        </row>
        <row r="913">
          <cell r="A913" t="str">
            <v>FRITES GAUFFRÉES</v>
          </cell>
          <cell r="C913">
            <v>47.5</v>
          </cell>
          <cell r="D913">
            <v>4.3738489871086559</v>
          </cell>
          <cell r="E913" t="str">
            <v>6*1.81KG</v>
          </cell>
        </row>
        <row r="914">
          <cell r="A914" t="str">
            <v>FRITES SURGELÉE</v>
          </cell>
          <cell r="C914">
            <v>37.659999999999997</v>
          </cell>
          <cell r="D914">
            <v>3.67</v>
          </cell>
          <cell r="E914" t="str">
            <v>5*2,5</v>
          </cell>
        </row>
        <row r="915">
          <cell r="A915" t="str">
            <v>FROMAGE À LA CRÈME ANCO</v>
          </cell>
          <cell r="C915">
            <v>9.92</v>
          </cell>
          <cell r="D915">
            <v>4.96</v>
          </cell>
          <cell r="E915" t="str">
            <v>2KG</v>
          </cell>
        </row>
        <row r="916">
          <cell r="A916" t="str">
            <v>FROMAGE À LA CRÉME AU BACON</v>
          </cell>
          <cell r="D916">
            <v>6.8662179487179476</v>
          </cell>
        </row>
        <row r="917">
          <cell r="A917" t="str">
            <v>FROMAGE À LA CRÈME BBQ</v>
          </cell>
          <cell r="D917">
            <v>5.6029456818569727</v>
          </cell>
        </row>
        <row r="918">
          <cell r="A918" t="str">
            <v>FROMAGE BLANC TAPAS</v>
          </cell>
          <cell r="D918">
            <v>0.8364581595132744</v>
          </cell>
        </row>
        <row r="919">
          <cell r="A919" t="str">
            <v>FROMAGE CHEDDAR  JAUNE EN TRANCHE</v>
          </cell>
          <cell r="C919">
            <v>36.71</v>
          </cell>
          <cell r="D919">
            <v>9.1775000000000002</v>
          </cell>
          <cell r="E919" t="str">
            <v>2*2KG</v>
          </cell>
        </row>
        <row r="920">
          <cell r="A920" t="str">
            <v>FROMAGE DE CHÈVRE AUX HERBES</v>
          </cell>
          <cell r="D920">
            <v>24.107424242424241</v>
          </cell>
        </row>
        <row r="921">
          <cell r="A921" t="str">
            <v>FROMAGE EN GRAIN</v>
          </cell>
          <cell r="C921">
            <v>11.54</v>
          </cell>
          <cell r="D921">
            <v>11.54</v>
          </cell>
          <cell r="E921" t="str">
            <v>KG</v>
          </cell>
        </row>
        <row r="922">
          <cell r="A922" t="str">
            <v>FROMAGES FRANCAIS</v>
          </cell>
          <cell r="D922">
            <v>3.3019997788661435</v>
          </cell>
        </row>
        <row r="923">
          <cell r="A923" t="str">
            <v>FROMAGES GOURMET</v>
          </cell>
          <cell r="D923">
            <v>4.3713609279621508</v>
          </cell>
        </row>
        <row r="924">
          <cell r="A924" t="str">
            <v>FROMAGES ITALIEN</v>
          </cell>
          <cell r="D924">
            <v>3.3414331121994763</v>
          </cell>
        </row>
        <row r="925">
          <cell r="A925" t="str">
            <v xml:space="preserve">FROMAGE PECORINO </v>
          </cell>
          <cell r="C925">
            <v>30</v>
          </cell>
          <cell r="D925">
            <v>30</v>
          </cell>
          <cell r="E925" t="str">
            <v>KG</v>
          </cell>
        </row>
        <row r="926">
          <cell r="A926" t="str">
            <v>FROMAGES QUÉBECOIS</v>
          </cell>
          <cell r="D926">
            <v>3.3903012362856688</v>
          </cell>
        </row>
        <row r="927">
          <cell r="A927" t="str">
            <v>FRUITS DE LA PASSION PUREE</v>
          </cell>
          <cell r="C927">
            <v>72.5</v>
          </cell>
          <cell r="D927">
            <v>12.083333333333334</v>
          </cell>
          <cell r="E927" t="str">
            <v>6*1KG</v>
          </cell>
        </row>
        <row r="928">
          <cell r="A928" t="str">
            <v>FRUITS FRAIS DU MARCHÉ LOGES</v>
          </cell>
          <cell r="D928">
            <v>1.4944089754187344</v>
          </cell>
        </row>
        <row r="929">
          <cell r="A929" t="str">
            <v>FUMÉ LIQUIDE</v>
          </cell>
          <cell r="C929">
            <v>16.95</v>
          </cell>
          <cell r="D929">
            <v>4.3911917098445592</v>
          </cell>
          <cell r="E929" t="str">
            <v>3.86L</v>
          </cell>
        </row>
        <row r="930">
          <cell r="A930" t="str">
            <v>FUMET DE POISSON</v>
          </cell>
          <cell r="D930">
            <v>3.4115344222891517</v>
          </cell>
        </row>
        <row r="931">
          <cell r="A931" t="str">
            <v>FUMET DE POISSON (RECETTE)</v>
          </cell>
          <cell r="D931">
            <v>2.6851732353693056</v>
          </cell>
        </row>
        <row r="932">
          <cell r="A932" t="str">
            <v xml:space="preserve">FUNKY CITRON </v>
          </cell>
          <cell r="C932">
            <v>58.84</v>
          </cell>
          <cell r="D932">
            <v>29.42</v>
          </cell>
          <cell r="E932" t="str">
            <v>2UNITE</v>
          </cell>
        </row>
        <row r="933">
          <cell r="A933" t="str">
            <v>Fusilli au petits légumes etjambon</v>
          </cell>
        </row>
        <row r="934">
          <cell r="A934" t="str">
            <v xml:space="preserve">FUSILLI AUX LEGUMES                              </v>
          </cell>
          <cell r="C934">
            <v>16.149999999999999</v>
          </cell>
          <cell r="D934">
            <v>3.5572687224669601</v>
          </cell>
          <cell r="E934" t="str">
            <v>4.54KG</v>
          </cell>
        </row>
        <row r="935">
          <cell r="A935" t="str">
            <v>GALETTE DE BŒUF 4OZ</v>
          </cell>
          <cell r="C935">
            <v>41.56</v>
          </cell>
          <cell r="D935">
            <v>1.1544444444444446</v>
          </cell>
          <cell r="E935" t="str">
            <v>36UN</v>
          </cell>
        </row>
        <row r="936">
          <cell r="A936" t="str">
            <v>GALETTE DE BŒUF 7OZ</v>
          </cell>
          <cell r="C936">
            <v>48.86</v>
          </cell>
          <cell r="D936">
            <v>2.0358333333333332</v>
          </cell>
          <cell r="E936" t="str">
            <v>24*198GR</v>
          </cell>
        </row>
        <row r="937">
          <cell r="A937" t="str">
            <v>GALETTE DE BŒUF AA/AAA 6OZ LAUZON</v>
          </cell>
          <cell r="C937">
            <v>9.48</v>
          </cell>
          <cell r="D937">
            <v>9.48</v>
          </cell>
          <cell r="E937" t="str">
            <v>KG</v>
          </cell>
        </row>
        <row r="938">
          <cell r="A938" t="str">
            <v>GALETTE DE BŒUF MINI</v>
          </cell>
          <cell r="C938">
            <v>70.680000000000007</v>
          </cell>
          <cell r="D938">
            <v>0.52355555555555555</v>
          </cell>
          <cell r="E938" t="str">
            <v>135 UN</v>
          </cell>
        </row>
        <row r="939">
          <cell r="A939" t="str">
            <v>GALETTE DE BŒUF MINI AA/AAA 45GR LAUZON</v>
          </cell>
          <cell r="C939">
            <v>33.61</v>
          </cell>
          <cell r="D939">
            <v>0.28008333333333335</v>
          </cell>
          <cell r="E939" t="str">
            <v>120*45GR</v>
          </cell>
        </row>
        <row r="940">
          <cell r="A940" t="str">
            <v>GALETTE DE POULET CROUSTILLANT</v>
          </cell>
          <cell r="C940">
            <v>0.77</v>
          </cell>
          <cell r="D940">
            <v>0.77</v>
          </cell>
          <cell r="E940" t="str">
            <v>UNITE</v>
          </cell>
        </row>
        <row r="941">
          <cell r="A941" t="str">
            <v>GALETTE VÉGÉTARIENNE LAUZON</v>
          </cell>
          <cell r="C941">
            <v>47.63</v>
          </cell>
          <cell r="D941">
            <v>0.99229166666666668</v>
          </cell>
          <cell r="E941" t="str">
            <v>4*12*96 GR</v>
          </cell>
        </row>
        <row r="942">
          <cell r="A942" t="str">
            <v>GALETTES DE RIZ</v>
          </cell>
          <cell r="C942">
            <v>0</v>
          </cell>
          <cell r="D942">
            <v>0</v>
          </cell>
          <cell r="E942" t="str">
            <v>4.54 KG</v>
          </cell>
        </row>
        <row r="943">
          <cell r="A943" t="str">
            <v>GAMBAS (CREVETTES 4/6 non decorti. )</v>
          </cell>
          <cell r="C943">
            <v>45.95</v>
          </cell>
          <cell r="D943">
            <v>45.95</v>
          </cell>
          <cell r="E943" t="str">
            <v>400 GR</v>
          </cell>
        </row>
        <row r="944">
          <cell r="A944" t="str">
            <v xml:space="preserve">GARGANELLI                                               </v>
          </cell>
          <cell r="C944">
            <v>58.84</v>
          </cell>
          <cell r="D944">
            <v>0</v>
          </cell>
          <cell r="E944" t="str">
            <v>KG</v>
          </cell>
        </row>
        <row r="945">
          <cell r="A945" t="str">
            <v>GARNITURE POUR SANDWICHS</v>
          </cell>
          <cell r="D945">
            <v>0.45</v>
          </cell>
        </row>
        <row r="946">
          <cell r="A946" t="str">
            <v>GARNITURE TOFFEE POUR PARADIS</v>
          </cell>
          <cell r="C946">
            <v>66.27</v>
          </cell>
          <cell r="D946">
            <v>12.181985294117645</v>
          </cell>
          <cell r="E946" t="str">
            <v>4*1.36KG</v>
          </cell>
        </row>
        <row r="947">
          <cell r="A947" t="str">
            <v>GARNITURES CANAPÉS</v>
          </cell>
          <cell r="D947">
            <v>0.05</v>
          </cell>
        </row>
        <row r="948">
          <cell r="A948" t="str">
            <v>GARNITURES DESSERTS</v>
          </cell>
          <cell r="D948">
            <v>0.2</v>
          </cell>
        </row>
        <row r="949">
          <cell r="A949" t="str">
            <v>GARNITURES ENTRÉES BANQUET</v>
          </cell>
          <cell r="D949">
            <v>0.2</v>
          </cell>
        </row>
        <row r="950">
          <cell r="A950" t="str">
            <v>GARNITURES PLATS BANQUETS</v>
          </cell>
          <cell r="D950">
            <v>0.2</v>
          </cell>
        </row>
        <row r="951">
          <cell r="A951" t="str">
            <v>GATEAU A LA MANGUE</v>
          </cell>
          <cell r="C951">
            <v>0</v>
          </cell>
          <cell r="D951">
            <v>0</v>
          </cell>
          <cell r="E951" t="str">
            <v>6 UNITE</v>
          </cell>
        </row>
        <row r="952">
          <cell r="A952" t="str">
            <v>GÂTEAU AU CAROTTES (RECETTE)</v>
          </cell>
          <cell r="D952">
            <v>2.8060518571428572</v>
          </cell>
        </row>
        <row r="953">
          <cell r="A953" t="str">
            <v>GATEAU AU FROMAGE</v>
          </cell>
          <cell r="C953">
            <v>91.88</v>
          </cell>
          <cell r="D953">
            <v>22.97</v>
          </cell>
          <cell r="E953" t="str">
            <v>4 UNITE</v>
          </cell>
        </row>
        <row r="954">
          <cell r="A954" t="str">
            <v>GATEAU AU FROMAGE BOULANGERIE BELGE</v>
          </cell>
          <cell r="C954">
            <v>26</v>
          </cell>
          <cell r="D954">
            <v>26</v>
          </cell>
          <cell r="E954" t="str">
            <v>UN</v>
          </cell>
        </row>
        <row r="955">
          <cell r="A955" t="str">
            <v>GATEAU AU FROMAGE DAIQUIRI FRAISE</v>
          </cell>
          <cell r="C955">
            <v>184</v>
          </cell>
          <cell r="D955">
            <v>46</v>
          </cell>
          <cell r="E955" t="str">
            <v>4 UNITE</v>
          </cell>
        </row>
        <row r="956">
          <cell r="A956" t="str">
            <v>GATEAU AU FROMAGE MINI BOUCHÉES</v>
          </cell>
          <cell r="C956">
            <v>76.430000000000007</v>
          </cell>
          <cell r="D956">
            <v>0.34120535714285716</v>
          </cell>
          <cell r="E956" t="str">
            <v>4*54UN</v>
          </cell>
        </row>
        <row r="957">
          <cell r="A957" t="str">
            <v>GATEAU AU FROMAGE MINI ROLO</v>
          </cell>
          <cell r="D957">
            <v>28.305999999999997</v>
          </cell>
        </row>
        <row r="958">
          <cell r="A958" t="str">
            <v>GATEAU AUX CAROTTES</v>
          </cell>
          <cell r="C958">
            <v>71.28</v>
          </cell>
          <cell r="D958">
            <v>35.64</v>
          </cell>
          <cell r="E958" t="str">
            <v>2UNITE</v>
          </cell>
        </row>
        <row r="959">
          <cell r="A959" t="str">
            <v>GATEAU BAVAROIS MANGUE ET CASSIS</v>
          </cell>
          <cell r="C959">
            <v>20.059999999999999</v>
          </cell>
          <cell r="D959">
            <v>20.059999999999999</v>
          </cell>
          <cell r="E959" t="str">
            <v>UNITE</v>
          </cell>
        </row>
        <row r="960">
          <cell r="A960" t="str">
            <v>GATEAU COINTREAU</v>
          </cell>
          <cell r="C960">
            <v>27.8</v>
          </cell>
          <cell r="D960">
            <v>27.8</v>
          </cell>
          <cell r="E960" t="str">
            <v>UN</v>
          </cell>
        </row>
        <row r="961">
          <cell r="A961" t="str">
            <v>GATEAU CRÈME AU BEURRE MOKA</v>
          </cell>
          <cell r="C961">
            <v>24.5</v>
          </cell>
          <cell r="D961">
            <v>24.5</v>
          </cell>
          <cell r="E961" t="str">
            <v>UN</v>
          </cell>
        </row>
        <row r="962">
          <cell r="A962" t="str">
            <v>GATEAU DE CRABE CANAPÉ</v>
          </cell>
          <cell r="C962">
            <v>37.5</v>
          </cell>
          <cell r="D962">
            <v>0.625</v>
          </cell>
          <cell r="E962" t="str">
            <v>1*60UN</v>
          </cell>
        </row>
        <row r="963">
          <cell r="A963" t="str">
            <v>GATEAU FLEUR DE SEL</v>
          </cell>
          <cell r="C963">
            <v>29.5</v>
          </cell>
          <cell r="D963">
            <v>29.5</v>
          </cell>
          <cell r="E963" t="str">
            <v>UN</v>
          </cell>
        </row>
        <row r="964">
          <cell r="A964" t="str">
            <v>GATEAU FÔRET NOIR</v>
          </cell>
          <cell r="C964">
            <v>26.5</v>
          </cell>
          <cell r="D964">
            <v>26.5</v>
          </cell>
          <cell r="E964" t="str">
            <v>UN</v>
          </cell>
        </row>
        <row r="965">
          <cell r="A965" t="str">
            <v>GATEAU FRAISES ET AMANDES SALÉES</v>
          </cell>
          <cell r="C965">
            <v>35</v>
          </cell>
          <cell r="D965">
            <v>35</v>
          </cell>
          <cell r="E965" t="str">
            <v>UNITÉ</v>
          </cell>
        </row>
        <row r="966">
          <cell r="A966" t="str">
            <v>GATEAU FRAISIER</v>
          </cell>
          <cell r="C966">
            <v>27.8</v>
          </cell>
          <cell r="D966">
            <v>27.8</v>
          </cell>
          <cell r="E966" t="str">
            <v>UN</v>
          </cell>
        </row>
        <row r="967">
          <cell r="A967" t="str">
            <v>GATEAU FRAMBOISIER</v>
          </cell>
          <cell r="C967">
            <v>29.5</v>
          </cell>
          <cell r="D967">
            <v>29.5</v>
          </cell>
          <cell r="E967" t="str">
            <v>UN</v>
          </cell>
        </row>
        <row r="968">
          <cell r="A968" t="str">
            <v>GATEAU LEVY ROOT BEER</v>
          </cell>
          <cell r="C968">
            <v>35</v>
          </cell>
          <cell r="D968">
            <v>35</v>
          </cell>
          <cell r="E968" t="str">
            <v>UNITÉ</v>
          </cell>
        </row>
        <row r="969">
          <cell r="A969" t="str">
            <v>GATEAU MANDARINE</v>
          </cell>
          <cell r="C969">
            <v>0</v>
          </cell>
          <cell r="D969">
            <v>0</v>
          </cell>
        </row>
        <row r="970">
          <cell r="A970" t="str">
            <v>GATEAU OPERA PLAQUE</v>
          </cell>
          <cell r="C970">
            <v>56.86</v>
          </cell>
          <cell r="D970">
            <v>0.59229166666666666</v>
          </cell>
          <cell r="E970" t="str">
            <v>2*48UN</v>
          </cell>
        </row>
        <row r="971">
          <cell r="A971" t="str">
            <v>GATEAU PARADIS</v>
          </cell>
          <cell r="C971">
            <v>55.26</v>
          </cell>
          <cell r="D971">
            <v>27.63</v>
          </cell>
          <cell r="E971" t="str">
            <v>2 UNITES</v>
          </cell>
        </row>
        <row r="972">
          <cell r="A972" t="str">
            <v>GATEAU PARIS BREST</v>
          </cell>
          <cell r="C972">
            <v>27.5</v>
          </cell>
          <cell r="D972">
            <v>27.5</v>
          </cell>
          <cell r="E972" t="str">
            <v>UN</v>
          </cell>
        </row>
        <row r="973">
          <cell r="A973" t="str">
            <v>GATEAU PASSION ÉQUATEUR</v>
          </cell>
          <cell r="C973">
            <v>29.5</v>
          </cell>
          <cell r="D973">
            <v>29.5</v>
          </cell>
          <cell r="E973" t="str">
            <v>UN</v>
          </cell>
        </row>
        <row r="974">
          <cell r="A974" t="str">
            <v>GATEAU POUDING AUX BLEUETS</v>
          </cell>
          <cell r="C974">
            <v>28.41</v>
          </cell>
          <cell r="D974">
            <v>7.1025</v>
          </cell>
          <cell r="E974" t="str">
            <v>4UN</v>
          </cell>
        </row>
        <row r="975">
          <cell r="A975" t="str">
            <v>GATEAU PRIVILÈGE</v>
          </cell>
          <cell r="C975">
            <v>29.5</v>
          </cell>
          <cell r="D975">
            <v>29.5</v>
          </cell>
          <cell r="E975" t="str">
            <v>UN</v>
          </cell>
        </row>
        <row r="976">
          <cell r="A976" t="str">
            <v>GATEAU QUATRE-QUART CITRON</v>
          </cell>
          <cell r="C976">
            <v>24.61</v>
          </cell>
          <cell r="D976">
            <v>24.61</v>
          </cell>
          <cell r="E976" t="str">
            <v>UNITÉ</v>
          </cell>
        </row>
        <row r="977">
          <cell r="A977" t="str">
            <v>GATEAU RED VELVET</v>
          </cell>
          <cell r="C977">
            <v>70.56</v>
          </cell>
          <cell r="D977">
            <v>35.28</v>
          </cell>
          <cell r="E977" t="str">
            <v>2 UNITES</v>
          </cell>
        </row>
        <row r="978">
          <cell r="A978" t="str">
            <v>GATEAU TENTATION ROYAL</v>
          </cell>
          <cell r="C978">
            <v>29.5</v>
          </cell>
          <cell r="D978">
            <v>29.5</v>
          </cell>
          <cell r="E978" t="str">
            <v>UN</v>
          </cell>
        </row>
        <row r="979">
          <cell r="A979" t="str">
            <v>GATEAU TIRAMISU</v>
          </cell>
          <cell r="C979">
            <v>29.5</v>
          </cell>
          <cell r="D979">
            <v>29.5</v>
          </cell>
          <cell r="E979" t="str">
            <v>UN</v>
          </cell>
        </row>
        <row r="980">
          <cell r="A980" t="str">
            <v>GATEAU TIRAMISU</v>
          </cell>
          <cell r="C980">
            <v>30.62</v>
          </cell>
          <cell r="D980">
            <v>30.62</v>
          </cell>
          <cell r="E980" t="str">
            <v>UN</v>
          </cell>
        </row>
        <row r="981">
          <cell r="A981" t="str">
            <v>GAUFRE DE BRUXELLES</v>
          </cell>
          <cell r="C981">
            <v>1.95</v>
          </cell>
          <cell r="D981">
            <v>1.95</v>
          </cell>
          <cell r="E981" t="str">
            <v>UN</v>
          </cell>
        </row>
        <row r="982">
          <cell r="A982" t="str">
            <v>GAUFRE DE LIEGE</v>
          </cell>
          <cell r="C982">
            <v>1.95</v>
          </cell>
          <cell r="D982">
            <v>1.95</v>
          </cell>
          <cell r="E982" t="str">
            <v>UN</v>
          </cell>
        </row>
        <row r="983">
          <cell r="A983" t="str">
            <v>GAUFFRE DE LIÈGE MINI</v>
          </cell>
          <cell r="C983">
            <v>1</v>
          </cell>
          <cell r="D983">
            <v>1</v>
          </cell>
          <cell r="E983" t="str">
            <v>UN</v>
          </cell>
        </row>
        <row r="984">
          <cell r="A984" t="str">
            <v>GELATINE EN FEUILLE</v>
          </cell>
          <cell r="C984">
            <v>44</v>
          </cell>
          <cell r="D984">
            <v>0.17599999999999999</v>
          </cell>
          <cell r="E984" t="str">
            <v>250 FEUILLES</v>
          </cell>
        </row>
        <row r="985">
          <cell r="A985" t="str">
            <v>GELATINE EN POUDRE</v>
          </cell>
          <cell r="C985">
            <v>16.5</v>
          </cell>
          <cell r="D985">
            <v>6.6</v>
          </cell>
          <cell r="E985" t="str">
            <v>2,5KG/CS</v>
          </cell>
        </row>
        <row r="986">
          <cell r="A986" t="str">
            <v>GELÉE DE BLEUETS (RECETTE)</v>
          </cell>
          <cell r="D986" t="e">
            <v>#N/A</v>
          </cell>
        </row>
        <row r="987">
          <cell r="A987" t="str">
            <v>GELÉE DE CIDRE DE POMME</v>
          </cell>
          <cell r="C987">
            <v>20.5</v>
          </cell>
          <cell r="D987">
            <v>20.5</v>
          </cell>
          <cell r="E987" t="str">
            <v>KG</v>
          </cell>
        </row>
        <row r="988">
          <cell r="A988" t="str">
            <v>GELÉE DE MENTHE</v>
          </cell>
          <cell r="C988">
            <v>21.5</v>
          </cell>
          <cell r="D988">
            <v>47.300000000000004</v>
          </cell>
          <cell r="E988" t="str">
            <v>454 GR</v>
          </cell>
        </row>
        <row r="989">
          <cell r="A989" t="str">
            <v>GELÉE DE MENTHE</v>
          </cell>
          <cell r="C989">
            <v>21.5</v>
          </cell>
          <cell r="D989">
            <v>86</v>
          </cell>
          <cell r="E989" t="str">
            <v>250ML</v>
          </cell>
        </row>
        <row r="990">
          <cell r="A990" t="str">
            <v>GELÉE DE PORTO</v>
          </cell>
          <cell r="C990">
            <v>21.5</v>
          </cell>
          <cell r="D990">
            <v>14.333333333333334</v>
          </cell>
          <cell r="E990" t="str">
            <v>6*250ML</v>
          </cell>
        </row>
        <row r="991">
          <cell r="A991" t="str">
            <v>GELÉE DE PORTO MAISON</v>
          </cell>
          <cell r="D991" t="e">
            <v>#N/A</v>
          </cell>
        </row>
        <row r="992">
          <cell r="A992" t="str">
            <v>GELÉE DE SAUTERNE</v>
          </cell>
          <cell r="C992">
            <v>45</v>
          </cell>
          <cell r="D992">
            <v>45</v>
          </cell>
          <cell r="E992" t="str">
            <v>KG</v>
          </cell>
        </row>
        <row r="993">
          <cell r="A993" t="str">
            <v>GELÉE DE SUREAUX</v>
          </cell>
          <cell r="C993">
            <v>11.8</v>
          </cell>
          <cell r="D993">
            <v>11.8</v>
          </cell>
          <cell r="E993" t="str">
            <v>500ML</v>
          </cell>
        </row>
        <row r="994">
          <cell r="A994" t="str">
            <v>GEMELLI</v>
          </cell>
          <cell r="C994">
            <v>3.5</v>
          </cell>
          <cell r="D994">
            <v>3.5</v>
          </cell>
          <cell r="E994" t="str">
            <v>KG</v>
          </cell>
        </row>
        <row r="995">
          <cell r="A995" t="str">
            <v>GEMELLI AUX ŒUFS</v>
          </cell>
          <cell r="B995">
            <v>1</v>
          </cell>
          <cell r="C995">
            <v>3.5</v>
          </cell>
          <cell r="D995">
            <v>3.5</v>
          </cell>
          <cell r="E995" t="str">
            <v>KG</v>
          </cell>
        </row>
        <row r="996">
          <cell r="A996" t="str">
            <v>GÉSIER DE CANARD CONFIT</v>
          </cell>
          <cell r="C996">
            <v>130</v>
          </cell>
          <cell r="D996">
            <v>43.333333333333336</v>
          </cell>
          <cell r="E996" t="str">
            <v>15*200GR</v>
          </cell>
        </row>
        <row r="997">
          <cell r="A997" t="str">
            <v>GÉSIERS DE CANARD CONFITS (RECETTE)</v>
          </cell>
          <cell r="D997">
            <v>25.033533781344026</v>
          </cell>
        </row>
        <row r="998">
          <cell r="A998" t="str">
            <v>GÉSIERS DE CANARD CRU</v>
          </cell>
          <cell r="C998">
            <v>23.95</v>
          </cell>
          <cell r="D998">
            <v>23.95</v>
          </cell>
          <cell r="E998" t="str">
            <v>KG</v>
          </cell>
        </row>
        <row r="999">
          <cell r="A999" t="str">
            <v>GIARDINIÈRA DE LÉGUMES MARINÉS (RECETTE)</v>
          </cell>
          <cell r="D999">
            <v>5.5179812634228949</v>
          </cell>
        </row>
        <row r="1000">
          <cell r="A1000" t="str">
            <v>GIGOT D'AGNEAU AVEC OS CONG N.Z LAUZON</v>
          </cell>
          <cell r="C1000">
            <v>9.9</v>
          </cell>
          <cell r="D1000">
            <v>9.9</v>
          </cell>
          <cell r="E1000" t="str">
            <v>KG</v>
          </cell>
        </row>
        <row r="1001">
          <cell r="A1001" t="str">
            <v>GIGOT D'AGNEAU BOVITENDRE</v>
          </cell>
          <cell r="C1001">
            <v>21.95</v>
          </cell>
          <cell r="D1001">
            <v>21.95</v>
          </cell>
          <cell r="E1001" t="str">
            <v>KG</v>
          </cell>
        </row>
        <row r="1002">
          <cell r="A1002" t="str">
            <v>GIGOT D'AGNEAU DÉSOSSÉ EN RÔTI N.Z. LAUZON</v>
          </cell>
          <cell r="C1002">
            <v>14.88</v>
          </cell>
          <cell r="D1002">
            <v>14.88</v>
          </cell>
          <cell r="E1002" t="str">
            <v>KG</v>
          </cell>
        </row>
        <row r="1003">
          <cell r="A1003" t="str">
            <v>GIGOT DE COCHONNET</v>
          </cell>
          <cell r="C1003">
            <v>16.3</v>
          </cell>
          <cell r="D1003">
            <v>16.3</v>
          </cell>
          <cell r="E1003" t="str">
            <v>KG</v>
          </cell>
        </row>
        <row r="1004">
          <cell r="A1004" t="str">
            <v>GIGOT DESOSSEE INTERIEUR</v>
          </cell>
          <cell r="B1004">
            <v>1</v>
          </cell>
          <cell r="C1004">
            <v>12.95</v>
          </cell>
          <cell r="D1004">
            <v>12.95</v>
          </cell>
          <cell r="E1004" t="str">
            <v>KG</v>
          </cell>
        </row>
        <row r="1005">
          <cell r="A1005" t="str">
            <v>GIGOT DESS. ROULE</v>
          </cell>
          <cell r="C1005">
            <v>55.26</v>
          </cell>
          <cell r="D1005">
            <v>0</v>
          </cell>
          <cell r="E1005" t="str">
            <v>KG</v>
          </cell>
        </row>
        <row r="1006">
          <cell r="A1006" t="str">
            <v>GIN UNGAVA</v>
          </cell>
          <cell r="C1006">
            <v>30</v>
          </cell>
          <cell r="D1006">
            <v>40</v>
          </cell>
          <cell r="E1006" t="str">
            <v>L</v>
          </cell>
        </row>
        <row r="1007">
          <cell r="A1007" t="str">
            <v>GINGEMBRE   MOULU</v>
          </cell>
          <cell r="C1007">
            <v>3.7</v>
          </cell>
          <cell r="D1007">
            <v>9.25</v>
          </cell>
          <cell r="E1007" t="str">
            <v>400GR</v>
          </cell>
        </row>
        <row r="1008">
          <cell r="A1008" t="str">
            <v xml:space="preserve">GINGEMBRE MARINE                 </v>
          </cell>
          <cell r="C1008">
            <v>2.96</v>
          </cell>
          <cell r="D1008">
            <v>6.5415999999999999</v>
          </cell>
          <cell r="E1008" t="str">
            <v>LB</v>
          </cell>
        </row>
        <row r="1009">
          <cell r="A1009" t="str">
            <v xml:space="preserve">GINGEMBRE MARINE POUR SUSHIS </v>
          </cell>
          <cell r="C1009">
            <v>60.9</v>
          </cell>
          <cell r="D1009">
            <v>16.240000000000002</v>
          </cell>
          <cell r="E1009" t="str">
            <v>12*311GR</v>
          </cell>
        </row>
        <row r="1010">
          <cell r="A1010" t="str">
            <v>GINGEMBRE RACINE</v>
          </cell>
          <cell r="C1010">
            <v>3.95</v>
          </cell>
          <cell r="D1010">
            <v>8.7196467991169975</v>
          </cell>
          <cell r="E1010" t="str">
            <v>LBS</v>
          </cell>
        </row>
        <row r="1011">
          <cell r="A1011" t="str">
            <v>GIROLLES SURGELÉES</v>
          </cell>
          <cell r="C1011">
            <v>12.17</v>
          </cell>
          <cell r="D1011">
            <v>12.17</v>
          </cell>
          <cell r="E1011" t="str">
            <v>KG</v>
          </cell>
        </row>
        <row r="1012">
          <cell r="A1012" t="str">
            <v>GLACE CHOCO NOISETTE (RECETTE)</v>
          </cell>
          <cell r="D1012">
            <v>4.6422799999999995</v>
          </cell>
          <cell r="E1012" t="str">
            <v>L</v>
          </cell>
        </row>
        <row r="1013">
          <cell r="A1013" t="str">
            <v xml:space="preserve">GLACE VANILLE (RECETTE) </v>
          </cell>
          <cell r="D1013">
            <v>4.6907833333333331</v>
          </cell>
          <cell r="E1013" t="str">
            <v>L</v>
          </cell>
        </row>
        <row r="1014">
          <cell r="A1014" t="str">
            <v>GLUCOSE 2O KG</v>
          </cell>
          <cell r="C1014">
            <v>36.25</v>
          </cell>
          <cell r="D1014">
            <v>1.8125</v>
          </cell>
          <cell r="E1014" t="str">
            <v>20 KG</v>
          </cell>
        </row>
        <row r="1015">
          <cell r="A1015" t="str">
            <v>GNOCCHI (PATATE)</v>
          </cell>
          <cell r="C1015">
            <v>4.8</v>
          </cell>
          <cell r="D1015">
            <v>4.8</v>
          </cell>
          <cell r="E1015" t="str">
            <v>KG</v>
          </cell>
        </row>
        <row r="1016">
          <cell r="A1016" t="str">
            <v>GNOCCHI À LA COURGE ET RICOTTA</v>
          </cell>
          <cell r="C1016">
            <v>5.2</v>
          </cell>
          <cell r="D1016">
            <v>5.2</v>
          </cell>
          <cell r="E1016" t="str">
            <v>KG</v>
          </cell>
        </row>
        <row r="1017">
          <cell r="A1017" t="str">
            <v>GORGONZOLA CASTELLI</v>
          </cell>
          <cell r="C1017">
            <v>33.96</v>
          </cell>
          <cell r="D1017">
            <v>33.96</v>
          </cell>
          <cell r="E1017" t="str">
            <v>KG</v>
          </cell>
        </row>
        <row r="1018">
          <cell r="A1018" t="str">
            <v>GOUDA DOUX</v>
          </cell>
          <cell r="C1018">
            <v>17.5</v>
          </cell>
          <cell r="D1018">
            <v>17.5</v>
          </cell>
          <cell r="E1018" t="str">
            <v>KG</v>
          </cell>
        </row>
        <row r="1019">
          <cell r="A1019" t="str">
            <v>GOUDA FUMÉ (6EM SORTE)</v>
          </cell>
          <cell r="C1019">
            <v>15.93</v>
          </cell>
          <cell r="D1019">
            <v>15.93</v>
          </cell>
          <cell r="E1019" t="str">
            <v>KG</v>
          </cell>
        </row>
        <row r="1020">
          <cell r="A1020" t="str">
            <v>GOUSSE DE VANILLE</v>
          </cell>
          <cell r="C1020">
            <v>39.5</v>
          </cell>
          <cell r="D1020">
            <v>158</v>
          </cell>
          <cell r="E1020" t="str">
            <v>250GR</v>
          </cell>
        </row>
        <row r="1021">
          <cell r="A1021" t="str">
            <v>GOÛTER DESSERT</v>
          </cell>
          <cell r="D1021" t="e">
            <v>#N/A</v>
          </cell>
        </row>
        <row r="1022">
          <cell r="A1022" t="str">
            <v>GOÛTER DESSERT (LOGES 2013-2014)</v>
          </cell>
        </row>
        <row r="1023">
          <cell r="A1023" t="str">
            <v>GOÛTER ORIENTAL</v>
          </cell>
          <cell r="D1023">
            <v>3.0008079543051189</v>
          </cell>
        </row>
        <row r="1024">
          <cell r="A1024" t="str">
            <v>GOÛTER SALSA</v>
          </cell>
          <cell r="D1024">
            <v>1.0701035003564074</v>
          </cell>
        </row>
        <row r="1025">
          <cell r="A1025" t="str">
            <v>GRAIN DE CAFÉ AU CHOCOLAT</v>
          </cell>
          <cell r="C1025">
            <v>59</v>
          </cell>
          <cell r="D1025">
            <v>11.8</v>
          </cell>
          <cell r="E1025" t="str">
            <v>5KG</v>
          </cell>
        </row>
        <row r="1026">
          <cell r="A1026" t="str">
            <v>GRAINE DE FENOUILLE</v>
          </cell>
          <cell r="C1026">
            <v>4.95</v>
          </cell>
          <cell r="D1026">
            <v>9.9</v>
          </cell>
          <cell r="E1026" t="str">
            <v>500GR</v>
          </cell>
        </row>
        <row r="1027">
          <cell r="A1027" t="str">
            <v>GRAINES DE CARVI</v>
          </cell>
          <cell r="C1027">
            <v>21.13</v>
          </cell>
          <cell r="D1027">
            <v>14.086666666666666</v>
          </cell>
          <cell r="E1027" t="str">
            <v>1.5 KG</v>
          </cell>
        </row>
        <row r="1028">
          <cell r="A1028" t="str">
            <v>GRAINES DE CITROUILLE</v>
          </cell>
          <cell r="C1028">
            <v>14.95</v>
          </cell>
          <cell r="D1028">
            <v>14.95</v>
          </cell>
          <cell r="E1028" t="str">
            <v>KG</v>
          </cell>
        </row>
        <row r="1029">
          <cell r="A1029" t="str">
            <v>GRAINES DE CORIANDE</v>
          </cell>
          <cell r="C1029">
            <v>1.9</v>
          </cell>
          <cell r="D1029">
            <v>7.6</v>
          </cell>
          <cell r="E1029" t="str">
            <v>250GR</v>
          </cell>
        </row>
        <row r="1030">
          <cell r="A1030" t="str">
            <v>GRAINES DE CUMIN</v>
          </cell>
          <cell r="C1030">
            <v>26.2</v>
          </cell>
          <cell r="D1030">
            <v>13.1</v>
          </cell>
          <cell r="E1030" t="str">
            <v>2KG</v>
          </cell>
        </row>
        <row r="1031">
          <cell r="A1031" t="str">
            <v>GRAINES DE MOUTARE</v>
          </cell>
          <cell r="C1031">
            <v>3.95</v>
          </cell>
          <cell r="D1031">
            <v>5.609</v>
          </cell>
          <cell r="E1031" t="str">
            <v>700GR</v>
          </cell>
        </row>
        <row r="1032">
          <cell r="A1032" t="str">
            <v>GRAINES DE PAVOT</v>
          </cell>
          <cell r="C1032">
            <v>5.5</v>
          </cell>
          <cell r="D1032">
            <v>11</v>
          </cell>
          <cell r="E1032" t="str">
            <v>500 GR</v>
          </cell>
        </row>
        <row r="1033">
          <cell r="A1033" t="str">
            <v xml:space="preserve">GRAINES DE SESAME BLANCHES               </v>
          </cell>
          <cell r="C1033">
            <v>4.25</v>
          </cell>
          <cell r="D1033">
            <v>8.5</v>
          </cell>
          <cell r="E1033" t="str">
            <v>500 GR</v>
          </cell>
        </row>
        <row r="1034">
          <cell r="A1034" t="str">
            <v xml:space="preserve">GRAINES DE SESAME NOIRES                   </v>
          </cell>
          <cell r="C1034">
            <v>5.95</v>
          </cell>
          <cell r="D1034">
            <v>8.6999999999999993</v>
          </cell>
          <cell r="E1034" t="str">
            <v>500 GR</v>
          </cell>
        </row>
        <row r="1035">
          <cell r="A1035" t="str">
            <v>GRAINES DE TOURNESOL</v>
          </cell>
          <cell r="C1035">
            <v>16</v>
          </cell>
          <cell r="D1035">
            <v>7.0484581497797354</v>
          </cell>
          <cell r="E1035" t="str">
            <v>5 LB</v>
          </cell>
        </row>
        <row r="1036">
          <cell r="A1036" t="str">
            <v>GRAISSE DE CANARD</v>
          </cell>
          <cell r="C1036">
            <v>20</v>
          </cell>
          <cell r="D1036">
            <v>2</v>
          </cell>
          <cell r="E1036" t="str">
            <v>10KG</v>
          </cell>
        </row>
        <row r="1037">
          <cell r="A1037" t="str">
            <v>GRAND MARNIER</v>
          </cell>
          <cell r="C1037">
            <v>38.68</v>
          </cell>
          <cell r="D1037">
            <v>51.444400000000002</v>
          </cell>
          <cell r="E1037" t="str">
            <v>750ML</v>
          </cell>
        </row>
        <row r="1038">
          <cell r="A1038" t="str">
            <v>GRAND-MARNIER</v>
          </cell>
          <cell r="C1038">
            <v>0</v>
          </cell>
          <cell r="D1038">
            <v>0</v>
          </cell>
          <cell r="E1038">
            <v>0</v>
          </cell>
        </row>
        <row r="1039">
          <cell r="A1039" t="str">
            <v>GRAPPES DE GROSEILLES CONG.</v>
          </cell>
          <cell r="C1039">
            <v>12.5</v>
          </cell>
          <cell r="D1039">
            <v>5.5066079295154182</v>
          </cell>
          <cell r="E1039" t="str">
            <v>2.27 KG</v>
          </cell>
        </row>
        <row r="1040">
          <cell r="A1040" t="str">
            <v>GRAS DE CANARD</v>
          </cell>
          <cell r="C1040">
            <v>9.32</v>
          </cell>
          <cell r="D1040">
            <v>9.32</v>
          </cell>
          <cell r="E1040" t="str">
            <v>KG</v>
          </cell>
        </row>
        <row r="1041">
          <cell r="A1041" t="str">
            <v>GRATIN DAUPHINOIS</v>
          </cell>
          <cell r="C1041">
            <v>114.28</v>
          </cell>
          <cell r="D1041">
            <v>1.4285000000000001</v>
          </cell>
          <cell r="E1041" t="str">
            <v>80 UN</v>
          </cell>
        </row>
        <row r="1042">
          <cell r="A1042" t="str">
            <v>GRATIN DE POMMES GRELOTS</v>
          </cell>
          <cell r="C1042">
            <v>49.9</v>
          </cell>
          <cell r="D1042">
            <v>0</v>
          </cell>
          <cell r="E1042">
            <v>0</v>
          </cell>
        </row>
        <row r="1043">
          <cell r="A1043" t="str">
            <v>GRAVLAX DE SAUMON AU SIROP D'ÉRABLE (RECETTE)</v>
          </cell>
          <cell r="D1043">
            <v>3.0966744710144938</v>
          </cell>
        </row>
        <row r="1044">
          <cell r="A1044" t="str">
            <v>GRELOT ROUGE</v>
          </cell>
          <cell r="C1044">
            <v>19.95</v>
          </cell>
          <cell r="D1044">
            <v>0.88001764446404929</v>
          </cell>
          <cell r="E1044" t="str">
            <v>50LBS</v>
          </cell>
        </row>
        <row r="1045">
          <cell r="A1045" t="str">
            <v>GRELOTS AU GRAS DE CANARD (RECETTE)</v>
          </cell>
          <cell r="D1045">
            <v>0.57724141155712394</v>
          </cell>
        </row>
        <row r="1046">
          <cell r="A1046" t="str">
            <v>GRIDDLE MATE</v>
          </cell>
          <cell r="C1046">
            <v>32.74</v>
          </cell>
          <cell r="D1046">
            <v>5.456666666666667</v>
          </cell>
          <cell r="E1046" t="str">
            <v>6*16OZ</v>
          </cell>
        </row>
        <row r="1047">
          <cell r="A1047" t="str">
            <v>GRIGNOTINES</v>
          </cell>
          <cell r="D1047">
            <v>0.9310676200000001</v>
          </cell>
        </row>
        <row r="1048">
          <cell r="A1048" t="str">
            <v>GRILLED CHEESE DE HOMARD</v>
          </cell>
          <cell r="D1048">
            <v>6.2947088896670387</v>
          </cell>
        </row>
        <row r="1049">
          <cell r="A1049" t="str">
            <v>-GRIOTTIN :</v>
          </cell>
          <cell r="C1049">
            <v>0</v>
          </cell>
          <cell r="D1049">
            <v>0</v>
          </cell>
          <cell r="E1049" t="str">
            <v>UNITE</v>
          </cell>
        </row>
        <row r="1050">
          <cell r="A1050" t="str">
            <v>GRISON</v>
          </cell>
          <cell r="C1050">
            <v>47.85</v>
          </cell>
          <cell r="D1050">
            <v>47.85</v>
          </cell>
          <cell r="E1050" t="str">
            <v>KG</v>
          </cell>
        </row>
        <row r="1051">
          <cell r="A1051" t="str">
            <v>GRITS (HOMINY)</v>
          </cell>
          <cell r="C1051">
            <v>8</v>
          </cell>
          <cell r="D1051">
            <v>8</v>
          </cell>
          <cell r="E1051" t="str">
            <v>KG</v>
          </cell>
        </row>
        <row r="1052">
          <cell r="A1052" t="str">
            <v xml:space="preserve">GROS SEL                                                     </v>
          </cell>
          <cell r="C1052">
            <v>44.38</v>
          </cell>
          <cell r="D1052">
            <v>2.2190000000000003</v>
          </cell>
          <cell r="E1052" t="str">
            <v>20KG</v>
          </cell>
        </row>
        <row r="1053">
          <cell r="A1053" t="str">
            <v>GROSEILLES EN GRAPPE CONGELÉES</v>
          </cell>
          <cell r="C1053">
            <v>64.739999999999995</v>
          </cell>
          <cell r="D1053">
            <v>43.16</v>
          </cell>
          <cell r="E1053" t="str">
            <v>6*250GR</v>
          </cell>
        </row>
        <row r="1054">
          <cell r="A1054" t="str">
            <v>GRUAU QUAKER</v>
          </cell>
          <cell r="C1054">
            <v>26.73</v>
          </cell>
          <cell r="D1054">
            <v>2.2275</v>
          </cell>
          <cell r="E1054" t="str">
            <v>12*1KG</v>
          </cell>
        </row>
        <row r="1055">
          <cell r="A1055" t="str">
            <v>GRUE DE CACAO</v>
          </cell>
          <cell r="C1055">
            <v>10</v>
          </cell>
          <cell r="D1055">
            <v>10</v>
          </cell>
          <cell r="E1055" t="str">
            <v>KG</v>
          </cell>
        </row>
        <row r="1056">
          <cell r="A1056" t="str">
            <v>GUACAMOLE CAVALO</v>
          </cell>
          <cell r="C1056">
            <v>62.77</v>
          </cell>
          <cell r="D1056">
            <v>11.624074074074075</v>
          </cell>
          <cell r="E1056" t="str">
            <v>12/1LBS</v>
          </cell>
        </row>
        <row r="1057">
          <cell r="A1057" t="str">
            <v>GUACAMOLE MEXICAINE EN PATE</v>
          </cell>
          <cell r="C1057">
            <v>40.99</v>
          </cell>
          <cell r="D1057">
            <v>7.590740740740741</v>
          </cell>
          <cell r="E1057" t="str">
            <v>6*2LBS</v>
          </cell>
        </row>
        <row r="1058">
          <cell r="A1058" t="str">
            <v>GUACAMOLE RECETTE</v>
          </cell>
          <cell r="D1058">
            <v>9.8992849770873086</v>
          </cell>
        </row>
        <row r="1059">
          <cell r="A1059" t="str">
            <v>GUIMAUVES MINI</v>
          </cell>
          <cell r="C1059">
            <v>6</v>
          </cell>
          <cell r="D1059">
            <v>6</v>
          </cell>
          <cell r="E1059" t="str">
            <v>KG</v>
          </cell>
        </row>
        <row r="1060">
          <cell r="A1060" t="str">
            <v>GUMMY BEARS</v>
          </cell>
          <cell r="C1060">
            <v>33.549999999999997</v>
          </cell>
          <cell r="D1060">
            <v>3.4516460905349788</v>
          </cell>
          <cell r="E1060" t="str">
            <v>9,072KG</v>
          </cell>
        </row>
        <row r="1061">
          <cell r="A1061" t="str">
            <v>HAAGEN DAZS</v>
          </cell>
          <cell r="C1061">
            <v>1.5</v>
          </cell>
          <cell r="D1061">
            <v>1.5</v>
          </cell>
          <cell r="E1061" t="str">
            <v>UNITE</v>
          </cell>
        </row>
        <row r="1062">
          <cell r="A1062" t="str">
            <v>HACHÉ DE BŒUF AA/AAA EXTRA MAIGRE LAUZON</v>
          </cell>
          <cell r="C1062">
            <v>9.15</v>
          </cell>
          <cell r="D1062">
            <v>9.15</v>
          </cell>
          <cell r="E1062" t="str">
            <v>KG</v>
          </cell>
        </row>
        <row r="1063">
          <cell r="A1063" t="str">
            <v>HACHÉ DE BŒUF AA/AAA MAIGRE LAUZON</v>
          </cell>
          <cell r="C1063">
            <v>7.16</v>
          </cell>
          <cell r="D1063">
            <v>7.16</v>
          </cell>
          <cell r="E1063" t="str">
            <v>KG</v>
          </cell>
        </row>
        <row r="1064">
          <cell r="A1064" t="str">
            <v>HACHÉ DE BŒUF ANGUS CONG. LAUZON</v>
          </cell>
          <cell r="C1064">
            <v>7.99</v>
          </cell>
          <cell r="D1064">
            <v>7.99</v>
          </cell>
          <cell r="E1064" t="str">
            <v>KG</v>
          </cell>
        </row>
        <row r="1065">
          <cell r="A1065" t="str">
            <v>HACHÉ DE BŒUF ANGUS FRAIS. LAUZON</v>
          </cell>
          <cell r="C1065">
            <v>6.89</v>
          </cell>
          <cell r="D1065">
            <v>6.89</v>
          </cell>
          <cell r="E1065" t="str">
            <v>KG</v>
          </cell>
        </row>
        <row r="1066">
          <cell r="A1066" t="str">
            <v>HACHÉ DE PORC</v>
          </cell>
          <cell r="C1066">
            <v>6.1</v>
          </cell>
          <cell r="D1066">
            <v>6.1</v>
          </cell>
          <cell r="E1066" t="str">
            <v>KG</v>
          </cell>
        </row>
        <row r="1067">
          <cell r="A1067" t="str">
            <v>HACHÉ DE VEAU</v>
          </cell>
          <cell r="C1067">
            <v>8.89</v>
          </cell>
          <cell r="D1067">
            <v>8.89</v>
          </cell>
          <cell r="E1067" t="str">
            <v>KG</v>
          </cell>
        </row>
        <row r="1068">
          <cell r="A1068" t="str">
            <v>HACHÉ DE VEAU CONG. LAUZON</v>
          </cell>
          <cell r="C1068">
            <v>8.44</v>
          </cell>
          <cell r="D1068">
            <v>8.44</v>
          </cell>
          <cell r="E1068" t="str">
            <v>KG</v>
          </cell>
        </row>
        <row r="1069">
          <cell r="A1069" t="str">
            <v>HACHE MAIGRE 75%</v>
          </cell>
          <cell r="C1069">
            <v>8.89</v>
          </cell>
          <cell r="D1069">
            <v>8.89</v>
          </cell>
          <cell r="E1069" t="str">
            <v>KG</v>
          </cell>
        </row>
        <row r="1070">
          <cell r="A1070" t="str">
            <v>HAMBURGER ANGUS 4OZ</v>
          </cell>
          <cell r="C1070">
            <v>62</v>
          </cell>
          <cell r="D1070">
            <v>1.3478260869565217</v>
          </cell>
          <cell r="E1070" t="str">
            <v>46 UN</v>
          </cell>
        </row>
        <row r="1071">
          <cell r="A1071" t="str">
            <v>HARENG FUMÉ</v>
          </cell>
          <cell r="C1071">
            <v>38.950000000000003</v>
          </cell>
          <cell r="D1071">
            <v>8.5792951541850222</v>
          </cell>
          <cell r="E1071" t="str">
            <v>4.54 KG</v>
          </cell>
        </row>
        <row r="1072">
          <cell r="A1072" t="str">
            <v>HARENGS SAURS</v>
          </cell>
          <cell r="C1072">
            <v>29.5</v>
          </cell>
          <cell r="D1072">
            <v>5.9</v>
          </cell>
          <cell r="E1072" t="str">
            <v>5KG</v>
          </cell>
        </row>
        <row r="1073">
          <cell r="A1073" t="str">
            <v>HARICOTS BLANCS</v>
          </cell>
          <cell r="C1073">
            <v>15.5</v>
          </cell>
          <cell r="D1073">
            <v>1.55</v>
          </cell>
          <cell r="E1073" t="str">
            <v>10KG</v>
          </cell>
        </row>
        <row r="1074">
          <cell r="A1074" t="str">
            <v>HARICOTS BLANCS 540 ML</v>
          </cell>
          <cell r="C1074">
            <v>26.5</v>
          </cell>
          <cell r="D1074">
            <v>1.8928571428571428</v>
          </cell>
          <cell r="E1074" t="str">
            <v>24*540ML</v>
          </cell>
        </row>
        <row r="1075">
          <cell r="A1075" t="str">
            <v>HARICOTS COCO</v>
          </cell>
          <cell r="C1075">
            <v>3.9</v>
          </cell>
          <cell r="D1075">
            <v>3.9</v>
          </cell>
          <cell r="E1075" t="str">
            <v>KG</v>
          </cell>
        </row>
        <row r="1076">
          <cell r="A1076" t="str">
            <v>HARICOTS JAUNE AU BEURRE</v>
          </cell>
          <cell r="D1076">
            <v>0.45219522505282389</v>
          </cell>
        </row>
        <row r="1077">
          <cell r="A1077" t="str">
            <v>HARICOTS JAUNES</v>
          </cell>
          <cell r="C1077">
            <v>19.75</v>
          </cell>
          <cell r="D1077">
            <v>2.8214285714285716</v>
          </cell>
          <cell r="E1077" t="str">
            <v>7KG</v>
          </cell>
        </row>
        <row r="1078">
          <cell r="A1078" t="str">
            <v>HARICOTS KILOMETRES</v>
          </cell>
          <cell r="C1078">
            <v>6.95</v>
          </cell>
          <cell r="D1078">
            <v>13.2606</v>
          </cell>
          <cell r="E1078" t="str">
            <v>LBS</v>
          </cell>
        </row>
        <row r="1079">
          <cell r="A1079" t="str">
            <v>HARICOTS NOIR 540ML</v>
          </cell>
          <cell r="C1079">
            <v>26.5</v>
          </cell>
          <cell r="D1079">
            <v>1.8928571428571428</v>
          </cell>
          <cell r="E1079" t="str">
            <v>24*540ML</v>
          </cell>
        </row>
        <row r="1080">
          <cell r="A1080" t="str">
            <v>HARICOTS ROGNON ROUGE</v>
          </cell>
          <cell r="C1080">
            <v>20.46</v>
          </cell>
          <cell r="D1080">
            <v>1.6</v>
          </cell>
          <cell r="E1080" t="str">
            <v>10KG</v>
          </cell>
        </row>
        <row r="1081">
          <cell r="A1081" t="str">
            <v>HARICOTS ROUGE EN CANNE</v>
          </cell>
          <cell r="C1081">
            <v>25.76</v>
          </cell>
          <cell r="D1081">
            <v>1.5117370892018782</v>
          </cell>
          <cell r="E1081" t="str">
            <v>6*2.84L</v>
          </cell>
        </row>
        <row r="1082">
          <cell r="A1082" t="str">
            <v>HARICOTS VERTS EXTRA FINS SURG</v>
          </cell>
          <cell r="C1082">
            <v>44.5</v>
          </cell>
          <cell r="D1082">
            <v>4.45</v>
          </cell>
          <cell r="E1082" t="str">
            <v>10KG</v>
          </cell>
        </row>
        <row r="1083">
          <cell r="A1083" t="str">
            <v>HARICOTS VERTS EXTRAFIN FRAIS</v>
          </cell>
          <cell r="C1083">
            <v>25</v>
          </cell>
          <cell r="D1083">
            <v>11.013215859030836</v>
          </cell>
          <cell r="E1083" t="str">
            <v>5LB</v>
          </cell>
        </row>
        <row r="1084">
          <cell r="A1084" t="str">
            <v>HARISSA</v>
          </cell>
          <cell r="C1084">
            <v>40.99</v>
          </cell>
          <cell r="D1084">
            <v>3.4158333333333335</v>
          </cell>
          <cell r="E1084" t="str">
            <v>12*796 ML</v>
          </cell>
        </row>
        <row r="1085">
          <cell r="A1085" t="str">
            <v>HAUT DE CÔTE DE BŒUF PORTION</v>
          </cell>
          <cell r="C1085">
            <v>12.95</v>
          </cell>
          <cell r="D1085">
            <v>12.95</v>
          </cell>
          <cell r="E1085" t="str">
            <v>KG</v>
          </cell>
        </row>
        <row r="1086">
          <cell r="A1086" t="str">
            <v>HAUT DE CÔTES DE BŒUF DISTAL</v>
          </cell>
          <cell r="C1086">
            <v>10.01</v>
          </cell>
          <cell r="D1086">
            <v>10.01</v>
          </cell>
          <cell r="E1086" t="str">
            <v>KG</v>
          </cell>
        </row>
        <row r="1087">
          <cell r="A1087" t="str">
            <v>HAUT DE CUISSE DE POULET</v>
          </cell>
          <cell r="C1087">
            <v>8.89</v>
          </cell>
          <cell r="D1087">
            <v>8.89</v>
          </cell>
          <cell r="E1087" t="str">
            <v>KG</v>
          </cell>
        </row>
        <row r="1088">
          <cell r="A1088" t="str">
            <v>HAUT DE CUISSE DE POULET DÉSOSSÉES CONG. LAUZON</v>
          </cell>
          <cell r="C1088">
            <v>7.5</v>
          </cell>
          <cell r="D1088">
            <v>7.5</v>
          </cell>
          <cell r="E1088" t="str">
            <v>KG</v>
          </cell>
        </row>
        <row r="1089">
          <cell r="A1089" t="str">
            <v>HAUT DE SURLONGE</v>
          </cell>
          <cell r="C1089">
            <v>9.64</v>
          </cell>
          <cell r="D1089">
            <v>9.64</v>
          </cell>
          <cell r="E1089" t="str">
            <v>KG</v>
          </cell>
        </row>
        <row r="1090">
          <cell r="A1090" t="str">
            <v>HAVARTI CRÈME</v>
          </cell>
          <cell r="C1090">
            <v>14.19</v>
          </cell>
          <cell r="D1090">
            <v>14.19</v>
          </cell>
          <cell r="E1090" t="str">
            <v>KG</v>
          </cell>
        </row>
        <row r="1091">
          <cell r="A1091" t="str">
            <v>HERBES DE PROVENCE</v>
          </cell>
          <cell r="C1091">
            <v>40</v>
          </cell>
          <cell r="D1091">
            <v>40</v>
          </cell>
          <cell r="E1091" t="str">
            <v>KG</v>
          </cell>
        </row>
        <row r="1092">
          <cell r="A1092" t="str">
            <v>HERBES SALÉES</v>
          </cell>
          <cell r="C1092">
            <v>39.950000000000003</v>
          </cell>
          <cell r="D1092">
            <v>6.6583333333333341</v>
          </cell>
          <cell r="E1092" t="str">
            <v>12*500GR</v>
          </cell>
        </row>
        <row r="1093">
          <cell r="A1093" t="str">
            <v>HOMARD CUIT (SOUS RECETTE LOGE GRILLED DE HOMARD)</v>
          </cell>
          <cell r="D1093">
            <v>3.0725760190348321</v>
          </cell>
        </row>
        <row r="1094">
          <cell r="A1094" t="str">
            <v>HOMARD EN CONSERVE   11.3 OZ</v>
          </cell>
          <cell r="C1094">
            <v>21.95</v>
          </cell>
          <cell r="D1094">
            <v>21.95</v>
          </cell>
          <cell r="E1094" t="str">
            <v>CS</v>
          </cell>
        </row>
        <row r="1095">
          <cell r="A1095" t="str">
            <v>HOMARD FRAIS UTILITÉ</v>
          </cell>
          <cell r="C1095">
            <v>16.71</v>
          </cell>
          <cell r="D1095">
            <v>16.71</v>
          </cell>
          <cell r="E1095" t="str">
            <v>KG</v>
          </cell>
        </row>
        <row r="1096">
          <cell r="A1096" t="str">
            <v>HOMARD THERMIDOR (SALTIMBANCO)</v>
          </cell>
          <cell r="D1096">
            <v>10.749718600650365</v>
          </cell>
        </row>
        <row r="1097">
          <cell r="A1097" t="str">
            <v>HOMARDS FRAIS 1 1/4 - 1 1/2 LBS</v>
          </cell>
          <cell r="C1097">
            <v>26.95</v>
          </cell>
          <cell r="D1097">
            <v>26.95</v>
          </cell>
          <cell r="E1097" t="str">
            <v>KG</v>
          </cell>
        </row>
        <row r="1098">
          <cell r="A1098" t="str">
            <v>HOT DOG</v>
          </cell>
          <cell r="C1098">
            <v>0.5</v>
          </cell>
          <cell r="D1098">
            <v>0.5</v>
          </cell>
          <cell r="E1098" t="str">
            <v>UNITE</v>
          </cell>
        </row>
        <row r="1099">
          <cell r="A1099" t="str">
            <v>HOT DOG SANDWICH</v>
          </cell>
          <cell r="D1099">
            <v>1.1010155038759688</v>
          </cell>
        </row>
        <row r="1100">
          <cell r="A1100" t="str">
            <v>HUILE D'ARACHIDE</v>
          </cell>
          <cell r="C1100">
            <v>2.56</v>
          </cell>
          <cell r="D1100">
            <v>2.56</v>
          </cell>
          <cell r="E1100" t="str">
            <v>L</v>
          </cell>
        </row>
        <row r="1101">
          <cell r="A1101" t="str">
            <v>HUILE D'ARGAN</v>
          </cell>
          <cell r="C1101">
            <v>29.25</v>
          </cell>
          <cell r="D1101">
            <v>117</v>
          </cell>
          <cell r="E1101" t="str">
            <v>250ML</v>
          </cell>
        </row>
        <row r="1102">
          <cell r="A1102" t="str">
            <v>HUILE DE BASILIC</v>
          </cell>
          <cell r="D1102">
            <v>11.039136904761907</v>
          </cell>
        </row>
        <row r="1103">
          <cell r="A1103" t="str">
            <v xml:space="preserve">HUILE DE CANOLA  </v>
          </cell>
          <cell r="C1103">
            <v>28.35</v>
          </cell>
          <cell r="D1103">
            <v>1.7718750000000001</v>
          </cell>
          <cell r="E1103" t="str">
            <v>16L</v>
          </cell>
        </row>
        <row r="1104">
          <cell r="A1104" t="str">
            <v xml:space="preserve">HUILE DE MAIS                                             </v>
          </cell>
          <cell r="C1104">
            <v>2.37</v>
          </cell>
          <cell r="D1104">
            <v>2.4885000000000002</v>
          </cell>
          <cell r="E1104" t="str">
            <v>946ML</v>
          </cell>
        </row>
        <row r="1105">
          <cell r="A1105" t="str">
            <v>HUILE DE NOISETTE</v>
          </cell>
          <cell r="C1105">
            <v>6.85</v>
          </cell>
          <cell r="D1105">
            <v>6.85</v>
          </cell>
          <cell r="E1105" t="str">
            <v>1L</v>
          </cell>
        </row>
        <row r="1106">
          <cell r="A1106" t="str">
            <v>HUILE DE NOIX</v>
          </cell>
          <cell r="C1106">
            <v>6.25</v>
          </cell>
          <cell r="D1106">
            <v>12.5</v>
          </cell>
          <cell r="E1106" t="str">
            <v>500ML</v>
          </cell>
        </row>
        <row r="1107">
          <cell r="A1107" t="str">
            <v>HUILE DE PEPIN DE RAISINS</v>
          </cell>
          <cell r="C1107">
            <v>54</v>
          </cell>
          <cell r="D1107">
            <v>5.4</v>
          </cell>
          <cell r="E1107" t="str">
            <v>2*5L</v>
          </cell>
        </row>
        <row r="1108">
          <cell r="A1108" t="str">
            <v>HUILE DE PISTACHES</v>
          </cell>
          <cell r="C1108">
            <v>0</v>
          </cell>
          <cell r="D1108">
            <v>0</v>
          </cell>
          <cell r="E1108" t="str">
            <v>500 ML</v>
          </cell>
        </row>
        <row r="1109">
          <cell r="A1109" t="str">
            <v>HUILE DE ROMARIN</v>
          </cell>
          <cell r="D1109">
            <v>8.75</v>
          </cell>
        </row>
        <row r="1110">
          <cell r="A1110" t="str">
            <v>HUILE DE SÉSAME</v>
          </cell>
          <cell r="C1110">
            <v>62.77</v>
          </cell>
          <cell r="D1110">
            <v>34.87222222222222</v>
          </cell>
          <cell r="E1110" t="str">
            <v>1,8 LITRE</v>
          </cell>
        </row>
        <row r="1111">
          <cell r="A1111" t="str">
            <v xml:space="preserve">HUILE DE SESAME PURE                               </v>
          </cell>
          <cell r="C1111">
            <v>24.44</v>
          </cell>
          <cell r="D1111">
            <v>13.577777777777778</v>
          </cell>
          <cell r="E1111" t="str">
            <v>1,8L</v>
          </cell>
        </row>
        <row r="1112">
          <cell r="A1112" t="str">
            <v>HUILE DE TRUFFES BLANCHES</v>
          </cell>
          <cell r="C1112">
            <v>21.52</v>
          </cell>
          <cell r="D1112">
            <v>86.08</v>
          </cell>
          <cell r="E1112" t="str">
            <v>250ML</v>
          </cell>
        </row>
        <row r="1113">
          <cell r="A1113" t="str">
            <v xml:space="preserve">HUILE D'OLIVES EXTRA VIERGE               </v>
          </cell>
          <cell r="B1113">
            <v>0.01</v>
          </cell>
          <cell r="C1113">
            <v>22.5</v>
          </cell>
          <cell r="D1113">
            <v>7.5</v>
          </cell>
          <cell r="E1113" t="str">
            <v>3L</v>
          </cell>
        </row>
        <row r="1114">
          <cell r="A1114" t="str">
            <v>HUILE D'OLIVES LEBLANC</v>
          </cell>
          <cell r="C1114">
            <v>91.45</v>
          </cell>
          <cell r="D1114">
            <v>18.29</v>
          </cell>
          <cell r="E1114" t="str">
            <v>5L</v>
          </cell>
        </row>
        <row r="1115">
          <cell r="A1115" t="str">
            <v xml:space="preserve">HUILE D'OLIVES PURE                               </v>
          </cell>
          <cell r="B1115">
            <v>0.03</v>
          </cell>
          <cell r="C1115">
            <v>20</v>
          </cell>
          <cell r="D1115">
            <v>6.666666666666667</v>
          </cell>
          <cell r="E1115" t="str">
            <v>3L</v>
          </cell>
        </row>
        <row r="1116">
          <cell r="A1116" t="str">
            <v>HUILE FUMÉ</v>
          </cell>
          <cell r="C1116">
            <v>9</v>
          </cell>
          <cell r="D1116">
            <v>9</v>
          </cell>
          <cell r="E1116" t="str">
            <v>L</v>
          </cell>
        </row>
        <row r="1117">
          <cell r="A1117" t="str">
            <v>HUILE POUR FRITEUSE</v>
          </cell>
          <cell r="C1117">
            <v>46.35</v>
          </cell>
          <cell r="D1117">
            <v>2.6791907514450868</v>
          </cell>
          <cell r="E1117" t="str">
            <v>17.3L</v>
          </cell>
        </row>
        <row r="1118">
          <cell r="A1118" t="str">
            <v xml:space="preserve">HUILE SHORTENING POUR FRITURE </v>
          </cell>
          <cell r="C1118">
            <v>40.99</v>
          </cell>
          <cell r="D1118">
            <v>1.86</v>
          </cell>
          <cell r="E1118" t="str">
            <v>16LITRE</v>
          </cell>
        </row>
        <row r="1119">
          <cell r="A1119" t="str">
            <v>HUITRE BLACKBERRY POINT</v>
          </cell>
          <cell r="C1119">
            <v>102.3</v>
          </cell>
          <cell r="D1119">
            <v>1.0229999999999999</v>
          </cell>
          <cell r="E1119">
            <v>100</v>
          </cell>
        </row>
        <row r="1120">
          <cell r="A1120" t="str">
            <v>HUITRE RASBERRY POINT</v>
          </cell>
          <cell r="C1120">
            <v>88.81</v>
          </cell>
          <cell r="D1120">
            <v>0.8881</v>
          </cell>
          <cell r="E1120" t="str">
            <v>100 UN</v>
          </cell>
        </row>
        <row r="1121">
          <cell r="A1121" t="str">
            <v>HUITRE SEX ON THE BAY</v>
          </cell>
          <cell r="C1121">
            <v>80.3</v>
          </cell>
          <cell r="D1121">
            <v>0.80299999999999994</v>
          </cell>
          <cell r="E1121" t="str">
            <v>100 UN</v>
          </cell>
        </row>
        <row r="1122">
          <cell r="A1122" t="str">
            <v>HUMMUS AUX JALAPENOS</v>
          </cell>
          <cell r="C1122">
            <v>57.6</v>
          </cell>
          <cell r="D1122">
            <v>9.9585062240663902</v>
          </cell>
          <cell r="E1122" t="str">
            <v>12*482GR</v>
          </cell>
        </row>
        <row r="1123">
          <cell r="A1123" t="str">
            <v>HUMMUS AUX NOIX DE PIN FONTAINE SANTÉ</v>
          </cell>
          <cell r="C1123">
            <v>57.6</v>
          </cell>
          <cell r="D1123">
            <v>9.9585062240663902</v>
          </cell>
          <cell r="E1123" t="str">
            <v>12*482GR</v>
          </cell>
        </row>
        <row r="1124">
          <cell r="A1124" t="str">
            <v>HUMMUS AUX POIVRONS ROUGES</v>
          </cell>
          <cell r="C1124">
            <v>57.6</v>
          </cell>
          <cell r="D1124">
            <v>9.9585062240663902</v>
          </cell>
          <cell r="E1124" t="str">
            <v>12*482GR</v>
          </cell>
        </row>
        <row r="1125">
          <cell r="A1125" t="str">
            <v>HUMMUS TRADITIONNEL FONTAINE SANTÉ</v>
          </cell>
          <cell r="C1125">
            <v>6.2</v>
          </cell>
          <cell r="D1125">
            <v>6.2</v>
          </cell>
          <cell r="E1125" t="str">
            <v>KG</v>
          </cell>
        </row>
        <row r="1126">
          <cell r="A1126" t="str">
            <v>HUMUS</v>
          </cell>
          <cell r="D1126">
            <v>5.793364122811381</v>
          </cell>
        </row>
        <row r="1127">
          <cell r="A1127" t="str">
            <v>HUMUS DISTAL</v>
          </cell>
          <cell r="C1127">
            <v>68.349999999999994</v>
          </cell>
          <cell r="D1127">
            <v>7.5944444444444441</v>
          </cell>
          <cell r="E1127" t="str">
            <v>9*1KG</v>
          </cell>
        </row>
        <row r="1128">
          <cell r="A1128" t="str">
            <v>ICEBERG EXTRA FANCY</v>
          </cell>
          <cell r="C1128">
            <v>31.75</v>
          </cell>
          <cell r="D1128">
            <v>1.3229166666666667</v>
          </cell>
          <cell r="E1128" t="str">
            <v>24PC</v>
          </cell>
        </row>
        <row r="1129">
          <cell r="A1129" t="str">
            <v>INTÉRIEUR DE RONDE DE BŒUF ANGUS AAA LAUZON</v>
          </cell>
          <cell r="C1129">
            <v>10.7</v>
          </cell>
          <cell r="D1129">
            <v>10.7</v>
          </cell>
          <cell r="E1129" t="str">
            <v>UNITÉ</v>
          </cell>
        </row>
        <row r="1130">
          <cell r="A1130" t="str">
            <v>JACK DANIEL'S</v>
          </cell>
          <cell r="C1130">
            <v>38.409999999999997</v>
          </cell>
          <cell r="D1130">
            <v>33.692982456140349</v>
          </cell>
          <cell r="E1130" t="str">
            <v>1.14 LITRE</v>
          </cell>
        </row>
        <row r="1131">
          <cell r="A1131" t="str">
            <v>JALAPENOS FARCIS</v>
          </cell>
          <cell r="C1131">
            <v>36.36</v>
          </cell>
          <cell r="D1131">
            <v>32.035242290748897</v>
          </cell>
          <cell r="E1131" t="str">
            <v>1.135 KG</v>
          </cell>
        </row>
        <row r="1132">
          <cell r="A1132" t="str">
            <v>JAMBON À L'ANCIENNE</v>
          </cell>
          <cell r="C1132">
            <v>7.9</v>
          </cell>
          <cell r="D1132">
            <v>7.9</v>
          </cell>
          <cell r="E1132" t="str">
            <v>KG</v>
          </cell>
        </row>
        <row r="1133">
          <cell r="A1133" t="str">
            <v>JAMBON À L'OS DU TERROIR</v>
          </cell>
          <cell r="C1133">
            <v>12.5</v>
          </cell>
          <cell r="D1133">
            <v>12.5</v>
          </cell>
          <cell r="E1133" t="str">
            <v>KG</v>
          </cell>
        </row>
        <row r="1134">
          <cell r="A1134" t="str">
            <v>JAMBON CAPICCOLO DOUX LAUZON</v>
          </cell>
          <cell r="C1134">
            <v>11.62</v>
          </cell>
          <cell r="D1134">
            <v>11.62</v>
          </cell>
          <cell r="E1134" t="str">
            <v>KG</v>
          </cell>
        </row>
        <row r="1135">
          <cell r="A1135" t="str">
            <v>JAMBON CERANO ET MELON</v>
          </cell>
          <cell r="D1135" t="e">
            <v>#N/A</v>
          </cell>
        </row>
        <row r="1136">
          <cell r="A1136" t="str">
            <v>JAMBON CUIT</v>
          </cell>
          <cell r="C1136">
            <v>12.75</v>
          </cell>
          <cell r="D1136">
            <v>12.75</v>
          </cell>
          <cell r="E1136" t="str">
            <v>KG</v>
          </cell>
        </row>
        <row r="1137">
          <cell r="A1137" t="str">
            <v>JAMBON EN TRANCHE</v>
          </cell>
          <cell r="C1137">
            <v>26.55</v>
          </cell>
          <cell r="D1137">
            <v>8.85</v>
          </cell>
          <cell r="E1137" t="str">
            <v>6*50GR</v>
          </cell>
        </row>
        <row r="1138">
          <cell r="A1138" t="str">
            <v>JAMBON FORÊT NOIR</v>
          </cell>
          <cell r="C1138">
            <v>24.44</v>
          </cell>
          <cell r="D1138">
            <v>3.3479452054794523</v>
          </cell>
          <cell r="E1138" t="str">
            <v>7.3 KG</v>
          </cell>
        </row>
        <row r="1139">
          <cell r="A1139" t="str">
            <v>JAMBON FUMÉ A L'ÉRABLE LAUZON</v>
          </cell>
          <cell r="C1139">
            <v>9.82</v>
          </cell>
          <cell r="D1139">
            <v>9.82</v>
          </cell>
          <cell r="E1139" t="str">
            <v>KG</v>
          </cell>
        </row>
        <row r="1140">
          <cell r="A1140" t="str">
            <v>JAMBON SUR OS OLYMEL LAUZON</v>
          </cell>
          <cell r="C1140">
            <v>6.51</v>
          </cell>
          <cell r="D1140">
            <v>6.51</v>
          </cell>
          <cell r="E1140" t="str">
            <v>KG</v>
          </cell>
        </row>
        <row r="1141">
          <cell r="A1141" t="str">
            <v xml:space="preserve">JARDINIÈRE DE LÉGUMES DU QUEBEC </v>
          </cell>
          <cell r="D1141">
            <v>0.88728020251613704</v>
          </cell>
        </row>
        <row r="1142">
          <cell r="A1142" t="str">
            <v>JARLSBERG</v>
          </cell>
          <cell r="C1142">
            <v>23.99</v>
          </cell>
          <cell r="D1142">
            <v>23.99</v>
          </cell>
          <cell r="E1142" t="str">
            <v>KG</v>
          </cell>
        </row>
        <row r="1143">
          <cell r="A1143" t="str">
            <v>JARRET D'AGNEAU</v>
          </cell>
          <cell r="C1143">
            <v>9.9499999999999993</v>
          </cell>
          <cell r="D1143">
            <v>9.9499999999999993</v>
          </cell>
          <cell r="E1143" t="str">
            <v>KG</v>
          </cell>
        </row>
        <row r="1144">
          <cell r="A1144" t="str">
            <v>JARRET D'AGNEAU CONFIT (DISTAL)</v>
          </cell>
          <cell r="C1144">
            <v>111.25</v>
          </cell>
          <cell r="D1144">
            <v>23.177083333333336</v>
          </cell>
          <cell r="E1144" t="str">
            <v>12*400GR</v>
          </cell>
        </row>
        <row r="1145">
          <cell r="A1145" t="str">
            <v>JARRET D'AGNEAU CONG N.Z. LAUZON</v>
          </cell>
          <cell r="C1145">
            <v>10.130000000000001</v>
          </cell>
          <cell r="D1145">
            <v>10.130000000000001</v>
          </cell>
          <cell r="E1145" t="str">
            <v>KG</v>
          </cell>
        </row>
        <row r="1146">
          <cell r="A1146" t="str">
            <v>JARRET D'AGNEAU CRU (DISTAL)</v>
          </cell>
          <cell r="C1146">
            <v>10.95</v>
          </cell>
          <cell r="D1146">
            <v>10.95</v>
          </cell>
          <cell r="E1146" t="str">
            <v>KG</v>
          </cell>
        </row>
        <row r="1147">
          <cell r="A1147" t="str">
            <v>JARRET DE BŒUF</v>
          </cell>
          <cell r="C1147">
            <v>6.95</v>
          </cell>
          <cell r="D1147">
            <v>6.95</v>
          </cell>
          <cell r="E1147" t="str">
            <v>KG</v>
          </cell>
        </row>
        <row r="1148">
          <cell r="A1148" t="str">
            <v>JARRET DE PORC</v>
          </cell>
          <cell r="C1148">
            <v>8.9499999999999993</v>
          </cell>
          <cell r="D1148">
            <v>8.9499999999999993</v>
          </cell>
          <cell r="E1148" t="str">
            <v>KG</v>
          </cell>
        </row>
        <row r="1149">
          <cell r="A1149" t="str">
            <v xml:space="preserve">JELLO A LA LIMETTE                                        </v>
          </cell>
          <cell r="C1149">
            <v>10.75</v>
          </cell>
          <cell r="D1149">
            <v>10.75</v>
          </cell>
          <cell r="E1149" t="str">
            <v>KG</v>
          </cell>
        </row>
        <row r="1150">
          <cell r="A1150" t="str">
            <v xml:space="preserve">JELLO AUX FRAMBOISES                              </v>
          </cell>
          <cell r="C1150">
            <v>10.75</v>
          </cell>
          <cell r="D1150">
            <v>10.75</v>
          </cell>
          <cell r="E1150" t="str">
            <v>2.X 2.27 KG</v>
          </cell>
        </row>
        <row r="1151">
          <cell r="A1151" t="str">
            <v>JELLY BEANS</v>
          </cell>
          <cell r="C1151">
            <v>48.05</v>
          </cell>
          <cell r="D1151">
            <v>3.5310111699000584</v>
          </cell>
          <cell r="E1151" t="str">
            <v>13,608 KG</v>
          </cell>
        </row>
        <row r="1152">
          <cell r="A1152" t="str">
            <v>JICAMA</v>
          </cell>
          <cell r="C1152">
            <v>21.95</v>
          </cell>
          <cell r="D1152">
            <v>4.8454746136865339</v>
          </cell>
          <cell r="E1152" t="str">
            <v>10LB</v>
          </cell>
        </row>
        <row r="1153">
          <cell r="A1153" t="str">
            <v>JOUE DE PORCELET CONFITE</v>
          </cell>
          <cell r="C1153">
            <v>19.7</v>
          </cell>
          <cell r="D1153">
            <v>19.7</v>
          </cell>
          <cell r="E1153" t="str">
            <v>KG</v>
          </cell>
        </row>
        <row r="1154">
          <cell r="A1154" t="str">
            <v>JULIENNE DE CAROTTES</v>
          </cell>
          <cell r="C1154">
            <v>12.94</v>
          </cell>
          <cell r="D1154">
            <v>5.7004405286343607</v>
          </cell>
          <cell r="E1154" t="str">
            <v>2.27 KG</v>
          </cell>
        </row>
        <row r="1155">
          <cell r="A1155" t="str">
            <v>JUS AU CIDRE</v>
          </cell>
          <cell r="D1155">
            <v>9.8961024348924003</v>
          </cell>
        </row>
        <row r="1156">
          <cell r="A1156" t="str">
            <v>JUS D'AGNEAU</v>
          </cell>
          <cell r="D1156">
            <v>5.3858064142929241</v>
          </cell>
        </row>
        <row r="1157">
          <cell r="A1157" t="str">
            <v xml:space="preserve">JUS D'ANNANAS                                            </v>
          </cell>
          <cell r="C1157">
            <v>15.75</v>
          </cell>
          <cell r="D1157">
            <v>0.91874999999999996</v>
          </cell>
          <cell r="E1157" t="str">
            <v>12*48OZ</v>
          </cell>
        </row>
        <row r="1158">
          <cell r="A1158" t="str">
            <v>JUS DE CANNEBERGES</v>
          </cell>
          <cell r="C1158">
            <v>29.41</v>
          </cell>
          <cell r="D1158">
            <v>1.7155833333333332</v>
          </cell>
          <cell r="E1158" t="str">
            <v>12*48OZ</v>
          </cell>
        </row>
        <row r="1159">
          <cell r="A1159" t="str">
            <v>JUS DE CITRONS SURGELÉ</v>
          </cell>
          <cell r="C1159">
            <v>22</v>
          </cell>
          <cell r="D1159">
            <v>3.6666666666666665</v>
          </cell>
          <cell r="E1159" t="str">
            <v>6*1LITRE</v>
          </cell>
        </row>
        <row r="1160">
          <cell r="A1160" t="str">
            <v>JUS DE LIMETTES</v>
          </cell>
          <cell r="B1160">
            <v>0.02</v>
          </cell>
          <cell r="C1160">
            <v>34.5</v>
          </cell>
          <cell r="D1160">
            <v>4.95</v>
          </cell>
          <cell r="E1160" t="str">
            <v>6*1L</v>
          </cell>
        </row>
        <row r="1161">
          <cell r="A1161" t="str">
            <v>JUS DE PAMPLEMOUSSE</v>
          </cell>
          <cell r="C1161">
            <v>8.6300000000000008</v>
          </cell>
          <cell r="D1161">
            <v>2.2830687830687832</v>
          </cell>
          <cell r="E1161" t="str">
            <v>3.78 L</v>
          </cell>
        </row>
        <row r="1162">
          <cell r="A1162" t="str">
            <v xml:space="preserve">JUS DE PAMPLEMOUSSES                              </v>
          </cell>
          <cell r="C1162">
            <v>15.76</v>
          </cell>
          <cell r="D1162">
            <v>1.3658666666666666</v>
          </cell>
          <cell r="E1162" t="str">
            <v>12 X 960ML</v>
          </cell>
        </row>
        <row r="1163">
          <cell r="A1163" t="str">
            <v>JUS DE POMMES</v>
          </cell>
          <cell r="C1163">
            <v>44.09</v>
          </cell>
          <cell r="D1163">
            <v>3.6741666666666668</v>
          </cell>
          <cell r="E1163" t="str">
            <v>6*2LITRES</v>
          </cell>
        </row>
        <row r="1164">
          <cell r="A1164" t="str">
            <v>JUS DE RAISINS</v>
          </cell>
          <cell r="C1164">
            <v>15.76</v>
          </cell>
          <cell r="D1164">
            <v>1.3658666666666666</v>
          </cell>
          <cell r="E1164" t="str">
            <v>12 X 960ML</v>
          </cell>
        </row>
        <row r="1165">
          <cell r="A1165" t="str">
            <v xml:space="preserve">JUS DE TOMATES                                          </v>
          </cell>
          <cell r="C1165">
            <v>20.58</v>
          </cell>
          <cell r="D1165">
            <v>1.2610294117647056</v>
          </cell>
          <cell r="E1165" t="str">
            <v>12*1,36</v>
          </cell>
        </row>
        <row r="1166">
          <cell r="A1166" t="str">
            <v>JUS DE VIANDE (RECETTE)</v>
          </cell>
          <cell r="D1166">
            <v>4.2773258730829591</v>
          </cell>
        </row>
        <row r="1167">
          <cell r="A1167" t="str">
            <v>JUS D'ORANGE FAIRLEE</v>
          </cell>
          <cell r="C1167">
            <v>17.2</v>
          </cell>
          <cell r="D1167">
            <v>1.4333333333333333</v>
          </cell>
          <cell r="E1167" t="str">
            <v>12*1LITRE</v>
          </cell>
        </row>
        <row r="1168">
          <cell r="A1168" t="str">
            <v>JUS D'ORANGE FRAIS</v>
          </cell>
          <cell r="C1168">
            <v>8.6300000000000008</v>
          </cell>
          <cell r="D1168">
            <v>2.2830687830687832</v>
          </cell>
          <cell r="E1168" t="str">
            <v>3.78 L</v>
          </cell>
        </row>
        <row r="1169">
          <cell r="A1169" t="str">
            <v>JUS D'ORANGE KENT</v>
          </cell>
          <cell r="C1169">
            <v>20</v>
          </cell>
          <cell r="D1169">
            <v>2.2799999999999998</v>
          </cell>
          <cell r="E1169" t="str">
            <v>48 OZ</v>
          </cell>
        </row>
        <row r="1170">
          <cell r="A1170" t="str">
            <v xml:space="preserve">JUS V-8                                                         </v>
          </cell>
          <cell r="C1170">
            <v>12.82</v>
          </cell>
          <cell r="D1170">
            <v>0</v>
          </cell>
          <cell r="E1170" t="str">
            <v>12*1L</v>
          </cell>
        </row>
        <row r="1171">
          <cell r="A1171" t="str">
            <v>KEBAB DE CRABE PHILLIPS</v>
          </cell>
          <cell r="C1171">
            <v>40.17</v>
          </cell>
          <cell r="D1171">
            <v>0.66949999999999998</v>
          </cell>
          <cell r="E1171" t="str">
            <v>60 UNITÉ</v>
          </cell>
        </row>
        <row r="1172">
          <cell r="A1172" t="str">
            <v>KETCHUP À LA RHUBARBE</v>
          </cell>
          <cell r="D1172">
            <v>3.8836360751039036</v>
          </cell>
        </row>
        <row r="1173">
          <cell r="A1173" t="str">
            <v xml:space="preserve">KETCHUP HEINZ  MINI                                       </v>
          </cell>
          <cell r="D1173">
            <v>0.5</v>
          </cell>
        </row>
        <row r="1174">
          <cell r="A1174" t="str">
            <v xml:space="preserve">KETCHUP MAISON (RECETTE) </v>
          </cell>
          <cell r="D1174">
            <v>0.13444818820490972</v>
          </cell>
          <cell r="E1174" t="str">
            <v>PORTION</v>
          </cell>
        </row>
        <row r="1175">
          <cell r="A1175" t="str">
            <v xml:space="preserve">KETCHUP VOLPAK                                          </v>
          </cell>
          <cell r="C1175">
            <v>19.93</v>
          </cell>
          <cell r="D1175">
            <v>1.7559471365638766</v>
          </cell>
          <cell r="E1175" t="str">
            <v>11,35L</v>
          </cell>
        </row>
        <row r="1176">
          <cell r="A1176" t="str">
            <v>KIWI N.Z.</v>
          </cell>
          <cell r="C1176">
            <v>26.95</v>
          </cell>
          <cell r="D1176">
            <v>0.23034188034188033</v>
          </cell>
          <cell r="E1176" t="str">
            <v>117'S</v>
          </cell>
        </row>
        <row r="1177">
          <cell r="A1177" t="str">
            <v>KUMQUAT</v>
          </cell>
          <cell r="C1177">
            <v>32.5</v>
          </cell>
          <cell r="D1177">
            <v>16.25</v>
          </cell>
          <cell r="E1177" t="str">
            <v>2KG/CS</v>
          </cell>
        </row>
        <row r="1178">
          <cell r="A1178" t="str">
            <v>LAIT 1%</v>
          </cell>
          <cell r="C1178">
            <v>25.76</v>
          </cell>
          <cell r="D1178">
            <v>1.61</v>
          </cell>
          <cell r="E1178" t="str">
            <v>16 X 1 L</v>
          </cell>
        </row>
        <row r="1179">
          <cell r="A1179" t="str">
            <v>LAIT 2%</v>
          </cell>
          <cell r="C1179">
            <v>24.64</v>
          </cell>
          <cell r="D1179">
            <v>1.76</v>
          </cell>
          <cell r="E1179" t="str">
            <v>1*28 UN DE 500MML</v>
          </cell>
        </row>
        <row r="1180">
          <cell r="A1180" t="str">
            <v>LAIT 3.25%</v>
          </cell>
          <cell r="C1180">
            <v>1.27</v>
          </cell>
          <cell r="D1180">
            <v>1.27</v>
          </cell>
          <cell r="E1180" t="str">
            <v>1 LTR</v>
          </cell>
        </row>
        <row r="1181">
          <cell r="A1181" t="str">
            <v>LAIT CONDENSE (DULCE)</v>
          </cell>
          <cell r="C1181">
            <v>77.3</v>
          </cell>
          <cell r="D1181">
            <v>10.736111111111111</v>
          </cell>
          <cell r="E1181" t="str">
            <v>KG</v>
          </cell>
        </row>
        <row r="1182">
          <cell r="A1182" t="str">
            <v>LAIT DE COCO</v>
          </cell>
          <cell r="C1182">
            <v>35.299999999999997</v>
          </cell>
          <cell r="D1182">
            <v>3.6955611390284755</v>
          </cell>
          <cell r="E1182" t="str">
            <v>24*398 ML</v>
          </cell>
        </row>
        <row r="1183">
          <cell r="A1183" t="str">
            <v>LAIT ÉCÈMÉ</v>
          </cell>
          <cell r="C1183">
            <v>24.96</v>
          </cell>
          <cell r="D1183">
            <v>1.56</v>
          </cell>
          <cell r="E1183" t="str">
            <v>16 X 1 L</v>
          </cell>
        </row>
        <row r="1184">
          <cell r="A1184" t="str">
            <v>LAITUE ARAGULA</v>
          </cell>
          <cell r="C1184">
            <v>24.95</v>
          </cell>
          <cell r="D1184">
            <v>18.345588235294116</v>
          </cell>
          <cell r="E1184" t="str">
            <v>3LBS</v>
          </cell>
        </row>
        <row r="1185">
          <cell r="A1185" t="str">
            <v>LAITUE CHINOISE</v>
          </cell>
          <cell r="B1185">
            <v>1</v>
          </cell>
          <cell r="C1185">
            <v>8.85</v>
          </cell>
          <cell r="D1185">
            <v>8.85</v>
          </cell>
          <cell r="E1185" t="str">
            <v>pc</v>
          </cell>
        </row>
        <row r="1186">
          <cell r="A1186" t="str">
            <v xml:space="preserve">LAITUE FEUILLE DE CHÊNE </v>
          </cell>
          <cell r="C1186">
            <v>16.5</v>
          </cell>
          <cell r="D1186">
            <v>2.75</v>
          </cell>
          <cell r="E1186" t="str">
            <v>6 UNITÉ</v>
          </cell>
        </row>
        <row r="1187">
          <cell r="A1187" t="str">
            <v>LAITUE FRISÉE ROUGE</v>
          </cell>
          <cell r="C1187">
            <v>49.67</v>
          </cell>
          <cell r="D1187">
            <v>2.0695833333333336</v>
          </cell>
          <cell r="E1187" t="str">
            <v>24's</v>
          </cell>
        </row>
        <row r="1188">
          <cell r="A1188" t="str">
            <v>LAITUE FRISÉE VERTE</v>
          </cell>
          <cell r="C1188">
            <v>28.8</v>
          </cell>
          <cell r="D1188">
            <v>1.2</v>
          </cell>
          <cell r="E1188" t="str">
            <v>24'S</v>
          </cell>
        </row>
        <row r="1189">
          <cell r="A1189" t="str">
            <v>LAITUE NICOISE</v>
          </cell>
          <cell r="C1189">
            <v>5.95</v>
          </cell>
          <cell r="D1189">
            <v>5.95</v>
          </cell>
          <cell r="E1189" t="str">
            <v>UN</v>
          </cell>
        </row>
        <row r="1190">
          <cell r="A1190" t="str">
            <v>LAITUE ROMAINE ENTIERE</v>
          </cell>
          <cell r="C1190">
            <v>22</v>
          </cell>
          <cell r="D1190">
            <v>0.91666666666666663</v>
          </cell>
          <cell r="E1190" t="str">
            <v>24 UN</v>
          </cell>
        </row>
        <row r="1191">
          <cell r="A1191" t="str">
            <v>LAMELLES DE CANARD FUMÉ (SALTIMBANCO 2012)</v>
          </cell>
          <cell r="D1191">
            <v>1.4508153846153848</v>
          </cell>
        </row>
        <row r="1192">
          <cell r="A1192" t="str">
            <v>LANGOUSTINE 26/30</v>
          </cell>
          <cell r="C1192">
            <v>32.4</v>
          </cell>
          <cell r="D1192">
            <v>32.4</v>
          </cell>
          <cell r="E1192" t="str">
            <v>KG</v>
          </cell>
        </row>
        <row r="1193">
          <cell r="A1193" t="str">
            <v>LANGOUSTINES 13/15</v>
          </cell>
          <cell r="C1193">
            <v>49</v>
          </cell>
          <cell r="D1193">
            <v>49</v>
          </cell>
          <cell r="E1193" t="str">
            <v>KG</v>
          </cell>
        </row>
        <row r="1194">
          <cell r="A1194" t="str">
            <v>LANGOUSTINES 16/20 TAIWAN</v>
          </cell>
          <cell r="C1194">
            <v>38.75</v>
          </cell>
          <cell r="D1194">
            <v>38.75</v>
          </cell>
          <cell r="E1194" t="str">
            <v>KG</v>
          </cell>
        </row>
        <row r="1195">
          <cell r="A1195" t="str">
            <v>LANIÈRE MASCARPONNE GATEAU</v>
          </cell>
          <cell r="C1195">
            <v>73.63</v>
          </cell>
          <cell r="D1195">
            <v>1.3148214285714286</v>
          </cell>
          <cell r="E1195" t="str">
            <v>2*28 UN</v>
          </cell>
        </row>
        <row r="1196">
          <cell r="A1196" t="str">
            <v>LANIERES DE BOEUF</v>
          </cell>
          <cell r="C1196">
            <v>12</v>
          </cell>
          <cell r="D1196">
            <v>12</v>
          </cell>
          <cell r="E1196" t="str">
            <v>KG</v>
          </cell>
        </row>
        <row r="1197">
          <cell r="A1197" t="str">
            <v>LANIÈRES DE POULET FAJITAS (RECETTE)</v>
          </cell>
          <cell r="D1197">
            <v>11.728313163423911</v>
          </cell>
        </row>
        <row r="1198">
          <cell r="A1198" t="str">
            <v>LAPIN ENTIER</v>
          </cell>
          <cell r="C1198">
            <v>13.62</v>
          </cell>
          <cell r="D1198">
            <v>13.62</v>
          </cell>
          <cell r="E1198" t="str">
            <v>KG</v>
          </cell>
        </row>
        <row r="1199">
          <cell r="A1199" t="str">
            <v>LARD FRAIS</v>
          </cell>
          <cell r="C1199">
            <v>7.95</v>
          </cell>
          <cell r="D1199">
            <v>7.95</v>
          </cell>
          <cell r="E1199" t="str">
            <v>KG</v>
          </cell>
        </row>
        <row r="1200">
          <cell r="A1200" t="str">
            <v>LARD FUMÉ</v>
          </cell>
          <cell r="C1200">
            <v>17.95</v>
          </cell>
          <cell r="D1200">
            <v>17.95</v>
          </cell>
          <cell r="E1200" t="str">
            <v>KG</v>
          </cell>
        </row>
        <row r="1201">
          <cell r="A1201" t="str">
            <v>LARD SALÉ FRAIS</v>
          </cell>
          <cell r="C1201">
            <v>5.95</v>
          </cell>
          <cell r="D1201">
            <v>5.95</v>
          </cell>
          <cell r="E1201" t="str">
            <v>KG</v>
          </cell>
        </row>
        <row r="1202">
          <cell r="A1202" t="str">
            <v>LASAGNE</v>
          </cell>
          <cell r="C1202">
            <v>12.27</v>
          </cell>
          <cell r="D1202">
            <v>2.7086092715231787</v>
          </cell>
          <cell r="E1202" t="str">
            <v>10LB</v>
          </cell>
        </row>
        <row r="1203">
          <cell r="A1203" t="str">
            <v>LASAGNE AUX EPINARDS</v>
          </cell>
          <cell r="C1203">
            <v>42.39</v>
          </cell>
          <cell r="D1203">
            <v>9.3370044052863435</v>
          </cell>
          <cell r="E1203" t="str">
            <v>10lbs</v>
          </cell>
        </row>
        <row r="1204">
          <cell r="A1204" t="str">
            <v xml:space="preserve">LASAGNE BLANCHE 10"                                 </v>
          </cell>
          <cell r="C1204">
            <v>14.85</v>
          </cell>
          <cell r="D1204">
            <v>3.2709251101321586</v>
          </cell>
          <cell r="E1204" t="str">
            <v>4.54 KG</v>
          </cell>
        </row>
        <row r="1205">
          <cell r="A1205" t="str">
            <v>LATKAS</v>
          </cell>
          <cell r="C1205">
            <v>35.75</v>
          </cell>
          <cell r="D1205">
            <v>7.8744493392070485</v>
          </cell>
          <cell r="E1205" t="str">
            <v>10 LBS</v>
          </cell>
        </row>
        <row r="1206">
          <cell r="A1206" t="str">
            <v>LAVANDE</v>
          </cell>
          <cell r="C1206">
            <v>6</v>
          </cell>
          <cell r="D1206">
            <v>0.06</v>
          </cell>
          <cell r="E1206" t="str">
            <v>UN</v>
          </cell>
        </row>
        <row r="1207">
          <cell r="A1207" t="str">
            <v>LÉGUMES CHINOIS WOK</v>
          </cell>
          <cell r="C1207">
            <v>58.22</v>
          </cell>
          <cell r="D1207">
            <v>5.8220000000000001</v>
          </cell>
          <cell r="E1207" t="str">
            <v>10*1KG</v>
          </cell>
        </row>
        <row r="1208">
          <cell r="A1208" t="str">
            <v>Légumes du Marché</v>
          </cell>
          <cell r="D1208">
            <v>0.28070821336004487</v>
          </cell>
        </row>
        <row r="1209">
          <cell r="A1209" t="str">
            <v>LÉGUMES GRILLÉ À L'ESTRAGON (RECETTE)</v>
          </cell>
          <cell r="D1209">
            <v>1.0410575048474546</v>
          </cell>
        </row>
        <row r="1210">
          <cell r="A1210" t="str">
            <v>LÉGUMES GRILLÉS POUR SANDWICH (RECETTE)</v>
          </cell>
          <cell r="D1210">
            <v>4.8146794361493734</v>
          </cell>
        </row>
        <row r="1211">
          <cell r="A1211" t="str">
            <v>LÉGUMES ITALIEN GRILLÉS</v>
          </cell>
          <cell r="C1211">
            <v>32.369999999999997</v>
          </cell>
          <cell r="D1211">
            <v>10.79</v>
          </cell>
          <cell r="E1211" t="str">
            <v>3*1KG</v>
          </cell>
        </row>
        <row r="1212">
          <cell r="A1212" t="str">
            <v>LÉGUMES MARINÉS</v>
          </cell>
          <cell r="D1212">
            <v>2.6674588964525778</v>
          </cell>
        </row>
        <row r="1213">
          <cell r="A1213" t="str">
            <v>LÉGUMES MÉLANGE FUSION BONDUEL</v>
          </cell>
          <cell r="C1213">
            <v>32.369999999999997</v>
          </cell>
          <cell r="D1213">
            <v>10.79</v>
          </cell>
          <cell r="E1213" t="str">
            <v>3*1KG</v>
          </cell>
        </row>
        <row r="1214">
          <cell r="A1214" t="str">
            <v>LÉGUMES RACINE AUX HERBES</v>
          </cell>
          <cell r="D1214">
            <v>0.50511426742385468</v>
          </cell>
        </row>
        <row r="1215">
          <cell r="A1215" t="str">
            <v>LÉGUMES RACINES À L'HUILE D'OLIVES RECETTE LOGES</v>
          </cell>
          <cell r="D1215">
            <v>0.39910315826167053</v>
          </cell>
          <cell r="E1215" t="str">
            <v>PORTION</v>
          </cell>
        </row>
        <row r="1216">
          <cell r="A1216" t="str">
            <v>LÉGUMES RÔTIS BISTRO</v>
          </cell>
          <cell r="D1216">
            <v>0.68012670089994631</v>
          </cell>
        </row>
        <row r="1217">
          <cell r="A1217" t="str">
            <v>LENTILLE VERTES</v>
          </cell>
          <cell r="C1217">
            <v>9.41</v>
          </cell>
          <cell r="D1217">
            <v>0.94100000000000006</v>
          </cell>
          <cell r="E1217" t="str">
            <v>10KG</v>
          </cell>
        </row>
        <row r="1218">
          <cell r="A1218" t="str">
            <v>LENTILLES DU PUY VERT FONCÉ</v>
          </cell>
          <cell r="C1218">
            <v>25.5</v>
          </cell>
          <cell r="D1218">
            <v>2.5499999999999998</v>
          </cell>
          <cell r="E1218" t="str">
            <v>10 KG</v>
          </cell>
        </row>
        <row r="1219">
          <cell r="A1219" t="str">
            <v xml:space="preserve">LENTILLES VERTES GROS ESTOM           </v>
          </cell>
          <cell r="C1219">
            <v>1.89</v>
          </cell>
          <cell r="D1219">
            <v>1.89</v>
          </cell>
          <cell r="E1219" t="str">
            <v>KG</v>
          </cell>
        </row>
        <row r="1220">
          <cell r="A1220" t="str">
            <v>LENTILLESROUGES</v>
          </cell>
          <cell r="C1220">
            <v>18.5</v>
          </cell>
          <cell r="D1220">
            <v>1.85</v>
          </cell>
          <cell r="E1220" t="str">
            <v>10KG</v>
          </cell>
        </row>
        <row r="1221">
          <cell r="A1221" t="str">
            <v>LEVURE SECHE</v>
          </cell>
          <cell r="C1221">
            <v>14.5</v>
          </cell>
          <cell r="D1221">
            <v>1.45</v>
          </cell>
          <cell r="E1221" t="str">
            <v>10 KG</v>
          </cell>
        </row>
        <row r="1222">
          <cell r="A1222" t="str">
            <v>LEVURE SÈCHE DUBORD</v>
          </cell>
          <cell r="C1222">
            <v>6.5</v>
          </cell>
          <cell r="D1222">
            <v>7.15</v>
          </cell>
          <cell r="E1222" t="str">
            <v>0.907KG</v>
          </cell>
        </row>
        <row r="1223">
          <cell r="A1223" t="str">
            <v>LIME EXOTIQUE</v>
          </cell>
          <cell r="C1223">
            <v>32</v>
          </cell>
          <cell r="D1223">
            <v>2.1333333333333333</v>
          </cell>
          <cell r="E1223" t="str">
            <v>RAVIERS/15UN</v>
          </cell>
        </row>
        <row r="1224">
          <cell r="A1224" t="str">
            <v>LIMES PURÉE</v>
          </cell>
          <cell r="C1224">
            <v>53.25</v>
          </cell>
          <cell r="D1224">
            <v>10.65</v>
          </cell>
          <cell r="E1224" t="str">
            <v>5*1KG</v>
          </cell>
        </row>
        <row r="1225">
          <cell r="A1225" t="str">
            <v>LIMETTES</v>
          </cell>
          <cell r="C1225">
            <v>23.5</v>
          </cell>
          <cell r="D1225">
            <v>0.10217391304347827</v>
          </cell>
          <cell r="E1225" t="str">
            <v>230 UN</v>
          </cell>
        </row>
        <row r="1226">
          <cell r="A1226" t="str">
            <v>LIMETTES PETITE CAISSE</v>
          </cell>
          <cell r="C1226">
            <v>24.5</v>
          </cell>
          <cell r="D1226">
            <v>0.45370370370370372</v>
          </cell>
          <cell r="E1226" t="str">
            <v>64/CS</v>
          </cell>
        </row>
        <row r="1227">
          <cell r="A1227" t="str">
            <v xml:space="preserve">LINGUINIS                                                     </v>
          </cell>
          <cell r="C1227">
            <v>24.25</v>
          </cell>
          <cell r="D1227">
            <v>2.6736493936052921</v>
          </cell>
          <cell r="E1227" t="str">
            <v>9.07KG</v>
          </cell>
        </row>
        <row r="1228">
          <cell r="A1228" t="str">
            <v>LINGUINI FRAIS</v>
          </cell>
          <cell r="C1228">
            <v>8</v>
          </cell>
          <cell r="D1228">
            <v>8</v>
          </cell>
          <cell r="E1228" t="str">
            <v>KG</v>
          </cell>
        </row>
        <row r="1229">
          <cell r="A1229" t="str">
            <v>LIQUEUR DE FINE FINE SÈVE</v>
          </cell>
          <cell r="C1229">
            <v>40.5</v>
          </cell>
          <cell r="D1229">
            <v>40.5</v>
          </cell>
          <cell r="E1229" t="str">
            <v>LITRE</v>
          </cell>
        </row>
        <row r="1230">
          <cell r="A1230" t="str">
            <v>LITCHI</v>
          </cell>
          <cell r="C1230">
            <v>46.33</v>
          </cell>
          <cell r="D1230">
            <v>23.164999999999999</v>
          </cell>
          <cell r="E1230" t="str">
            <v>2KG/CS</v>
          </cell>
        </row>
        <row r="1231">
          <cell r="A1231" t="str">
            <v>LOBE DE FOIE GRAS</v>
          </cell>
          <cell r="C1231">
            <v>65.64</v>
          </cell>
          <cell r="D1231">
            <v>65.64</v>
          </cell>
          <cell r="E1231" t="str">
            <v>KG</v>
          </cell>
        </row>
        <row r="1232">
          <cell r="A1232" t="str">
            <v>LOLO ROSA</v>
          </cell>
          <cell r="C1232">
            <v>15</v>
          </cell>
          <cell r="D1232">
            <v>1.25</v>
          </cell>
          <cell r="E1232" t="str">
            <v>12 UN</v>
          </cell>
        </row>
        <row r="1233">
          <cell r="A1233" t="str">
            <v>LONGE COURTE DE BOEUF</v>
          </cell>
          <cell r="C1233">
            <v>20.94</v>
          </cell>
          <cell r="D1233">
            <v>20.94</v>
          </cell>
          <cell r="E1233" t="str">
            <v>KG</v>
          </cell>
        </row>
        <row r="1234">
          <cell r="A1234" t="str">
            <v>LONGE COURTE DE BOEUF VIEILLI A SEC</v>
          </cell>
          <cell r="C1234">
            <v>20.94</v>
          </cell>
          <cell r="D1234">
            <v>28.684931506849317</v>
          </cell>
          <cell r="E1234" t="str">
            <v>KG</v>
          </cell>
        </row>
        <row r="1235">
          <cell r="A1235" t="str">
            <v>LONGE COURTE DE BOEUF STERLING</v>
          </cell>
          <cell r="C1235">
            <v>27.2</v>
          </cell>
          <cell r="D1235">
            <v>27.2</v>
          </cell>
          <cell r="E1235" t="str">
            <v>KG</v>
          </cell>
        </row>
        <row r="1236">
          <cell r="A1236" t="str">
            <v>LONGE COURTE DE BOEUF STERLING VIEILLI A SEC</v>
          </cell>
          <cell r="C1236">
            <v>36.176000000000002</v>
          </cell>
          <cell r="D1236">
            <v>36.176000000000002</v>
          </cell>
          <cell r="E1236" t="str">
            <v>KG</v>
          </cell>
        </row>
        <row r="1237">
          <cell r="A1237" t="str">
            <v>LONGE D'AGNEAU MARINÉE (RECETTE)</v>
          </cell>
          <cell r="D1237">
            <v>30.824863162800341</v>
          </cell>
        </row>
        <row r="1238">
          <cell r="A1238" t="str">
            <v>LONGE D'AGNEAU SYSCO</v>
          </cell>
          <cell r="C1238">
            <v>28.06</v>
          </cell>
          <cell r="D1238">
            <v>28.06</v>
          </cell>
          <cell r="E1238" t="str">
            <v>KG</v>
          </cell>
        </row>
        <row r="1239">
          <cell r="A1239" t="str">
            <v>LONGE DE PORC DESOSSÉE FRAIS LAUZON</v>
          </cell>
          <cell r="C1239">
            <v>5.07</v>
          </cell>
          <cell r="D1239">
            <v>5.07</v>
          </cell>
          <cell r="E1239" t="str">
            <v>KG</v>
          </cell>
        </row>
        <row r="1240">
          <cell r="A1240" t="str">
            <v>LONGE DE PORC DESOSSÉE NAGANO LONZON</v>
          </cell>
          <cell r="C1240">
            <v>10.5</v>
          </cell>
          <cell r="D1240">
            <v>10.5</v>
          </cell>
          <cell r="E1240" t="str">
            <v>KG</v>
          </cell>
        </row>
        <row r="1241">
          <cell r="A1241" t="str">
            <v>LONGE DE PORC DESS. FRAICHE</v>
          </cell>
          <cell r="C1241">
            <v>6.89</v>
          </cell>
          <cell r="D1241">
            <v>6.89</v>
          </cell>
          <cell r="E1241" t="str">
            <v>KG</v>
          </cell>
        </row>
        <row r="1242">
          <cell r="A1242" t="str">
            <v>LONGE DE PORC FARCIE (RECETTE)</v>
          </cell>
          <cell r="D1242">
            <v>9.7485417752882864</v>
          </cell>
        </row>
        <row r="1243">
          <cell r="A1243" t="str">
            <v>LONGE DE PORC FUMÉ BOVITENDRE</v>
          </cell>
          <cell r="C1243">
            <v>12.2</v>
          </cell>
          <cell r="D1243">
            <v>12.2</v>
          </cell>
          <cell r="E1243" t="str">
            <v>KG</v>
          </cell>
        </row>
        <row r="1244">
          <cell r="A1244" t="str">
            <v>LONGE DE PORC FUMÉ RECETTE</v>
          </cell>
          <cell r="D1244">
            <v>1.1970056902319024</v>
          </cell>
        </row>
        <row r="1245">
          <cell r="A1245" t="str">
            <v>LONGE DE PORC FUMÉ SLOVÉNIA</v>
          </cell>
          <cell r="C1245">
            <v>16.95</v>
          </cell>
          <cell r="D1245">
            <v>16.95</v>
          </cell>
          <cell r="E1245" t="str">
            <v>KG</v>
          </cell>
        </row>
        <row r="1246">
          <cell r="A1246" t="str">
            <v>LONGE DE PORC LAQUÉE (RECETTE)</v>
          </cell>
          <cell r="D1246">
            <v>9.0701257992265827</v>
          </cell>
        </row>
        <row r="1247">
          <cell r="A1247" t="str">
            <v>LONGE DE PORC MARINÉ À L'ORANGE ET CHILI</v>
          </cell>
          <cell r="D1247">
            <v>11.96670741675716</v>
          </cell>
        </row>
        <row r="1248">
          <cell r="A1248" t="str">
            <v>LONGE DE THON AU SÉSAMES</v>
          </cell>
          <cell r="D1248">
            <v>43.871064814814808</v>
          </cell>
          <cell r="E1248" t="str">
            <v>KG</v>
          </cell>
        </row>
        <row r="1249">
          <cell r="A1249" t="str">
            <v>LONGE DE THON FRAIS</v>
          </cell>
          <cell r="C1249">
            <v>32.65</v>
          </cell>
          <cell r="D1249">
            <v>42.445</v>
          </cell>
          <cell r="E1249" t="str">
            <v>KG</v>
          </cell>
        </row>
        <row r="1250">
          <cell r="A1250" t="str">
            <v>LONGE DESS. LAIT</v>
          </cell>
          <cell r="C1250">
            <v>11.5</v>
          </cell>
          <cell r="D1250">
            <v>11.5</v>
          </cell>
          <cell r="E1250" t="str">
            <v xml:space="preserve"> KG</v>
          </cell>
        </row>
        <row r="1251">
          <cell r="A1251" t="str">
            <v>LOTTE</v>
          </cell>
          <cell r="C1251">
            <v>8.4</v>
          </cell>
          <cell r="D1251">
            <v>8.4</v>
          </cell>
          <cell r="E1251" t="str">
            <v>KG</v>
          </cell>
        </row>
        <row r="1252">
          <cell r="A1252" t="str">
            <v>LUZERNE</v>
          </cell>
          <cell r="C1252">
            <v>2.5</v>
          </cell>
          <cell r="D1252">
            <v>2.5</v>
          </cell>
          <cell r="E1252" t="str">
            <v xml:space="preserve">RAVIER </v>
          </cell>
        </row>
        <row r="1253">
          <cell r="A1253" t="str">
            <v>LYCHEE PURÉE</v>
          </cell>
          <cell r="C1253">
            <v>66.25</v>
          </cell>
          <cell r="D1253">
            <v>13.25</v>
          </cell>
          <cell r="E1253" t="str">
            <v>5*1KG</v>
          </cell>
        </row>
        <row r="1254">
          <cell r="A1254" t="str">
            <v>M&amp;M</v>
          </cell>
          <cell r="C1254">
            <v>1.5</v>
          </cell>
          <cell r="D1254">
            <v>1.5</v>
          </cell>
          <cell r="E1254" t="str">
            <v>UNITE</v>
          </cell>
        </row>
        <row r="1255">
          <cell r="A1255" t="str">
            <v>MACARONS</v>
          </cell>
          <cell r="C1255">
            <v>1</v>
          </cell>
          <cell r="D1255">
            <v>1</v>
          </cell>
          <cell r="E1255" t="str">
            <v>UNITÉ</v>
          </cell>
        </row>
        <row r="1256">
          <cell r="A1256" t="str">
            <v>MACARON DE FOIE GRAS ET PAIN D'ÉPICE (RECETTE)</v>
          </cell>
          <cell r="D1256">
            <v>3.8366050321218799</v>
          </cell>
        </row>
        <row r="1257">
          <cell r="A1257" t="str">
            <v>MACARONI</v>
          </cell>
          <cell r="C1257">
            <v>32.369999999999997</v>
          </cell>
          <cell r="D1257">
            <v>2.84856</v>
          </cell>
          <cell r="E1257" t="str">
            <v>25*454 GR</v>
          </cell>
        </row>
        <row r="1258">
          <cell r="A1258" t="str">
            <v>MACEDOINE DE LEGUMES</v>
          </cell>
          <cell r="C1258">
            <v>28.52</v>
          </cell>
          <cell r="D1258">
            <v>2.3766666666666665</v>
          </cell>
          <cell r="E1258" t="str">
            <v>6*2KG</v>
          </cell>
        </row>
        <row r="1259">
          <cell r="A1259" t="str">
            <v>MACEDOINE DE LÉGUMES DISTAL</v>
          </cell>
          <cell r="C1259">
            <v>32.369999999999997</v>
          </cell>
          <cell r="D1259">
            <v>3.2369999999999997</v>
          </cell>
          <cell r="E1259" t="str">
            <v>10KG</v>
          </cell>
        </row>
        <row r="1260">
          <cell r="A1260" t="str">
            <v>MACHE</v>
          </cell>
          <cell r="C1260">
            <v>19.95</v>
          </cell>
          <cell r="D1260">
            <v>33.25</v>
          </cell>
          <cell r="E1260" t="str">
            <v>6*100GR</v>
          </cell>
        </row>
        <row r="1261">
          <cell r="A1261" t="str">
            <v>MACIS MOULU</v>
          </cell>
          <cell r="C1261">
            <v>15.75</v>
          </cell>
          <cell r="D1261">
            <v>15.75</v>
          </cell>
          <cell r="E1261" t="str">
            <v>500GR</v>
          </cell>
        </row>
        <row r="1262">
          <cell r="A1262" t="str">
            <v>MACQUEREAUX FUMÉ</v>
          </cell>
          <cell r="C1262">
            <v>12.5</v>
          </cell>
          <cell r="D1262">
            <v>12.5</v>
          </cell>
          <cell r="E1262" t="str">
            <v>KG</v>
          </cell>
        </row>
        <row r="1263">
          <cell r="A1263" t="str">
            <v>MACREUSE DE BŒUF</v>
          </cell>
          <cell r="C1263">
            <v>13.68</v>
          </cell>
          <cell r="D1263">
            <v>13.68</v>
          </cell>
          <cell r="E1263" t="str">
            <v>KG</v>
          </cell>
        </row>
        <row r="1264">
          <cell r="A1264" t="str">
            <v>MAGRET DE CANARD BOVITENDRE</v>
          </cell>
          <cell r="C1264">
            <v>23.01</v>
          </cell>
          <cell r="D1264">
            <v>23.01</v>
          </cell>
          <cell r="E1264" t="str">
            <v>KG</v>
          </cell>
        </row>
        <row r="1265">
          <cell r="A1265" t="str">
            <v>MAGRET DE CANARD LAUZON</v>
          </cell>
          <cell r="C1265">
            <v>18.25</v>
          </cell>
          <cell r="D1265">
            <v>18.25</v>
          </cell>
          <cell r="E1265" t="str">
            <v>KG</v>
          </cell>
        </row>
        <row r="1266">
          <cell r="A1266" t="str">
            <v>MAGRET DE CANARD FUMÉ</v>
          </cell>
          <cell r="C1266">
            <v>40.200000000000003</v>
          </cell>
          <cell r="D1266">
            <v>40.200000000000003</v>
          </cell>
          <cell r="E1266" t="str">
            <v>KG</v>
          </cell>
        </row>
        <row r="1267">
          <cell r="A1267" t="str">
            <v>MAGRET DE CANARD MULARD</v>
          </cell>
          <cell r="C1267">
            <v>17.95</v>
          </cell>
          <cell r="D1267">
            <v>17.95</v>
          </cell>
          <cell r="E1267" t="str">
            <v>KG</v>
          </cell>
        </row>
        <row r="1268">
          <cell r="A1268" t="str">
            <v>MAGRET DE CANARD SECHE</v>
          </cell>
          <cell r="C1268">
            <v>49.95</v>
          </cell>
          <cell r="D1268">
            <v>49.95</v>
          </cell>
          <cell r="E1268" t="str">
            <v>KG</v>
          </cell>
        </row>
        <row r="1269">
          <cell r="A1269" t="str">
            <v>MAGRET DE CANRD FRAIS DE BRESSE</v>
          </cell>
          <cell r="C1269">
            <v>17.95</v>
          </cell>
          <cell r="D1269">
            <v>0</v>
          </cell>
        </row>
        <row r="1270">
          <cell r="A1270" t="str">
            <v>MAHI MAHI</v>
          </cell>
          <cell r="C1270">
            <v>17</v>
          </cell>
          <cell r="D1270">
            <v>24.285714285714288</v>
          </cell>
          <cell r="E1270" t="str">
            <v>KG</v>
          </cell>
        </row>
        <row r="1271">
          <cell r="A1271" t="str">
            <v xml:space="preserve">MAIS EN CRÈME                                         </v>
          </cell>
          <cell r="C1271">
            <v>32.25</v>
          </cell>
          <cell r="D1271">
            <v>1.892605633802817</v>
          </cell>
          <cell r="E1271" t="str">
            <v>6*2.84L</v>
          </cell>
        </row>
        <row r="1272">
          <cell r="A1272" t="str">
            <v>MAIS EN GRAIN / CORN</v>
          </cell>
          <cell r="C1272">
            <v>25.78</v>
          </cell>
          <cell r="D1272">
            <v>2.1483333333333334</v>
          </cell>
          <cell r="E1272" t="str">
            <v>6*2KG</v>
          </cell>
        </row>
        <row r="1273">
          <cell r="A1273" t="str">
            <v>MAIS MINIATURES</v>
          </cell>
          <cell r="B1273">
            <v>0.125</v>
          </cell>
          <cell r="C1273">
            <v>35.840000000000003</v>
          </cell>
          <cell r="D1273">
            <v>23.893333333333334</v>
          </cell>
          <cell r="E1273" t="str">
            <v>12*125gr</v>
          </cell>
        </row>
        <row r="1274">
          <cell r="A1274" t="str">
            <v>MAIS RÔTIS</v>
          </cell>
          <cell r="D1274">
            <v>0.40179178240740737</v>
          </cell>
        </row>
        <row r="1275">
          <cell r="A1275" t="str">
            <v>MAIS SOUFFLÉ</v>
          </cell>
          <cell r="C1275">
            <v>1.08</v>
          </cell>
          <cell r="D1275">
            <v>2.88</v>
          </cell>
          <cell r="E1275" t="str">
            <v>375GR</v>
          </cell>
        </row>
        <row r="1276">
          <cell r="A1276" t="str">
            <v>MAIS SUCRÉS SAUTÉS AU BEURE</v>
          </cell>
          <cell r="D1276">
            <v>0.47909140969162994</v>
          </cell>
        </row>
        <row r="1277">
          <cell r="A1277" t="str">
            <v>MAMIROLLE</v>
          </cell>
          <cell r="C1277">
            <v>21.6</v>
          </cell>
          <cell r="D1277">
            <v>21.6</v>
          </cell>
          <cell r="E1277" t="str">
            <v>KG</v>
          </cell>
        </row>
        <row r="1278">
          <cell r="A1278" t="str">
            <v>MANDARINE EN BOÎTE</v>
          </cell>
          <cell r="C1278">
            <v>29.5</v>
          </cell>
          <cell r="D1278">
            <v>1.7312206572769955</v>
          </cell>
          <cell r="E1278" t="str">
            <v>6*2,84L</v>
          </cell>
        </row>
        <row r="1279">
          <cell r="A1279" t="str">
            <v>MANGOS</v>
          </cell>
          <cell r="C1279">
            <v>33.5</v>
          </cell>
          <cell r="D1279">
            <v>2.7916666666666665</v>
          </cell>
          <cell r="E1279" t="str">
            <v>12'S</v>
          </cell>
        </row>
        <row r="1280">
          <cell r="A1280" t="str">
            <v>MANGUE CONGELÉ</v>
          </cell>
          <cell r="C1280">
            <v>36</v>
          </cell>
          <cell r="D1280">
            <v>7.2</v>
          </cell>
          <cell r="E1280" t="str">
            <v>5*1KG</v>
          </cell>
        </row>
        <row r="1281">
          <cell r="A1281" t="str">
            <v>MANICOTTI FROMAGE,EPINARD,BASILIC</v>
          </cell>
          <cell r="C1281">
            <v>4.5</v>
          </cell>
          <cell r="D1281">
            <v>0.375</v>
          </cell>
          <cell r="E1281" t="str">
            <v>DZ</v>
          </cell>
        </row>
        <row r="1282">
          <cell r="A1282" t="str">
            <v>MAQUEREAU FUMÉ EN FILET</v>
          </cell>
          <cell r="C1282">
            <v>12.65</v>
          </cell>
          <cell r="D1282">
            <v>12.65</v>
          </cell>
          <cell r="E1282" t="str">
            <v>KG</v>
          </cell>
        </row>
        <row r="1283">
          <cell r="A1283" t="str">
            <v>MARGARINE SPECTRA 13 KG</v>
          </cell>
          <cell r="C1283">
            <v>21.25</v>
          </cell>
          <cell r="D1283">
            <v>1.6346153846153846</v>
          </cell>
          <cell r="E1283" t="str">
            <v>13KG</v>
          </cell>
        </row>
        <row r="1284">
          <cell r="A1284" t="str">
            <v>MARGUERITTE AUX FRUITS</v>
          </cell>
          <cell r="C1284">
            <v>7.7</v>
          </cell>
          <cell r="D1284">
            <v>7.7</v>
          </cell>
          <cell r="E1284" t="str">
            <v>UNITE</v>
          </cell>
        </row>
        <row r="1285">
          <cell r="A1285" t="str">
            <v>MARINADE À LA BIÈRE (RECETTE)</v>
          </cell>
          <cell r="D1285">
            <v>4.3388840326340334</v>
          </cell>
        </row>
        <row r="1286">
          <cell r="A1286" t="str">
            <v>MARINADE AU ROMARIN ET AIL</v>
          </cell>
          <cell r="D1286">
            <v>3.7622612534957667</v>
          </cell>
        </row>
        <row r="1287">
          <cell r="A1287" t="str">
            <v>MARINADE CITRON ET ROMARIN</v>
          </cell>
          <cell r="D1287">
            <v>3.0013119301421289</v>
          </cell>
        </row>
        <row r="1288">
          <cell r="A1288" t="str">
            <v>MARINADE MIEL ET THYM</v>
          </cell>
          <cell r="D1288">
            <v>6.8846951716921607</v>
          </cell>
        </row>
        <row r="1289">
          <cell r="A1289" t="str">
            <v>MARINADE POUR CERF</v>
          </cell>
          <cell r="D1289">
            <v>8.0224657338682714</v>
          </cell>
        </row>
        <row r="1290">
          <cell r="A1290" t="str">
            <v>MARMELADE AUX 3 FRUITS</v>
          </cell>
          <cell r="C1290">
            <v>20.68</v>
          </cell>
          <cell r="D1290">
            <v>3.1815384615384614</v>
          </cell>
          <cell r="E1290" t="str">
            <v>6.5kg</v>
          </cell>
        </row>
        <row r="1291">
          <cell r="A1291" t="str">
            <v>MARRONS ENTIERS</v>
          </cell>
          <cell r="C1291">
            <v>14.39</v>
          </cell>
          <cell r="D1291">
            <v>2.8780000000000001</v>
          </cell>
          <cell r="E1291" t="str">
            <v>5L</v>
          </cell>
        </row>
        <row r="1292">
          <cell r="A1292" t="str">
            <v>MASCARPONE</v>
          </cell>
          <cell r="C1292">
            <v>46.57</v>
          </cell>
          <cell r="D1292">
            <v>15.523333333333333</v>
          </cell>
          <cell r="E1292" t="str">
            <v>6*500GR</v>
          </cell>
        </row>
        <row r="1293">
          <cell r="A1293" t="str">
            <v>MASCARPONE DISTAL</v>
          </cell>
          <cell r="C1293">
            <v>46.57</v>
          </cell>
          <cell r="D1293">
            <v>25.846350000000001</v>
          </cell>
          <cell r="E1293" t="str">
            <v>4*450GR</v>
          </cell>
        </row>
        <row r="1294">
          <cell r="A1294" t="str">
            <v>MAYONAISE AUX PIMENTS ANCHOS (SOUS RECETTE GRILLED DE HOMARD)</v>
          </cell>
          <cell r="D1294">
            <v>4.3995249999999997</v>
          </cell>
        </row>
        <row r="1295">
          <cell r="A1295" t="str">
            <v>MAYONNAISE AUX OLIVES CALAMATA</v>
          </cell>
          <cell r="D1295">
            <v>3.4306000000000001</v>
          </cell>
        </row>
        <row r="1296">
          <cell r="A1296" t="str">
            <v>MAYONNAISE AUX POIVRONS ROUGES(RECETTE)</v>
          </cell>
          <cell r="D1296">
            <v>3.2146145833333333</v>
          </cell>
        </row>
        <row r="1297">
          <cell r="A1297" t="str">
            <v>MAYONNAISE HELLMAN'S</v>
          </cell>
          <cell r="B1297">
            <v>0.03</v>
          </cell>
          <cell r="C1297">
            <v>57.45</v>
          </cell>
          <cell r="D1297">
            <v>2.8725000000000001</v>
          </cell>
          <cell r="E1297" t="str">
            <v>20LITRE</v>
          </cell>
        </row>
        <row r="1298">
          <cell r="A1298" t="str">
            <v xml:space="preserve">MAYONNAISE HELMMANS MINI                        </v>
          </cell>
          <cell r="B1298">
            <v>0</v>
          </cell>
          <cell r="C1298">
            <v>46.06</v>
          </cell>
          <cell r="D1298">
            <v>0.95958333333333334</v>
          </cell>
          <cell r="E1298" t="str">
            <v>48'S</v>
          </cell>
        </row>
        <row r="1299">
          <cell r="A1299" t="str">
            <v xml:space="preserve">MÉDAGLIONI À LA COURGE  </v>
          </cell>
          <cell r="C1299">
            <v>42.15</v>
          </cell>
          <cell r="D1299">
            <v>15.496323529411763</v>
          </cell>
          <cell r="E1299" t="str">
            <v>2*1.36</v>
          </cell>
        </row>
        <row r="1300">
          <cell r="A1300" t="str">
            <v>MÉDAGLIONI À LA COURGE RECETTE LOGES</v>
          </cell>
          <cell r="D1300">
            <v>3.8039278761061945</v>
          </cell>
          <cell r="E1300" t="str">
            <v>PORTION</v>
          </cell>
        </row>
        <row r="1301">
          <cell r="A1301" t="str">
            <v>MÉDAGLIONI RAYÉ GÉANT FROMAGE ET ÉPINARDS</v>
          </cell>
          <cell r="C1301">
            <v>32</v>
          </cell>
          <cell r="D1301">
            <v>8</v>
          </cell>
          <cell r="E1301" t="str">
            <v>2*2KG</v>
          </cell>
        </row>
        <row r="1302">
          <cell r="A1302" t="str">
            <v>MÉDAGLIONI RAYÉ GÉANT FROMAGE ET ÉPINARDS (RECETTE)</v>
          </cell>
          <cell r="D1302">
            <v>1.1022764106219995</v>
          </cell>
        </row>
        <row r="1303">
          <cell r="A1303" t="str">
            <v>MÉDAIGLIONI SAUCISSE ET RAPINI</v>
          </cell>
          <cell r="C1303">
            <v>37.799999999999997</v>
          </cell>
          <cell r="D1303">
            <v>10</v>
          </cell>
          <cell r="E1303" t="str">
            <v>9*420GR</v>
          </cell>
        </row>
        <row r="1304">
          <cell r="A1304" t="str">
            <v>MÉDAILLON DE VEAU FRAIS</v>
          </cell>
          <cell r="C1304">
            <v>41.95</v>
          </cell>
          <cell r="D1304">
            <v>41.95</v>
          </cell>
          <cell r="E1304" t="str">
            <v>KG</v>
          </cell>
        </row>
        <row r="1305">
          <cell r="A1305" t="str">
            <v>MÉLANGE 6 LÉGUMINEUSE</v>
          </cell>
          <cell r="C1305">
            <v>29.95</v>
          </cell>
          <cell r="D1305">
            <v>4.9916666666666663</v>
          </cell>
          <cell r="E1305" t="str">
            <v>6*2.84L</v>
          </cell>
        </row>
        <row r="1306">
          <cell r="A1306" t="str">
            <v>MELANGE A MUFFINS</v>
          </cell>
          <cell r="C1306">
            <v>41.3</v>
          </cell>
          <cell r="D1306">
            <v>0.16519999999999999</v>
          </cell>
          <cell r="E1306" t="str">
            <v>20KG OU 250 UN</v>
          </cell>
        </row>
        <row r="1307">
          <cell r="A1307" t="str">
            <v xml:space="preserve">MELANGE D'EPICES </v>
          </cell>
          <cell r="C1307">
            <v>35</v>
          </cell>
          <cell r="D1307">
            <v>35</v>
          </cell>
          <cell r="E1307" t="str">
            <v>KG</v>
          </cell>
        </row>
        <row r="1308">
          <cell r="A1308" t="str">
            <v>MÉLANGE ALL SPICE</v>
          </cell>
          <cell r="C1308">
            <v>8.9499999999999993</v>
          </cell>
          <cell r="D1308">
            <v>17.899999999999999</v>
          </cell>
          <cell r="E1308" t="str">
            <v>500GR</v>
          </cell>
        </row>
        <row r="1309">
          <cell r="A1309" t="str">
            <v>MÉLANGE AUX HERBES</v>
          </cell>
          <cell r="D1309">
            <v>7.7027655932481149</v>
          </cell>
        </row>
        <row r="1310">
          <cell r="A1310" t="str">
            <v xml:space="preserve">MELANGE CINQ POIVRE </v>
          </cell>
          <cell r="C1310">
            <v>0</v>
          </cell>
          <cell r="D1310">
            <v>0</v>
          </cell>
          <cell r="E1310" t="str">
            <v>PAIL</v>
          </cell>
        </row>
        <row r="1311">
          <cell r="A1311" t="str">
            <v>MELANGE DE FRUITS DE MER (SALADE)</v>
          </cell>
          <cell r="C1311">
            <v>11.85</v>
          </cell>
          <cell r="D1311">
            <v>11.85</v>
          </cell>
          <cell r="E1311" t="str">
            <v>KG</v>
          </cell>
        </row>
        <row r="1312">
          <cell r="A1312" t="str">
            <v>MÉLANGE DE RIZ BASMATI ET SAUVAGE</v>
          </cell>
          <cell r="D1312">
            <v>0.40389741163973114</v>
          </cell>
        </row>
        <row r="1313">
          <cell r="A1313" t="str">
            <v>MÉLANGE DU RANDONEUR</v>
          </cell>
          <cell r="C1313">
            <v>22</v>
          </cell>
          <cell r="D1313">
            <v>22</v>
          </cell>
          <cell r="E1313" t="str">
            <v>KG</v>
          </cell>
        </row>
        <row r="1314">
          <cell r="A1314" t="str">
            <v xml:space="preserve">MELANGE DECAFEINE                              </v>
          </cell>
          <cell r="C1314">
            <v>62</v>
          </cell>
          <cell r="D1314">
            <v>0</v>
          </cell>
          <cell r="E1314" t="str">
            <v>KG</v>
          </cell>
        </row>
        <row r="1315">
          <cell r="A1315" t="str">
            <v>MÉLANGE PATE À FRIRE</v>
          </cell>
          <cell r="C1315">
            <v>68.22</v>
          </cell>
          <cell r="D1315">
            <v>5.0088105726872243</v>
          </cell>
          <cell r="E1315" t="str">
            <v>6*2.27 KG</v>
          </cell>
        </row>
        <row r="1316">
          <cell r="A1316" t="str">
            <v>MÉLASSE</v>
          </cell>
          <cell r="C1316">
            <v>13.56</v>
          </cell>
          <cell r="D1316">
            <v>2.7120000000000002</v>
          </cell>
          <cell r="E1316" t="str">
            <v>5KG</v>
          </cell>
        </row>
        <row r="1317">
          <cell r="A1317" t="str">
            <v>MELON D'EAU</v>
          </cell>
          <cell r="C1317">
            <v>10.69</v>
          </cell>
          <cell r="D1317">
            <v>9.5</v>
          </cell>
          <cell r="E1317" t="str">
            <v>7LBS</v>
          </cell>
        </row>
        <row r="1318">
          <cell r="A1318" t="str">
            <v>MELONS MIEL</v>
          </cell>
          <cell r="C1318">
            <v>16</v>
          </cell>
          <cell r="D1318">
            <v>2</v>
          </cell>
          <cell r="E1318" t="str">
            <v>9'CS</v>
          </cell>
        </row>
        <row r="1319">
          <cell r="A1319" t="str">
            <v>MENTHE</v>
          </cell>
          <cell r="C1319">
            <v>0.95</v>
          </cell>
          <cell r="D1319">
            <v>0.95</v>
          </cell>
          <cell r="E1319" t="str">
            <v>UNITE</v>
          </cell>
        </row>
        <row r="1320">
          <cell r="A1320" t="str">
            <v>MERGUEZ</v>
          </cell>
          <cell r="C1320">
            <v>10.95</v>
          </cell>
          <cell r="D1320">
            <v>10.95</v>
          </cell>
          <cell r="E1320" t="str">
            <v>KG</v>
          </cell>
        </row>
        <row r="1321">
          <cell r="A1321" t="str">
            <v>MERGUEZ BOVITENDRE</v>
          </cell>
          <cell r="C1321">
            <v>15.89</v>
          </cell>
          <cell r="D1321">
            <v>15.89</v>
          </cell>
          <cell r="E1321" t="str">
            <v>KG</v>
          </cell>
        </row>
        <row r="1322">
          <cell r="A1322" t="str">
            <v>MEROU ROUGE FILET</v>
          </cell>
          <cell r="C1322">
            <v>30.75</v>
          </cell>
          <cell r="D1322">
            <v>30.75</v>
          </cell>
          <cell r="E1322" t="str">
            <v>KG</v>
          </cell>
        </row>
        <row r="1323">
          <cell r="A1323" t="str">
            <v>MESCLUN</v>
          </cell>
          <cell r="B1323">
            <v>0.02</v>
          </cell>
          <cell r="C1323">
            <v>17.95</v>
          </cell>
          <cell r="D1323">
            <v>13.198529411764705</v>
          </cell>
          <cell r="E1323" t="str">
            <v>3LBS</v>
          </cell>
        </row>
        <row r="1324">
          <cell r="A1324" t="str">
            <v>MESCLUN VANKLEEK HILL</v>
          </cell>
          <cell r="C1324">
            <v>22</v>
          </cell>
          <cell r="D1324">
            <v>22</v>
          </cell>
          <cell r="E1324" t="str">
            <v>KG</v>
          </cell>
        </row>
        <row r="1325">
          <cell r="A1325" t="str">
            <v>MESCLUN DIABOLIQUE</v>
          </cell>
          <cell r="C1325">
            <v>18.25</v>
          </cell>
          <cell r="D1325">
            <v>60.772500000000001</v>
          </cell>
          <cell r="E1325" t="str">
            <v>0.3 KG</v>
          </cell>
        </row>
        <row r="1326">
          <cell r="A1326" t="str">
            <v>MESLUN DU TERROIR</v>
          </cell>
          <cell r="C1326">
            <v>38.75</v>
          </cell>
          <cell r="D1326">
            <v>34.292035398230091</v>
          </cell>
          <cell r="E1326" t="str">
            <v>2.5 LBS</v>
          </cell>
        </row>
        <row r="1327">
          <cell r="A1327" t="str">
            <v>MEZZELUNE</v>
          </cell>
          <cell r="C1327">
            <v>11.8</v>
          </cell>
          <cell r="D1327">
            <v>0</v>
          </cell>
          <cell r="E1327" t="str">
            <v>3 LB / CS</v>
          </cell>
        </row>
        <row r="1328">
          <cell r="A1328" t="str">
            <v>MICRO BASILIC</v>
          </cell>
          <cell r="C1328">
            <v>12</v>
          </cell>
          <cell r="D1328">
            <v>240</v>
          </cell>
          <cell r="E1328" t="str">
            <v>50GR</v>
          </cell>
        </row>
        <row r="1329">
          <cell r="A1329" t="str">
            <v>MICRO CRESSON</v>
          </cell>
          <cell r="C1329">
            <v>14.95</v>
          </cell>
          <cell r="D1329">
            <v>14.95</v>
          </cell>
          <cell r="E1329" t="str">
            <v>PAQUET</v>
          </cell>
        </row>
        <row r="1330">
          <cell r="A1330" t="str">
            <v>MICRO FEUILLE DE BETTERAVE</v>
          </cell>
          <cell r="C1330">
            <v>12</v>
          </cell>
          <cell r="D1330">
            <v>240</v>
          </cell>
          <cell r="E1330" t="str">
            <v>50GR</v>
          </cell>
        </row>
        <row r="1331">
          <cell r="A1331" t="str">
            <v>MICRO MESCLUN</v>
          </cell>
          <cell r="C1331">
            <v>14.5</v>
          </cell>
          <cell r="D1331">
            <v>145</v>
          </cell>
          <cell r="E1331" t="str">
            <v>100gr</v>
          </cell>
        </row>
        <row r="1332">
          <cell r="A1332" t="str">
            <v>MICRO ROQUETTE</v>
          </cell>
          <cell r="C1332">
            <v>12.5</v>
          </cell>
          <cell r="D1332">
            <v>125</v>
          </cell>
          <cell r="E1332" t="str">
            <v>100GR</v>
          </cell>
        </row>
        <row r="1333">
          <cell r="A1333" t="str">
            <v xml:space="preserve">MIEL LIQUIDE                                          </v>
          </cell>
          <cell r="C1333">
            <v>61.58</v>
          </cell>
          <cell r="D1333">
            <v>10.263333333333334</v>
          </cell>
          <cell r="E1333" t="str">
            <v>6*1L</v>
          </cell>
        </row>
        <row r="1334">
          <cell r="A1334" t="str">
            <v>MIGNERON</v>
          </cell>
          <cell r="C1334">
            <v>32.880000000000003</v>
          </cell>
          <cell r="D1334">
            <v>32.880000000000003</v>
          </cell>
          <cell r="E1334" t="str">
            <v>KG</v>
          </cell>
        </row>
        <row r="1335">
          <cell r="A1335" t="str">
            <v>MINI ARAGULA</v>
          </cell>
          <cell r="C1335">
            <v>14.5</v>
          </cell>
          <cell r="D1335">
            <v>145</v>
          </cell>
          <cell r="E1335" t="str">
            <v>100gr</v>
          </cell>
        </row>
        <row r="1336">
          <cell r="A1336" t="str">
            <v>MINI BOCCONCINI</v>
          </cell>
          <cell r="C1336">
            <v>55</v>
          </cell>
          <cell r="D1336">
            <v>1.375</v>
          </cell>
          <cell r="E1336" t="str">
            <v>3 LB / CS</v>
          </cell>
        </row>
        <row r="1337">
          <cell r="A1337" t="str">
            <v>MINI BOCCONCINNI (COCKTAIL)</v>
          </cell>
          <cell r="C1337">
            <v>49.99</v>
          </cell>
          <cell r="D1337">
            <v>0.24995000000000001</v>
          </cell>
          <cell r="E1337" t="str">
            <v>3KG 200 UN</v>
          </cell>
        </row>
        <row r="1338">
          <cell r="A1338" t="str">
            <v>MINI CHAUSSON AUX POMMES</v>
          </cell>
          <cell r="C1338">
            <v>75.63</v>
          </cell>
          <cell r="D1338">
            <v>0.37814999999999999</v>
          </cell>
          <cell r="E1338" t="str">
            <v>200 UN</v>
          </cell>
        </row>
        <row r="1339">
          <cell r="A1339" t="str">
            <v>MINI CLUB SANDWICHE (RECETTE)</v>
          </cell>
          <cell r="D1339">
            <v>2.0760596881298965</v>
          </cell>
        </row>
        <row r="1340">
          <cell r="A1340" t="str">
            <v>MINI CROISSANT</v>
          </cell>
          <cell r="C1340">
            <v>8.6</v>
          </cell>
          <cell r="D1340">
            <v>0.71666666666666667</v>
          </cell>
          <cell r="E1340" t="str">
            <v>DZ</v>
          </cell>
        </row>
        <row r="1341">
          <cell r="A1341" t="str">
            <v>MINI CROISSANTS DISTAL</v>
          </cell>
          <cell r="C1341">
            <v>56.12</v>
          </cell>
          <cell r="D1341">
            <v>0.28059999999999996</v>
          </cell>
          <cell r="E1341" t="str">
            <v>200*25GR</v>
          </cell>
        </row>
        <row r="1342">
          <cell r="A1342" t="str">
            <v>MINI CUP CAKE ASSORTITS</v>
          </cell>
          <cell r="C1342">
            <v>22</v>
          </cell>
          <cell r="D1342">
            <v>1.8333333333333333</v>
          </cell>
          <cell r="E1342" t="str">
            <v>DZ</v>
          </cell>
        </row>
        <row r="1343">
          <cell r="A1343" t="str">
            <v>MINI EGG ROLLS</v>
          </cell>
          <cell r="C1343">
            <v>45</v>
          </cell>
          <cell r="D1343">
            <v>9.9118942731277535</v>
          </cell>
          <cell r="E1343" t="str">
            <v>2*2,27 KG</v>
          </cell>
        </row>
        <row r="1344">
          <cell r="A1344" t="str">
            <v>MINI FILET DE POULET BUFFALO</v>
          </cell>
          <cell r="C1344">
            <v>35.31</v>
          </cell>
          <cell r="D1344">
            <v>0.58850000000000002</v>
          </cell>
          <cell r="E1344" t="str">
            <v>60 UNITÉ</v>
          </cell>
        </row>
        <row r="1345">
          <cell r="A1345" t="str">
            <v>MINI GRILL CHEESE</v>
          </cell>
          <cell r="D1345">
            <v>0.70265019735289491</v>
          </cell>
        </row>
        <row r="1346">
          <cell r="A1346" t="str">
            <v>MINI HAMBURGER</v>
          </cell>
          <cell r="C1346">
            <v>57.31</v>
          </cell>
          <cell r="D1346">
            <v>0.7959722222222223</v>
          </cell>
          <cell r="E1346" t="str">
            <v>72*62GR</v>
          </cell>
        </row>
        <row r="1347">
          <cell r="A1347" t="str">
            <v xml:space="preserve">MINI HAMBUREGER blt </v>
          </cell>
          <cell r="D1347">
            <v>12.606644640234951</v>
          </cell>
        </row>
        <row r="1348">
          <cell r="A1348" t="str">
            <v>MINI KETCHUP</v>
          </cell>
          <cell r="C1348">
            <v>35.31</v>
          </cell>
          <cell r="D1348">
            <v>0.58850000000000002</v>
          </cell>
          <cell r="E1348" t="str">
            <v>60 UNITÉ</v>
          </cell>
        </row>
        <row r="1349">
          <cell r="A1349" t="str">
            <v>MINI LAITUE ASSORTIE</v>
          </cell>
          <cell r="C1349">
            <v>24.95</v>
          </cell>
          <cell r="D1349">
            <v>1.0395833333333333</v>
          </cell>
          <cell r="E1349" t="str">
            <v>6*4 UNITÉ</v>
          </cell>
        </row>
        <row r="1350">
          <cell r="A1350" t="str">
            <v>MINI MICHE 6 GRAINS</v>
          </cell>
          <cell r="C1350">
            <v>3.35</v>
          </cell>
          <cell r="D1350">
            <v>0.27916666666666667</v>
          </cell>
          <cell r="E1350" t="str">
            <v>DZ</v>
          </cell>
        </row>
        <row r="1351">
          <cell r="A1351" t="str">
            <v>MINI MICHE BLANC</v>
          </cell>
          <cell r="C1351">
            <v>0.04</v>
          </cell>
          <cell r="D1351">
            <v>3.3333333333333335E-3</v>
          </cell>
          <cell r="E1351" t="str">
            <v>DZ</v>
          </cell>
        </row>
        <row r="1352">
          <cell r="A1352" t="str">
            <v>MINI MICHE OLIVES</v>
          </cell>
          <cell r="C1352">
            <v>4.2</v>
          </cell>
          <cell r="D1352">
            <v>0.35000000000000003</v>
          </cell>
          <cell r="E1352" t="str">
            <v>DZ</v>
          </cell>
        </row>
        <row r="1353">
          <cell r="A1353" t="str">
            <v>MINI MUFFIN CAROTTE</v>
          </cell>
          <cell r="C1353">
            <v>16.27</v>
          </cell>
          <cell r="D1353">
            <v>0.19369047619047619</v>
          </cell>
          <cell r="E1353" t="str">
            <v>84 UN</v>
          </cell>
        </row>
        <row r="1354">
          <cell r="A1354" t="str">
            <v>MINI MUFFIN SON/RAISIN</v>
          </cell>
          <cell r="C1354">
            <v>16.27</v>
          </cell>
          <cell r="D1354">
            <v>0.19369047619047619</v>
          </cell>
          <cell r="E1354" t="str">
            <v>84 UN</v>
          </cell>
        </row>
        <row r="1355">
          <cell r="A1355" t="str">
            <v>MINI OSEILLE SANGUINE</v>
          </cell>
          <cell r="C1355">
            <v>12.75</v>
          </cell>
          <cell r="D1355">
            <v>255</v>
          </cell>
          <cell r="E1355" t="str">
            <v>50 GR</v>
          </cell>
        </row>
        <row r="1356">
          <cell r="A1356" t="str">
            <v>MINI PAILLOT DE CHEVRE</v>
          </cell>
          <cell r="C1356">
            <v>5.09</v>
          </cell>
          <cell r="D1356">
            <v>40.72</v>
          </cell>
          <cell r="E1356" t="str">
            <v>125GR</v>
          </cell>
        </row>
        <row r="1357">
          <cell r="A1357" t="str">
            <v>MINI PAIN AU CHOCOLAT</v>
          </cell>
          <cell r="C1357">
            <v>40.06</v>
          </cell>
          <cell r="D1357">
            <v>0.25037500000000001</v>
          </cell>
          <cell r="E1357" t="str">
            <v>160 UN</v>
          </cell>
        </row>
        <row r="1358">
          <cell r="A1358" t="str">
            <v>MINI PATISSERIE DÉLICE SUCRÉE</v>
          </cell>
          <cell r="C1358">
            <v>76.69</v>
          </cell>
          <cell r="D1358">
            <v>1.0363513513513514</v>
          </cell>
          <cell r="E1358" t="str">
            <v>74 UN</v>
          </cell>
        </row>
        <row r="1359">
          <cell r="A1359" t="str">
            <v>MINI PIZZA</v>
          </cell>
          <cell r="C1359">
            <v>25.07</v>
          </cell>
          <cell r="D1359">
            <v>0.26114583333333335</v>
          </cell>
          <cell r="E1359" t="str">
            <v>96'S</v>
          </cell>
        </row>
        <row r="1360">
          <cell r="A1360" t="str">
            <v>MINI POIVRONS RÔTIS</v>
          </cell>
          <cell r="D1360">
            <v>0.92447592592592587</v>
          </cell>
        </row>
        <row r="1361">
          <cell r="A1361" t="str">
            <v>MINI POUSSES DE POIS</v>
          </cell>
          <cell r="C1361">
            <v>12</v>
          </cell>
          <cell r="D1361">
            <v>120</v>
          </cell>
          <cell r="E1361" t="str">
            <v>100GR</v>
          </cell>
        </row>
        <row r="1362">
          <cell r="A1362" t="str">
            <v>MINI QUICHES LORAINNE</v>
          </cell>
          <cell r="C1362">
            <v>42.88</v>
          </cell>
          <cell r="D1362">
            <v>0.44666666666666671</v>
          </cell>
          <cell r="E1362" t="str">
            <v>96'</v>
          </cell>
        </row>
        <row r="1363">
          <cell r="A1363" t="str">
            <v>MINI RAVIOLI ASPERGE</v>
          </cell>
          <cell r="C1363">
            <v>6.3</v>
          </cell>
          <cell r="D1363">
            <v>6.3</v>
          </cell>
          <cell r="E1363" t="str">
            <v>KG</v>
          </cell>
        </row>
        <row r="1364">
          <cell r="A1364" t="str">
            <v>MINI RECTANGLE SALÉ</v>
          </cell>
          <cell r="C1364">
            <v>74.63</v>
          </cell>
          <cell r="D1364">
            <v>0.38869791666666664</v>
          </cell>
          <cell r="E1364">
            <v>192</v>
          </cell>
        </row>
        <row r="1365">
          <cell r="A1365" t="str">
            <v>MINI ROLO</v>
          </cell>
          <cell r="C1365">
            <v>30</v>
          </cell>
          <cell r="D1365">
            <v>30</v>
          </cell>
          <cell r="E1365" t="str">
            <v>KG</v>
          </cell>
        </row>
        <row r="1366">
          <cell r="A1366" t="str">
            <v>MINI ROMAINE VERTE</v>
          </cell>
          <cell r="C1366">
            <v>36.75</v>
          </cell>
          <cell r="D1366">
            <v>3.0625</v>
          </cell>
          <cell r="E1366" t="str">
            <v>12UN</v>
          </cell>
        </row>
        <row r="1367">
          <cell r="A1367" t="str">
            <v>MINI TABASCO</v>
          </cell>
          <cell r="C1367">
            <v>104.66</v>
          </cell>
          <cell r="D1367">
            <v>0.72680555555555548</v>
          </cell>
          <cell r="E1367" t="str">
            <v>144UN</v>
          </cell>
        </row>
        <row r="1368">
          <cell r="A1368" t="str">
            <v>MINI TORTA</v>
          </cell>
          <cell r="C1368">
            <v>4.9000000000000004</v>
          </cell>
          <cell r="D1368">
            <v>0.40833333333333338</v>
          </cell>
          <cell r="E1368" t="str">
            <v>DZ</v>
          </cell>
        </row>
        <row r="1369">
          <cell r="A1369" t="str">
            <v>MINI VIENOISERIE</v>
          </cell>
          <cell r="C1369">
            <v>9.6</v>
          </cell>
          <cell r="D1369">
            <v>0.79999999999999993</v>
          </cell>
          <cell r="E1369" t="str">
            <v>DZ</v>
          </cell>
        </row>
        <row r="1370">
          <cell r="A1370" t="str">
            <v>MINI-COURGETTES</v>
          </cell>
          <cell r="C1370">
            <v>37.5</v>
          </cell>
          <cell r="D1370">
            <v>15.889830508474578</v>
          </cell>
          <cell r="E1370" t="str">
            <v>CS</v>
          </cell>
        </row>
        <row r="1371">
          <cell r="A1371" t="str">
            <v>MIRIN</v>
          </cell>
          <cell r="C1371">
            <v>30</v>
          </cell>
          <cell r="D1371">
            <v>40</v>
          </cell>
          <cell r="E1371" t="str">
            <v>750ML</v>
          </cell>
        </row>
        <row r="1372">
          <cell r="A1372" t="str">
            <v>MIXTE DE FRUITS DE MER</v>
          </cell>
          <cell r="D1372">
            <v>13.967415068336543</v>
          </cell>
        </row>
        <row r="1373">
          <cell r="A1373" t="str">
            <v>MONTAGNOLO</v>
          </cell>
          <cell r="C1373">
            <v>30.92</v>
          </cell>
          <cell r="D1373">
            <v>30.92</v>
          </cell>
          <cell r="E1373" t="str">
            <v>2.4 KG</v>
          </cell>
        </row>
        <row r="1374">
          <cell r="A1374" t="str">
            <v>MONTEREY JACK</v>
          </cell>
          <cell r="C1374">
            <v>15.25</v>
          </cell>
          <cell r="D1374">
            <v>15.25</v>
          </cell>
          <cell r="E1374" t="str">
            <v>KG</v>
          </cell>
        </row>
        <row r="1375">
          <cell r="A1375" t="str">
            <v>MOO MOO CHEESE</v>
          </cell>
          <cell r="C1375">
            <v>162.13999999999999</v>
          </cell>
          <cell r="D1375">
            <v>27.02333333333333</v>
          </cell>
          <cell r="E1375" t="str">
            <v>6 UNITE</v>
          </cell>
        </row>
        <row r="1376">
          <cell r="A1376" t="str">
            <v>MORBIER</v>
          </cell>
          <cell r="C1376">
            <v>30.39</v>
          </cell>
          <cell r="D1376">
            <v>30.39</v>
          </cell>
          <cell r="E1376" t="str">
            <v>PC</v>
          </cell>
        </row>
        <row r="1377">
          <cell r="A1377" t="str">
            <v>MORILLES CONGELÉES</v>
          </cell>
          <cell r="C1377">
            <v>49.95</v>
          </cell>
          <cell r="D1377">
            <v>49.95</v>
          </cell>
          <cell r="E1377" t="str">
            <v>KG</v>
          </cell>
        </row>
        <row r="1378">
          <cell r="A1378" t="str">
            <v>MORILLES SÈCHÉES</v>
          </cell>
          <cell r="C1378">
            <v>470.35</v>
          </cell>
          <cell r="D1378">
            <v>470.35</v>
          </cell>
          <cell r="E1378" t="str">
            <v>KG</v>
          </cell>
        </row>
        <row r="1379">
          <cell r="A1379" t="str">
            <v>MORTADELLE</v>
          </cell>
          <cell r="C1379">
            <v>9.9499999999999993</v>
          </cell>
          <cell r="D1379">
            <v>9.9499999999999993</v>
          </cell>
          <cell r="E1379" t="str">
            <v>KG</v>
          </cell>
        </row>
        <row r="1380">
          <cell r="A1380" t="str">
            <v>MORTADELLE 3,5KG LAUZON</v>
          </cell>
          <cell r="C1380">
            <v>11.33</v>
          </cell>
          <cell r="D1380">
            <v>11.33</v>
          </cell>
          <cell r="E1380" t="str">
            <v>KG</v>
          </cell>
        </row>
        <row r="1381">
          <cell r="A1381" t="str">
            <v>MORTADELLE DISTAL</v>
          </cell>
          <cell r="C1381">
            <v>7.12</v>
          </cell>
          <cell r="D1381">
            <v>7.12</v>
          </cell>
          <cell r="E1381" t="str">
            <v>KG</v>
          </cell>
        </row>
        <row r="1382">
          <cell r="A1382" t="str">
            <v>MORUE ATLANTIQUE</v>
          </cell>
          <cell r="C1382">
            <v>15.61</v>
          </cell>
          <cell r="D1382">
            <v>22.955882352941174</v>
          </cell>
          <cell r="E1382" t="str">
            <v>KG</v>
          </cell>
        </row>
        <row r="1383">
          <cell r="A1383" t="str">
            <v xml:space="preserve">MORUE NOIR </v>
          </cell>
          <cell r="C1383">
            <v>38.299999999999997</v>
          </cell>
          <cell r="D1383">
            <v>38.299999999999997</v>
          </cell>
          <cell r="E1383" t="str">
            <v>KG</v>
          </cell>
        </row>
        <row r="1384">
          <cell r="A1384" t="str">
            <v>MOULES FRAICHES</v>
          </cell>
          <cell r="C1384">
            <v>3.6</v>
          </cell>
          <cell r="D1384">
            <v>3.6</v>
          </cell>
          <cell r="E1384" t="str">
            <v>KG</v>
          </cell>
        </row>
        <row r="1385">
          <cell r="A1385" t="str">
            <v>MOULES KIWI CONGELÉES</v>
          </cell>
          <cell r="C1385">
            <v>7.5</v>
          </cell>
          <cell r="D1385">
            <v>7.5</v>
          </cell>
          <cell r="E1385" t="str">
            <v>KG</v>
          </cell>
        </row>
        <row r="1386">
          <cell r="A1386" t="str">
            <v xml:space="preserve">MOUSSE DE FOIE </v>
          </cell>
          <cell r="C1386">
            <v>11.5</v>
          </cell>
          <cell r="D1386">
            <v>11.5</v>
          </cell>
          <cell r="E1386" t="str">
            <v>KG</v>
          </cell>
        </row>
        <row r="1387">
          <cell r="A1387" t="str">
            <v>MOUSSE DE FOIE GRAS</v>
          </cell>
          <cell r="C1387">
            <v>48</v>
          </cell>
          <cell r="D1387">
            <v>48</v>
          </cell>
          <cell r="E1387" t="str">
            <v>KG</v>
          </cell>
        </row>
        <row r="1388">
          <cell r="A1388" t="str">
            <v xml:space="preserve">MOUSSELINE DE SAUMON FUMÉ </v>
          </cell>
          <cell r="C1388">
            <v>46.55</v>
          </cell>
          <cell r="E1388" t="str">
            <v>UNITE</v>
          </cell>
        </row>
        <row r="1389">
          <cell r="A1389" t="str">
            <v>MOUSSERONS</v>
          </cell>
          <cell r="C1389">
            <v>58.52</v>
          </cell>
          <cell r="D1389">
            <v>58.52</v>
          </cell>
          <cell r="E1389" t="str">
            <v>KG</v>
          </cell>
        </row>
        <row r="1390">
          <cell r="A1390" t="str">
            <v>MOUTARDE À L'ANETH</v>
          </cell>
          <cell r="D1390">
            <v>6.435833333333334</v>
          </cell>
        </row>
        <row r="1391">
          <cell r="A1391" t="str">
            <v>MOUTARDE DE DIJON À L'ANCIENNE</v>
          </cell>
          <cell r="C1391">
            <v>34.25</v>
          </cell>
          <cell r="D1391">
            <v>3.722826086956522</v>
          </cell>
          <cell r="E1391" t="str">
            <v>2*4.6 L</v>
          </cell>
        </row>
        <row r="1392">
          <cell r="A1392" t="str">
            <v>MOUTARDE DE DIJON MINI</v>
          </cell>
          <cell r="C1392">
            <v>12.65</v>
          </cell>
        </row>
        <row r="1393">
          <cell r="A1393" t="str">
            <v xml:space="preserve">MOUTARDE DE DIJON PREPAREE                   </v>
          </cell>
          <cell r="C1393">
            <v>33.71</v>
          </cell>
          <cell r="D1393">
            <v>3.371</v>
          </cell>
          <cell r="E1393" t="str">
            <v>2*5L</v>
          </cell>
        </row>
        <row r="1394">
          <cell r="A1394" t="str">
            <v xml:space="preserve">MOUTARDE MOULUE                                </v>
          </cell>
          <cell r="C1394">
            <v>14.9</v>
          </cell>
          <cell r="D1394">
            <v>9.9333333333333336</v>
          </cell>
          <cell r="E1394" t="str">
            <v>1*5KG</v>
          </cell>
        </row>
        <row r="1395">
          <cell r="A1395" t="str">
            <v>MOUTARDE MOULUE DISTAL</v>
          </cell>
          <cell r="C1395">
            <v>5.35</v>
          </cell>
          <cell r="D1395">
            <v>11.877000000000001</v>
          </cell>
          <cell r="E1395" t="str">
            <v>450GR</v>
          </cell>
        </row>
        <row r="1396">
          <cell r="A1396" t="str">
            <v>MOUTARDE VIOLETTE</v>
          </cell>
          <cell r="C1396">
            <v>36.21</v>
          </cell>
          <cell r="D1396">
            <v>3.9358695652173918</v>
          </cell>
          <cell r="E1396" t="str">
            <v>2*4.6L</v>
          </cell>
        </row>
        <row r="1397">
          <cell r="A1397" t="str">
            <v xml:space="preserve">MOUTARDE VOLPAK                                       </v>
          </cell>
          <cell r="C1397">
            <v>14.06</v>
          </cell>
          <cell r="D1397">
            <v>0.95</v>
          </cell>
          <cell r="E1397" t="str">
            <v>11,35 L</v>
          </cell>
        </row>
        <row r="1398">
          <cell r="A1398" t="str">
            <v>MOZZARELLA / BRICK RAPE 75 / 25</v>
          </cell>
          <cell r="B1398">
            <v>0.45</v>
          </cell>
          <cell r="C1398">
            <v>109.13</v>
          </cell>
          <cell r="D1398">
            <v>10.913</v>
          </cell>
          <cell r="E1398" t="str">
            <v>4*2.5KG</v>
          </cell>
        </row>
        <row r="1399">
          <cell r="A1399" t="str">
            <v>MOZZARELLA BLOC SAPUTO</v>
          </cell>
          <cell r="B1399">
            <v>0.02</v>
          </cell>
          <cell r="C1399">
            <v>10.25</v>
          </cell>
          <cell r="D1399">
            <v>10.25</v>
          </cell>
          <cell r="E1399" t="str">
            <v>KG</v>
          </cell>
        </row>
        <row r="1400">
          <cell r="A1400" t="str">
            <v>MOZZARELLA DI BUFFALA</v>
          </cell>
          <cell r="C1400">
            <v>9.49</v>
          </cell>
          <cell r="D1400">
            <v>47.45</v>
          </cell>
          <cell r="E1400" t="str">
            <v>200 GRAMMES</v>
          </cell>
        </row>
        <row r="1401">
          <cell r="A1401" t="str">
            <v>MOZZARINA</v>
          </cell>
          <cell r="C1401">
            <v>5.4</v>
          </cell>
          <cell r="D1401">
            <v>21.6</v>
          </cell>
          <cell r="E1401" t="str">
            <v>250GR</v>
          </cell>
        </row>
        <row r="1402">
          <cell r="A1402" t="str">
            <v>MUESLI</v>
          </cell>
          <cell r="C1402">
            <v>4.55</v>
          </cell>
          <cell r="D1402">
            <v>4.55</v>
          </cell>
          <cell r="E1402" t="str">
            <v>KG</v>
          </cell>
        </row>
        <row r="1403">
          <cell r="A1403" t="str">
            <v xml:space="preserve">MUFFIN  </v>
          </cell>
          <cell r="C1403">
            <v>0.33</v>
          </cell>
          <cell r="D1403">
            <v>0.33</v>
          </cell>
          <cell r="E1403" t="str">
            <v>UNITE</v>
          </cell>
        </row>
        <row r="1404">
          <cell r="A1404" t="str">
            <v>MUFFIN ANGLAIS</v>
          </cell>
          <cell r="C1404">
            <v>39.26</v>
          </cell>
          <cell r="D1404">
            <v>0.24234567901234566</v>
          </cell>
          <cell r="E1404" t="str">
            <v>162 UN</v>
          </cell>
        </row>
        <row r="1405">
          <cell r="A1405" t="str">
            <v>MUFFIN ASSORTIT</v>
          </cell>
          <cell r="C1405">
            <v>18.5</v>
          </cell>
          <cell r="D1405">
            <v>0.77083333333333337</v>
          </cell>
          <cell r="E1405" t="str">
            <v>24 unités</v>
          </cell>
        </row>
        <row r="1406">
          <cell r="A1406" t="str">
            <v>MURES</v>
          </cell>
          <cell r="C1406">
            <v>31.5</v>
          </cell>
          <cell r="D1406">
            <v>15.441176470588236</v>
          </cell>
          <cell r="E1406" t="str">
            <v>12/CS</v>
          </cell>
        </row>
        <row r="1407">
          <cell r="A1407" t="str">
            <v>MURES CONGELÉS</v>
          </cell>
          <cell r="C1407">
            <v>47.95</v>
          </cell>
          <cell r="D1407">
            <v>9.59</v>
          </cell>
          <cell r="E1407" t="str">
            <v>5*1KG</v>
          </cell>
        </row>
        <row r="1408">
          <cell r="A1408" t="str">
            <v>MUSCADE MOULUE</v>
          </cell>
          <cell r="C1408">
            <v>26.5</v>
          </cell>
          <cell r="D1408">
            <v>26.5</v>
          </cell>
          <cell r="E1408" t="str">
            <v>1KG</v>
          </cell>
        </row>
        <row r="1409">
          <cell r="A1409" t="str">
            <v>NACHOS 3 COULEURS SYSCO</v>
          </cell>
          <cell r="C1409">
            <v>23.17</v>
          </cell>
          <cell r="D1409">
            <v>2.1393633333333333</v>
          </cell>
          <cell r="E1409" t="str">
            <v>6*554GR</v>
          </cell>
        </row>
        <row r="1410">
          <cell r="A1410" t="str">
            <v xml:space="preserve">NACHOS A CUIRE </v>
          </cell>
          <cell r="C1410">
            <v>36.46</v>
          </cell>
          <cell r="D1410">
            <v>4.0198456449834623</v>
          </cell>
          <cell r="E1410" t="str">
            <v>20LBS</v>
          </cell>
        </row>
        <row r="1411">
          <cell r="A1411" t="str">
            <v>NACHOS CONCESSIONS</v>
          </cell>
          <cell r="C1411">
            <v>2.7</v>
          </cell>
          <cell r="D1411">
            <v>2.7</v>
          </cell>
          <cell r="E1411" t="str">
            <v>SAC 200GR</v>
          </cell>
        </row>
        <row r="1412">
          <cell r="A1412" t="str">
            <v>NACHOS TRI-COLORE COUPES</v>
          </cell>
          <cell r="C1412">
            <v>32.14</v>
          </cell>
          <cell r="D1412">
            <v>4.5914285714285716</v>
          </cell>
          <cell r="E1412" t="str">
            <v>7KG</v>
          </cell>
        </row>
        <row r="1413">
          <cell r="A1413" t="str">
            <v>NAPPAGE NEUTRE</v>
          </cell>
          <cell r="C1413">
            <v>30</v>
          </cell>
          <cell r="D1413">
            <v>30</v>
          </cell>
          <cell r="E1413" t="str">
            <v>KG</v>
          </cell>
        </row>
        <row r="1414">
          <cell r="A1414" t="str">
            <v>NAVETS LARGE JAUNE</v>
          </cell>
          <cell r="B1414">
            <v>1</v>
          </cell>
          <cell r="C1414">
            <v>10.69</v>
          </cell>
          <cell r="D1414">
            <v>0.47154830172033518</v>
          </cell>
          <cell r="E1414" t="str">
            <v>50LBS</v>
          </cell>
        </row>
        <row r="1415">
          <cell r="A1415" t="str">
            <v>NECTARINES</v>
          </cell>
          <cell r="B1415">
            <v>1</v>
          </cell>
          <cell r="C1415">
            <v>23</v>
          </cell>
          <cell r="D1415">
            <v>0.47916666666666669</v>
          </cell>
          <cell r="E1415" t="str">
            <v>48'S</v>
          </cell>
        </row>
        <row r="1416">
          <cell r="A1416" t="str">
            <v>NESTLE QUICK</v>
          </cell>
          <cell r="C1416">
            <v>23.5</v>
          </cell>
          <cell r="D1416">
            <v>0</v>
          </cell>
          <cell r="E1416" t="str">
            <v>50LB</v>
          </cell>
        </row>
        <row r="1417">
          <cell r="A1417" t="str">
            <v>NID DE LÉGUMES OUBLIÉS (RECETTE)</v>
          </cell>
          <cell r="D1417">
            <v>1.8897602787213112</v>
          </cell>
        </row>
        <row r="1418">
          <cell r="A1418" t="str">
            <v>NO2</v>
          </cell>
          <cell r="C1418">
            <v>0.5</v>
          </cell>
          <cell r="D1418">
            <v>0.5</v>
          </cell>
          <cell r="E1418" t="str">
            <v>UN</v>
          </cell>
        </row>
        <row r="1419">
          <cell r="A1419" t="str">
            <v>-NOCCIOLATA :</v>
          </cell>
          <cell r="C1419">
            <v>0</v>
          </cell>
          <cell r="D1419">
            <v>0</v>
          </cell>
        </row>
        <row r="1420">
          <cell r="A1420" t="str">
            <v>NOISETTES DE VEAU SAUCE AU CHIANTI</v>
          </cell>
          <cell r="D1420">
            <v>6.8574687106634711</v>
          </cell>
        </row>
        <row r="1421">
          <cell r="A1421" t="str">
            <v>NOISETTES ENTIERES</v>
          </cell>
          <cell r="C1421">
            <v>26.5</v>
          </cell>
          <cell r="D1421">
            <v>26.5</v>
          </cell>
          <cell r="E1421" t="str">
            <v>1KG</v>
          </cell>
        </row>
        <row r="1422">
          <cell r="A1422" t="str">
            <v>NOISETTES ENTIERES BLANCHIES</v>
          </cell>
          <cell r="C1422">
            <v>29.75</v>
          </cell>
          <cell r="D1422">
            <v>29.75</v>
          </cell>
          <cell r="E1422" t="str">
            <v>KG</v>
          </cell>
        </row>
        <row r="1423">
          <cell r="A1423" t="str">
            <v>NOIX ASSORTIES DELUXE</v>
          </cell>
          <cell r="C1423">
            <v>14.96</v>
          </cell>
          <cell r="D1423">
            <v>14.96</v>
          </cell>
          <cell r="E1423" t="str">
            <v>KG</v>
          </cell>
        </row>
        <row r="1424">
          <cell r="A1424" t="str">
            <v>NOIX ASSORTIES DELUXE 12KG</v>
          </cell>
          <cell r="C1424">
            <v>179.5</v>
          </cell>
          <cell r="D1424">
            <v>14.958333333333334</v>
          </cell>
          <cell r="E1424" t="str">
            <v>12KG</v>
          </cell>
        </row>
        <row r="1425">
          <cell r="A1425" t="str">
            <v>NOIX AU BACON ET À LA BIERRE</v>
          </cell>
          <cell r="D1425">
            <v>23.232176767676769</v>
          </cell>
        </row>
        <row r="1426">
          <cell r="A1426" t="str">
            <v>NOIX D'ACAJOU RÔTIES</v>
          </cell>
          <cell r="C1426">
            <v>50.92</v>
          </cell>
          <cell r="D1426">
            <v>16.973333333333333</v>
          </cell>
          <cell r="E1426" t="str">
            <v>3KG</v>
          </cell>
        </row>
        <row r="1427">
          <cell r="A1427" t="str">
            <v>NOIX DE BOEUF SÈCHÉ</v>
          </cell>
          <cell r="C1427">
            <v>7.95</v>
          </cell>
          <cell r="D1427">
            <v>7.95</v>
          </cell>
          <cell r="E1427" t="str">
            <v>KG</v>
          </cell>
        </row>
        <row r="1428">
          <cell r="A1428" t="str">
            <v>NOIX DE CAJOU CAN-AM</v>
          </cell>
          <cell r="C1428">
            <v>22.75</v>
          </cell>
          <cell r="D1428">
            <v>22.75</v>
          </cell>
          <cell r="E1428" t="str">
            <v>KG</v>
          </cell>
        </row>
        <row r="1429">
          <cell r="A1429" t="str">
            <v>NOIX DE COCO MOULUE</v>
          </cell>
          <cell r="C1429">
            <v>10.9</v>
          </cell>
          <cell r="D1429">
            <v>5.45</v>
          </cell>
          <cell r="E1429" t="str">
            <v>2KG</v>
          </cell>
        </row>
        <row r="1430">
          <cell r="A1430" t="str">
            <v>NOIX DE COCO PURÉE</v>
          </cell>
          <cell r="C1430">
            <v>60.25</v>
          </cell>
          <cell r="D1430">
            <v>12.05</v>
          </cell>
          <cell r="E1430" t="str">
            <v>5*1KG</v>
          </cell>
        </row>
        <row r="1431">
          <cell r="A1431" t="str">
            <v>NOIX DE GRENOBLE ROUGE</v>
          </cell>
          <cell r="C1431">
            <v>29.95</v>
          </cell>
          <cell r="D1431">
            <v>29.95</v>
          </cell>
          <cell r="E1431" t="str">
            <v>KG</v>
          </cell>
        </row>
        <row r="1432">
          <cell r="A1432" t="str">
            <v>NOIX DE GRENOBLES DEMIES</v>
          </cell>
          <cell r="C1432">
            <v>23.95</v>
          </cell>
          <cell r="D1432">
            <v>23.95</v>
          </cell>
          <cell r="E1432" t="str">
            <v>1 KG</v>
          </cell>
        </row>
        <row r="1433">
          <cell r="A1433" t="str">
            <v>NOIX DE GRENOBLES DEMIES</v>
          </cell>
          <cell r="C1433">
            <v>199</v>
          </cell>
          <cell r="D1433">
            <v>17.563989408649604</v>
          </cell>
          <cell r="E1433" t="str">
            <v>25 LBS</v>
          </cell>
        </row>
        <row r="1434">
          <cell r="A1434" t="str">
            <v>NOIX DE LUXE ASSORTIES</v>
          </cell>
          <cell r="C1434">
            <v>3.99</v>
          </cell>
          <cell r="D1434">
            <v>15.96</v>
          </cell>
          <cell r="E1434" t="str">
            <v>250GR</v>
          </cell>
        </row>
        <row r="1435">
          <cell r="A1435" t="str">
            <v xml:space="preserve">NOIX DE PIN                                                 </v>
          </cell>
          <cell r="C1435">
            <v>49.95</v>
          </cell>
          <cell r="D1435">
            <v>49.95</v>
          </cell>
          <cell r="E1435" t="str">
            <v>KG</v>
          </cell>
        </row>
        <row r="1436">
          <cell r="A1436" t="str">
            <v xml:space="preserve">MOIX PECANS </v>
          </cell>
          <cell r="C1436">
            <v>40</v>
          </cell>
          <cell r="D1436">
            <v>40</v>
          </cell>
          <cell r="E1436" t="str">
            <v>KG</v>
          </cell>
        </row>
        <row r="1437">
          <cell r="A1437" t="str">
            <v>NOUILLE AUX OEUFS</v>
          </cell>
          <cell r="C1437">
            <v>15.6</v>
          </cell>
          <cell r="D1437">
            <v>3.443708609271523</v>
          </cell>
          <cell r="E1437" t="str">
            <v>10LBS</v>
          </cell>
        </row>
        <row r="1438">
          <cell r="A1438" t="str">
            <v>NOUILLE LOMEIN CUITE (WING'S)</v>
          </cell>
          <cell r="C1438">
            <v>48.2</v>
          </cell>
          <cell r="D1438">
            <v>2.7386363636363638</v>
          </cell>
          <cell r="E1438" t="str">
            <v>8.2.27KG</v>
          </cell>
        </row>
        <row r="1439">
          <cell r="A1439" t="str">
            <v>NOUILLES CANTONNAISES CONG.</v>
          </cell>
          <cell r="C1439">
            <v>42.04</v>
          </cell>
          <cell r="D1439">
            <v>3.0866372980910426</v>
          </cell>
          <cell r="E1439" t="str">
            <v>6*2.27KG</v>
          </cell>
        </row>
        <row r="1440">
          <cell r="A1440" t="str">
            <v>NOUILLES CHINOISES AUX OEUFS</v>
          </cell>
          <cell r="C1440">
            <v>12.68</v>
          </cell>
          <cell r="D1440">
            <v>0.72045454545454535</v>
          </cell>
          <cell r="E1440" t="str">
            <v>8 X 5 LBS / CS</v>
          </cell>
        </row>
        <row r="1441">
          <cell r="A1441" t="str">
            <v>NOUILLES CONTONAISES FRITS SEC</v>
          </cell>
          <cell r="C1441">
            <v>40.28</v>
          </cell>
          <cell r="D1441">
            <v>2.2180616740088106</v>
          </cell>
          <cell r="E1441" t="str">
            <v>8*2.27KG</v>
          </cell>
        </row>
        <row r="1442">
          <cell r="A1442" t="str">
            <v>-NUANCES :</v>
          </cell>
          <cell r="C1442">
            <v>0</v>
          </cell>
          <cell r="D1442">
            <v>0</v>
          </cell>
          <cell r="E1442" t="str">
            <v>PC</v>
          </cell>
        </row>
        <row r="1443">
          <cell r="A1443" t="str">
            <v>ŒIL DE RONDE AA LAUZON</v>
          </cell>
          <cell r="C1443">
            <v>11.08</v>
          </cell>
          <cell r="D1443">
            <v>11.08</v>
          </cell>
          <cell r="E1443" t="str">
            <v>KG</v>
          </cell>
        </row>
        <row r="1444">
          <cell r="A1444" t="str">
            <v>OEUF LIQUIDE</v>
          </cell>
          <cell r="C1444">
            <v>43.7</v>
          </cell>
          <cell r="D1444">
            <v>3.6416666666666671</v>
          </cell>
          <cell r="E1444" t="str">
            <v>12L</v>
          </cell>
        </row>
        <row r="1445">
          <cell r="A1445" t="str">
            <v xml:space="preserve">ŒUF MIMOSA AVEC SAUMON FUMÉ </v>
          </cell>
          <cell r="D1445">
            <v>0.44568245791245797</v>
          </cell>
        </row>
        <row r="1446">
          <cell r="A1446" t="str">
            <v>OEUFS CUITS DURS</v>
          </cell>
          <cell r="C1446">
            <v>17.47</v>
          </cell>
          <cell r="D1446">
            <v>0.24263888888888888</v>
          </cell>
          <cell r="E1446" t="str">
            <v>72 UNE</v>
          </cell>
        </row>
        <row r="1447">
          <cell r="A1447" t="str">
            <v>OEUFS CUITS ECAILLE MOYEN</v>
          </cell>
          <cell r="C1447">
            <v>31.75</v>
          </cell>
          <cell r="D1447">
            <v>0.22048611111111113</v>
          </cell>
          <cell r="E1447" t="str">
            <v>6*24'S</v>
          </cell>
        </row>
        <row r="1448">
          <cell r="A1448" t="str">
            <v>ŒUFS DE SAUMON</v>
          </cell>
          <cell r="C1448">
            <v>10</v>
          </cell>
          <cell r="D1448">
            <v>10</v>
          </cell>
          <cell r="E1448" t="str">
            <v>KG</v>
          </cell>
        </row>
        <row r="1449">
          <cell r="A1449" t="str">
            <v>ŒUFS FRAIS LARGE</v>
          </cell>
          <cell r="C1449">
            <v>32.58</v>
          </cell>
          <cell r="D1449">
            <v>0.18099999999999997</v>
          </cell>
          <cell r="E1449" t="str">
            <v>15DZ</v>
          </cell>
        </row>
        <row r="1450">
          <cell r="A1450" t="str">
            <v>OIE SÈCHÉE</v>
          </cell>
          <cell r="C1450">
            <v>45</v>
          </cell>
          <cell r="D1450">
            <v>45</v>
          </cell>
          <cell r="E1450" t="str">
            <v>KG</v>
          </cell>
        </row>
        <row r="1451">
          <cell r="A1451" t="str">
            <v xml:space="preserve">OIGNONS BLANC COCKTAIL                     </v>
          </cell>
          <cell r="C1451">
            <v>19.899999999999999</v>
          </cell>
          <cell r="D1451">
            <v>4.9749999999999996</v>
          </cell>
          <cell r="E1451" t="str">
            <v>1*4L</v>
          </cell>
        </row>
        <row r="1452">
          <cell r="A1452" t="str">
            <v>OIGNONS CARAMÉLISÉ À L'ÉRABLE</v>
          </cell>
          <cell r="D1452">
            <v>6.5027959163639295</v>
          </cell>
        </row>
        <row r="1453">
          <cell r="A1453" t="str">
            <v>OIGNONS CARAMÉLISÉS</v>
          </cell>
          <cell r="D1453">
            <v>4.4489232813572626</v>
          </cell>
        </row>
        <row r="1454">
          <cell r="A1454" t="str">
            <v>OIGNONS EN DÉS SURG</v>
          </cell>
          <cell r="C1454">
            <v>14.96</v>
          </cell>
          <cell r="D1454">
            <v>1.649393605292172</v>
          </cell>
          <cell r="E1454" t="str">
            <v>20LBS</v>
          </cell>
        </row>
        <row r="1455">
          <cell r="A1455" t="str">
            <v>OIGNONS EN POUDRE</v>
          </cell>
          <cell r="C1455">
            <v>4.5</v>
          </cell>
          <cell r="D1455">
            <v>11.25</v>
          </cell>
          <cell r="E1455" t="str">
            <v>400GR</v>
          </cell>
        </row>
        <row r="1456">
          <cell r="A1456" t="str">
            <v>OIGNONS FRITS DÉSHYDRATÉS</v>
          </cell>
          <cell r="C1456">
            <v>48.88</v>
          </cell>
          <cell r="D1456">
            <v>11.980392156862745</v>
          </cell>
          <cell r="E1456" t="str">
            <v>6*680GR</v>
          </cell>
        </row>
        <row r="1457">
          <cell r="A1457" t="str">
            <v>OIGNONS LARGE ESPAGNOLS</v>
          </cell>
          <cell r="C1457">
            <v>25.5</v>
          </cell>
          <cell r="D1457">
            <v>2.2506619593998236</v>
          </cell>
          <cell r="E1457" t="str">
            <v>25LBS</v>
          </cell>
        </row>
        <row r="1458">
          <cell r="A1458" t="str">
            <v>OIGNONS PELEES ROUGES</v>
          </cell>
          <cell r="B1458">
            <v>0.01</v>
          </cell>
          <cell r="C1458">
            <v>32.590000000000003</v>
          </cell>
          <cell r="D1458">
            <v>3.58920704845815</v>
          </cell>
          <cell r="E1458" t="str">
            <v>9,08 KG</v>
          </cell>
        </row>
        <row r="1459">
          <cell r="A1459" t="str">
            <v xml:space="preserve">OIGNONS PELÉS </v>
          </cell>
          <cell r="C1459">
            <v>23.92</v>
          </cell>
          <cell r="D1459">
            <v>2.3920000000000003</v>
          </cell>
          <cell r="E1459" t="str">
            <v>10KG</v>
          </cell>
        </row>
        <row r="1460">
          <cell r="A1460" t="str">
            <v>OIGNONS PERLES SURGELÉ</v>
          </cell>
          <cell r="C1460">
            <v>18.11</v>
          </cell>
          <cell r="D1460">
            <v>3.6219999999999999</v>
          </cell>
          <cell r="E1460" t="str">
            <v>5*1KG</v>
          </cell>
        </row>
        <row r="1461">
          <cell r="A1461" t="str">
            <v>OIGNONS RONDELLE EN PATE</v>
          </cell>
          <cell r="C1461">
            <v>18.98</v>
          </cell>
          <cell r="D1461">
            <v>4.7450000000000001</v>
          </cell>
          <cell r="E1461" t="str">
            <v>4KG</v>
          </cell>
        </row>
        <row r="1462">
          <cell r="A1462" t="str">
            <v>OIGNONS ROUGE LARGE</v>
          </cell>
          <cell r="C1462">
            <v>29.75</v>
          </cell>
          <cell r="D1462">
            <v>2.6257722859664607</v>
          </cell>
          <cell r="E1462" t="str">
            <v>25LBS</v>
          </cell>
        </row>
        <row r="1463">
          <cell r="A1463" t="str">
            <v>OKA ARTISAN</v>
          </cell>
          <cell r="C1463">
            <v>23.11</v>
          </cell>
          <cell r="D1463">
            <v>23.11</v>
          </cell>
          <cell r="E1463" t="str">
            <v>KG</v>
          </cell>
        </row>
        <row r="1464">
          <cell r="A1464" t="str">
            <v>OKA CHAMPIGNONS</v>
          </cell>
          <cell r="C1464">
            <v>23.11</v>
          </cell>
          <cell r="D1464">
            <v>23.11</v>
          </cell>
          <cell r="E1464" t="str">
            <v>KG</v>
          </cell>
        </row>
        <row r="1465">
          <cell r="A1465" t="str">
            <v>OKA CLASSIQUE</v>
          </cell>
          <cell r="C1465">
            <v>23.11</v>
          </cell>
          <cell r="D1465">
            <v>23.11</v>
          </cell>
          <cell r="E1465" t="str">
            <v>KG</v>
          </cell>
        </row>
        <row r="1466">
          <cell r="A1466" t="str">
            <v xml:space="preserve">OKRAS </v>
          </cell>
          <cell r="C1466">
            <v>0</v>
          </cell>
        </row>
        <row r="1467">
          <cell r="A1467" t="str">
            <v>OLIVES FARCIES AUX PIMENTS JALAPENO</v>
          </cell>
          <cell r="C1467">
            <v>43.51</v>
          </cell>
          <cell r="D1467">
            <v>5.4387499999999998</v>
          </cell>
          <cell r="E1467" t="str">
            <v>2*4L</v>
          </cell>
        </row>
        <row r="1468">
          <cell r="A1468" t="str">
            <v>OLIVES KALAMATA MARINÉES (RECETTE LOGES 2013)</v>
          </cell>
          <cell r="D1468">
            <v>0.20185456220017278</v>
          </cell>
        </row>
        <row r="1469">
          <cell r="A1469" t="str">
            <v>OLIVES NOIR JUMBO</v>
          </cell>
          <cell r="C1469">
            <v>81.47</v>
          </cell>
          <cell r="D1469">
            <v>6.7891666666666666</v>
          </cell>
          <cell r="E1469" t="str">
            <v>6*2KG</v>
          </cell>
        </row>
        <row r="1470">
          <cell r="A1470" t="str">
            <v>OLIVES CALAMATA CAN-AM</v>
          </cell>
          <cell r="C1470">
            <v>79.5</v>
          </cell>
          <cell r="D1470">
            <v>7.95</v>
          </cell>
          <cell r="E1470" t="str">
            <v>10KG</v>
          </cell>
        </row>
        <row r="1471">
          <cell r="A1471" t="str">
            <v xml:space="preserve">OLIVES NOIRS DESNOYAUTÉES KALAMATA </v>
          </cell>
          <cell r="B1471">
            <v>0.06</v>
          </cell>
          <cell r="C1471">
            <v>58.84</v>
          </cell>
          <cell r="D1471">
            <v>5.8840000000000003</v>
          </cell>
          <cell r="E1471" t="str">
            <v>10KG</v>
          </cell>
        </row>
        <row r="1472">
          <cell r="A1472" t="str">
            <v>OLIVES NOIRS DESNOYAUTÉES KALAMATA TOUSAIN</v>
          </cell>
          <cell r="C1472">
            <v>68</v>
          </cell>
          <cell r="D1472">
            <v>6.8</v>
          </cell>
          <cell r="E1472" t="str">
            <v>10KG</v>
          </cell>
        </row>
        <row r="1473">
          <cell r="A1473" t="str">
            <v>OLIVES SICILIENNES EPICEES</v>
          </cell>
          <cell r="C1473">
            <v>39.409999999999997</v>
          </cell>
          <cell r="D1473">
            <v>5.63</v>
          </cell>
          <cell r="E1473" t="str">
            <v>2*3.5KG</v>
          </cell>
        </row>
        <row r="1474">
          <cell r="A1474" t="str">
            <v xml:space="preserve">OLIVES VERTES COCKTAIL                          </v>
          </cell>
          <cell r="C1474">
            <v>22.6</v>
          </cell>
          <cell r="D1474">
            <v>5.65</v>
          </cell>
          <cell r="E1474" t="str">
            <v>4.5 KG</v>
          </cell>
        </row>
        <row r="1475">
          <cell r="A1475" t="str">
            <v xml:space="preserve">OLIVES VERTES FARCIES MANZANILLA   </v>
          </cell>
          <cell r="C1475">
            <v>26.95</v>
          </cell>
          <cell r="D1475">
            <v>6.7374999999999998</v>
          </cell>
          <cell r="E1475" t="str">
            <v>1*4L</v>
          </cell>
        </row>
        <row r="1476">
          <cell r="A1476" t="str">
            <v>OLIVES VERTES JUMBO DENOYAUTE SARDO</v>
          </cell>
          <cell r="C1476">
            <v>60.2</v>
          </cell>
          <cell r="D1476">
            <v>8.6</v>
          </cell>
          <cell r="E1476" t="str">
            <v>2*3.5KG</v>
          </cell>
        </row>
        <row r="1477">
          <cell r="A1477" t="str">
            <v>OLIVES VERTES MEDITERANEENNES</v>
          </cell>
          <cell r="C1477">
            <v>15.95</v>
          </cell>
          <cell r="D1477">
            <v>3.5444444444444443</v>
          </cell>
          <cell r="E1477" t="str">
            <v>4.5 KG</v>
          </cell>
        </row>
        <row r="1478">
          <cell r="A1478" t="str">
            <v xml:space="preserve">OLIVES VERTES REINES                              </v>
          </cell>
          <cell r="C1478">
            <v>60.2</v>
          </cell>
          <cell r="D1478">
            <v>8.6</v>
          </cell>
          <cell r="E1478" t="str">
            <v>2*3.5KG</v>
          </cell>
        </row>
        <row r="1479">
          <cell r="A1479" t="str">
            <v>OMBLE CHEVALIER</v>
          </cell>
          <cell r="C1479">
            <v>24.92</v>
          </cell>
          <cell r="D1479">
            <v>35.6</v>
          </cell>
          <cell r="E1479" t="str">
            <v>KG</v>
          </cell>
        </row>
        <row r="1480">
          <cell r="A1480" t="str">
            <v>OMELETTES NATURE</v>
          </cell>
          <cell r="C1480">
            <v>50.94</v>
          </cell>
          <cell r="D1480">
            <v>0.63674999999999993</v>
          </cell>
          <cell r="E1480" t="str">
            <v>80*85GR</v>
          </cell>
        </row>
        <row r="1481">
          <cell r="A1481" t="str">
            <v>OMELETTES WESTERN</v>
          </cell>
          <cell r="C1481">
            <v>57.07</v>
          </cell>
          <cell r="D1481">
            <v>0.79263888888888889</v>
          </cell>
          <cell r="E1481" t="str">
            <v>72*98GR</v>
          </cell>
        </row>
        <row r="1482">
          <cell r="A1482" t="str">
            <v>OPERA</v>
          </cell>
          <cell r="C1482">
            <v>0</v>
          </cell>
          <cell r="D1482">
            <v>0</v>
          </cell>
          <cell r="E1482">
            <v>0</v>
          </cell>
        </row>
        <row r="1483">
          <cell r="A1483" t="str">
            <v>ORANGE PURÉE</v>
          </cell>
          <cell r="C1483">
            <v>39.5</v>
          </cell>
          <cell r="D1483">
            <v>7.9</v>
          </cell>
          <cell r="E1483" t="str">
            <v>5*1KG</v>
          </cell>
        </row>
        <row r="1484">
          <cell r="A1484" t="str">
            <v>ORANGE SANGUINE</v>
          </cell>
          <cell r="C1484">
            <v>30.95</v>
          </cell>
          <cell r="D1484">
            <v>0.67282608695652169</v>
          </cell>
          <cell r="E1484" t="str">
            <v>46/CS</v>
          </cell>
        </row>
        <row r="1485">
          <cell r="A1485" t="str">
            <v>ORANGE SANGUINE PURÉE</v>
          </cell>
          <cell r="C1485">
            <v>56.95</v>
          </cell>
          <cell r="D1485">
            <v>11.39</v>
          </cell>
          <cell r="E1485" t="str">
            <v>5*1kg</v>
          </cell>
        </row>
        <row r="1486">
          <cell r="A1486" t="str">
            <v>ORANGES CHOIX</v>
          </cell>
          <cell r="C1486">
            <v>42.1</v>
          </cell>
          <cell r="D1486">
            <v>0.52625</v>
          </cell>
          <cell r="E1486" t="str">
            <v>80'S</v>
          </cell>
        </row>
        <row r="1487">
          <cell r="A1487" t="str">
            <v>ORANGES SUNKIST</v>
          </cell>
          <cell r="C1487">
            <v>38</v>
          </cell>
          <cell r="D1487">
            <v>0.6785714285714286</v>
          </cell>
          <cell r="E1487" t="str">
            <v>56'S</v>
          </cell>
        </row>
        <row r="1488">
          <cell r="A1488" t="str">
            <v>ORANGES SUNKIST 88un PETITE</v>
          </cell>
          <cell r="C1488">
            <v>25</v>
          </cell>
          <cell r="D1488">
            <v>0.28409090909090912</v>
          </cell>
          <cell r="E1488" t="str">
            <v>88UN</v>
          </cell>
        </row>
        <row r="1489">
          <cell r="A1489" t="str">
            <v xml:space="preserve">OREGANO FLOCON                                    </v>
          </cell>
          <cell r="C1489">
            <v>6</v>
          </cell>
          <cell r="D1489">
            <v>12</v>
          </cell>
          <cell r="E1489" t="str">
            <v>500GR</v>
          </cell>
        </row>
        <row r="1490">
          <cell r="A1490" t="str">
            <v>OREGANO FRAIS</v>
          </cell>
          <cell r="C1490">
            <v>2</v>
          </cell>
          <cell r="D1490">
            <v>2</v>
          </cell>
          <cell r="E1490" t="str">
            <v>UNITE</v>
          </cell>
        </row>
        <row r="1491">
          <cell r="A1491" t="str">
            <v>OREGANO MOULU</v>
          </cell>
          <cell r="C1491">
            <v>3.15</v>
          </cell>
          <cell r="D1491">
            <v>15.75</v>
          </cell>
          <cell r="E1491" t="str">
            <v>200 GR</v>
          </cell>
        </row>
        <row r="1492">
          <cell r="A1492" t="str">
            <v>ORGE PERLE</v>
          </cell>
          <cell r="C1492">
            <v>15.88</v>
          </cell>
          <cell r="D1492">
            <v>1.5880000000000001</v>
          </cell>
          <cell r="E1492" t="str">
            <v>10KG</v>
          </cell>
        </row>
        <row r="1493">
          <cell r="A1493" t="str">
            <v>ORZO</v>
          </cell>
          <cell r="C1493">
            <v>24.21</v>
          </cell>
          <cell r="D1493">
            <v>2.6692392502756341</v>
          </cell>
          <cell r="E1493" t="str">
            <v>20LBS</v>
          </cell>
        </row>
        <row r="1494">
          <cell r="A1494" t="str">
            <v>OS AGNEAU</v>
          </cell>
          <cell r="C1494">
            <v>3.89</v>
          </cell>
          <cell r="D1494">
            <v>3.89</v>
          </cell>
          <cell r="E1494" t="str">
            <v>20 LB</v>
          </cell>
        </row>
        <row r="1495">
          <cell r="A1495" t="str">
            <v>OS DE POULET</v>
          </cell>
          <cell r="C1495">
            <v>1.95</v>
          </cell>
          <cell r="D1495">
            <v>1.95</v>
          </cell>
          <cell r="E1495" t="str">
            <v>KG</v>
          </cell>
        </row>
        <row r="1496">
          <cell r="A1496" t="str">
            <v>OS DE POULET LAUZON</v>
          </cell>
          <cell r="C1496">
            <v>1.96</v>
          </cell>
          <cell r="D1496">
            <v>1.96</v>
          </cell>
          <cell r="E1496" t="str">
            <v>KG</v>
          </cell>
        </row>
        <row r="1497">
          <cell r="A1497" t="str">
            <v>OS DE VEAU</v>
          </cell>
          <cell r="C1497">
            <v>2.98</v>
          </cell>
          <cell r="D1497">
            <v>2.98</v>
          </cell>
          <cell r="E1497" t="str">
            <v>KG</v>
          </cell>
        </row>
        <row r="1498">
          <cell r="A1498" t="str">
            <v>OS DE VEAU A LA MOELLE CENTRE LAUZON</v>
          </cell>
          <cell r="C1498">
            <v>5.95</v>
          </cell>
          <cell r="D1498">
            <v>5.95</v>
          </cell>
          <cell r="E1498" t="str">
            <v>KG</v>
          </cell>
        </row>
        <row r="1499">
          <cell r="A1499" t="str">
            <v>OS DE VEAU CONG.</v>
          </cell>
          <cell r="C1499">
            <v>2.95</v>
          </cell>
          <cell r="D1499">
            <v>2.95</v>
          </cell>
          <cell r="E1499" t="str">
            <v>KG</v>
          </cell>
        </row>
        <row r="1500">
          <cell r="A1500" t="str">
            <v>OSEILLE</v>
          </cell>
          <cell r="C1500">
            <v>1.5</v>
          </cell>
          <cell r="D1500">
            <v>1.5</v>
          </cell>
          <cell r="E1500" t="str">
            <v>UNITE</v>
          </cell>
        </row>
        <row r="1501">
          <cell r="A1501" t="str">
            <v>OSSO BUCCO DE VEAU</v>
          </cell>
          <cell r="C1501">
            <v>11.98</v>
          </cell>
          <cell r="D1501">
            <v>11.98</v>
          </cell>
          <cell r="E1501" t="str">
            <v>KG</v>
          </cell>
        </row>
        <row r="1502">
          <cell r="A1502" t="str">
            <v>OSSO BUCCO DE VEAU</v>
          </cell>
          <cell r="B1502">
            <v>0.3</v>
          </cell>
          <cell r="C1502">
            <v>25.45</v>
          </cell>
          <cell r="D1502">
            <v>25.45</v>
          </cell>
          <cell r="E1502" t="str">
            <v>KG</v>
          </cell>
        </row>
        <row r="1503">
          <cell r="A1503" t="str">
            <v>OSSOBOCCO DE PORC CONG. LAUZON</v>
          </cell>
          <cell r="C1503">
            <v>6.34</v>
          </cell>
          <cell r="D1503">
            <v>6.34</v>
          </cell>
          <cell r="E1503" t="str">
            <v>KG</v>
          </cell>
        </row>
        <row r="1504">
          <cell r="A1504" t="str">
            <v>OSSOBUCO D'AGNEAU</v>
          </cell>
          <cell r="C1504">
            <v>10.95</v>
          </cell>
          <cell r="D1504">
            <v>10.95</v>
          </cell>
          <cell r="E1504" t="str">
            <v>KG</v>
          </cell>
        </row>
        <row r="1505">
          <cell r="A1505" t="str">
            <v>P D T ET CHAMPIGNONS</v>
          </cell>
          <cell r="C1505">
            <v>56.95</v>
          </cell>
          <cell r="D1505">
            <v>56.95</v>
          </cell>
          <cell r="E1505" t="str">
            <v>UNITE</v>
          </cell>
        </row>
        <row r="1506">
          <cell r="A1506" t="str">
            <v>P D T ET THYM</v>
          </cell>
          <cell r="C1506">
            <v>28.76</v>
          </cell>
          <cell r="D1506">
            <v>28.76</v>
          </cell>
          <cell r="E1506" t="str">
            <v>UNITE</v>
          </cell>
        </row>
        <row r="1507">
          <cell r="A1507" t="str">
            <v>P D T GRELOTS BLANCHES</v>
          </cell>
          <cell r="C1507">
            <v>28.5</v>
          </cell>
          <cell r="D1507">
            <v>1.2571680635200704</v>
          </cell>
          <cell r="E1507" t="str">
            <v>50 LBS</v>
          </cell>
        </row>
        <row r="1508">
          <cell r="A1508" t="str">
            <v>P D T GRELOTS ROUGES</v>
          </cell>
          <cell r="C1508">
            <v>19.95</v>
          </cell>
          <cell r="D1508">
            <v>0.88001764446404929</v>
          </cell>
          <cell r="E1508" t="str">
            <v>50LBS</v>
          </cell>
        </row>
        <row r="1509">
          <cell r="A1509" t="str">
            <v>P.D.T. EN CUBES DEJEUNER</v>
          </cell>
          <cell r="C1509">
            <v>38.17</v>
          </cell>
          <cell r="D1509">
            <v>0</v>
          </cell>
          <cell r="E1509" t="str">
            <v>UN</v>
          </cell>
        </row>
        <row r="1510">
          <cell r="A1510" t="str">
            <v xml:space="preserve">PACANES  DEMIES &amp; ENTIERES                       </v>
          </cell>
          <cell r="C1510">
            <v>28.75</v>
          </cell>
          <cell r="D1510">
            <v>28.75</v>
          </cell>
          <cell r="E1510" t="str">
            <v>KG</v>
          </cell>
        </row>
        <row r="1511">
          <cell r="A1511" t="str">
            <v xml:space="preserve">PACANES DEMIES ET ENTIERES 10KG              </v>
          </cell>
          <cell r="C1511">
            <v>269</v>
          </cell>
          <cell r="D1511">
            <v>26.9</v>
          </cell>
          <cell r="E1511" t="str">
            <v>10KG</v>
          </cell>
        </row>
        <row r="1512">
          <cell r="A1512" t="str">
            <v>PAILLOT DE CHEVRE</v>
          </cell>
          <cell r="C1512">
            <v>24.5</v>
          </cell>
          <cell r="D1512">
            <v>24.5</v>
          </cell>
          <cell r="E1512" t="str">
            <v>KG</v>
          </cell>
        </row>
        <row r="1513">
          <cell r="A1513" t="str">
            <v>PAIN</v>
          </cell>
          <cell r="D1513">
            <v>0.27916666666666667</v>
          </cell>
        </row>
        <row r="1514">
          <cell r="A1514" t="str">
            <v>PAIN A HAMBURGER</v>
          </cell>
          <cell r="C1514">
            <v>27.42</v>
          </cell>
          <cell r="D1514">
            <v>0.57125000000000004</v>
          </cell>
          <cell r="E1514" t="str">
            <v>48*65GR</v>
          </cell>
        </row>
        <row r="1515">
          <cell r="A1515" t="str">
            <v>PAIN A BURGER BRIOCHÉ</v>
          </cell>
          <cell r="C1515">
            <v>0.8</v>
          </cell>
          <cell r="D1515">
            <v>0.8</v>
          </cell>
          <cell r="E1515" t="str">
            <v>UN</v>
          </cell>
        </row>
        <row r="1516">
          <cell r="A1516" t="str">
            <v>PAIN A BURGER SÉSAME</v>
          </cell>
          <cell r="C1516">
            <v>1.3</v>
          </cell>
          <cell r="D1516">
            <v>1.3</v>
          </cell>
          <cell r="E1516" t="str">
            <v>UN</v>
          </cell>
        </row>
        <row r="1517">
          <cell r="A1517" t="str">
            <v>PAIN À L'OIGNON</v>
          </cell>
          <cell r="C1517">
            <v>0.45</v>
          </cell>
          <cell r="D1517">
            <v>0.45</v>
          </cell>
          <cell r="E1517" t="str">
            <v>UN</v>
          </cell>
        </row>
        <row r="1518">
          <cell r="A1518" t="str">
            <v>PAIN À SALADE</v>
          </cell>
          <cell r="C1518">
            <v>0.85</v>
          </cell>
          <cell r="D1518">
            <v>0.85</v>
          </cell>
          <cell r="E1518" t="str">
            <v>UN</v>
          </cell>
        </row>
        <row r="1519">
          <cell r="A1519" t="str">
            <v>PAIN À SOUS-MARIN</v>
          </cell>
          <cell r="C1519">
            <v>34.840000000000003</v>
          </cell>
          <cell r="D1519">
            <v>0.79181818181818187</v>
          </cell>
          <cell r="E1519" t="str">
            <v>44 UN</v>
          </cell>
        </row>
        <row r="1520">
          <cell r="A1520" t="str">
            <v>PAIN ARMENIEN</v>
          </cell>
          <cell r="C1520">
            <v>9.6</v>
          </cell>
          <cell r="D1520">
            <v>3.84</v>
          </cell>
          <cell r="E1520" t="str">
            <v>2.5KG</v>
          </cell>
        </row>
        <row r="1521">
          <cell r="A1521" t="str">
            <v>PAIN AU BANANE</v>
          </cell>
          <cell r="C1521">
            <v>15</v>
          </cell>
          <cell r="D1521">
            <v>0.41666666666666669</v>
          </cell>
          <cell r="E1521" t="str">
            <v>2*18 TR</v>
          </cell>
        </row>
        <row r="1522">
          <cell r="A1522" t="str">
            <v>PAIN AU BANANE</v>
          </cell>
          <cell r="C1522">
            <v>15</v>
          </cell>
          <cell r="D1522">
            <v>0.41666666666666669</v>
          </cell>
          <cell r="E1522" t="str">
            <v>2/CS PAR 18TR</v>
          </cell>
        </row>
        <row r="1523">
          <cell r="A1523" t="str">
            <v>PAIN AU CHOCOLAT</v>
          </cell>
          <cell r="C1523">
            <v>12</v>
          </cell>
          <cell r="D1523">
            <v>1</v>
          </cell>
          <cell r="E1523" t="str">
            <v>DZ</v>
          </cell>
        </row>
        <row r="1524">
          <cell r="A1524" t="str">
            <v>PAIN AU CHOCOLAT (MINI)</v>
          </cell>
          <cell r="C1524">
            <v>48.97</v>
          </cell>
          <cell r="D1524">
            <v>0.30606250000000002</v>
          </cell>
          <cell r="E1524" t="str">
            <v>160 UNITE</v>
          </cell>
        </row>
        <row r="1525">
          <cell r="A1525" t="str">
            <v>PAIN AU CHOCOLAT BLANC ET FRAMBOISE</v>
          </cell>
          <cell r="C1525">
            <v>15</v>
          </cell>
          <cell r="D1525">
            <v>0.41666666666666669</v>
          </cell>
          <cell r="E1525" t="str">
            <v>2*18 TRANCHE</v>
          </cell>
        </row>
        <row r="1526">
          <cell r="A1526" t="str">
            <v>PAIN AU PARMESAN RECETTE LOGE</v>
          </cell>
          <cell r="D1526">
            <v>0.36872944199706315</v>
          </cell>
        </row>
        <row r="1527">
          <cell r="A1527" t="str">
            <v>PAIN AU POMME ET CANNEBERGE</v>
          </cell>
          <cell r="C1527">
            <v>15</v>
          </cell>
          <cell r="D1527">
            <v>0.41666666666666669</v>
          </cell>
          <cell r="E1527" t="str">
            <v>2*18TR</v>
          </cell>
        </row>
        <row r="1528">
          <cell r="A1528" t="str">
            <v>PAIN AU ROMARIN RECETTE LOGE</v>
          </cell>
          <cell r="D1528">
            <v>0.33857910052910056</v>
          </cell>
        </row>
        <row r="1529">
          <cell r="A1529" t="str">
            <v>PAIN AUX NOIX DE GRENOBLE</v>
          </cell>
          <cell r="C1529">
            <v>2.69</v>
          </cell>
          <cell r="D1529">
            <v>0.38428571428571429</v>
          </cell>
          <cell r="E1529" t="str">
            <v>7 TRANCHES</v>
          </cell>
        </row>
        <row r="1530">
          <cell r="A1530" t="str">
            <v>PAIN BAGNAT</v>
          </cell>
          <cell r="C1530">
            <v>23.32</v>
          </cell>
          <cell r="D1530">
            <v>0.51822222222222225</v>
          </cell>
          <cell r="E1530" t="str">
            <v>45 UN</v>
          </cell>
        </row>
        <row r="1531">
          <cell r="A1531" t="str">
            <v>PAIN BAGUETTE AU BLÉ ENTIER</v>
          </cell>
          <cell r="C1531">
            <v>17.3</v>
          </cell>
          <cell r="D1531">
            <v>0.72083333333333333</v>
          </cell>
          <cell r="E1531" t="str">
            <v>24*300GR</v>
          </cell>
        </row>
        <row r="1532">
          <cell r="A1532" t="str">
            <v>PAIN BAGUETTE CONGELÉ</v>
          </cell>
          <cell r="C1532">
            <v>17.3</v>
          </cell>
          <cell r="D1532">
            <v>0.72083333333333333</v>
          </cell>
          <cell r="E1532" t="str">
            <v>24*300GR</v>
          </cell>
        </row>
        <row r="1533">
          <cell r="A1533" t="str">
            <v>PAIN BERBER AUX DEUX OLIVES</v>
          </cell>
          <cell r="C1533">
            <v>43.48</v>
          </cell>
          <cell r="D1533">
            <v>0.62114285714285711</v>
          </cell>
          <cell r="E1533" t="str">
            <v>54* 70 GR</v>
          </cell>
        </row>
        <row r="1534">
          <cell r="A1534" t="str">
            <v>PAIN BERBER AUX TOMATES SÈCHÉES ET BASILIC</v>
          </cell>
          <cell r="C1534">
            <v>22.6</v>
          </cell>
          <cell r="D1534">
            <v>0.28250000000000003</v>
          </cell>
          <cell r="E1534" t="str">
            <v>80*30GR</v>
          </cell>
        </row>
        <row r="1535">
          <cell r="A1535" t="str">
            <v>PAIN BERBER NATURE</v>
          </cell>
          <cell r="C1535">
            <v>43.48</v>
          </cell>
          <cell r="D1535">
            <v>0.62114285714285711</v>
          </cell>
          <cell r="E1535" t="str">
            <v>54* 70 GR</v>
          </cell>
        </row>
        <row r="1536">
          <cell r="A1536" t="str">
            <v>PAIN BLANC TRANCHÉ SUR LE LONG</v>
          </cell>
          <cell r="C1536">
            <v>2.69</v>
          </cell>
          <cell r="D1536">
            <v>0.38428571428571429</v>
          </cell>
          <cell r="E1536" t="str">
            <v>7 TRANCHES</v>
          </cell>
        </row>
        <row r="1537">
          <cell r="A1537" t="str">
            <v>PAIN BRETZEL</v>
          </cell>
          <cell r="C1537">
            <v>51.37</v>
          </cell>
          <cell r="D1537">
            <v>0.79030769230769227</v>
          </cell>
          <cell r="E1537" t="str">
            <v>65*150gr</v>
          </cell>
        </row>
        <row r="1538">
          <cell r="A1538" t="str">
            <v>PAIN BRIOCHÉ DISTAL</v>
          </cell>
          <cell r="C1538">
            <v>58.17</v>
          </cell>
          <cell r="D1538">
            <v>0.30296875000000001</v>
          </cell>
          <cell r="E1538" t="str">
            <v>192*25GR</v>
          </cell>
        </row>
        <row r="1539">
          <cell r="A1539" t="str">
            <v>PAIN BRUN TRANCHÉ SUR LE LONG</v>
          </cell>
          <cell r="C1539">
            <v>2.69</v>
          </cell>
          <cell r="D1539">
            <v>0.38428571428571429</v>
          </cell>
          <cell r="E1539" t="str">
            <v>7 TRANCHES</v>
          </cell>
        </row>
        <row r="1540">
          <cell r="A1540" t="str">
            <v>PAIN CIABATTA 2`` MULTIGRAINS</v>
          </cell>
          <cell r="C1540">
            <v>34.840000000000003</v>
          </cell>
          <cell r="D1540">
            <v>0.29033333333333339</v>
          </cell>
          <cell r="E1540" t="str">
            <v>120 UN</v>
          </cell>
        </row>
        <row r="1541">
          <cell r="A1541" t="str">
            <v>PAIN CIABATTA 2`` OLIVES</v>
          </cell>
          <cell r="C1541">
            <v>41.89</v>
          </cell>
          <cell r="D1541">
            <v>1.1636111111111112</v>
          </cell>
          <cell r="E1541" t="str">
            <v>36 UNITÉ</v>
          </cell>
        </row>
        <row r="1542">
          <cell r="A1542" t="str">
            <v>PAIN CIABATTA POIVRONS ET OIGNONS</v>
          </cell>
          <cell r="C1542">
            <v>43.48</v>
          </cell>
          <cell r="D1542">
            <v>0.72466666666666657</v>
          </cell>
          <cell r="E1542" t="str">
            <v>60 UNITÉ</v>
          </cell>
        </row>
        <row r="1543">
          <cell r="A1543" t="str">
            <v>PAIN CRAMIQUE</v>
          </cell>
          <cell r="C1543">
            <v>12</v>
          </cell>
          <cell r="D1543">
            <v>12</v>
          </cell>
          <cell r="E1543" t="str">
            <v>UN</v>
          </cell>
        </row>
        <row r="1544">
          <cell r="A1544" t="str">
            <v>PAIN DE CAMPAGNE CARRÉ 6 GRAINS</v>
          </cell>
          <cell r="C1544">
            <v>27.7</v>
          </cell>
          <cell r="D1544">
            <v>3.4624999999999999</v>
          </cell>
          <cell r="E1544" t="str">
            <v>8*800GR</v>
          </cell>
        </row>
        <row r="1545">
          <cell r="A1545" t="str">
            <v>PAIN DE MIE BRIOCHE</v>
          </cell>
          <cell r="C1545">
            <v>12</v>
          </cell>
          <cell r="D1545">
            <v>12</v>
          </cell>
          <cell r="E1545" t="str">
            <v>PC</v>
          </cell>
        </row>
        <row r="1546">
          <cell r="A1546" t="str">
            <v>PAIN DE MIE PLAQUE</v>
          </cell>
          <cell r="C1546">
            <v>101.69</v>
          </cell>
          <cell r="D1546">
            <v>5.0845000000000002</v>
          </cell>
          <cell r="E1546" t="str">
            <v>20 PLAQUE</v>
          </cell>
        </row>
        <row r="1547">
          <cell r="A1547" t="str">
            <v>PAIN DE MIE TRANCHÉ</v>
          </cell>
          <cell r="C1547">
            <v>2</v>
          </cell>
          <cell r="D1547">
            <v>0.08</v>
          </cell>
          <cell r="E1547" t="str">
            <v>25 TRANCHE</v>
          </cell>
        </row>
        <row r="1548">
          <cell r="A1548" t="str">
            <v>PAIN DE SEIGLE</v>
          </cell>
          <cell r="C1548">
            <v>3.05</v>
          </cell>
          <cell r="D1548">
            <v>3.05</v>
          </cell>
          <cell r="E1548" t="str">
            <v>UN</v>
          </cell>
        </row>
        <row r="1549">
          <cell r="A1549" t="str">
            <v>PAIN D'ÉPICE</v>
          </cell>
          <cell r="C1549">
            <v>20</v>
          </cell>
          <cell r="D1549">
            <v>20</v>
          </cell>
          <cell r="E1549" t="str">
            <v>KG</v>
          </cell>
        </row>
        <row r="1550">
          <cell r="A1550" t="str">
            <v xml:space="preserve">PAIN DORÉ </v>
          </cell>
          <cell r="C1550">
            <v>54.91</v>
          </cell>
          <cell r="D1550">
            <v>0.54909999999999992</v>
          </cell>
          <cell r="E1550" t="str">
            <v>100*2,5 OZ</v>
          </cell>
        </row>
        <row r="1551">
          <cell r="A1551" t="str">
            <v>PAIN FOCACCIA POUR SANDWICH LOGES</v>
          </cell>
          <cell r="C1551">
            <v>49.93</v>
          </cell>
          <cell r="D1551">
            <v>0.83216666666666661</v>
          </cell>
          <cell r="E1551" t="str">
            <v>60*75GR</v>
          </cell>
        </row>
        <row r="1552">
          <cell r="A1552" t="str">
            <v>PAIN HAMBURGER (LA DANOISERIE)</v>
          </cell>
          <cell r="C1552">
            <v>46.17</v>
          </cell>
          <cell r="D1552">
            <v>0.577125</v>
          </cell>
          <cell r="E1552" t="str">
            <v>80*90GR</v>
          </cell>
        </row>
        <row r="1553">
          <cell r="A1553" t="str">
            <v>PAIN HAMBURGER MINI</v>
          </cell>
          <cell r="C1553">
            <v>36.85</v>
          </cell>
          <cell r="D1553">
            <v>0.25590277777777781</v>
          </cell>
          <cell r="E1553" t="str">
            <v>144 UNITÉ</v>
          </cell>
        </row>
        <row r="1554">
          <cell r="A1554" t="str">
            <v>PAIN HAMBURGER PETI BRIOCHÉ</v>
          </cell>
          <cell r="C1554">
            <v>0.65</v>
          </cell>
          <cell r="D1554">
            <v>0.65</v>
          </cell>
          <cell r="E1554" t="str">
            <v>UN</v>
          </cell>
        </row>
        <row r="1555">
          <cell r="A1555" t="str">
            <v>PAIN HAMBURGER PURE BEURRE</v>
          </cell>
          <cell r="C1555">
            <v>0.98</v>
          </cell>
          <cell r="D1555">
            <v>0.98</v>
          </cell>
          <cell r="E1555" t="str">
            <v>UN</v>
          </cell>
        </row>
        <row r="1556">
          <cell r="A1556" t="str">
            <v>PAIN ITALIEN</v>
          </cell>
          <cell r="C1556">
            <v>35.11</v>
          </cell>
          <cell r="D1556">
            <v>0.70219999999999994</v>
          </cell>
          <cell r="E1556" t="str">
            <v>50 UN</v>
          </cell>
        </row>
        <row r="1557">
          <cell r="A1557" t="str">
            <v>PAIN MASTEDON 2KG</v>
          </cell>
          <cell r="C1557">
            <v>7.7</v>
          </cell>
          <cell r="D1557">
            <v>7.7</v>
          </cell>
          <cell r="E1557" t="str">
            <v>UN</v>
          </cell>
        </row>
        <row r="1558">
          <cell r="A1558" t="str">
            <v xml:space="preserve">PAIN MINI RUSTIQUE  </v>
          </cell>
          <cell r="C1558">
            <v>34.93</v>
          </cell>
          <cell r="D1558">
            <v>0.3493</v>
          </cell>
          <cell r="E1558" t="str">
            <v>100*50GR</v>
          </cell>
        </row>
        <row r="1559">
          <cell r="A1559" t="str">
            <v>PAIN MINI RUSTIQUE AU SEIGLE</v>
          </cell>
          <cell r="C1559">
            <v>67.89</v>
          </cell>
          <cell r="D1559">
            <v>0.28287499999999999</v>
          </cell>
          <cell r="E1559" t="str">
            <v>240*40GR</v>
          </cell>
        </row>
        <row r="1560">
          <cell r="A1560" t="str">
            <v>PAIN MINI RUSTIQUE MULTI GRAIN</v>
          </cell>
          <cell r="C1560">
            <v>67.89</v>
          </cell>
          <cell r="D1560">
            <v>0.28287499999999999</v>
          </cell>
          <cell r="E1560" t="str">
            <v>240*40GR</v>
          </cell>
        </row>
        <row r="1561">
          <cell r="A1561" t="str">
            <v>PAIN MINI TORTA</v>
          </cell>
          <cell r="C1561">
            <v>4.9000000000000004</v>
          </cell>
          <cell r="D1561">
            <v>0.40833333333333338</v>
          </cell>
          <cell r="E1561" t="str">
            <v>12 UN</v>
          </cell>
        </row>
        <row r="1562">
          <cell r="A1562" t="str">
            <v>PAIN MOULÉ SAO 2KG</v>
          </cell>
          <cell r="C1562">
            <v>8.24</v>
          </cell>
          <cell r="D1562">
            <v>8.24</v>
          </cell>
          <cell r="E1562" t="str">
            <v>UN</v>
          </cell>
        </row>
        <row r="1563">
          <cell r="A1563" t="str">
            <v>PAIN NAAN</v>
          </cell>
          <cell r="C1563">
            <v>0.19</v>
          </cell>
          <cell r="D1563">
            <v>0.19</v>
          </cell>
          <cell r="E1563" t="str">
            <v>UN</v>
          </cell>
        </row>
        <row r="1564">
          <cell r="A1564" t="str">
            <v>PAIN NAVETTE BRIOCHÉE</v>
          </cell>
          <cell r="C1564">
            <v>0.89</v>
          </cell>
          <cell r="D1564">
            <v>0.89</v>
          </cell>
          <cell r="E1564" t="str">
            <v>UN</v>
          </cell>
        </row>
        <row r="1565">
          <cell r="A1565" t="str">
            <v>PAIN PITA</v>
          </cell>
          <cell r="C1565">
            <v>18.5</v>
          </cell>
          <cell r="D1565">
            <v>0.185</v>
          </cell>
          <cell r="E1565" t="str">
            <v>100 UNITE</v>
          </cell>
        </row>
        <row r="1566">
          <cell r="A1566" t="str">
            <v>PAIN PITA 6pouce</v>
          </cell>
          <cell r="C1566">
            <v>28.85</v>
          </cell>
          <cell r="D1566">
            <v>0.24041666666666667</v>
          </cell>
          <cell r="E1566" t="str">
            <v>120*0.08KG</v>
          </cell>
        </row>
        <row r="1567">
          <cell r="A1567" t="str">
            <v>PAIN PLAT</v>
          </cell>
          <cell r="C1567">
            <v>65.650000000000006</v>
          </cell>
          <cell r="D1567">
            <v>0.54708333333333337</v>
          </cell>
          <cell r="E1567" t="str">
            <v>120 UN</v>
          </cell>
        </row>
        <row r="1568">
          <cell r="A1568" t="str">
            <v>PAIN POMME ET CANNEBERGE</v>
          </cell>
          <cell r="C1568">
            <v>26.53</v>
          </cell>
          <cell r="D1568">
            <v>0.73694444444444451</v>
          </cell>
          <cell r="E1568" t="str">
            <v>2/CS</v>
          </cell>
        </row>
        <row r="1569">
          <cell r="A1569" t="str">
            <v>PAIN POUR FOIE GRAS (BRIOCHÉ)</v>
          </cell>
          <cell r="C1569">
            <v>5.75</v>
          </cell>
          <cell r="D1569">
            <v>5.75</v>
          </cell>
          <cell r="E1569" t="str">
            <v>UN</v>
          </cell>
        </row>
        <row r="1570">
          <cell r="A1570" t="str">
            <v>PAIN SOUS MARIN</v>
          </cell>
          <cell r="C1570">
            <v>23.04</v>
          </cell>
          <cell r="D1570">
            <v>0.33882352941176469</v>
          </cell>
          <cell r="E1570" t="str">
            <v>68*80GR</v>
          </cell>
        </row>
        <row r="1571">
          <cell r="A1571" t="str">
            <v>PALERON DE VEAU</v>
          </cell>
          <cell r="C1571">
            <v>7.91</v>
          </cell>
          <cell r="D1571">
            <v>7.91</v>
          </cell>
          <cell r="E1571" t="str">
            <v>KG</v>
          </cell>
        </row>
        <row r="1572">
          <cell r="A1572" t="str">
            <v>PALOURDES PETITES</v>
          </cell>
          <cell r="C1572">
            <v>42</v>
          </cell>
          <cell r="D1572">
            <v>6.1837455830388697</v>
          </cell>
          <cell r="E1572" t="str">
            <v>24*283GR</v>
          </cell>
        </row>
        <row r="1573">
          <cell r="A1573" t="str">
            <v>PAMPLEMOUSSE PURÉE</v>
          </cell>
          <cell r="C1573">
            <v>46.5</v>
          </cell>
          <cell r="D1573">
            <v>9.3000000000000007</v>
          </cell>
          <cell r="E1573" t="str">
            <v>5*1KG</v>
          </cell>
        </row>
        <row r="1574">
          <cell r="A1574" t="str">
            <v>PAMPLEMOUSSE ROSE</v>
          </cell>
          <cell r="C1574">
            <v>22.01</v>
          </cell>
          <cell r="D1574">
            <v>0.45854166666666668</v>
          </cell>
          <cell r="E1574" t="str">
            <v>48 UN</v>
          </cell>
        </row>
        <row r="1575">
          <cell r="A1575" t="str">
            <v>PAN CAKE</v>
          </cell>
          <cell r="C1575">
            <v>12</v>
          </cell>
          <cell r="D1575">
            <v>0.5</v>
          </cell>
          <cell r="E1575" t="str">
            <v>24'S</v>
          </cell>
        </row>
        <row r="1576">
          <cell r="A1576" t="str">
            <v xml:space="preserve">PANAIS </v>
          </cell>
          <cell r="C1576">
            <v>30.95</v>
          </cell>
          <cell r="D1576">
            <v>3.408590308370044</v>
          </cell>
          <cell r="E1576" t="str">
            <v>20lbs</v>
          </cell>
        </row>
        <row r="1577">
          <cell r="A1577" t="str">
            <v>PANCETTA DOUX</v>
          </cell>
          <cell r="C1577">
            <v>21.09</v>
          </cell>
          <cell r="D1577">
            <v>14.06</v>
          </cell>
          <cell r="E1577" t="str">
            <v>1.5KG</v>
          </cell>
        </row>
        <row r="1578">
          <cell r="A1578" t="str">
            <v xml:space="preserve">PANCETTA DOUX LAUZON </v>
          </cell>
          <cell r="C1578">
            <v>17.2</v>
          </cell>
          <cell r="D1578">
            <v>17.2</v>
          </cell>
          <cell r="E1578" t="str">
            <v>KG</v>
          </cell>
        </row>
        <row r="1579">
          <cell r="A1579" t="str">
            <v>PANCO</v>
          </cell>
          <cell r="C1579">
            <v>36.799999999999997</v>
          </cell>
          <cell r="D1579">
            <v>4.0573318632855564</v>
          </cell>
          <cell r="E1579" t="str">
            <v>20 LBS</v>
          </cell>
        </row>
        <row r="1580">
          <cell r="A1580" t="str">
            <v>PANGASIUS</v>
          </cell>
          <cell r="C1580">
            <v>12</v>
          </cell>
          <cell r="D1580">
            <v>12</v>
          </cell>
          <cell r="E1580" t="str">
            <v>KG</v>
          </cell>
        </row>
        <row r="1581">
          <cell r="A1581" t="str">
            <v>PANIER DE BETTERAVE</v>
          </cell>
          <cell r="C1581">
            <v>63.12</v>
          </cell>
          <cell r="D1581">
            <v>0.52600000000000002</v>
          </cell>
          <cell r="E1581" t="str">
            <v>120*4GR</v>
          </cell>
        </row>
        <row r="1582">
          <cell r="A1582" t="str">
            <v>PANINI</v>
          </cell>
          <cell r="C1582">
            <v>0.45</v>
          </cell>
          <cell r="D1582">
            <v>0.45</v>
          </cell>
          <cell r="E1582" t="str">
            <v>UN</v>
          </cell>
        </row>
        <row r="1583">
          <cell r="A1583" t="str">
            <v>PANINNI AUX TOMATES SÈCHÉES</v>
          </cell>
          <cell r="C1583">
            <v>35.1</v>
          </cell>
          <cell r="D1583">
            <v>0.58500000000000008</v>
          </cell>
          <cell r="E1583" t="str">
            <v>60 UNITÉ</v>
          </cell>
        </row>
        <row r="1584">
          <cell r="A1584" t="str">
            <v>PANINNI ÉPINARDS SUD OUEST</v>
          </cell>
          <cell r="C1584">
            <v>39.01</v>
          </cell>
          <cell r="D1584">
            <v>0.32508333333333334</v>
          </cell>
          <cell r="E1584" t="str">
            <v>120 UN</v>
          </cell>
        </row>
        <row r="1585">
          <cell r="A1585" t="str">
            <v>PANNA COTTA</v>
          </cell>
          <cell r="C1585">
            <v>9.65</v>
          </cell>
          <cell r="D1585">
            <v>9.65</v>
          </cell>
          <cell r="E1585" t="str">
            <v>L</v>
          </cell>
        </row>
        <row r="1586">
          <cell r="A1586" t="str">
            <v>PAPADUM AU CUMIN</v>
          </cell>
          <cell r="C1586">
            <v>1.1299999999999999</v>
          </cell>
          <cell r="D1586">
            <v>5.6499999999999995</v>
          </cell>
          <cell r="E1586" t="str">
            <v>200GR</v>
          </cell>
        </row>
        <row r="1587">
          <cell r="A1587" t="str">
            <v>PAPAYE</v>
          </cell>
          <cell r="C1587">
            <v>38.5</v>
          </cell>
          <cell r="D1587">
            <v>3.85</v>
          </cell>
          <cell r="E1587" t="str">
            <v>10/cs</v>
          </cell>
        </row>
        <row r="1588">
          <cell r="A1588" t="str">
            <v>PAPAYE PURÉE</v>
          </cell>
          <cell r="C1588">
            <v>59.25</v>
          </cell>
          <cell r="D1588">
            <v>11.85</v>
          </cell>
          <cell r="E1588" t="str">
            <v>5*1KG</v>
          </cell>
        </row>
        <row r="1589">
          <cell r="A1589" t="str">
            <v>PAPAYE SÉCHÉE</v>
          </cell>
          <cell r="C1589">
            <v>15</v>
          </cell>
          <cell r="D1589">
            <v>15</v>
          </cell>
          <cell r="E1589" t="str">
            <v>KG</v>
          </cell>
        </row>
        <row r="1590">
          <cell r="A1590" t="str">
            <v>PAPPARDELLE</v>
          </cell>
          <cell r="C1590">
            <v>4.5999999999999996</v>
          </cell>
          <cell r="D1590">
            <v>4.5999999999999996</v>
          </cell>
          <cell r="E1590" t="str">
            <v>KG</v>
          </cell>
        </row>
        <row r="1591">
          <cell r="A1591" t="str">
            <v>PAPRIKA FUMÉ</v>
          </cell>
          <cell r="C1591">
            <v>28.5</v>
          </cell>
          <cell r="D1591">
            <v>38</v>
          </cell>
          <cell r="E1591" t="str">
            <v>750GR</v>
          </cell>
        </row>
        <row r="1592">
          <cell r="A1592" t="str">
            <v>PAPRIKA MOULU</v>
          </cell>
          <cell r="B1592">
            <v>0.01</v>
          </cell>
          <cell r="C1592">
            <v>17.95</v>
          </cell>
          <cell r="D1592">
            <v>7.18</v>
          </cell>
          <cell r="E1592">
            <v>2.5</v>
          </cell>
        </row>
        <row r="1593">
          <cell r="A1593" t="str">
            <v>PARISIEN</v>
          </cell>
          <cell r="C1593">
            <v>2.9</v>
          </cell>
          <cell r="E1593" t="str">
            <v>UN</v>
          </cell>
        </row>
        <row r="1594">
          <cell r="A1594" t="str">
            <v>PARMENTIER DE BŒUF BRAISÉ</v>
          </cell>
          <cell r="D1594" t="e">
            <v>#N/A</v>
          </cell>
        </row>
        <row r="1595">
          <cell r="A1595" t="str">
            <v>PARMENTIER DE CANARD CONFIT</v>
          </cell>
          <cell r="D1595" t="e">
            <v>#N/A</v>
          </cell>
        </row>
        <row r="1596">
          <cell r="A1596" t="str">
            <v>PARMESA N REGIANO</v>
          </cell>
          <cell r="B1596">
            <v>0.01</v>
          </cell>
          <cell r="C1596">
            <v>19.88</v>
          </cell>
          <cell r="D1596">
            <v>19.88</v>
          </cell>
          <cell r="E1596" t="str">
            <v>KG</v>
          </cell>
        </row>
        <row r="1597">
          <cell r="A1597" t="str">
            <v>PARMESAN BLOC</v>
          </cell>
          <cell r="C1597">
            <v>89.72</v>
          </cell>
          <cell r="D1597">
            <v>22.43</v>
          </cell>
          <cell r="E1597" t="str">
            <v>4KG</v>
          </cell>
        </row>
        <row r="1598">
          <cell r="A1598" t="str">
            <v>PARMESAN PURE RAPE PREMIUM</v>
          </cell>
          <cell r="C1598">
            <v>37.979999999999997</v>
          </cell>
          <cell r="D1598">
            <v>16.731277533039645</v>
          </cell>
          <cell r="E1598" t="str">
            <v>2.27 KG</v>
          </cell>
        </row>
        <row r="1599">
          <cell r="A1599" t="str">
            <v>PASTA CLAMS</v>
          </cell>
          <cell r="C1599">
            <v>15.7</v>
          </cell>
          <cell r="D1599">
            <v>3.1399999999999997</v>
          </cell>
          <cell r="E1599" t="str">
            <v>5 KG</v>
          </cell>
        </row>
        <row r="1600">
          <cell r="A1600" t="str">
            <v>PASTIS</v>
          </cell>
          <cell r="C1600">
            <v>22.77</v>
          </cell>
          <cell r="D1600">
            <v>30.284100000000002</v>
          </cell>
          <cell r="E1600" t="str">
            <v>750MML</v>
          </cell>
        </row>
        <row r="1601">
          <cell r="A1601" t="str">
            <v>PATE DE PISTACHE VERTE SUCREE</v>
          </cell>
          <cell r="C1601">
            <v>72.16</v>
          </cell>
          <cell r="D1601">
            <v>72.16</v>
          </cell>
          <cell r="E1601" t="str">
            <v>KG</v>
          </cell>
        </row>
        <row r="1602">
          <cell r="A1602" t="str">
            <v>PATATE AU FOUR   100 NUE</v>
          </cell>
          <cell r="C1602">
            <v>24.5</v>
          </cell>
          <cell r="D1602">
            <v>0.30625000000000002</v>
          </cell>
          <cell r="E1602" t="str">
            <v>80'S</v>
          </cell>
        </row>
        <row r="1603">
          <cell r="A1603" t="str">
            <v>PATATE CHATEAU</v>
          </cell>
          <cell r="C1603">
            <v>61.22</v>
          </cell>
          <cell r="D1603">
            <v>4.8975999999999997</v>
          </cell>
          <cell r="E1603" t="str">
            <v>5*2,5KG/275PC</v>
          </cell>
        </row>
        <row r="1604">
          <cell r="A1604" t="str">
            <v>PATATE CUBES PETITS DÉJEUNER</v>
          </cell>
          <cell r="C1604">
            <v>39.44</v>
          </cell>
          <cell r="D1604">
            <v>2.9085545722713868</v>
          </cell>
          <cell r="E1604" t="str">
            <v>6*5LBS</v>
          </cell>
        </row>
        <row r="1605">
          <cell r="A1605" t="str">
            <v>PATATE ÉPLUCHÉE</v>
          </cell>
          <cell r="C1605">
            <v>12.45</v>
          </cell>
          <cell r="D1605">
            <v>1.2449999999999999</v>
          </cell>
          <cell r="E1605" t="str">
            <v>10KG</v>
          </cell>
        </row>
        <row r="1606">
          <cell r="A1606" t="str">
            <v>PATATE ILE D'ORLEANS</v>
          </cell>
          <cell r="C1606">
            <v>17.95</v>
          </cell>
          <cell r="D1606">
            <v>0.79179532421702681</v>
          </cell>
          <cell r="E1606" t="str">
            <v>50LBS</v>
          </cell>
        </row>
        <row r="1607">
          <cell r="A1607" t="str">
            <v>PATATE PARISIENNE</v>
          </cell>
          <cell r="C1607">
            <v>46.53</v>
          </cell>
          <cell r="D1607">
            <v>3.7224000000000004</v>
          </cell>
          <cell r="E1607" t="str">
            <v>5*2.5KG</v>
          </cell>
        </row>
        <row r="1608">
          <cell r="A1608" t="str">
            <v xml:space="preserve">PATATE PEARLS HARVEST                                   </v>
          </cell>
          <cell r="C1608">
            <v>17.95</v>
          </cell>
          <cell r="D1608">
            <v>0</v>
          </cell>
          <cell r="E1608" t="str">
            <v>50LB</v>
          </cell>
        </row>
        <row r="1609">
          <cell r="A1609" t="str">
            <v>PATATE SUCREES</v>
          </cell>
          <cell r="C1609">
            <v>29.5</v>
          </cell>
          <cell r="D1609">
            <v>1.42</v>
          </cell>
          <cell r="E1609" t="str">
            <v>40LBS</v>
          </cell>
        </row>
        <row r="1610">
          <cell r="A1610" t="str">
            <v>PATATE TRANCHE</v>
          </cell>
          <cell r="C1610">
            <v>28.08</v>
          </cell>
          <cell r="D1610">
            <v>2.2464</v>
          </cell>
          <cell r="E1610" t="str">
            <v>5*2.5KG</v>
          </cell>
        </row>
        <row r="1611">
          <cell r="A1611" t="str">
            <v>PATATE YUKON GOLD</v>
          </cell>
          <cell r="C1611">
            <v>19.05</v>
          </cell>
          <cell r="D1611">
            <v>0.84292035398230092</v>
          </cell>
          <cell r="E1611" t="str">
            <v>50LB</v>
          </cell>
        </row>
        <row r="1612">
          <cell r="A1612" t="str">
            <v>PATATES DOUCES RISSOLÉES RECETTE LOGES</v>
          </cell>
          <cell r="D1612">
            <v>0.29588354547296025</v>
          </cell>
          <cell r="E1612" t="str">
            <v>PORTION</v>
          </cell>
        </row>
        <row r="1613">
          <cell r="A1613" t="str">
            <v>PATATES EN CUBES ST-ARNEAULT</v>
          </cell>
          <cell r="C1613">
            <v>32.5</v>
          </cell>
          <cell r="D1613">
            <v>3.25</v>
          </cell>
          <cell r="E1613" t="str">
            <v>10KG</v>
          </cell>
        </row>
        <row r="1614">
          <cell r="A1614" t="str">
            <v>PATATES HASH BROWN</v>
          </cell>
          <cell r="C1614">
            <v>0</v>
          </cell>
          <cell r="D1614">
            <v>0</v>
          </cell>
        </row>
        <row r="1615">
          <cell r="A1615" t="str">
            <v>PATE A BRICK</v>
          </cell>
          <cell r="C1615">
            <v>40</v>
          </cell>
          <cell r="D1615">
            <v>4</v>
          </cell>
          <cell r="E1615" t="str">
            <v>10KG</v>
          </cell>
        </row>
        <row r="1616">
          <cell r="A1616" t="str">
            <v>PATE À PIZZA</v>
          </cell>
          <cell r="C1616">
            <v>1.34</v>
          </cell>
          <cell r="D1616">
            <v>1.34</v>
          </cell>
          <cell r="E1616" t="str">
            <v xml:space="preserve">UN </v>
          </cell>
        </row>
        <row r="1617">
          <cell r="A1617" t="str">
            <v>PATE A TEMPURA</v>
          </cell>
          <cell r="C1617">
            <v>80.02</v>
          </cell>
          <cell r="D1617">
            <v>4.0009999999999994</v>
          </cell>
          <cell r="E1617" t="str">
            <v>20KG</v>
          </cell>
        </row>
        <row r="1618">
          <cell r="A1618" t="str">
            <v>PÂTE À TEMPURA</v>
          </cell>
          <cell r="D1618">
            <v>5.1675590277777772</v>
          </cell>
        </row>
        <row r="1619">
          <cell r="A1619" t="str">
            <v>PATE A WONTON</v>
          </cell>
          <cell r="C1619">
            <v>46.57</v>
          </cell>
          <cell r="D1619">
            <v>10.257709251101321</v>
          </cell>
          <cell r="E1619" t="str">
            <v>2*2.27kg</v>
          </cell>
        </row>
        <row r="1620">
          <cell r="A1620" t="str">
            <v>PATE CHINOIS</v>
          </cell>
          <cell r="C1620">
            <v>23.96</v>
          </cell>
          <cell r="D1620">
            <v>1.9966666666666668</v>
          </cell>
          <cell r="E1620" t="str">
            <v>CS</v>
          </cell>
        </row>
        <row r="1621">
          <cell r="A1621" t="str">
            <v>PATE DE CAMPAGNE AU POIVRE</v>
          </cell>
          <cell r="C1621">
            <v>12.15</v>
          </cell>
          <cell r="D1621">
            <v>12.15</v>
          </cell>
          <cell r="E1621" t="str">
            <v>KG</v>
          </cell>
        </row>
        <row r="1622">
          <cell r="A1622" t="str">
            <v>PATE DE CARI DOUCE</v>
          </cell>
          <cell r="C1622">
            <v>21.5</v>
          </cell>
          <cell r="D1622">
            <v>71.594999999999999</v>
          </cell>
          <cell r="E1622" t="str">
            <v>300GR</v>
          </cell>
        </row>
        <row r="1623">
          <cell r="A1623" t="str">
            <v>PATE DE CHILI RANCHERO NESTLE</v>
          </cell>
          <cell r="C1623">
            <v>13.75</v>
          </cell>
          <cell r="D1623">
            <v>20.625</v>
          </cell>
          <cell r="E1623" t="str">
            <v>1.5 KG</v>
          </cell>
        </row>
        <row r="1624">
          <cell r="A1624" t="str">
            <v>PATE DE FOIE</v>
          </cell>
          <cell r="C1624">
            <v>11.25</v>
          </cell>
          <cell r="D1624">
            <v>11.25</v>
          </cell>
          <cell r="E1624" t="str">
            <v>KG</v>
          </cell>
        </row>
        <row r="1625">
          <cell r="A1625" t="str">
            <v>PATÉ DE SANGLIER</v>
          </cell>
          <cell r="C1625">
            <v>16.5</v>
          </cell>
          <cell r="D1625">
            <v>16.5</v>
          </cell>
          <cell r="E1625" t="str">
            <v>KG</v>
          </cell>
        </row>
        <row r="1626">
          <cell r="A1626" t="str">
            <v xml:space="preserve">PATE DE TOMATES                             </v>
          </cell>
          <cell r="C1626">
            <v>33.54</v>
          </cell>
          <cell r="D1626">
            <v>1.77</v>
          </cell>
          <cell r="E1626" t="str">
            <v>6* 2,95 LITRE</v>
          </cell>
        </row>
        <row r="1627">
          <cell r="A1627" t="str">
            <v>PATE DITTALINI</v>
          </cell>
          <cell r="C1627">
            <v>28.86</v>
          </cell>
          <cell r="D1627">
            <v>1.9239999999999999</v>
          </cell>
          <cell r="E1627" t="str">
            <v>3*5KG</v>
          </cell>
        </row>
        <row r="1628">
          <cell r="A1628" t="str">
            <v>PATE FEUILLETE</v>
          </cell>
          <cell r="C1628">
            <v>0.8</v>
          </cell>
          <cell r="D1628">
            <v>0.08</v>
          </cell>
          <cell r="E1628" t="str">
            <v>10KG</v>
          </cell>
        </row>
        <row r="1629">
          <cell r="A1629" t="str">
            <v>PATE FEUILLETÉ (DISTAL)</v>
          </cell>
          <cell r="C1629">
            <v>43.59</v>
          </cell>
          <cell r="D1629">
            <v>2.1795</v>
          </cell>
          <cell r="E1629" t="str">
            <v>20*312GR</v>
          </cell>
        </row>
        <row r="1630">
          <cell r="A1630" t="str">
            <v>PATE FILO</v>
          </cell>
          <cell r="C1630">
            <v>15.88</v>
          </cell>
          <cell r="D1630">
            <v>2.6466666666666669</v>
          </cell>
          <cell r="E1630" t="str">
            <v>12*500 GR</v>
          </cell>
        </row>
        <row r="1631">
          <cell r="A1631" t="str">
            <v>PATES FRAÎCHE SAUCE AU FROMAGE OKA</v>
          </cell>
          <cell r="D1631">
            <v>2.0246475629730032</v>
          </cell>
        </row>
        <row r="1632">
          <cell r="A1632" t="str">
            <v>PATES FRAÎCHES</v>
          </cell>
          <cell r="C1632">
            <v>6.2</v>
          </cell>
          <cell r="D1632">
            <v>6.2</v>
          </cell>
          <cell r="E1632" t="str">
            <v>KG</v>
          </cell>
        </row>
        <row r="1633">
          <cell r="A1633" t="str">
            <v>PÂTISSERIES FRANCAISES</v>
          </cell>
          <cell r="C1633">
            <v>1.3</v>
          </cell>
          <cell r="D1633">
            <v>1.3</v>
          </cell>
          <cell r="E1633">
            <v>12</v>
          </cell>
        </row>
        <row r="1634">
          <cell r="A1634" t="str">
            <v>PATISSON JAUNE MINI</v>
          </cell>
          <cell r="C1634">
            <v>29.5</v>
          </cell>
          <cell r="D1634">
            <v>13.053097345132745</v>
          </cell>
          <cell r="E1634" t="str">
            <v>5LBS</v>
          </cell>
        </row>
        <row r="1635">
          <cell r="A1635" t="str">
            <v>PATISSON VERT MINI</v>
          </cell>
          <cell r="C1635">
            <v>34.5</v>
          </cell>
          <cell r="D1635">
            <v>15.265486725663719</v>
          </cell>
          <cell r="E1635" t="str">
            <v>5LBS</v>
          </cell>
        </row>
        <row r="1636">
          <cell r="A1636" t="str">
            <v>PATTE DE CRABE D'ALASKA</v>
          </cell>
          <cell r="C1636">
            <v>44.1</v>
          </cell>
          <cell r="D1636">
            <v>44.1</v>
          </cell>
          <cell r="E1636" t="str">
            <v>KG</v>
          </cell>
        </row>
        <row r="1637">
          <cell r="A1637" t="str">
            <v>PAUPIETTE DE POULET /JAMBON EMMENTAL</v>
          </cell>
          <cell r="C1637">
            <v>4.6900000000000004</v>
          </cell>
          <cell r="D1637">
            <v>4.6900000000000004</v>
          </cell>
          <cell r="E1637" t="str">
            <v>UNITE</v>
          </cell>
        </row>
        <row r="1638">
          <cell r="A1638" t="str">
            <v>PAUPIETTE DE POULET AU POIREAUX</v>
          </cell>
          <cell r="C1638">
            <v>4.33</v>
          </cell>
          <cell r="D1638">
            <v>4.33</v>
          </cell>
          <cell r="E1638" t="str">
            <v>UNITE</v>
          </cell>
        </row>
        <row r="1639">
          <cell r="A1639" t="str">
            <v>PAUPIETTES DE POULET / CHAMPIGNONS</v>
          </cell>
          <cell r="C1639">
            <v>4.2</v>
          </cell>
          <cell r="D1639">
            <v>4.2</v>
          </cell>
          <cell r="E1639" t="str">
            <v>UNITE</v>
          </cell>
        </row>
        <row r="1640">
          <cell r="A1640" t="str">
            <v>PAUPIETTES DE VEAU FLORENTINES</v>
          </cell>
          <cell r="C1640">
            <v>32.5</v>
          </cell>
          <cell r="D1640">
            <v>0</v>
          </cell>
          <cell r="E1640" t="str">
            <v>5LB</v>
          </cell>
        </row>
        <row r="1641">
          <cell r="A1641" t="str">
            <v>PAYSANNE DE LÉGUMES (RECETTE)</v>
          </cell>
          <cell r="D1641">
            <v>2.8466154935769747</v>
          </cell>
        </row>
        <row r="1642">
          <cell r="A1642" t="str">
            <v>PECHE</v>
          </cell>
          <cell r="C1642">
            <v>31.5</v>
          </cell>
          <cell r="D1642">
            <v>0.39374999999999999</v>
          </cell>
          <cell r="E1642" t="str">
            <v>80'S</v>
          </cell>
        </row>
        <row r="1643">
          <cell r="A1643" t="str">
            <v>PÊCHE EN TRANCHE</v>
          </cell>
          <cell r="C1643">
            <v>21.44</v>
          </cell>
          <cell r="D1643">
            <v>4.2880000000000003</v>
          </cell>
          <cell r="E1643" t="str">
            <v>5*1KG</v>
          </cell>
        </row>
        <row r="1644">
          <cell r="A1644" t="str">
            <v>PÊCHES PURÉE</v>
          </cell>
          <cell r="C1644">
            <v>52.56</v>
          </cell>
          <cell r="D1644">
            <v>8.76</v>
          </cell>
          <cell r="E1644" t="str">
            <v>6*1KG</v>
          </cell>
        </row>
        <row r="1645">
          <cell r="A1645" t="str">
            <v>PECTIN NH</v>
          </cell>
          <cell r="C1645">
            <v>88.85</v>
          </cell>
          <cell r="D1645">
            <v>88.85</v>
          </cell>
          <cell r="E1645" t="str">
            <v>KG</v>
          </cell>
        </row>
        <row r="1646">
          <cell r="A1646" t="str">
            <v>PENNE AU BLÉ ENTIER</v>
          </cell>
          <cell r="C1646">
            <v>19.329999999999998</v>
          </cell>
          <cell r="D1646">
            <v>2.1312017640573315</v>
          </cell>
          <cell r="E1646" t="str">
            <v>20LBS</v>
          </cell>
        </row>
        <row r="1647">
          <cell r="A1647" t="str">
            <v xml:space="preserve">PENNE RIGATE                                       </v>
          </cell>
          <cell r="C1647">
            <v>24.51</v>
          </cell>
          <cell r="D1647">
            <v>2.7023153252480707</v>
          </cell>
          <cell r="E1647" t="str">
            <v>9.07KG</v>
          </cell>
        </row>
        <row r="1648">
          <cell r="A1648" t="str">
            <v>PENNE RIGATE SAUCE CARBONARA</v>
          </cell>
          <cell r="D1648">
            <v>0.50846388346876237</v>
          </cell>
        </row>
        <row r="1649">
          <cell r="A1649" t="str">
            <v>PÉPITE DE CARAMEL</v>
          </cell>
          <cell r="C1649">
            <v>49.86</v>
          </cell>
          <cell r="D1649">
            <v>4.1550000000000002</v>
          </cell>
          <cell r="E1649" t="str">
            <v>12kg</v>
          </cell>
        </row>
        <row r="1650">
          <cell r="A1650" t="str">
            <v>PÉPITE DE FOIE GRAS</v>
          </cell>
          <cell r="C1650">
            <v>42.5</v>
          </cell>
          <cell r="D1650">
            <v>42.5</v>
          </cell>
          <cell r="E1650" t="str">
            <v>KG</v>
          </cell>
        </row>
        <row r="1651">
          <cell r="A1651" t="str">
            <v>PÉPITE DE POULET love me tender</v>
          </cell>
          <cell r="C1651">
            <v>61.89</v>
          </cell>
          <cell r="D1651">
            <v>15.4725</v>
          </cell>
          <cell r="E1651" t="str">
            <v>4KG</v>
          </cell>
        </row>
        <row r="1652">
          <cell r="A1652" t="str">
            <v>PÉPITES DE FOIE GRAS SAISIES</v>
          </cell>
          <cell r="D1652">
            <v>0.89578981481481479</v>
          </cell>
        </row>
        <row r="1653">
          <cell r="A1653" t="str">
            <v>PERGY(POMME DE TERRE FROMAGE)</v>
          </cell>
          <cell r="C1653">
            <v>15.16</v>
          </cell>
          <cell r="D1653">
            <v>8.4222222222222226E-2</v>
          </cell>
          <cell r="E1653" t="str">
            <v>180PC</v>
          </cell>
        </row>
        <row r="1654">
          <cell r="A1654" t="str">
            <v>PERSIL</v>
          </cell>
          <cell r="B1654">
            <v>1</v>
          </cell>
          <cell r="C1654">
            <v>22.01</v>
          </cell>
          <cell r="D1654">
            <v>3.6683333333333334</v>
          </cell>
          <cell r="E1654" t="str">
            <v>6'S</v>
          </cell>
        </row>
        <row r="1655">
          <cell r="A1655" t="str">
            <v>PERSIL ITALIEN / FLAT PARSLEY</v>
          </cell>
          <cell r="C1655">
            <v>0.95</v>
          </cell>
          <cell r="D1655">
            <v>0.95</v>
          </cell>
          <cell r="E1655" t="str">
            <v>UN</v>
          </cell>
        </row>
        <row r="1656">
          <cell r="A1656" t="str">
            <v>PERSIL REGULIER</v>
          </cell>
          <cell r="B1656">
            <v>0.2</v>
          </cell>
          <cell r="C1656">
            <v>38.369999999999997</v>
          </cell>
          <cell r="D1656">
            <v>0.63949999999999996</v>
          </cell>
          <cell r="E1656" t="str">
            <v>60  / CS</v>
          </cell>
        </row>
        <row r="1657">
          <cell r="A1657" t="str">
            <v>PESTO</v>
          </cell>
          <cell r="D1657">
            <v>15.055911935207202</v>
          </cell>
        </row>
        <row r="1658">
          <cell r="A1658" t="str">
            <v>PESTO DE TOMATES SECHEES</v>
          </cell>
          <cell r="C1658">
            <v>37.58</v>
          </cell>
          <cell r="D1658">
            <v>12.526666666666666</v>
          </cell>
          <cell r="E1658" t="str">
            <v>3KG</v>
          </cell>
        </row>
        <row r="1659">
          <cell r="A1659" t="str">
            <v>PESTO DU JARDIN (RÉGULIER HECTOR)</v>
          </cell>
          <cell r="C1659">
            <v>37.58</v>
          </cell>
          <cell r="D1659">
            <v>18.79</v>
          </cell>
          <cell r="E1659" t="str">
            <v>2*1KG</v>
          </cell>
        </row>
        <row r="1660">
          <cell r="A1660" t="str">
            <v>PETALE DE FLEUR</v>
          </cell>
          <cell r="C1660">
            <v>33.96</v>
          </cell>
          <cell r="D1660">
            <v>849</v>
          </cell>
          <cell r="E1660" t="str">
            <v>40GR</v>
          </cell>
        </row>
        <row r="1661">
          <cell r="A1661" t="str">
            <v>PETIT FEUILLETÉ  COCHONNET</v>
          </cell>
          <cell r="C1661">
            <v>2.79</v>
          </cell>
          <cell r="D1661">
            <v>2.79</v>
          </cell>
          <cell r="E1661" t="str">
            <v>PC</v>
          </cell>
        </row>
        <row r="1662">
          <cell r="A1662" t="str">
            <v>PETIT FOUR</v>
          </cell>
          <cell r="C1662">
            <v>43</v>
          </cell>
          <cell r="D1662">
            <v>0.43</v>
          </cell>
          <cell r="E1662" t="str">
            <v>BOITE DE +-100UN</v>
          </cell>
        </row>
        <row r="1663">
          <cell r="A1663" t="str">
            <v>PETIT PAIN CONGELÉ</v>
          </cell>
          <cell r="C1663">
            <v>20.5</v>
          </cell>
          <cell r="D1663">
            <v>0.14642857142857144</v>
          </cell>
          <cell r="E1663" t="str">
            <v>140*40GR</v>
          </cell>
        </row>
        <row r="1664">
          <cell r="A1664" t="str">
            <v>PETIT POIS VERT / GREEN PEAS</v>
          </cell>
          <cell r="C1664">
            <v>26.22</v>
          </cell>
          <cell r="D1664">
            <v>2.1850000000000001</v>
          </cell>
          <cell r="E1664" t="str">
            <v>6*2KG</v>
          </cell>
        </row>
        <row r="1665">
          <cell r="A1665" t="str">
            <v>PETONCLE 80 +</v>
          </cell>
          <cell r="C1665">
            <v>11.85</v>
          </cell>
          <cell r="D1665">
            <v>11.85</v>
          </cell>
          <cell r="E1665" t="str">
            <v>KG</v>
          </cell>
        </row>
        <row r="1666">
          <cell r="A1666" t="str">
            <v xml:space="preserve">PÉTONCLES DE BAIE </v>
          </cell>
          <cell r="C1666">
            <v>17.3</v>
          </cell>
          <cell r="D1666">
            <v>17.3</v>
          </cell>
          <cell r="E1666" t="str">
            <v>KG</v>
          </cell>
        </row>
        <row r="1667">
          <cell r="A1667" t="str">
            <v>PÉTONCLE ENROBÉES DE BACON</v>
          </cell>
          <cell r="C1667">
            <v>0.76</v>
          </cell>
          <cell r="D1667">
            <v>0.76</v>
          </cell>
          <cell r="E1667" t="str">
            <v xml:space="preserve">UN </v>
          </cell>
        </row>
        <row r="1668">
          <cell r="A1668" t="str">
            <v>PETONCLE PANNÉ</v>
          </cell>
          <cell r="C1668">
            <v>16.3</v>
          </cell>
          <cell r="D1668">
            <v>16.3</v>
          </cell>
          <cell r="E1668" t="str">
            <v>4 X 2.5 KG / CS</v>
          </cell>
        </row>
        <row r="1669">
          <cell r="A1669" t="str">
            <v>PÉTONCLE U10</v>
          </cell>
          <cell r="C1669">
            <v>45.55</v>
          </cell>
          <cell r="D1669">
            <v>45.55</v>
          </cell>
          <cell r="E1669" t="str">
            <v>KG</v>
          </cell>
        </row>
        <row r="1670">
          <cell r="A1670" t="str">
            <v>PÉTONCLE U 10 CONGELÉ</v>
          </cell>
          <cell r="C1670">
            <v>52.6</v>
          </cell>
          <cell r="D1670">
            <v>52.6</v>
          </cell>
          <cell r="E1670" t="str">
            <v>KG</v>
          </cell>
        </row>
        <row r="1671">
          <cell r="A1671" t="str">
            <v>PETONCLES 10/20</v>
          </cell>
          <cell r="C1671">
            <v>35.9</v>
          </cell>
          <cell r="D1671">
            <v>35.9</v>
          </cell>
          <cell r="E1671" t="str">
            <v>KG</v>
          </cell>
        </row>
        <row r="1672">
          <cell r="A1672" t="str">
            <v>PETONCLES 20/30</v>
          </cell>
          <cell r="C1672">
            <v>23.35</v>
          </cell>
          <cell r="D1672">
            <v>23.35</v>
          </cell>
          <cell r="E1672" t="str">
            <v>KG</v>
          </cell>
        </row>
        <row r="1673">
          <cell r="A1673" t="str">
            <v>PÉTONCLES DE BAIE</v>
          </cell>
          <cell r="C1673">
            <v>17.3</v>
          </cell>
          <cell r="D1673">
            <v>17.3</v>
          </cell>
          <cell r="E1673" t="str">
            <v>KG</v>
          </cell>
        </row>
        <row r="1674">
          <cell r="A1674" t="str">
            <v>PETONCLES FUMEES</v>
          </cell>
          <cell r="C1674">
            <v>20.05</v>
          </cell>
          <cell r="D1674">
            <v>20.05</v>
          </cell>
          <cell r="E1674" t="str">
            <v>13.6 KG</v>
          </cell>
        </row>
        <row r="1675">
          <cell r="A1675" t="str">
            <v>PHILADELPHIA CRÈME</v>
          </cell>
          <cell r="C1675">
            <v>14.74</v>
          </cell>
          <cell r="D1675">
            <v>9.8266666666666662</v>
          </cell>
          <cell r="E1675" t="str">
            <v>1,5 KG</v>
          </cell>
        </row>
        <row r="1676">
          <cell r="A1676" t="str">
            <v>PICKLES D'OIGNONS ROUGES</v>
          </cell>
          <cell r="D1676">
            <v>6.3366472859664613</v>
          </cell>
        </row>
        <row r="1677">
          <cell r="A1677" t="str">
            <v>PIED DE VENT</v>
          </cell>
          <cell r="C1677">
            <v>35.590000000000003</v>
          </cell>
          <cell r="D1677">
            <v>35.590000000000003</v>
          </cell>
          <cell r="E1677" t="str">
            <v>KG</v>
          </cell>
        </row>
        <row r="1678">
          <cell r="A1678" t="str">
            <v>PIMENT ANCHOS OU POBLANO</v>
          </cell>
          <cell r="C1678">
            <v>6.75</v>
          </cell>
          <cell r="D1678">
            <v>15.254999999999999</v>
          </cell>
          <cell r="E1678" t="str">
            <v>LBS</v>
          </cell>
        </row>
        <row r="1679">
          <cell r="A1679" t="str">
            <v>PIMENT BANANE</v>
          </cell>
          <cell r="C1679">
            <v>6.76</v>
          </cell>
          <cell r="D1679">
            <v>1.69</v>
          </cell>
          <cell r="E1679" t="str">
            <v>4LITRE</v>
          </cell>
        </row>
        <row r="1680">
          <cell r="A1680" t="str">
            <v>PIMENT CHILI ECRASÉ</v>
          </cell>
          <cell r="C1680">
            <v>10.5</v>
          </cell>
          <cell r="D1680">
            <v>8.0769230769230766</v>
          </cell>
          <cell r="E1680" t="str">
            <v>1.3KG</v>
          </cell>
        </row>
        <row r="1681">
          <cell r="A1681" t="str">
            <v>PIMENT CHIPOTLE</v>
          </cell>
          <cell r="C1681">
            <v>67.36</v>
          </cell>
          <cell r="D1681">
            <v>0</v>
          </cell>
          <cell r="E1681" t="str">
            <v>KG</v>
          </cell>
        </row>
        <row r="1682">
          <cell r="A1682" t="str">
            <v>PIMENT D'ESPELETTE</v>
          </cell>
          <cell r="C1682">
            <v>54.6</v>
          </cell>
          <cell r="D1682">
            <v>218.4</v>
          </cell>
          <cell r="E1682" t="str">
            <v>250GR</v>
          </cell>
        </row>
        <row r="1683">
          <cell r="A1683" t="str">
            <v>PIMENT JALAPENO</v>
          </cell>
          <cell r="C1683">
            <v>2.64</v>
          </cell>
          <cell r="D1683">
            <v>5.9664000000000001</v>
          </cell>
          <cell r="E1683" t="str">
            <v>LBS</v>
          </cell>
        </row>
        <row r="1684">
          <cell r="A1684" t="str">
            <v xml:space="preserve">PIMENTS HOT PEPPERS RONDELLES  </v>
          </cell>
          <cell r="C1684">
            <v>10.75</v>
          </cell>
          <cell r="D1684">
            <v>2.6875</v>
          </cell>
          <cell r="E1684" t="str">
            <v>4LITRE</v>
          </cell>
        </row>
        <row r="1685">
          <cell r="A1685" t="str">
            <v>PIMENTS THAI</v>
          </cell>
          <cell r="C1685">
            <v>28.96</v>
          </cell>
          <cell r="D1685">
            <v>28.96</v>
          </cell>
          <cell r="E1685" t="str">
            <v>KG</v>
          </cell>
        </row>
        <row r="1686">
          <cell r="A1686" t="str">
            <v>PINCES DE CRABE</v>
          </cell>
          <cell r="C1686">
            <v>44.1</v>
          </cell>
          <cell r="D1686">
            <v>44.1</v>
          </cell>
          <cell r="E1686" t="str">
            <v>KG</v>
          </cell>
        </row>
        <row r="1687">
          <cell r="A1687" t="str">
            <v>PINTADE ENTIERE</v>
          </cell>
          <cell r="C1687">
            <v>10.199999999999999</v>
          </cell>
          <cell r="D1687">
            <v>10.199999999999999</v>
          </cell>
          <cell r="E1687" t="str">
            <v>KG</v>
          </cell>
        </row>
        <row r="1688">
          <cell r="A1688" t="str">
            <v>PIRI-PIRI</v>
          </cell>
          <cell r="C1688">
            <v>10</v>
          </cell>
          <cell r="D1688">
            <v>13.3</v>
          </cell>
          <cell r="E1688" t="str">
            <v>750G</v>
          </cell>
        </row>
        <row r="1689">
          <cell r="A1689" t="str">
            <v>PISTACHES ÉCAILLÉES SANS PEAU</v>
          </cell>
          <cell r="C1689">
            <v>36.75</v>
          </cell>
          <cell r="D1689">
            <v>36.75</v>
          </cell>
          <cell r="E1689" t="str">
            <v>KG</v>
          </cell>
        </row>
        <row r="1690">
          <cell r="A1690" t="str">
            <v>PISTOLET</v>
          </cell>
          <cell r="C1690">
            <v>4.8</v>
          </cell>
          <cell r="D1690">
            <v>0.39999999999999997</v>
          </cell>
          <cell r="E1690" t="str">
            <v>DZ</v>
          </cell>
        </row>
        <row r="1691">
          <cell r="A1691" t="str">
            <v>PITAHAYA FRUIT DRAGON</v>
          </cell>
          <cell r="C1691">
            <v>23.96</v>
          </cell>
          <cell r="D1691">
            <v>7.9866666666666672</v>
          </cell>
          <cell r="E1691" t="str">
            <v>3`S</v>
          </cell>
        </row>
        <row r="1692">
          <cell r="A1692" t="str">
            <v>PIZZA PÉPÉRONI</v>
          </cell>
          <cell r="C1692">
            <v>9</v>
          </cell>
          <cell r="D1692">
            <v>9</v>
          </cell>
          <cell r="E1692" t="str">
            <v>UNITE</v>
          </cell>
        </row>
        <row r="1693">
          <cell r="A1693" t="str">
            <v>PIZZA TOUTE GARNIE</v>
          </cell>
          <cell r="C1693">
            <v>9</v>
          </cell>
          <cell r="D1693">
            <v>9</v>
          </cell>
          <cell r="E1693" t="str">
            <v>UNITE</v>
          </cell>
        </row>
        <row r="1694">
          <cell r="A1694" t="str">
            <v>PIZZA VÉGÉTARIENNE</v>
          </cell>
          <cell r="C1694">
            <v>9</v>
          </cell>
          <cell r="D1694">
            <v>9</v>
          </cell>
          <cell r="E1694" t="str">
            <v>UNITE</v>
          </cell>
        </row>
        <row r="1695">
          <cell r="A1695" t="str">
            <v>PLAISIR D'ÉTÉ</v>
          </cell>
          <cell r="C1695">
            <v>0</v>
          </cell>
          <cell r="D1695">
            <v>0</v>
          </cell>
          <cell r="E1695" t="str">
            <v>UNITE</v>
          </cell>
        </row>
        <row r="1696">
          <cell r="A1696" t="str">
            <v>PLANCHE DE CÈDRE</v>
          </cell>
          <cell r="C1696">
            <v>1.5</v>
          </cell>
          <cell r="D1696">
            <v>1.5</v>
          </cell>
          <cell r="E1696" t="str">
            <v>UN</v>
          </cell>
        </row>
        <row r="1697">
          <cell r="A1697" t="str">
            <v>PLAQUE DE FOCCACIA</v>
          </cell>
          <cell r="C1697">
            <v>13.8</v>
          </cell>
          <cell r="D1697">
            <v>13.8</v>
          </cell>
          <cell r="E1697" t="str">
            <v>UN</v>
          </cell>
        </row>
        <row r="1698">
          <cell r="A1698" t="str">
            <v>PLATEAU DE FILET MIGNON</v>
          </cell>
          <cell r="D1698">
            <v>5.4808903642489586</v>
          </cell>
        </row>
        <row r="1699">
          <cell r="A1699" t="str">
            <v>PLATEAU DE FRUITS TRANCHÉS</v>
          </cell>
          <cell r="D1699">
            <v>1.2444089754187344</v>
          </cell>
        </row>
        <row r="1700">
          <cell r="A1700" t="str">
            <v>PLEINE LUNE</v>
          </cell>
          <cell r="C1700">
            <v>29.5</v>
          </cell>
          <cell r="D1700">
            <v>29.5</v>
          </cell>
          <cell r="E1700" t="str">
            <v>KG</v>
          </cell>
        </row>
        <row r="1701">
          <cell r="A1701" t="str">
            <v>PLEUROTTES POÊLÉES</v>
          </cell>
          <cell r="D1701">
            <v>0.88790191283103759</v>
          </cell>
        </row>
        <row r="1702">
          <cell r="A1702" t="str">
            <v>POÊLÉE DE CAROTTES JAUNES ET ORANGES</v>
          </cell>
          <cell r="D1702">
            <v>14.975597941185601</v>
          </cell>
        </row>
        <row r="1703">
          <cell r="A1703" t="str">
            <v>POELÉE DE CHAMPIGNONS SAUVAGES (LOGES)</v>
          </cell>
          <cell r="D1703">
            <v>26.243629665033055</v>
          </cell>
        </row>
        <row r="1704">
          <cell r="A1704" t="str">
            <v>POINTE DE POITRINE 8 A 10 LBS</v>
          </cell>
          <cell r="C1704" t="str">
            <v>8.95</v>
          </cell>
          <cell r="D1704">
            <v>0</v>
          </cell>
          <cell r="E1704" t="str">
            <v>UN</v>
          </cell>
        </row>
        <row r="1705">
          <cell r="A1705" t="str">
            <v>POIRE BOSC</v>
          </cell>
          <cell r="C1705">
            <v>0.8</v>
          </cell>
          <cell r="D1705">
            <v>0.8</v>
          </cell>
          <cell r="E1705" t="str">
            <v>UN</v>
          </cell>
        </row>
        <row r="1706">
          <cell r="A1706" t="str">
            <v>POIRE CACTUS</v>
          </cell>
          <cell r="C1706">
            <v>26.5</v>
          </cell>
          <cell r="D1706">
            <v>1.1041666666666667</v>
          </cell>
          <cell r="E1706" t="str">
            <v>24`S</v>
          </cell>
        </row>
        <row r="1707">
          <cell r="A1707" t="str">
            <v>POIRE ROUGE</v>
          </cell>
          <cell r="C1707">
            <v>25.75</v>
          </cell>
          <cell r="D1707">
            <v>0.42916666666666664</v>
          </cell>
          <cell r="E1707" t="str">
            <v>60`S</v>
          </cell>
        </row>
        <row r="1708">
          <cell r="A1708" t="str">
            <v xml:space="preserve">POIREAUX </v>
          </cell>
          <cell r="C1708">
            <v>18.75</v>
          </cell>
          <cell r="D1708">
            <v>1.5625</v>
          </cell>
          <cell r="E1708" t="str">
            <v>12 / CS</v>
          </cell>
        </row>
        <row r="1709">
          <cell r="A1709" t="str">
            <v>POIRES BARLETT</v>
          </cell>
          <cell r="C1709">
            <v>0.8</v>
          </cell>
          <cell r="D1709">
            <v>0.8</v>
          </cell>
          <cell r="E1709" t="str">
            <v>UN</v>
          </cell>
        </row>
        <row r="1710">
          <cell r="A1710" t="str">
            <v>POIRES PURÉE</v>
          </cell>
          <cell r="C1710">
            <v>50.52</v>
          </cell>
          <cell r="D1710">
            <v>8.42</v>
          </cell>
          <cell r="E1710" t="str">
            <v>6*1KG</v>
          </cell>
        </row>
        <row r="1711">
          <cell r="A1711" t="str">
            <v xml:space="preserve">POIS CHICHE                                              </v>
          </cell>
          <cell r="C1711">
            <v>27.95</v>
          </cell>
          <cell r="D1711">
            <v>1.6402582159624413</v>
          </cell>
          <cell r="E1711" t="str">
            <v>6*2,84</v>
          </cell>
        </row>
        <row r="1712">
          <cell r="A1712" t="str">
            <v>POIS JAUNE ENTIER</v>
          </cell>
          <cell r="C1712">
            <v>9.9499999999999993</v>
          </cell>
          <cell r="D1712">
            <v>0.99499999999999988</v>
          </cell>
          <cell r="E1712" t="str">
            <v>10JKG</v>
          </cell>
        </row>
        <row r="1713">
          <cell r="A1713" t="str">
            <v xml:space="preserve">POIS MANGE TOUT </v>
          </cell>
          <cell r="B1713">
            <v>0.15</v>
          </cell>
          <cell r="C1713">
            <v>40.950000000000003</v>
          </cell>
          <cell r="D1713">
            <v>9.0198237885462564</v>
          </cell>
          <cell r="E1713">
            <v>4540</v>
          </cell>
        </row>
        <row r="1714">
          <cell r="A1714" t="str">
            <v>POIS SUCRÉS</v>
          </cell>
          <cell r="C1714">
            <v>20.5</v>
          </cell>
          <cell r="D1714">
            <v>4.5555555555555554</v>
          </cell>
          <cell r="E1714" t="str">
            <v>4.5 KG/CS</v>
          </cell>
        </row>
        <row r="1715">
          <cell r="A1715" t="str">
            <v xml:space="preserve">POIS VERT CASSE                                           </v>
          </cell>
          <cell r="C1715">
            <v>18</v>
          </cell>
          <cell r="D1715">
            <v>0</v>
          </cell>
          <cell r="E1715" t="str">
            <v>PLATEAU</v>
          </cell>
        </row>
        <row r="1716">
          <cell r="A1716" t="str">
            <v>POISSON DE ROCHE</v>
          </cell>
          <cell r="C1716">
            <v>59.2</v>
          </cell>
          <cell r="D1716">
            <v>5.92</v>
          </cell>
          <cell r="E1716" t="str">
            <v>10 KG</v>
          </cell>
        </row>
        <row r="1717">
          <cell r="A1717" t="str">
            <v>POITRINE DE BŒUF BRAISÉE</v>
          </cell>
          <cell r="D1717">
            <v>3.9180398083846506</v>
          </cell>
        </row>
        <row r="1718">
          <cell r="A1718" t="str">
            <v>POITRINE DE CANARD FUMÉ</v>
          </cell>
          <cell r="C1718">
            <v>29.25</v>
          </cell>
          <cell r="D1718">
            <v>21.206250000000001</v>
          </cell>
          <cell r="E1718" t="str">
            <v>8*170GR</v>
          </cell>
        </row>
        <row r="1719">
          <cell r="A1719" t="str">
            <v>POITRINE DE DINDE DESS. ROULEES</v>
          </cell>
          <cell r="C1719">
            <v>18.5</v>
          </cell>
          <cell r="D1719">
            <v>18.5</v>
          </cell>
          <cell r="E1719" t="str">
            <v>KG</v>
          </cell>
        </row>
        <row r="1720">
          <cell r="A1720" t="str">
            <v>POITRINE DE DINDE FUMEE</v>
          </cell>
          <cell r="C1720">
            <v>11.77</v>
          </cell>
          <cell r="D1720">
            <v>11.77</v>
          </cell>
          <cell r="E1720" t="str">
            <v>KG</v>
          </cell>
        </row>
        <row r="1721">
          <cell r="A1721" t="str">
            <v>POITRINE DE DINDE ROULÉ</v>
          </cell>
          <cell r="C1721">
            <v>16.95</v>
          </cell>
          <cell r="D1721">
            <v>16.95</v>
          </cell>
          <cell r="E1721" t="str">
            <v>KG</v>
          </cell>
        </row>
        <row r="1722">
          <cell r="A1722" t="str">
            <v>POITRINE DE PORC</v>
          </cell>
          <cell r="C1722">
            <v>8</v>
          </cell>
          <cell r="D1722">
            <v>8</v>
          </cell>
          <cell r="E1722" t="str">
            <v>KG</v>
          </cell>
        </row>
        <row r="1723">
          <cell r="A1723" t="str">
            <v>POITRINE DE POULET 6OZ FRAIS LAUZON</v>
          </cell>
          <cell r="C1723">
            <v>12.82</v>
          </cell>
          <cell r="D1723">
            <v>12.82</v>
          </cell>
          <cell r="E1723" t="str">
            <v>KG</v>
          </cell>
        </row>
        <row r="1724">
          <cell r="A1724" t="str">
            <v>POITRINE DE POULET 7OZ FRAIS LAUZON</v>
          </cell>
          <cell r="C1724">
            <v>12.82</v>
          </cell>
          <cell r="D1724">
            <v>12.82</v>
          </cell>
          <cell r="E1724" t="str">
            <v>KG</v>
          </cell>
        </row>
        <row r="1725">
          <cell r="A1725" t="str">
            <v>POITRINE DE POULET AVEC 1/2 AILE 7/9OZ CONG. LAUZON</v>
          </cell>
          <cell r="C1725">
            <v>43.39</v>
          </cell>
          <cell r="D1725">
            <v>10.8475</v>
          </cell>
          <cell r="E1725" t="str">
            <v>4KG</v>
          </cell>
        </row>
        <row r="1726">
          <cell r="A1726" t="str">
            <v>POITRINE DE POULET AVEC AILERONS</v>
          </cell>
          <cell r="C1726">
            <v>12.5</v>
          </cell>
          <cell r="D1726">
            <v>12.5</v>
          </cell>
          <cell r="E1726" t="str">
            <v>KG</v>
          </cell>
        </row>
        <row r="1727">
          <cell r="A1727" t="str">
            <v>POITRINE DE POULET DE GRAINS</v>
          </cell>
          <cell r="C1727">
            <v>8.9499999999999993</v>
          </cell>
          <cell r="D1727">
            <v>8.9499999999999993</v>
          </cell>
          <cell r="E1727" t="str">
            <v>KG</v>
          </cell>
        </row>
        <row r="1728">
          <cell r="A1728" t="str">
            <v>POITRINE DE POULET DESS MARINEES</v>
          </cell>
          <cell r="B1728">
            <v>0.04</v>
          </cell>
          <cell r="C1728">
            <v>56.58</v>
          </cell>
          <cell r="D1728">
            <v>14.145</v>
          </cell>
          <cell r="E1728" t="str">
            <v>4KG</v>
          </cell>
        </row>
        <row r="1729">
          <cell r="A1729" t="str">
            <v>POITRINE DE POULET DESS. 4 OZ</v>
          </cell>
          <cell r="C1729">
            <v>47.16</v>
          </cell>
          <cell r="D1729">
            <v>11.79</v>
          </cell>
          <cell r="E1729" t="str">
            <v>4KG</v>
          </cell>
        </row>
        <row r="1730">
          <cell r="A1730" t="str">
            <v>POITRINE DE POULET PAPILLON S/ FILET 10/12OZ LAUZON</v>
          </cell>
          <cell r="C1730">
            <v>10.29</v>
          </cell>
          <cell r="D1730">
            <v>10.29</v>
          </cell>
          <cell r="E1730" t="str">
            <v>KG</v>
          </cell>
        </row>
        <row r="1731">
          <cell r="A1731" t="str">
            <v>POITRINES DESS.SANS PEAU, PAS D'AILES</v>
          </cell>
          <cell r="B1731">
            <v>0.2</v>
          </cell>
          <cell r="C1731">
            <v>13.89</v>
          </cell>
          <cell r="D1731">
            <v>13.89</v>
          </cell>
          <cell r="E1731" t="str">
            <v>KG</v>
          </cell>
        </row>
        <row r="1732">
          <cell r="A1732" t="str">
            <v xml:space="preserve">POITRINES DINDE DESS </v>
          </cell>
          <cell r="C1732">
            <v>16.95</v>
          </cell>
          <cell r="D1732">
            <v>16.95</v>
          </cell>
          <cell r="E1732" t="str">
            <v>KG</v>
          </cell>
        </row>
        <row r="1733">
          <cell r="A1733" t="str">
            <v xml:space="preserve">POIRE WILLIAM SIROP LEGER  </v>
          </cell>
          <cell r="C1733">
            <v>100.38</v>
          </cell>
          <cell r="D1733">
            <v>6.313207547169811</v>
          </cell>
          <cell r="E1733" t="str">
            <v>KG</v>
          </cell>
        </row>
        <row r="1734">
          <cell r="A1734" t="str">
            <v>POIVRE BLANC ENTIER</v>
          </cell>
          <cell r="C1734">
            <v>32.9</v>
          </cell>
          <cell r="D1734">
            <v>13.16</v>
          </cell>
          <cell r="E1734" t="str">
            <v>KG</v>
          </cell>
        </row>
        <row r="1735">
          <cell r="A1735" t="str">
            <v>POIVRE BLANC MOULU</v>
          </cell>
          <cell r="C1735">
            <v>22.5</v>
          </cell>
          <cell r="D1735">
            <v>9</v>
          </cell>
          <cell r="E1735" t="str">
            <v>2.5 KG</v>
          </cell>
        </row>
        <row r="1736">
          <cell r="A1736" t="str">
            <v>POIVRE BLANC MOULU DISTAL</v>
          </cell>
          <cell r="C1736">
            <v>26.52</v>
          </cell>
          <cell r="D1736">
            <v>44.2</v>
          </cell>
          <cell r="E1736" t="str">
            <v>600GR</v>
          </cell>
        </row>
        <row r="1737">
          <cell r="A1737" t="str">
            <v>POIVRE DE CAYENNE MOULU</v>
          </cell>
          <cell r="C1737">
            <v>4.25</v>
          </cell>
          <cell r="D1737">
            <v>8.5</v>
          </cell>
          <cell r="E1737" t="str">
            <v>0.5 KG</v>
          </cell>
        </row>
        <row r="1738">
          <cell r="A1738" t="str">
            <v xml:space="preserve">POIVRE NOIR BROYE                                     </v>
          </cell>
          <cell r="B1738">
            <v>0.01</v>
          </cell>
          <cell r="C1738">
            <v>31.5</v>
          </cell>
          <cell r="D1738">
            <v>15.75</v>
          </cell>
          <cell r="E1738" t="str">
            <v>2kg</v>
          </cell>
        </row>
        <row r="1739">
          <cell r="A1739" t="str">
            <v xml:space="preserve">POIVRE NOIR ENTIER                                       </v>
          </cell>
          <cell r="C1739">
            <v>20.14</v>
          </cell>
          <cell r="D1739">
            <v>34.724137931034484</v>
          </cell>
          <cell r="E1739" t="str">
            <v>580 GR</v>
          </cell>
        </row>
        <row r="1740">
          <cell r="A1740" t="str">
            <v xml:space="preserve">POIVRE NOIR MOULU                                    </v>
          </cell>
          <cell r="C1740">
            <v>19.25</v>
          </cell>
          <cell r="D1740">
            <v>9.625</v>
          </cell>
          <cell r="E1740" t="str">
            <v>2 KG</v>
          </cell>
        </row>
        <row r="1741">
          <cell r="A1741" t="str">
            <v>POIVRE NOIR MOULU DISTAL</v>
          </cell>
          <cell r="C1741">
            <v>19.07</v>
          </cell>
          <cell r="D1741">
            <v>35.314814814814817</v>
          </cell>
          <cell r="E1741" t="str">
            <v>540 GR</v>
          </cell>
        </row>
        <row r="1742">
          <cell r="A1742" t="str">
            <v>POIVRE ROSE DESHYDRATÉ</v>
          </cell>
          <cell r="C1742">
            <v>38.5</v>
          </cell>
          <cell r="D1742">
            <v>7.7</v>
          </cell>
          <cell r="E1742" t="str">
            <v>5*1KG</v>
          </cell>
        </row>
        <row r="1743">
          <cell r="A1743" t="str">
            <v>POIVRE SZECHWAN</v>
          </cell>
          <cell r="C1743">
            <v>19.5</v>
          </cell>
          <cell r="D1743">
            <v>7.8</v>
          </cell>
          <cell r="E1743" t="str">
            <v>2.5 KG</v>
          </cell>
        </row>
        <row r="1744">
          <cell r="A1744" t="str">
            <v>POIVRE SZECHWAN</v>
          </cell>
          <cell r="C1744">
            <v>6.35</v>
          </cell>
          <cell r="D1744">
            <v>63.5</v>
          </cell>
          <cell r="E1744" t="str">
            <v>100GR</v>
          </cell>
        </row>
        <row r="1745">
          <cell r="A1745" t="str">
            <v>POIVRE VERT MADAGASCAR</v>
          </cell>
          <cell r="C1745">
            <v>16</v>
          </cell>
          <cell r="D1745">
            <v>64</v>
          </cell>
          <cell r="E1745" t="str">
            <v>250 GR</v>
          </cell>
        </row>
        <row r="1746">
          <cell r="A1746" t="str">
            <v>POIVRE VERTS MADAGASCAR</v>
          </cell>
          <cell r="C1746">
            <v>19.239999999999998</v>
          </cell>
          <cell r="D1746">
            <v>16.033333333333331</v>
          </cell>
          <cell r="E1746" t="str">
            <v>12*100GR</v>
          </cell>
        </row>
        <row r="1747">
          <cell r="A1747" t="str">
            <v>POIVRON MINI MULTICOLOR</v>
          </cell>
          <cell r="C1747">
            <v>36.5</v>
          </cell>
          <cell r="D1747">
            <v>4.0555555555555554</v>
          </cell>
          <cell r="E1747" t="str">
            <v>9'S</v>
          </cell>
        </row>
        <row r="1748">
          <cell r="A1748" t="str">
            <v>POIVRONS ET CAPRES (RECETTE)</v>
          </cell>
          <cell r="D1748">
            <v>1.0369853762911152</v>
          </cell>
        </row>
        <row r="1749">
          <cell r="A1749" t="str">
            <v xml:space="preserve">POIVRONS JAUNES </v>
          </cell>
          <cell r="C1749">
            <v>39.950000000000003</v>
          </cell>
          <cell r="D1749">
            <v>17.676991150442479</v>
          </cell>
          <cell r="E1749" t="str">
            <v>5 KG / CS</v>
          </cell>
        </row>
        <row r="1750">
          <cell r="A1750" t="str">
            <v>POIVRONS ORANGES</v>
          </cell>
          <cell r="C1750">
            <v>47</v>
          </cell>
          <cell r="D1750">
            <v>9.4</v>
          </cell>
          <cell r="E1750" t="str">
            <v>5KG</v>
          </cell>
        </row>
        <row r="1751">
          <cell r="A1751" t="str">
            <v xml:space="preserve">POIVRONS RÔTIS </v>
          </cell>
          <cell r="D1751">
            <v>0.46672312550672179</v>
          </cell>
        </row>
        <row r="1752">
          <cell r="A1752" t="str">
            <v>POIVRONS RÔTIS AU BASILIC RECETTE LOGES</v>
          </cell>
          <cell r="D1752">
            <v>0.19339056047197642</v>
          </cell>
          <cell r="E1752" t="str">
            <v>PORTION</v>
          </cell>
        </row>
        <row r="1753">
          <cell r="A1753" t="str">
            <v>POIVRONS ROUGES</v>
          </cell>
          <cell r="C1753">
            <v>12.5</v>
          </cell>
          <cell r="D1753">
            <v>3.125</v>
          </cell>
          <cell r="E1753" t="str">
            <v>4KG</v>
          </cell>
        </row>
        <row r="1754">
          <cell r="A1754" t="str">
            <v>POIVRONS ROUGES DOUX (DISTAL)</v>
          </cell>
          <cell r="C1754">
            <v>44.4</v>
          </cell>
          <cell r="D1754">
            <v>3.6999999999999997</v>
          </cell>
          <cell r="E1754" t="str">
            <v>6*2.56l</v>
          </cell>
        </row>
        <row r="1755">
          <cell r="A1755" t="str">
            <v>POIVRONS ROUGES GRILLÉS EN LANIÈRES (DISTAL)</v>
          </cell>
          <cell r="C1755">
            <v>39.72</v>
          </cell>
          <cell r="D1755">
            <v>3.31</v>
          </cell>
          <cell r="E1755" t="str">
            <v>6*2.56l</v>
          </cell>
        </row>
        <row r="1756">
          <cell r="A1756" t="str">
            <v xml:space="preserve">POIVRONS VERTS </v>
          </cell>
          <cell r="B1756">
            <v>0.02</v>
          </cell>
          <cell r="C1756">
            <v>36.35</v>
          </cell>
          <cell r="D1756">
            <v>3.054621848739496</v>
          </cell>
          <cell r="E1756" t="str">
            <v>11,9KG</v>
          </cell>
        </row>
        <row r="1757">
          <cell r="A1757" t="str">
            <v>POLENTA AU FONTINA</v>
          </cell>
          <cell r="D1757">
            <v>0.52162500000000001</v>
          </cell>
        </row>
        <row r="1758">
          <cell r="A1758" t="str">
            <v>POLENTA EXPRESS</v>
          </cell>
          <cell r="C1758">
            <v>36.5</v>
          </cell>
          <cell r="D1758">
            <v>3.65</v>
          </cell>
          <cell r="E1758" t="str">
            <v>20*500 GR</v>
          </cell>
        </row>
        <row r="1759">
          <cell r="A1759" t="str">
            <v>POMME CROSS TACK</v>
          </cell>
          <cell r="C1759">
            <v>39.380000000000003</v>
          </cell>
          <cell r="D1759">
            <v>1.6408333333333334</v>
          </cell>
          <cell r="E1759" t="str">
            <v>6*4kg</v>
          </cell>
        </row>
        <row r="1760">
          <cell r="A1760" t="str">
            <v>POMME DE RIZ DE VEUA FRAIS CONG. LAUZON</v>
          </cell>
          <cell r="C1760">
            <v>43.45</v>
          </cell>
          <cell r="D1760">
            <v>43.45</v>
          </cell>
          <cell r="E1760" t="str">
            <v>KG</v>
          </cell>
        </row>
        <row r="1761">
          <cell r="A1761" t="str">
            <v>POMME DE TERRE EN QUARTIER</v>
          </cell>
          <cell r="C1761">
            <v>46.84</v>
          </cell>
          <cell r="D1761">
            <v>3.4542772861356941</v>
          </cell>
          <cell r="E1761" t="str">
            <v>6*4LBS</v>
          </cell>
        </row>
        <row r="1762">
          <cell r="A1762" t="str">
            <v>POMME DE TERRE GRELOTS RISSOLÉES RECETTE LOGES</v>
          </cell>
          <cell r="D1762">
            <v>0.16318355301580689</v>
          </cell>
        </row>
        <row r="1763">
          <cell r="A1763" t="str">
            <v>POMME DE TERRE PT DEJEUNER</v>
          </cell>
          <cell r="C1763">
            <v>38.17</v>
          </cell>
          <cell r="D1763">
            <v>3.8170000000000002</v>
          </cell>
          <cell r="E1763" t="str">
            <v>10KG</v>
          </cell>
        </row>
        <row r="1764">
          <cell r="A1764" t="str">
            <v>POMME DE TERRE PURÉE AU CHÈVRE</v>
          </cell>
          <cell r="D1764">
            <v>0.43917657926946829</v>
          </cell>
        </row>
        <row r="1765">
          <cell r="A1765" t="str">
            <v>POMME DE TERRE RATE</v>
          </cell>
          <cell r="C1765">
            <v>94.5</v>
          </cell>
          <cell r="D1765">
            <v>4.1629955947136565</v>
          </cell>
          <cell r="E1765" t="str">
            <v>50 LBS</v>
          </cell>
        </row>
        <row r="1766">
          <cell r="A1766" t="str">
            <v>POMME DE TERRE TRANCHÉES S.VIDE</v>
          </cell>
          <cell r="C1766">
            <v>25.75</v>
          </cell>
          <cell r="D1766">
            <v>2.06</v>
          </cell>
          <cell r="E1766" t="str">
            <v>5.2.5 KG</v>
          </cell>
        </row>
        <row r="1767">
          <cell r="A1767" t="str">
            <v>POMME DUCHESSE</v>
          </cell>
          <cell r="C1767">
            <v>15.95</v>
          </cell>
          <cell r="D1767">
            <v>15.95</v>
          </cell>
          <cell r="E1767" t="str">
            <v>UNITE</v>
          </cell>
        </row>
        <row r="1768">
          <cell r="A1768" t="str">
            <v>POMME DUCHESSE MAISON</v>
          </cell>
          <cell r="D1768" t="e">
            <v>#N/A</v>
          </cell>
        </row>
        <row r="1769">
          <cell r="A1769" t="str">
            <v>POMME FRITE</v>
          </cell>
          <cell r="C1769">
            <v>1.45</v>
          </cell>
          <cell r="D1769">
            <v>1.45</v>
          </cell>
          <cell r="E1769" t="str">
            <v>KG</v>
          </cell>
        </row>
        <row r="1770">
          <cell r="A1770" t="str">
            <v>POMME GRANIS SMITH</v>
          </cell>
          <cell r="C1770">
            <v>48.5</v>
          </cell>
          <cell r="D1770">
            <v>0.42920353982300885</v>
          </cell>
          <cell r="E1770" t="str">
            <v>113'S</v>
          </cell>
        </row>
        <row r="1771">
          <cell r="A1771" t="str">
            <v>POMME GRENADE</v>
          </cell>
          <cell r="C1771">
            <v>87.58</v>
          </cell>
          <cell r="D1771">
            <v>0.60819444444444448</v>
          </cell>
          <cell r="E1771" t="str">
            <v>144'S</v>
          </cell>
        </row>
        <row r="1772">
          <cell r="A1772" t="str">
            <v>POMME ROYAL GALA</v>
          </cell>
          <cell r="C1772">
            <v>45.9</v>
          </cell>
          <cell r="D1772">
            <v>0.36719999999999997</v>
          </cell>
          <cell r="E1772" t="str">
            <v>125'S</v>
          </cell>
        </row>
        <row r="1773">
          <cell r="A1773" t="str">
            <v>POMMEGRANIS SMITH GROSSE</v>
          </cell>
          <cell r="C1773">
            <v>48.5</v>
          </cell>
          <cell r="D1773">
            <v>0.55113636363636365</v>
          </cell>
          <cell r="E1773" t="str">
            <v>88'S</v>
          </cell>
        </row>
        <row r="1774">
          <cell r="A1774" t="str">
            <v>POMMES CHATEAU BARIL</v>
          </cell>
          <cell r="C1774">
            <v>50.15</v>
          </cell>
          <cell r="D1774">
            <v>4.7</v>
          </cell>
          <cell r="E1774" t="str">
            <v>20 LBS</v>
          </cell>
        </row>
        <row r="1775">
          <cell r="A1775" t="str">
            <v>POMMES MOUSSELINE AUX TRUFFES RECETTE LOGES</v>
          </cell>
          <cell r="D1775">
            <v>1.7876672356828196</v>
          </cell>
        </row>
        <row r="1776">
          <cell r="A1776" t="str">
            <v xml:space="preserve">PORC HACHÉ </v>
          </cell>
          <cell r="C1776">
            <v>5.89</v>
          </cell>
          <cell r="D1776">
            <v>5.89</v>
          </cell>
          <cell r="E1776" t="str">
            <v>KG</v>
          </cell>
        </row>
        <row r="1777">
          <cell r="A1777" t="str">
            <v>PORCETTA</v>
          </cell>
          <cell r="D1777">
            <v>10.502668446035603</v>
          </cell>
        </row>
        <row r="1778">
          <cell r="A1778" t="str">
            <v>PORCETTA (RECETTE)</v>
          </cell>
          <cell r="D1778">
            <v>10.502668446035603</v>
          </cell>
        </row>
        <row r="1779">
          <cell r="A1779" t="str">
            <v>POUDRE A PATE</v>
          </cell>
          <cell r="C1779">
            <v>20.059999999999999</v>
          </cell>
          <cell r="D1779">
            <v>8.0239999999999991</v>
          </cell>
          <cell r="E1779" t="str">
            <v>2.5KG</v>
          </cell>
        </row>
        <row r="1780">
          <cell r="A1780" t="str">
            <v>POUDRE D'AIL</v>
          </cell>
          <cell r="C1780">
            <v>5.25</v>
          </cell>
          <cell r="D1780">
            <v>13.125</v>
          </cell>
          <cell r="E1780" t="str">
            <v>0.4 KG</v>
          </cell>
        </row>
        <row r="1781">
          <cell r="A1781" t="str">
            <v>POUDRE DE CACAO</v>
          </cell>
          <cell r="C1781">
            <v>31.68</v>
          </cell>
          <cell r="D1781">
            <v>15.84</v>
          </cell>
          <cell r="E1781" t="str">
            <v>2 KG</v>
          </cell>
        </row>
        <row r="1782">
          <cell r="A1782" t="str">
            <v>POUDRE DE CHEDDAR</v>
          </cell>
          <cell r="C1782">
            <v>5</v>
          </cell>
          <cell r="D1782">
            <v>5</v>
          </cell>
          <cell r="E1782" t="str">
            <v>KG</v>
          </cell>
        </row>
        <row r="1783">
          <cell r="A1783" t="str">
            <v>POUDRE DE CHILI</v>
          </cell>
          <cell r="C1783">
            <v>4.0999999999999996</v>
          </cell>
          <cell r="D1783">
            <v>8.1999999999999993</v>
          </cell>
          <cell r="E1783" t="str">
            <v>500 GR</v>
          </cell>
        </row>
        <row r="1784">
          <cell r="A1784" t="str">
            <v>POUDRE DE CHILI ANCO</v>
          </cell>
          <cell r="C1784">
            <v>16.399999999999999</v>
          </cell>
          <cell r="D1784">
            <v>36.203090507726266</v>
          </cell>
          <cell r="E1784" t="str">
            <v>LBS</v>
          </cell>
        </row>
        <row r="1785">
          <cell r="A1785" t="str">
            <v>POUDRE DE TANDORI MASALA</v>
          </cell>
          <cell r="C1785">
            <v>7.99</v>
          </cell>
          <cell r="D1785">
            <v>17.637969094922738</v>
          </cell>
          <cell r="E1785" t="str">
            <v>LBS</v>
          </cell>
        </row>
        <row r="1786">
          <cell r="A1786" t="str">
            <v>POUDRE D'OIGNONS</v>
          </cell>
          <cell r="C1786">
            <v>4.5</v>
          </cell>
          <cell r="D1786">
            <v>11.25</v>
          </cell>
          <cell r="E1786" t="str">
            <v>400GR</v>
          </cell>
        </row>
        <row r="1787">
          <cell r="A1787" t="str">
            <v>POULE À BOUILLIR</v>
          </cell>
          <cell r="C1787">
            <v>5.5</v>
          </cell>
          <cell r="D1787">
            <v>5.5</v>
          </cell>
          <cell r="E1787" t="str">
            <v>KG</v>
          </cell>
        </row>
        <row r="1788">
          <cell r="A1788" t="str">
            <v>POULET À LA THAI ET AUX ARACHIDES</v>
          </cell>
          <cell r="D1788">
            <v>2.3399659800135115</v>
          </cell>
        </row>
        <row r="1789">
          <cell r="A1789" t="str">
            <v>POULET ATTACHÉS</v>
          </cell>
          <cell r="C1789">
            <v>5.49</v>
          </cell>
          <cell r="D1789">
            <v>5.49</v>
          </cell>
          <cell r="E1789" t="str">
            <v>KG</v>
          </cell>
        </row>
        <row r="1790">
          <cell r="A1790" t="str">
            <v>POULET AU GINGEMBRE ET CITRON RECETTE LOGES</v>
          </cell>
          <cell r="D1790">
            <v>1.5163562128878785</v>
          </cell>
          <cell r="E1790" t="str">
            <v>PORTION</v>
          </cell>
        </row>
        <row r="1791">
          <cell r="A1791" t="str">
            <v>POULET CHAPON FARCI</v>
          </cell>
          <cell r="C1791">
            <v>9.1999999999999993</v>
          </cell>
          <cell r="D1791">
            <v>9.1999999999999993</v>
          </cell>
          <cell r="E1791" t="str">
            <v>KG</v>
          </cell>
        </row>
        <row r="1792">
          <cell r="A1792" t="str">
            <v>POULET DE CORNOUAILLES FRAIS</v>
          </cell>
          <cell r="C1792">
            <v>8.99</v>
          </cell>
          <cell r="D1792">
            <v>8.99</v>
          </cell>
          <cell r="E1792" t="str">
            <v>KG</v>
          </cell>
        </row>
        <row r="1793">
          <cell r="A1793" t="str">
            <v>POULET DE COURNOUAILLES</v>
          </cell>
          <cell r="C1793">
            <v>8.01</v>
          </cell>
          <cell r="D1793">
            <v>8.01</v>
          </cell>
          <cell r="E1793" t="str">
            <v>KG</v>
          </cell>
        </row>
        <row r="1794">
          <cell r="A1794" t="str">
            <v>POULET DE GRAIN ENTIER</v>
          </cell>
          <cell r="C1794">
            <v>5.6</v>
          </cell>
          <cell r="D1794">
            <v>5.6</v>
          </cell>
          <cell r="E1794" t="str">
            <v>KG</v>
          </cell>
        </row>
        <row r="1795">
          <cell r="A1795" t="str">
            <v>POULET ENTIER ATTACHÉ CONG. LAUZON</v>
          </cell>
          <cell r="C1795">
            <v>5.33</v>
          </cell>
          <cell r="D1795">
            <v>5.33</v>
          </cell>
          <cell r="E1795" t="str">
            <v>KG</v>
          </cell>
        </row>
        <row r="1796">
          <cell r="A1796" t="str">
            <v>POULET ENTIER ATTACHÉS SYSCO 850GR</v>
          </cell>
          <cell r="C1796">
            <v>4.9000000000000004</v>
          </cell>
          <cell r="D1796">
            <v>4.9000000000000004</v>
          </cell>
          <cell r="E1796" t="str">
            <v>KL</v>
          </cell>
        </row>
        <row r="1797">
          <cell r="A1797" t="str">
            <v>POULET ENTIER FRAIS LAUZON</v>
          </cell>
          <cell r="C1797">
            <v>5.19</v>
          </cell>
          <cell r="D1797">
            <v>5.19</v>
          </cell>
          <cell r="E1797" t="str">
            <v>KG</v>
          </cell>
        </row>
        <row r="1798">
          <cell r="A1798" t="str">
            <v>POULET GRILLÉ POUR SANDWICH</v>
          </cell>
          <cell r="D1798">
            <v>14.515187234513274</v>
          </cell>
        </row>
        <row r="1799">
          <cell r="A1799" t="str">
            <v>POULET GRILLÉ POUR SANDWICH (RECETTE)</v>
          </cell>
          <cell r="D1799">
            <v>14.755093473983941</v>
          </cell>
        </row>
        <row r="1800">
          <cell r="A1800" t="str">
            <v>POULET MARINÉ ET GRILLÉ (RECETTE LOGES)</v>
          </cell>
          <cell r="D1800">
            <v>1.179629166666667</v>
          </cell>
        </row>
        <row r="1801">
          <cell r="A1801" t="str">
            <v>POULET PARMIGIANNA</v>
          </cell>
          <cell r="D1801">
            <v>3.47</v>
          </cell>
        </row>
        <row r="1802">
          <cell r="A1802" t="str">
            <v>POULET RÔTI, MARINÉ À L'ORIGAN, CITRON ET AIL</v>
          </cell>
          <cell r="D1802">
            <v>2.3900360211067988</v>
          </cell>
        </row>
        <row r="1803">
          <cell r="A1803" t="str">
            <v>POULET TZATZIKI EN TRIANGLE</v>
          </cell>
          <cell r="C1803">
            <v>87.58</v>
          </cell>
          <cell r="D1803">
            <v>0.60819444444444448</v>
          </cell>
          <cell r="E1803" t="str">
            <v>144'S</v>
          </cell>
        </row>
        <row r="1804">
          <cell r="A1804" t="str">
            <v>POUSSE AMARANTHE</v>
          </cell>
          <cell r="C1804">
            <v>11.59</v>
          </cell>
          <cell r="D1804">
            <v>115.9</v>
          </cell>
          <cell r="E1804" t="str">
            <v>100 GR</v>
          </cell>
        </row>
        <row r="1805">
          <cell r="A1805" t="str">
            <v>POUSSE DE BAMBOU</v>
          </cell>
          <cell r="C1805">
            <v>26.47</v>
          </cell>
          <cell r="D1805">
            <v>1.5534037558685445</v>
          </cell>
          <cell r="E1805" t="str">
            <v>6*2.84L</v>
          </cell>
        </row>
        <row r="1806">
          <cell r="A1806" t="str">
            <v>POUSSE DE BETTERAVE</v>
          </cell>
          <cell r="C1806">
            <v>10.95</v>
          </cell>
          <cell r="D1806">
            <v>109.5</v>
          </cell>
          <cell r="E1806" t="str">
            <v>100GR</v>
          </cell>
        </row>
        <row r="1807">
          <cell r="A1807" t="str">
            <v>POUSSE DE CRESSON</v>
          </cell>
          <cell r="C1807">
            <v>11.5</v>
          </cell>
          <cell r="D1807">
            <v>115</v>
          </cell>
          <cell r="E1807" t="str">
            <v>100GR</v>
          </cell>
        </row>
        <row r="1808">
          <cell r="A1808" t="str">
            <v>POUSSE DE MAIS JAUNE</v>
          </cell>
          <cell r="C1808">
            <v>9.5</v>
          </cell>
          <cell r="D1808">
            <v>62.699999999999996</v>
          </cell>
          <cell r="E1808" t="str">
            <v>150GR</v>
          </cell>
        </row>
        <row r="1809">
          <cell r="A1809" t="str">
            <v>POUSSE DE MIZUNA</v>
          </cell>
          <cell r="C1809">
            <v>10.95</v>
          </cell>
          <cell r="D1809">
            <v>109.5</v>
          </cell>
          <cell r="E1809" t="str">
            <v>100GR</v>
          </cell>
        </row>
        <row r="1810">
          <cell r="A1810" t="str">
            <v>POUSSE DE POIS</v>
          </cell>
          <cell r="C1810">
            <v>12</v>
          </cell>
          <cell r="D1810">
            <v>120</v>
          </cell>
          <cell r="E1810" t="str">
            <v>100GR</v>
          </cell>
        </row>
        <row r="1811">
          <cell r="A1811" t="str">
            <v>POUSSIN DE COURNOUAILLES</v>
          </cell>
          <cell r="C1811">
            <v>3.25</v>
          </cell>
          <cell r="D1811">
            <v>0</v>
          </cell>
          <cell r="E1811" t="str">
            <v>400 GR</v>
          </cell>
        </row>
        <row r="1812">
          <cell r="A1812" t="str">
            <v>POUSSIN DE COURNOUAILLES</v>
          </cell>
          <cell r="C1812">
            <v>5.39</v>
          </cell>
          <cell r="D1812">
            <v>5.39</v>
          </cell>
          <cell r="E1812" t="str">
            <v>400 GR</v>
          </cell>
        </row>
        <row r="1813">
          <cell r="A1813" t="str">
            <v>POUTINE À L'AGNEAU BRAISÉE</v>
          </cell>
          <cell r="D1813">
            <v>5.3153353105963754</v>
          </cell>
        </row>
        <row r="1814">
          <cell r="A1814" t="str">
            <v>PRALINES</v>
          </cell>
          <cell r="C1814">
            <v>65</v>
          </cell>
          <cell r="D1814">
            <v>65</v>
          </cell>
          <cell r="E1814" t="str">
            <v>KG</v>
          </cell>
        </row>
        <row r="1815">
          <cell r="A1815" t="str">
            <v>PRALINE AMANDE / NOISETTE 5 KG</v>
          </cell>
          <cell r="C1815">
            <v>82.76</v>
          </cell>
          <cell r="D1815">
            <v>16.552</v>
          </cell>
          <cell r="E1815" t="str">
            <v>KG</v>
          </cell>
        </row>
        <row r="1816">
          <cell r="A1816" t="str">
            <v>PRÉSENTOIR EN GLACE POUR DÉLICE DE LA MER</v>
          </cell>
          <cell r="D1816">
            <v>25</v>
          </cell>
          <cell r="E1816" t="str">
            <v>UNITE</v>
          </cell>
        </row>
        <row r="1817">
          <cell r="A1817" t="str">
            <v>PROFITEROLE CRÈME CHANTILLY</v>
          </cell>
          <cell r="C1817">
            <v>84.3</v>
          </cell>
          <cell r="D1817">
            <v>0.35125000000000001</v>
          </cell>
          <cell r="E1817" t="str">
            <v>240UN</v>
          </cell>
        </row>
        <row r="1818">
          <cell r="A1818" t="str">
            <v>PROFITÉROLE VIDE</v>
          </cell>
          <cell r="C1818">
            <v>31.54</v>
          </cell>
          <cell r="D1818">
            <v>0.21902777777777777</v>
          </cell>
          <cell r="E1818" t="str">
            <v>144 UN</v>
          </cell>
        </row>
        <row r="1819">
          <cell r="A1819" t="str">
            <v>PROSCIUTTO BOVITENDRE</v>
          </cell>
          <cell r="C1819">
            <v>14.5</v>
          </cell>
          <cell r="D1819">
            <v>14.5</v>
          </cell>
          <cell r="E1819" t="str">
            <v>KG</v>
          </cell>
        </row>
        <row r="1820">
          <cell r="A1820" t="str">
            <v>PROSCUITTO MAPLE LEAF LAUZON</v>
          </cell>
          <cell r="C1820">
            <v>25</v>
          </cell>
          <cell r="D1820">
            <v>25</v>
          </cell>
          <cell r="E1820" t="str">
            <v>KG</v>
          </cell>
        </row>
        <row r="1821">
          <cell r="A1821" t="str">
            <v>PROVIDENCE</v>
          </cell>
          <cell r="C1821">
            <v>33.6</v>
          </cell>
          <cell r="D1821">
            <v>5.6000000000000005</v>
          </cell>
          <cell r="E1821" t="str">
            <v>6*200GR</v>
          </cell>
        </row>
        <row r="1822">
          <cell r="A1822" t="str">
            <v>PROVOLONE DOUX</v>
          </cell>
          <cell r="C1822">
            <v>15.07</v>
          </cell>
          <cell r="D1822">
            <v>15.07</v>
          </cell>
          <cell r="E1822" t="str">
            <v>KG</v>
          </cell>
        </row>
        <row r="1823">
          <cell r="A1823" t="str">
            <v>PROVOLONE PICANTINO</v>
          </cell>
          <cell r="C1823">
            <v>30.15</v>
          </cell>
          <cell r="D1823">
            <v>30.15</v>
          </cell>
          <cell r="E1823" t="str">
            <v>KG</v>
          </cell>
        </row>
        <row r="1824">
          <cell r="A1824" t="str">
            <v>PRUNEAU SEC S/NOYAU</v>
          </cell>
          <cell r="C1824">
            <v>47.52</v>
          </cell>
          <cell r="D1824">
            <v>5.94</v>
          </cell>
          <cell r="E1824" t="str">
            <v>8KG</v>
          </cell>
        </row>
        <row r="1825">
          <cell r="A1825" t="str">
            <v>PRUNES ROUGES</v>
          </cell>
          <cell r="C1825">
            <v>47</v>
          </cell>
          <cell r="D1825">
            <v>0.62666666666666671</v>
          </cell>
          <cell r="E1825" t="str">
            <v>75'S</v>
          </cell>
        </row>
        <row r="1826">
          <cell r="A1826" t="str">
            <v>PURE CHEVRE</v>
          </cell>
          <cell r="C1826">
            <v>37.76</v>
          </cell>
          <cell r="D1826">
            <v>4.72</v>
          </cell>
          <cell r="E1826" t="str">
            <v>8*170gr</v>
          </cell>
        </row>
        <row r="1827">
          <cell r="A1827" t="str">
            <v xml:space="preserve">PUREE DE CITROUILLES                       </v>
          </cell>
          <cell r="C1827">
            <v>39.950000000000003</v>
          </cell>
          <cell r="D1827">
            <v>0</v>
          </cell>
          <cell r="E1827" t="str">
            <v>80PC/ CS</v>
          </cell>
        </row>
        <row r="1828">
          <cell r="A1828" t="str">
            <v>PURÉE DE COURGE MUSQUÉ</v>
          </cell>
          <cell r="D1828">
            <v>0.36375510890846796</v>
          </cell>
        </row>
        <row r="1829">
          <cell r="A1829" t="str">
            <v>PURÉE DE FRAMBOISE</v>
          </cell>
          <cell r="C1829">
            <v>47.95</v>
          </cell>
          <cell r="D1829">
            <v>9.59</v>
          </cell>
          <cell r="E1829" t="str">
            <v>5X1KG</v>
          </cell>
        </row>
        <row r="1830">
          <cell r="A1830" t="str">
            <v>PURÉE DE FRUITS DE LA PASSION</v>
          </cell>
          <cell r="C1830">
            <v>15.75</v>
          </cell>
          <cell r="D1830">
            <v>15.75</v>
          </cell>
          <cell r="E1830" t="str">
            <v>1KG</v>
          </cell>
        </row>
        <row r="1831">
          <cell r="A1831" t="str">
            <v>PURÉE DE LITCHI</v>
          </cell>
          <cell r="C1831">
            <v>76</v>
          </cell>
          <cell r="D1831">
            <v>12.666666666666666</v>
          </cell>
          <cell r="E1831" t="str">
            <v>6*1KG</v>
          </cell>
        </row>
        <row r="1832">
          <cell r="A1832" t="str">
            <v>PURÉE DE MARRONS</v>
          </cell>
          <cell r="C1832">
            <v>79.5</v>
          </cell>
          <cell r="D1832">
            <v>7.4862499999999992</v>
          </cell>
          <cell r="E1832" t="str">
            <v>12*880GR</v>
          </cell>
        </row>
        <row r="1833">
          <cell r="A1833" t="str">
            <v xml:space="preserve">PURÉE DE MANGUE </v>
          </cell>
          <cell r="C1833">
            <v>37.799999999999997</v>
          </cell>
          <cell r="D1833">
            <v>7.56</v>
          </cell>
          <cell r="E1833" t="str">
            <v>5KG</v>
          </cell>
        </row>
        <row r="1834">
          <cell r="A1834" t="str">
            <v>PURÉE DE P D T DÉSYDRATÉE</v>
          </cell>
          <cell r="C1834">
            <v>48.09</v>
          </cell>
          <cell r="D1834">
            <v>3.3257261410788383</v>
          </cell>
          <cell r="E1834" t="str">
            <v>6*2.41 KG</v>
          </cell>
        </row>
        <row r="1835">
          <cell r="A1835" t="str">
            <v>PURÉE DE P D T ROUGES</v>
          </cell>
          <cell r="C1835">
            <v>52.56</v>
          </cell>
          <cell r="D1835">
            <v>4.8397790055248615</v>
          </cell>
          <cell r="E1835" t="str">
            <v>6*1.81KG</v>
          </cell>
        </row>
        <row r="1836">
          <cell r="A1836" t="str">
            <v>PURÉE FRUITS PASSION</v>
          </cell>
          <cell r="C1836">
            <v>14.3</v>
          </cell>
          <cell r="D1836">
            <v>14.3</v>
          </cell>
          <cell r="E1836" t="str">
            <v>KG</v>
          </cell>
        </row>
        <row r="1837">
          <cell r="A1837" t="str">
            <v>RF PUREE POMME VERTE 10% SUCRE 5X1 KG</v>
          </cell>
          <cell r="C1837">
            <v>39.380000000000003</v>
          </cell>
          <cell r="D1837">
            <v>7.8760000000000003</v>
          </cell>
          <cell r="E1837" t="str">
            <v>KG</v>
          </cell>
        </row>
        <row r="1839">
          <cell r="A1839" t="str">
            <v>PURÉE FRUITS PASSION RAVI FRUITS FARINEX</v>
          </cell>
          <cell r="C1839">
            <v>95.4</v>
          </cell>
          <cell r="D1839">
            <v>9.5400000000000009</v>
          </cell>
          <cell r="E1839" t="str">
            <v>10KG</v>
          </cell>
        </row>
        <row r="1840">
          <cell r="A1840" t="str">
            <v>PURRÉ DE PATATES DOUCES</v>
          </cell>
          <cell r="C1840">
            <v>48.78</v>
          </cell>
          <cell r="D1840">
            <v>8.4877199999999995</v>
          </cell>
          <cell r="E1840" t="str">
            <v>10*572GR</v>
          </cell>
        </row>
        <row r="1841">
          <cell r="A1841" t="str">
            <v>QUATIER DE POMME DE TERRE RÔTIES AU CITRON</v>
          </cell>
          <cell r="D1841">
            <v>0.32629620674614984</v>
          </cell>
        </row>
        <row r="1842">
          <cell r="A1842" t="str">
            <v xml:space="preserve">QUESADILLAS  </v>
          </cell>
          <cell r="D1842">
            <v>3.0881087280910315</v>
          </cell>
        </row>
        <row r="1843">
          <cell r="A1843" t="str">
            <v>QUESEDILLAS AU POULET</v>
          </cell>
          <cell r="D1843">
            <v>1.2217309027777776</v>
          </cell>
        </row>
        <row r="1844">
          <cell r="A1844" t="str">
            <v>QUESEDILLAS DE PORC</v>
          </cell>
          <cell r="D1844">
            <v>0.99923538136750301</v>
          </cell>
        </row>
        <row r="1845">
          <cell r="A1845" t="str">
            <v>QUESSO FRESCO</v>
          </cell>
          <cell r="C1845">
            <v>17.53</v>
          </cell>
          <cell r="D1845">
            <v>17.53</v>
          </cell>
          <cell r="E1845" t="str">
            <v>KG</v>
          </cell>
        </row>
        <row r="1846">
          <cell r="A1846" t="str">
            <v>QUEUES DE HOMARD 3 OZ</v>
          </cell>
          <cell r="C1846">
            <v>42</v>
          </cell>
          <cell r="D1846">
            <v>42</v>
          </cell>
          <cell r="E1846" t="str">
            <v>KG</v>
          </cell>
        </row>
        <row r="1847">
          <cell r="A1847" t="str">
            <v>QUEUES DE LANGOUSTE</v>
          </cell>
          <cell r="C1847">
            <v>4.05</v>
          </cell>
          <cell r="D1847">
            <v>4.05</v>
          </cell>
          <cell r="E1847" t="str">
            <v>UN</v>
          </cell>
        </row>
        <row r="1848">
          <cell r="A1848" t="str">
            <v>QUICHE AU JAMBON ET ÉPINARDS</v>
          </cell>
          <cell r="D1848" t="e">
            <v>#N/A</v>
          </cell>
        </row>
        <row r="1849">
          <cell r="A1849" t="str">
            <v>QUINOA</v>
          </cell>
          <cell r="C1849">
            <v>47.52</v>
          </cell>
          <cell r="D1849">
            <v>9.5040000000000013</v>
          </cell>
          <cell r="E1849" t="str">
            <v>5 KG</v>
          </cell>
        </row>
        <row r="1850">
          <cell r="A1850" t="str">
            <v>QUINOA (RIZ INCA) MARCHÉ TRANSATLANTIQUE</v>
          </cell>
          <cell r="C1850">
            <v>24.75</v>
          </cell>
          <cell r="D1850">
            <v>9.9</v>
          </cell>
          <cell r="E1850" t="str">
            <v>2.5KG</v>
          </cell>
        </row>
        <row r="1851">
          <cell r="A1851" t="str">
            <v>QUINOA ROUGE</v>
          </cell>
          <cell r="C1851">
            <v>15.95</v>
          </cell>
          <cell r="D1851">
            <v>15.95</v>
          </cell>
          <cell r="E1851" t="str">
            <v>KG</v>
          </cell>
        </row>
        <row r="1852">
          <cell r="A1852" t="str">
            <v>RABLE DE LAPIN</v>
          </cell>
          <cell r="C1852">
            <v>34.5</v>
          </cell>
          <cell r="D1852">
            <v>34.5</v>
          </cell>
          <cell r="E1852" t="str">
            <v>KG</v>
          </cell>
        </row>
        <row r="1853">
          <cell r="A1853" t="str">
            <v>RACINES DE PERSIL</v>
          </cell>
          <cell r="C1853">
            <v>40</v>
          </cell>
          <cell r="D1853">
            <v>4</v>
          </cell>
          <cell r="E1853" t="str">
            <v>10KG</v>
          </cell>
        </row>
        <row r="1854">
          <cell r="A1854" t="str">
            <v>RACINE DE LOTUS</v>
          </cell>
          <cell r="C1854">
            <v>22</v>
          </cell>
          <cell r="D1854">
            <v>22</v>
          </cell>
          <cell r="E1854" t="str">
            <v>KG</v>
          </cell>
        </row>
        <row r="1855">
          <cell r="A1855" t="str">
            <v>RADIATORE 3 COULEURS</v>
          </cell>
          <cell r="C1855">
            <v>41.1</v>
          </cell>
          <cell r="D1855">
            <v>0</v>
          </cell>
          <cell r="E1855" t="str">
            <v>KG</v>
          </cell>
        </row>
        <row r="1856">
          <cell r="A1856" t="str">
            <v>RADIATORE AUX OEUFS</v>
          </cell>
          <cell r="C1856">
            <v>3.5</v>
          </cell>
          <cell r="D1856">
            <v>3.5</v>
          </cell>
          <cell r="E1856" t="str">
            <v>KG</v>
          </cell>
        </row>
        <row r="1857">
          <cell r="A1857" t="str">
            <v>RADICCHIO</v>
          </cell>
          <cell r="C1857">
            <v>42</v>
          </cell>
          <cell r="D1857">
            <v>4.666666666666667</v>
          </cell>
          <cell r="E1857" t="str">
            <v>9 / CS</v>
          </cell>
        </row>
        <row r="1858">
          <cell r="A1858" t="str">
            <v xml:space="preserve">RADIS </v>
          </cell>
          <cell r="C1858">
            <v>11.95</v>
          </cell>
          <cell r="D1858">
            <v>1.8181071428571427</v>
          </cell>
          <cell r="E1858" t="str">
            <v>14*16OZ</v>
          </cell>
        </row>
        <row r="1859">
          <cell r="A1859" t="str">
            <v>RADIS CINCINNATI MINI</v>
          </cell>
          <cell r="C1859">
            <v>36.450000000000003</v>
          </cell>
          <cell r="D1859">
            <v>5.7311320754716979</v>
          </cell>
          <cell r="E1859" t="str">
            <v>6.35 KG</v>
          </cell>
        </row>
        <row r="1860">
          <cell r="A1860" t="str">
            <v>RAIFORT</v>
          </cell>
          <cell r="C1860">
            <v>25.52</v>
          </cell>
          <cell r="D1860">
            <v>3.19</v>
          </cell>
          <cell r="E1860" t="str">
            <v>2*4LITRE</v>
          </cell>
        </row>
        <row r="1861">
          <cell r="A1861" t="str">
            <v xml:space="preserve">RAIFORT     PUTTERS                                                </v>
          </cell>
          <cell r="C1861">
            <v>17.5</v>
          </cell>
          <cell r="D1861">
            <v>2.759381898454746</v>
          </cell>
          <cell r="E1861" t="str">
            <v>14 X 16 OZ / CS</v>
          </cell>
        </row>
        <row r="1862">
          <cell r="A1862" t="str">
            <v>RAISINS DE CORINTHE SECS</v>
          </cell>
          <cell r="C1862">
            <v>5.25</v>
          </cell>
          <cell r="D1862">
            <v>1.3888888888888891</v>
          </cell>
          <cell r="E1862" t="str">
            <v>1 GALON</v>
          </cell>
        </row>
        <row r="1863">
          <cell r="A1863" t="str">
            <v>RAISINS GOLDEN (SECS)</v>
          </cell>
          <cell r="C1863">
            <v>79.5</v>
          </cell>
          <cell r="D1863">
            <v>5.8455882352941178</v>
          </cell>
          <cell r="E1863" t="str">
            <v>30LBS</v>
          </cell>
        </row>
        <row r="1864">
          <cell r="A1864" t="str">
            <v>RAISINS ROUGES SEEDLESS</v>
          </cell>
          <cell r="C1864">
            <v>45.75</v>
          </cell>
          <cell r="D1864">
            <v>6.2981828193832596</v>
          </cell>
          <cell r="E1864" t="str">
            <v>16LB</v>
          </cell>
        </row>
        <row r="1865">
          <cell r="A1865" t="str">
            <v>RAISINS SECS GOLDEN</v>
          </cell>
          <cell r="C1865">
            <v>79.5</v>
          </cell>
          <cell r="D1865">
            <v>5.8455882352941178</v>
          </cell>
          <cell r="E1865" t="str">
            <v>30LBS</v>
          </cell>
        </row>
        <row r="1866">
          <cell r="A1866" t="str">
            <v>RAISINS SECS SULTANA</v>
          </cell>
          <cell r="C1866">
            <v>8.75</v>
          </cell>
          <cell r="D1866">
            <v>4.375</v>
          </cell>
          <cell r="E1866" t="str">
            <v>2kg</v>
          </cell>
        </row>
        <row r="1867">
          <cell r="A1867" t="str">
            <v>RAISINS SECS SULTANA</v>
          </cell>
          <cell r="C1867">
            <v>41.1</v>
          </cell>
          <cell r="D1867">
            <v>4.7735191637630665</v>
          </cell>
          <cell r="E1867" t="str">
            <v>19 LB / CS</v>
          </cell>
        </row>
        <row r="1868">
          <cell r="A1868" t="str">
            <v>RAISINS VERTS SEEDLESS</v>
          </cell>
          <cell r="C1868">
            <v>52</v>
          </cell>
          <cell r="D1868">
            <v>7.1585903083700435</v>
          </cell>
          <cell r="E1868" t="str">
            <v>16LB</v>
          </cell>
        </row>
        <row r="1869">
          <cell r="A1869" t="str">
            <v>RAISINS VERTS, MANDARINES ET FIGUES RECETTE LOGES</v>
          </cell>
          <cell r="D1869">
            <v>1.1416655556311086</v>
          </cell>
          <cell r="E1869" t="str">
            <v>PORTION</v>
          </cell>
        </row>
        <row r="1870">
          <cell r="A1870" t="str">
            <v>RAISINS, CERISES, DATTES, FIGUES SÉCHÉES (SALTIMBANCO)</v>
          </cell>
          <cell r="D1870">
            <v>1.8185295154185024</v>
          </cell>
        </row>
        <row r="1871">
          <cell r="A1871" t="str">
            <v>RAITA AU YOGOURT ET CONCOMBRE</v>
          </cell>
          <cell r="D1871">
            <v>4.2356972080009339</v>
          </cell>
        </row>
        <row r="1872">
          <cell r="A1872" t="str">
            <v>RAPINI</v>
          </cell>
          <cell r="C1872">
            <v>49.75</v>
          </cell>
          <cell r="D1872">
            <v>5.4790748898678414</v>
          </cell>
          <cell r="E1872" t="str">
            <v>20lbs</v>
          </cell>
        </row>
        <row r="1873">
          <cell r="A1873" t="str">
            <v>RAVIOLE DE HOMARD (RECETTE)</v>
          </cell>
          <cell r="D1873">
            <v>2.8397596101873854</v>
          </cell>
        </row>
        <row r="1874">
          <cell r="A1874" t="str">
            <v>RAVIOLE DE PORC</v>
          </cell>
          <cell r="C1874">
            <v>12.8</v>
          </cell>
          <cell r="D1874">
            <v>12.8</v>
          </cell>
          <cell r="E1874" t="str">
            <v>PC</v>
          </cell>
        </row>
        <row r="1875">
          <cell r="A1875" t="str">
            <v>RAVIOLI AUX CHAMPIGNONS</v>
          </cell>
          <cell r="C1875">
            <v>42.15</v>
          </cell>
          <cell r="D1875">
            <v>15.496323529411763</v>
          </cell>
          <cell r="E1875" t="str">
            <v>2*1.36KG</v>
          </cell>
        </row>
        <row r="1876">
          <cell r="A1876" t="str">
            <v>RAVIOLI AUX LÉGUMES BLÉ ENTIER</v>
          </cell>
          <cell r="C1876">
            <v>7.15</v>
          </cell>
          <cell r="D1876">
            <v>7.15</v>
          </cell>
          <cell r="E1876" t="str">
            <v>KG</v>
          </cell>
        </row>
        <row r="1877">
          <cell r="A1877" t="str">
            <v>RAVIOLI D'ARTICHAUTS</v>
          </cell>
          <cell r="C1877">
            <v>8.75</v>
          </cell>
          <cell r="D1877">
            <v>8.75</v>
          </cell>
          <cell r="E1877" t="str">
            <v>KG</v>
          </cell>
        </row>
        <row r="1878">
          <cell r="A1878" t="str">
            <v>RAVIOLI DE BISON</v>
          </cell>
          <cell r="C1878">
            <v>25</v>
          </cell>
          <cell r="D1878">
            <v>25</v>
          </cell>
          <cell r="E1878" t="str">
            <v>KG</v>
          </cell>
        </row>
        <row r="1879">
          <cell r="A1879" t="str">
            <v>RAVIOLI DE CRABE ET HOMARD</v>
          </cell>
          <cell r="C1879">
            <v>8.85</v>
          </cell>
          <cell r="D1879">
            <v>8.85</v>
          </cell>
          <cell r="E1879" t="str">
            <v>KG</v>
          </cell>
        </row>
        <row r="1880">
          <cell r="A1880" t="str">
            <v>RAVIOLI DE HOMARD</v>
          </cell>
          <cell r="C1880">
            <v>42.5</v>
          </cell>
          <cell r="D1880">
            <v>42.5</v>
          </cell>
          <cell r="E1880" t="str">
            <v>KG</v>
          </cell>
        </row>
        <row r="1881">
          <cell r="A1881" t="str">
            <v>RAVIOLI FANTASY (VIANDE)</v>
          </cell>
          <cell r="C1881">
            <v>4.7</v>
          </cell>
          <cell r="D1881">
            <v>4.7</v>
          </cell>
          <cell r="E1881" t="str">
            <v>KG</v>
          </cell>
        </row>
        <row r="1882">
          <cell r="A1882" t="str">
            <v>RAVIOLI FR. EPI. TOM. SECHÉ</v>
          </cell>
          <cell r="C1882">
            <v>6.25</v>
          </cell>
          <cell r="D1882">
            <v>6.25</v>
          </cell>
          <cell r="E1882" t="str">
            <v>KG</v>
          </cell>
        </row>
        <row r="1883">
          <cell r="A1883" t="str">
            <v>RAVIOLIS A LA VIANDE</v>
          </cell>
          <cell r="C1883">
            <v>6.25</v>
          </cell>
          <cell r="D1883">
            <v>6.25</v>
          </cell>
          <cell r="E1883" t="str">
            <v>KG</v>
          </cell>
        </row>
        <row r="1884">
          <cell r="A1884" t="str">
            <v xml:space="preserve">RAVIOLIS AU BŒUF BRAISÉ  </v>
          </cell>
          <cell r="C1884">
            <v>59.35</v>
          </cell>
          <cell r="D1884">
            <v>21.819852941176471</v>
          </cell>
          <cell r="E1884" t="str">
            <v>2*1.36KG</v>
          </cell>
        </row>
        <row r="1885">
          <cell r="A1885" t="str">
            <v>RAVIOLIS AU BŒUF BRAISÉ RECETTE LOGES</v>
          </cell>
          <cell r="D1885">
            <v>5.3654334548197538</v>
          </cell>
        </row>
        <row r="1886">
          <cell r="A1886" t="str">
            <v>RAVIOLIS AU FROMAGE</v>
          </cell>
          <cell r="C1886">
            <v>4.7</v>
          </cell>
          <cell r="D1886">
            <v>4.7</v>
          </cell>
          <cell r="E1886" t="str">
            <v>KG</v>
          </cell>
        </row>
        <row r="1887">
          <cell r="A1887" t="str">
            <v>RAVIOLIS AU POULET ET KALE</v>
          </cell>
          <cell r="C1887">
            <v>53.69</v>
          </cell>
          <cell r="D1887">
            <v>7.4569444444444439</v>
          </cell>
          <cell r="E1887" t="str">
            <v>7.2KG</v>
          </cell>
        </row>
        <row r="1888">
          <cell r="A1888" t="str">
            <v>RAVIOLIS AU RICOTTA</v>
          </cell>
          <cell r="C1888">
            <v>6.8</v>
          </cell>
          <cell r="D1888">
            <v>6.8</v>
          </cell>
          <cell r="E1888" t="str">
            <v>KG</v>
          </cell>
        </row>
        <row r="1889">
          <cell r="A1889" t="str">
            <v>RAVIOLIS D'ARTICHAUTS ET FROMAGE RICOTTA</v>
          </cell>
          <cell r="D1889">
            <v>0.78068095033798757</v>
          </cell>
        </row>
        <row r="1890">
          <cell r="A1890" t="str">
            <v>RAVIOLIS DE CANARD</v>
          </cell>
          <cell r="C1890">
            <v>21.95</v>
          </cell>
          <cell r="D1890">
            <v>21.95</v>
          </cell>
          <cell r="E1890" t="str">
            <v>KG</v>
          </cell>
        </row>
        <row r="1891">
          <cell r="A1891" t="str">
            <v>RAVIOLIS DE CANARD (MONDE DU RAVIOLIS)</v>
          </cell>
          <cell r="C1891">
            <v>12.2</v>
          </cell>
          <cell r="D1891">
            <v>12.2</v>
          </cell>
          <cell r="E1891" t="str">
            <v>KG</v>
          </cell>
        </row>
        <row r="1892">
          <cell r="A1892" t="str">
            <v>RAVIOLIS FARCI AU POULET ET CIBOULETTE</v>
          </cell>
          <cell r="C1892">
            <v>6.8</v>
          </cell>
          <cell r="D1892">
            <v>6.8</v>
          </cell>
          <cell r="E1892" t="str">
            <v>KG</v>
          </cell>
        </row>
        <row r="1893">
          <cell r="A1893" t="str">
            <v>RAVIOLIS FARCIS AUX CHAMPIGNONS</v>
          </cell>
          <cell r="C1893">
            <v>7.25</v>
          </cell>
          <cell r="D1893">
            <v>7.25</v>
          </cell>
          <cell r="E1893" t="str">
            <v>KG</v>
          </cell>
        </row>
        <row r="1894">
          <cell r="A1894" t="str">
            <v>RAVIOLIS GÉANT</v>
          </cell>
          <cell r="C1894">
            <v>6.2</v>
          </cell>
          <cell r="D1894">
            <v>6.2</v>
          </cell>
          <cell r="E1894" t="str">
            <v>KG</v>
          </cell>
        </row>
        <row r="1895">
          <cell r="A1895" t="str">
            <v>RAVIOLIS RAYÉS AU HOMARD</v>
          </cell>
          <cell r="C1895">
            <v>101.04</v>
          </cell>
          <cell r="D1895">
            <v>37.147058823529413</v>
          </cell>
          <cell r="E1895" t="str">
            <v>2*1.36KG</v>
          </cell>
        </row>
        <row r="1896">
          <cell r="A1896" t="str">
            <v>RÉGLISSE</v>
          </cell>
          <cell r="C1896">
            <v>8</v>
          </cell>
          <cell r="D1896">
            <v>8</v>
          </cell>
          <cell r="E1896" t="str">
            <v>KG</v>
          </cell>
        </row>
        <row r="1897">
          <cell r="A1897" t="str">
            <v>RELISH CORONATION</v>
          </cell>
          <cell r="C1897">
            <v>15.87</v>
          </cell>
          <cell r="D1897">
            <v>2.0503875968992245</v>
          </cell>
          <cell r="E1897" t="str">
            <v>2*3.87L</v>
          </cell>
        </row>
        <row r="1898">
          <cell r="A1898" t="str">
            <v>RÉMOULADE DE BETTERAVE BICOLORE (RECETTE)</v>
          </cell>
          <cell r="D1898">
            <v>2.5830344948111938</v>
          </cell>
        </row>
        <row r="1899">
          <cell r="A1899" t="str">
            <v>REQUIN</v>
          </cell>
          <cell r="C1899">
            <v>12</v>
          </cell>
          <cell r="D1899">
            <v>12</v>
          </cell>
          <cell r="E1899" t="str">
            <v>KG</v>
          </cell>
        </row>
        <row r="1900">
          <cell r="A1900" t="str">
            <v xml:space="preserve">-RÊVE DES ÎLES : </v>
          </cell>
          <cell r="C1900">
            <v>0</v>
          </cell>
          <cell r="D1900">
            <v>0</v>
          </cell>
        </row>
        <row r="1901">
          <cell r="A1901" t="str">
            <v>RHUBARBE</v>
          </cell>
          <cell r="C1901">
            <v>19.850000000000001</v>
          </cell>
          <cell r="D1901">
            <v>3.97</v>
          </cell>
          <cell r="E1901" t="str">
            <v>5*1KG</v>
          </cell>
        </row>
        <row r="1902">
          <cell r="A1902" t="str">
            <v>RHUBARBE PURÉE</v>
          </cell>
          <cell r="C1902">
            <v>48</v>
          </cell>
          <cell r="D1902">
            <v>9.6</v>
          </cell>
          <cell r="E1902" t="str">
            <v>5*1KG</v>
          </cell>
        </row>
        <row r="1903">
          <cell r="A1903" t="str">
            <v>RHUM</v>
          </cell>
          <cell r="C1903">
            <v>35</v>
          </cell>
          <cell r="D1903">
            <v>35</v>
          </cell>
          <cell r="E1903" t="str">
            <v>LITRE</v>
          </cell>
        </row>
        <row r="1904">
          <cell r="A1904" t="str">
            <v>RICE KRISPIES</v>
          </cell>
          <cell r="C1904">
            <v>45.95</v>
          </cell>
          <cell r="D1904">
            <v>0.95729166666666676</v>
          </cell>
          <cell r="E1904" t="str">
            <v>48/CS</v>
          </cell>
        </row>
        <row r="1905">
          <cell r="A1905" t="str">
            <v>RICOTTA SAPUTO</v>
          </cell>
          <cell r="B1905">
            <v>0.15</v>
          </cell>
          <cell r="C1905">
            <v>17.850000000000001</v>
          </cell>
          <cell r="D1905">
            <v>8.9250000000000007</v>
          </cell>
          <cell r="E1905" t="str">
            <v>2KG</v>
          </cell>
        </row>
        <row r="1906">
          <cell r="A1906" t="str">
            <v xml:space="preserve">RIGATONI </v>
          </cell>
          <cell r="C1906">
            <v>20.73</v>
          </cell>
          <cell r="D1906">
            <v>1.5</v>
          </cell>
          <cell r="E1906" t="str">
            <v>KG</v>
          </cell>
        </row>
        <row r="1907">
          <cell r="A1907" t="str">
            <v>RILLETTE DE CANARD</v>
          </cell>
          <cell r="C1907">
            <v>19.2</v>
          </cell>
          <cell r="D1907">
            <v>19.2</v>
          </cell>
          <cell r="E1907" t="str">
            <v>KG</v>
          </cell>
        </row>
        <row r="1908">
          <cell r="A1908" t="str">
            <v>RILLETTE DE PORC</v>
          </cell>
          <cell r="C1908">
            <v>10.8</v>
          </cell>
          <cell r="D1908">
            <v>10.8</v>
          </cell>
          <cell r="E1908" t="str">
            <v>KG</v>
          </cell>
        </row>
        <row r="1909">
          <cell r="A1909" t="str">
            <v>RILLETTE DE PORC DU MAN</v>
          </cell>
          <cell r="C1909">
            <v>18.89</v>
          </cell>
          <cell r="D1909">
            <v>18.89</v>
          </cell>
          <cell r="E1909" t="str">
            <v>KG</v>
          </cell>
        </row>
        <row r="1910">
          <cell r="A1910" t="str">
            <v>RILLETTE DE SAUMON</v>
          </cell>
          <cell r="D1910">
            <v>2.3282957048458153</v>
          </cell>
        </row>
        <row r="1911">
          <cell r="A1911" t="str">
            <v>RIOPELLE</v>
          </cell>
          <cell r="C1911">
            <v>30.15</v>
          </cell>
          <cell r="D1911">
            <v>30.15</v>
          </cell>
          <cell r="E1911" t="str">
            <v>KG</v>
          </cell>
        </row>
        <row r="1912">
          <cell r="A1912" t="str">
            <v>RIS DE VEAU</v>
          </cell>
          <cell r="C1912">
            <v>49</v>
          </cell>
          <cell r="D1912">
            <v>49</v>
          </cell>
          <cell r="E1912" t="str">
            <v>KG</v>
          </cell>
        </row>
        <row r="1913">
          <cell r="A1913" t="str">
            <v>RIS DE VEAU (SLOVÉNIA)</v>
          </cell>
          <cell r="C1913">
            <v>20.95</v>
          </cell>
          <cell r="D1913">
            <v>20.95</v>
          </cell>
          <cell r="E1913" t="str">
            <v>KG</v>
          </cell>
        </row>
        <row r="1914">
          <cell r="A1914" t="str">
            <v>RISOTTO AUX BOLLETS</v>
          </cell>
          <cell r="D1914">
            <v>19.525052487809091</v>
          </cell>
        </row>
        <row r="1915">
          <cell r="A1915" t="str">
            <v>RIX MEXICAIN (RECETTE)</v>
          </cell>
          <cell r="D1915">
            <v>3.1802052225418409</v>
          </cell>
        </row>
        <row r="1916">
          <cell r="A1916" t="str">
            <v>RIZ 7 GRAINS</v>
          </cell>
          <cell r="C1916">
            <v>29.75</v>
          </cell>
          <cell r="D1916">
            <v>7.4375</v>
          </cell>
          <cell r="E1916" t="str">
            <v>4KG</v>
          </cell>
        </row>
        <row r="1917">
          <cell r="A1917" t="str">
            <v>RIZ 7 GRAINS RECETTE LOGES</v>
          </cell>
          <cell r="D1917">
            <v>0.46275302863436124</v>
          </cell>
          <cell r="E1917" t="str">
            <v>PORTION</v>
          </cell>
        </row>
        <row r="1918">
          <cell r="A1918" t="str">
            <v>RIZ ARBORIO ITALIEN</v>
          </cell>
          <cell r="C1918">
            <v>36</v>
          </cell>
          <cell r="D1918">
            <v>3.99</v>
          </cell>
          <cell r="E1918" t="str">
            <v>12*750 GR</v>
          </cell>
        </row>
        <row r="1919">
          <cell r="A1919" t="str">
            <v>RIZ AU LAIT DE COCO</v>
          </cell>
          <cell r="D1919">
            <v>6.4763811684796648</v>
          </cell>
        </row>
        <row r="1920">
          <cell r="A1920" t="str">
            <v>RIZ AUX TOMATES UNCLE BEN'S</v>
          </cell>
          <cell r="C1920">
            <v>54.62</v>
          </cell>
          <cell r="D1920">
            <v>54.62</v>
          </cell>
          <cell r="E1920" t="str">
            <v>750 GR</v>
          </cell>
        </row>
        <row r="1921">
          <cell r="A1921" t="str">
            <v xml:space="preserve">RIZ BASMATI                10LBS                           </v>
          </cell>
          <cell r="C1921">
            <v>13.75</v>
          </cell>
          <cell r="D1921">
            <v>3.0353200883002205</v>
          </cell>
          <cell r="E1921" t="str">
            <v>10 LBS</v>
          </cell>
        </row>
        <row r="1922">
          <cell r="A1922" t="str">
            <v xml:space="preserve">RIZ BASMATI              40LBS                             </v>
          </cell>
          <cell r="C1922">
            <v>46</v>
          </cell>
          <cell r="D1922">
            <v>2.535832414553473</v>
          </cell>
          <cell r="E1922" t="str">
            <v>40LB</v>
          </cell>
        </row>
        <row r="1923">
          <cell r="A1923" t="str">
            <v>RIZ BASMATI AUX RAISINS ET PISTACHES RECETTE LOGES</v>
          </cell>
          <cell r="D1923">
            <v>4.0117951900716191</v>
          </cell>
          <cell r="E1923" t="str">
            <v>KG</v>
          </cell>
        </row>
        <row r="1924">
          <cell r="A1924" t="str">
            <v>RIZ BLANC UNCLE BEN</v>
          </cell>
          <cell r="C1924">
            <v>51.86</v>
          </cell>
          <cell r="D1924">
            <v>2.593</v>
          </cell>
          <cell r="E1924" t="str">
            <v>20KG</v>
          </cell>
        </row>
        <row r="1925">
          <cell r="A1925" t="str">
            <v>RIZ BRUN</v>
          </cell>
          <cell r="C1925">
            <v>21.67</v>
          </cell>
          <cell r="D1925">
            <v>2.1670000000000003</v>
          </cell>
          <cell r="E1925" t="str">
            <v>10KG</v>
          </cell>
        </row>
        <row r="1926">
          <cell r="A1926" t="str">
            <v>RIZ JAUNE AU DÉS DE POIVRONS (RECETTE)</v>
          </cell>
          <cell r="D1926">
            <v>1.7415231505301698</v>
          </cell>
        </row>
        <row r="1927">
          <cell r="A1927" t="str">
            <v>RIZ MÉLANGE 7 GRAINS</v>
          </cell>
          <cell r="C1927">
            <v>31.38</v>
          </cell>
          <cell r="D1927">
            <v>3.9224999999999999</v>
          </cell>
          <cell r="E1927" t="str">
            <v>2*4KG</v>
          </cell>
        </row>
        <row r="1928">
          <cell r="A1928" t="str">
            <v>RIZ PARFUMÉ JASMIN</v>
          </cell>
          <cell r="C1928">
            <v>18.95</v>
          </cell>
          <cell r="D1928">
            <v>2.3687499999999999</v>
          </cell>
          <cell r="E1928" t="str">
            <v>8KG</v>
          </cell>
        </row>
        <row r="1929">
          <cell r="A1929" t="str">
            <v xml:space="preserve">RIZ SAUVAGE                                                    </v>
          </cell>
          <cell r="B1929">
            <v>12</v>
          </cell>
          <cell r="C1929">
            <v>39.5</v>
          </cell>
          <cell r="D1929">
            <v>15.8</v>
          </cell>
          <cell r="E1929" t="str">
            <v>2,5 KG</v>
          </cell>
        </row>
        <row r="1930">
          <cell r="A1930" t="str">
            <v>ROBLOCHON FROMAGE</v>
          </cell>
          <cell r="C1930">
            <v>23.75</v>
          </cell>
          <cell r="D1930">
            <v>47.5</v>
          </cell>
          <cell r="E1930" t="str">
            <v>500 GR</v>
          </cell>
        </row>
        <row r="1931">
          <cell r="A1931" t="str">
            <v>ROCKY FUDGE</v>
          </cell>
          <cell r="C1931">
            <v>28.15</v>
          </cell>
          <cell r="D1931">
            <v>0.5864583333333333</v>
          </cell>
          <cell r="E1931" t="str">
            <v>48'S</v>
          </cell>
        </row>
        <row r="1932">
          <cell r="A1932" t="str">
            <v>ROGNONS DE VEAU</v>
          </cell>
          <cell r="C1932">
            <v>5.9</v>
          </cell>
          <cell r="D1932">
            <v>5.9</v>
          </cell>
          <cell r="E1932" t="str">
            <v>KG</v>
          </cell>
        </row>
        <row r="1933">
          <cell r="A1933" t="str">
            <v>ROMAINE FILET</v>
          </cell>
          <cell r="B1933">
            <v>0.05</v>
          </cell>
          <cell r="C1933">
            <v>33.090000000000003</v>
          </cell>
          <cell r="D1933">
            <v>7.3046357615894042</v>
          </cell>
          <cell r="E1933" t="str">
            <v>10LBS/CS</v>
          </cell>
        </row>
        <row r="1934">
          <cell r="A1934" t="str">
            <v>ROMARIN</v>
          </cell>
          <cell r="C1934">
            <v>1.25</v>
          </cell>
          <cell r="D1934">
            <v>1.25</v>
          </cell>
          <cell r="E1934" t="str">
            <v>UNITÉ</v>
          </cell>
        </row>
        <row r="1935">
          <cell r="A1935" t="str">
            <v>RONDELÉ</v>
          </cell>
          <cell r="C1935">
            <v>30</v>
          </cell>
          <cell r="D1935">
            <v>30</v>
          </cell>
          <cell r="E1935" t="str">
            <v>KG</v>
          </cell>
        </row>
        <row r="1936">
          <cell r="A1936" t="str">
            <v>RONDELLES CANADIEN</v>
          </cell>
          <cell r="C1936">
            <v>1.75</v>
          </cell>
          <cell r="D1936">
            <v>1.75</v>
          </cell>
          <cell r="E1936" t="str">
            <v>PC</v>
          </cell>
        </row>
        <row r="1937">
          <cell r="A1937" t="str">
            <v>RONDELLES D'OIGNONS</v>
          </cell>
          <cell r="C1937">
            <v>23.15</v>
          </cell>
          <cell r="D1937">
            <v>5.7874999999999996</v>
          </cell>
          <cell r="E1937" t="str">
            <v>4 KG</v>
          </cell>
        </row>
        <row r="1938">
          <cell r="A1938" t="str">
            <v>RONDELLES EN CHOCOLAT</v>
          </cell>
          <cell r="C1938">
            <v>3.8</v>
          </cell>
          <cell r="D1938">
            <v>3.8</v>
          </cell>
          <cell r="E1938" t="str">
            <v>UN</v>
          </cell>
        </row>
        <row r="1939">
          <cell r="A1939" t="str">
            <v>RONDOUX CROÛTE LAVÉE</v>
          </cell>
          <cell r="C1939">
            <v>28.16</v>
          </cell>
          <cell r="D1939">
            <v>3.52</v>
          </cell>
          <cell r="E1939" t="str">
            <v>8*120GR</v>
          </cell>
        </row>
        <row r="1940">
          <cell r="A1940" t="str">
            <v>RONDOUX DOUBLE CRÈME</v>
          </cell>
          <cell r="C1940">
            <v>28.16</v>
          </cell>
          <cell r="D1940">
            <v>3.52</v>
          </cell>
          <cell r="E1940" t="str">
            <v>8*120gr</v>
          </cell>
        </row>
        <row r="1941">
          <cell r="A1941" t="str">
            <v>RONDOUX TRIPLE CRÈME</v>
          </cell>
          <cell r="C1941">
            <v>28.16</v>
          </cell>
          <cell r="D1941">
            <v>3.52</v>
          </cell>
          <cell r="E1941" t="str">
            <v>8*120GR</v>
          </cell>
        </row>
        <row r="1942">
          <cell r="A1942" t="str">
            <v>ROQUEFORT PAPILLON NOIR</v>
          </cell>
          <cell r="C1942">
            <v>46.99</v>
          </cell>
          <cell r="D1942">
            <v>46.99</v>
          </cell>
          <cell r="E1942" t="str">
            <v>KG</v>
          </cell>
        </row>
        <row r="1943">
          <cell r="A1943" t="str">
            <v>ROQUEFORT SOCIÉTÉ</v>
          </cell>
          <cell r="C1943">
            <v>38.409999999999997</v>
          </cell>
          <cell r="D1943">
            <v>38.409999999999997</v>
          </cell>
          <cell r="E1943" t="str">
            <v>KG</v>
          </cell>
        </row>
        <row r="1944">
          <cell r="A1944" t="str">
            <v>ROSES DE BEURRE</v>
          </cell>
          <cell r="C1944">
            <v>10.029999999999999</v>
          </cell>
          <cell r="D1944">
            <v>10.029999999999999</v>
          </cell>
          <cell r="E1944" t="str">
            <v>PLATEAU</v>
          </cell>
        </row>
        <row r="1945">
          <cell r="A1945" t="str">
            <v>ROSETTE DE LION LAUZON</v>
          </cell>
          <cell r="C1945">
            <v>16.91</v>
          </cell>
          <cell r="D1945">
            <v>16.91</v>
          </cell>
          <cell r="E1945" t="str">
            <v>KG</v>
          </cell>
        </row>
        <row r="1946">
          <cell r="A1946" t="str">
            <v>ROSETTE DE LYON</v>
          </cell>
          <cell r="C1946">
            <v>18</v>
          </cell>
          <cell r="D1946">
            <v>18</v>
          </cell>
          <cell r="E1946" t="str">
            <v>KG</v>
          </cell>
        </row>
        <row r="1947">
          <cell r="A1947" t="str">
            <v>ROSETTE DE LYON</v>
          </cell>
          <cell r="C1947">
            <v>24.95</v>
          </cell>
          <cell r="D1947">
            <v>24.95</v>
          </cell>
        </row>
        <row r="1948">
          <cell r="A1948" t="str">
            <v>ROTINI</v>
          </cell>
          <cell r="C1948">
            <v>27.61</v>
          </cell>
          <cell r="D1948">
            <v>3.0441014332965821</v>
          </cell>
          <cell r="E1948" t="str">
            <v>9.07KG</v>
          </cell>
        </row>
        <row r="1949">
          <cell r="A1949" t="str">
            <v>ROTOLO VEAU ET ÉPINARD</v>
          </cell>
          <cell r="C1949">
            <v>0.7</v>
          </cell>
          <cell r="D1949">
            <v>0.7</v>
          </cell>
          <cell r="E1949" t="str">
            <v>UN</v>
          </cell>
        </row>
        <row r="1950">
          <cell r="A1950" t="str">
            <v>ROUGET BARBET</v>
          </cell>
          <cell r="C1950">
            <v>14.68</v>
          </cell>
          <cell r="D1950">
            <v>14.68</v>
          </cell>
          <cell r="E1950" t="str">
            <v>1.KG</v>
          </cell>
        </row>
        <row r="1951">
          <cell r="A1951" t="str">
            <v>ROULADE DE CHAPON FARCIE AU THYM ET AGRUMES</v>
          </cell>
          <cell r="C1951">
            <v>9.9499999999999993</v>
          </cell>
          <cell r="D1951">
            <v>9.9499999999999993</v>
          </cell>
          <cell r="E1951" t="str">
            <v>KG</v>
          </cell>
        </row>
        <row r="1952">
          <cell r="A1952" t="str">
            <v>ROULADE DE CHAPON FARCIE AU THYM ET AGRUMES (RECETTE)</v>
          </cell>
          <cell r="D1952" t="e">
            <v>#N/A</v>
          </cell>
        </row>
        <row r="1953">
          <cell r="A1953" t="str">
            <v>ROULADE DE CRÈPES FINES</v>
          </cell>
          <cell r="D1953">
            <v>0.70622395591531362</v>
          </cell>
        </row>
        <row r="1954">
          <cell r="A1954" t="str">
            <v>ROULADE DE DORÉ DU LAC FORFAIT SÉRIE 2014</v>
          </cell>
          <cell r="D1954">
            <v>5.8942306788273298</v>
          </cell>
        </row>
        <row r="1955">
          <cell r="A1955" t="str">
            <v>ROULEAU BOEUF JAMAICAIN</v>
          </cell>
          <cell r="C1955">
            <v>80.680000000000007</v>
          </cell>
          <cell r="D1955">
            <v>0.56027777777777787</v>
          </cell>
          <cell r="E1955" t="str">
            <v>144 UN</v>
          </cell>
        </row>
        <row r="1956">
          <cell r="A1956" t="str">
            <v>ROULEAU CALIFORNIEN</v>
          </cell>
          <cell r="C1956">
            <v>0.6</v>
          </cell>
          <cell r="D1956">
            <v>0.6</v>
          </cell>
          <cell r="E1956" t="str">
            <v>PC</v>
          </cell>
        </row>
        <row r="1957">
          <cell r="A1957" t="str">
            <v>ROULEAU DE POULET MAROCAIN</v>
          </cell>
          <cell r="C1957">
            <v>73.06</v>
          </cell>
          <cell r="D1957">
            <v>0.81177777777777782</v>
          </cell>
          <cell r="E1957" t="str">
            <v>90'S</v>
          </cell>
        </row>
        <row r="1958">
          <cell r="A1958" t="str">
            <v>ROULEAU DE PRINTEMPS MINI</v>
          </cell>
          <cell r="C1958">
            <v>29.07</v>
          </cell>
          <cell r="D1958">
            <v>0.33034090909090907</v>
          </cell>
          <cell r="E1958" t="str">
            <v>88 UN</v>
          </cell>
        </row>
        <row r="1959">
          <cell r="A1959" t="str">
            <v>ROULEAU DE PRINTEMPS MINI AU POULET</v>
          </cell>
          <cell r="C1959">
            <v>28.5</v>
          </cell>
          <cell r="D1959">
            <v>0.32386363636363635</v>
          </cell>
          <cell r="E1959" t="str">
            <v>88UN</v>
          </cell>
        </row>
        <row r="1960">
          <cell r="A1960" t="str">
            <v>ROULEAU DE VOLAILLE ET BAMBOU</v>
          </cell>
          <cell r="C1960">
            <v>12.8</v>
          </cell>
          <cell r="D1960">
            <v>12.8</v>
          </cell>
          <cell r="E1960" t="str">
            <v>PC</v>
          </cell>
        </row>
        <row r="1961">
          <cell r="A1961" t="str">
            <v>ROULEAU KAMIKAZE</v>
          </cell>
          <cell r="C1961">
            <v>0.75</v>
          </cell>
          <cell r="D1961">
            <v>0.75</v>
          </cell>
        </row>
        <row r="1962">
          <cell r="A1962" t="str">
            <v>ROULEAU PRINTANIER AU CANARD</v>
          </cell>
          <cell r="C1962">
            <v>55.31</v>
          </cell>
          <cell r="D1962">
            <v>0.92183333333333339</v>
          </cell>
          <cell r="E1962" t="str">
            <v>60UN</v>
          </cell>
        </row>
        <row r="1963">
          <cell r="A1963" t="str">
            <v>ROULEAU VEGETARIEN</v>
          </cell>
          <cell r="C1963">
            <v>0.6</v>
          </cell>
          <cell r="D1963">
            <v>0.6</v>
          </cell>
        </row>
        <row r="1964">
          <cell r="A1964" t="str">
            <v>ROUX BLANC</v>
          </cell>
          <cell r="D1964">
            <v>5.4794102422907489</v>
          </cell>
        </row>
        <row r="1965">
          <cell r="A1965" t="str">
            <v>SABAYON</v>
          </cell>
          <cell r="C1965">
            <v>8.1999999999999993</v>
          </cell>
          <cell r="D1965">
            <v>8.1999999999999993</v>
          </cell>
          <cell r="E1965" t="str">
            <v>L</v>
          </cell>
        </row>
        <row r="1966">
          <cell r="A1966" t="str">
            <v>SAFRAN</v>
          </cell>
          <cell r="C1966">
            <v>72</v>
          </cell>
          <cell r="D1966">
            <v>2400</v>
          </cell>
          <cell r="E1966" t="str">
            <v>30 GR</v>
          </cell>
        </row>
        <row r="1967">
          <cell r="A1967" t="str">
            <v>SHORT RIBS DE VEAU</v>
          </cell>
          <cell r="C1967">
            <v>6.95</v>
          </cell>
          <cell r="D1967">
            <v>6.95</v>
          </cell>
          <cell r="E1967" t="str">
            <v>KG</v>
          </cell>
        </row>
        <row r="1968">
          <cell r="A1968" t="str">
            <v>SAINT-PAULIN LIGUEIL FRANCE</v>
          </cell>
          <cell r="C1968">
            <v>24.5</v>
          </cell>
          <cell r="D1968">
            <v>24.5</v>
          </cell>
          <cell r="E1968" t="str">
            <v>PC</v>
          </cell>
        </row>
        <row r="1969">
          <cell r="A1969" t="str">
            <v>SAISI DE THON AU SÉSAMES</v>
          </cell>
          <cell r="D1969">
            <v>4.6315523390931048</v>
          </cell>
          <cell r="E1969" t="str">
            <v>PORTION</v>
          </cell>
        </row>
        <row r="1970">
          <cell r="A1970" t="str">
            <v>SALADE AUX CREVETTES DE MATANE LOGE 2015</v>
          </cell>
          <cell r="D1970">
            <v>25.335055209389001</v>
          </cell>
        </row>
        <row r="1971">
          <cell r="A1971" t="str">
            <v>Salade B.L.T.</v>
          </cell>
          <cell r="D1971">
            <v>2.509300445957992</v>
          </cell>
        </row>
        <row r="1972">
          <cell r="A1972" t="str">
            <v>SALADE CALIFORNIENNE</v>
          </cell>
          <cell r="D1972">
            <v>1.2292287634000068</v>
          </cell>
        </row>
        <row r="1973">
          <cell r="A1973" t="str">
            <v>SALADE CÉSAR AU POULET LOGES</v>
          </cell>
          <cell r="D1973">
            <v>2.1677751930074196</v>
          </cell>
        </row>
        <row r="1974">
          <cell r="A1974" t="str">
            <v>SALADE CÉSAR LOGES</v>
          </cell>
          <cell r="D1974">
            <v>1.6105251930074189</v>
          </cell>
        </row>
        <row r="1975">
          <cell r="A1975" t="str">
            <v xml:space="preserve">SALADE COMPOSÉE À L'ITALIENNE </v>
          </cell>
          <cell r="D1975">
            <v>2.4159948390679489</v>
          </cell>
        </row>
        <row r="1976">
          <cell r="A1976" t="str">
            <v>SALADE D'ARTICHAUTS ET OLIVES (BRUSCHETTE)RECETTE LOGES</v>
          </cell>
          <cell r="D1976">
            <v>0.16671068323168103</v>
          </cell>
          <cell r="E1976" t="str">
            <v>PORTION</v>
          </cell>
        </row>
        <row r="1977">
          <cell r="A1977" t="str">
            <v>SALADE DE BROCOLI DE NOS FERMES</v>
          </cell>
          <cell r="D1977">
            <v>2.084572674262346</v>
          </cell>
        </row>
        <row r="1978">
          <cell r="A1978" t="str">
            <v>SALADE DE CAROTTE ET DAIKON</v>
          </cell>
          <cell r="D1978">
            <v>0.4803017890901945</v>
          </cell>
        </row>
        <row r="1979">
          <cell r="A1979" t="str">
            <v>SALADE DE CÉLERI RAVE AU MIEL (SALTIMBANCO 2012)</v>
          </cell>
          <cell r="D1979">
            <v>1.6890815600882032</v>
          </cell>
        </row>
        <row r="1980">
          <cell r="A1980" t="str">
            <v xml:space="preserve">SALADE DE CHOU  </v>
          </cell>
          <cell r="D1980">
            <v>1.7501670619594514</v>
          </cell>
        </row>
        <row r="1981">
          <cell r="A1981" t="str">
            <v>SALADE DE CHOU AU MIEL ET WASABI (SOUS RECETTE GRILLED DE HOMARD 20143-2014)</v>
          </cell>
          <cell r="D1981">
            <v>0.73054491283653922</v>
          </cell>
        </row>
        <row r="1982">
          <cell r="A1982" t="str">
            <v>SALADE DE CHOU ROUGE</v>
          </cell>
          <cell r="D1982">
            <v>4.7017974613686526</v>
          </cell>
        </row>
        <row r="1983">
          <cell r="A1983" t="str">
            <v>SALADE DE COUSCOUS</v>
          </cell>
          <cell r="C1983">
            <v>7.35</v>
          </cell>
          <cell r="D1983">
            <v>4.8999999999999995</v>
          </cell>
          <cell r="E1983" t="str">
            <v>1,5KG</v>
          </cell>
        </row>
        <row r="1984">
          <cell r="A1984" t="str">
            <v>SALADE DE COUSCOUS RECETTE LOGES</v>
          </cell>
          <cell r="D1984">
            <v>0.93024894998986707</v>
          </cell>
          <cell r="E1984" t="str">
            <v>PORTION</v>
          </cell>
        </row>
        <row r="1985">
          <cell r="A1985" t="str">
            <v>SALADE DE CREVETTES DE MATANE</v>
          </cell>
          <cell r="D1985">
            <v>1.9955895520402887</v>
          </cell>
        </row>
        <row r="1986">
          <cell r="A1986" t="str">
            <v>SALADE DE FARFALE ET CREVETTES DE MATANE</v>
          </cell>
        </row>
        <row r="1987">
          <cell r="A1987" t="str">
            <v>SALADE DE FRUITS EXCEL</v>
          </cell>
          <cell r="C1987">
            <v>38.950000000000003</v>
          </cell>
          <cell r="D1987">
            <v>3.540909090909091</v>
          </cell>
          <cell r="E1987" t="str">
            <v>11LT</v>
          </cell>
        </row>
        <row r="1988">
          <cell r="A1988" t="str">
            <v>SALADE DE FUSILLIS ET JAMBON FUMÉ RECETTE LOGES</v>
          </cell>
          <cell r="D1988" t="e">
            <v>#N/A</v>
          </cell>
          <cell r="E1988" t="str">
            <v>PORTION</v>
          </cell>
        </row>
        <row r="1989">
          <cell r="A1989" t="str">
            <v>SALADE DE HOMARD (RECETTE)</v>
          </cell>
          <cell r="D1989">
            <v>21.607876340542852</v>
          </cell>
        </row>
        <row r="1990">
          <cell r="A1990" t="str">
            <v>SALADE DE JEUNES POUSSES (SALIMBANCO 2012)</v>
          </cell>
          <cell r="D1990">
            <v>1.7247423622971703</v>
          </cell>
        </row>
        <row r="1991">
          <cell r="A1991" t="str">
            <v>SALADE DE LAITUE MESCLUN RECETTE LOGES</v>
          </cell>
          <cell r="D1991">
            <v>1.9125379004205389</v>
          </cell>
          <cell r="E1991" t="str">
            <v>PORTION</v>
          </cell>
        </row>
        <row r="1992">
          <cell r="A1992" t="str">
            <v>SALADE DE LAITUE ROMAINE ET ÉPINARDS</v>
          </cell>
          <cell r="D1992">
            <v>1.7840195741985134</v>
          </cell>
        </row>
        <row r="1993">
          <cell r="A1993" t="str">
            <v>SALADE DE LÉGUMES COUPÉS</v>
          </cell>
          <cell r="D1993">
            <v>1.6675114821978918</v>
          </cell>
        </row>
        <row r="1994">
          <cell r="A1994" t="str">
            <v>Salade de Légumes Croquants</v>
          </cell>
          <cell r="D1994">
            <v>0.35590489426155997</v>
          </cell>
        </row>
        <row r="1995">
          <cell r="A1995" t="str">
            <v>SALADE DE LÉGUMINEUSE</v>
          </cell>
          <cell r="D1995">
            <v>1.6673952343492191</v>
          </cell>
        </row>
        <row r="1996">
          <cell r="A1996" t="str">
            <v>SALADE DE MAGRET ET FOIE GRAS (RECETTE)</v>
          </cell>
          <cell r="D1996">
            <v>3.661443220588235</v>
          </cell>
        </row>
        <row r="1997">
          <cell r="A1997" t="str">
            <v>SALADE DE MANGUE ET CRABE (RECETTE)</v>
          </cell>
          <cell r="D1997">
            <v>3.370888234998997</v>
          </cell>
        </row>
        <row r="1998">
          <cell r="A1998" t="str">
            <v>SALADE DE MINI ROQUETTE</v>
          </cell>
          <cell r="D1998">
            <v>1.3768126104202147</v>
          </cell>
        </row>
        <row r="1999">
          <cell r="A1999" t="str">
            <v>SALADE DE MOULES ET CREVETTES</v>
          </cell>
          <cell r="D1999">
            <v>2.2244361535491741</v>
          </cell>
        </row>
        <row r="2000">
          <cell r="A2000" t="str">
            <v>SALADE DE PENNE RIGATE LOGES</v>
          </cell>
          <cell r="D2000">
            <v>1.7959249945762772</v>
          </cell>
        </row>
        <row r="2001">
          <cell r="A2001" t="str">
            <v>salade de poires et noix</v>
          </cell>
          <cell r="D2001">
            <v>2.0149272630119106</v>
          </cell>
        </row>
        <row r="2002">
          <cell r="A2002" t="str">
            <v>SALADE DE POMME DE TERRE ET CÂPRES</v>
          </cell>
          <cell r="D2002">
            <v>0.6599651201772484</v>
          </cell>
        </row>
        <row r="2003">
          <cell r="A2003" t="str">
            <v>SALADE DE POMME DE TERRE GRELOT LOGES</v>
          </cell>
          <cell r="D2003">
            <v>1.0591378326844629</v>
          </cell>
        </row>
        <row r="2004">
          <cell r="A2004" t="str">
            <v>SALADE DE POMME DE TERRE RATTE</v>
          </cell>
          <cell r="D2004">
            <v>0.55770617973568282</v>
          </cell>
        </row>
        <row r="2005">
          <cell r="A2005" t="str">
            <v>SALADE DE POMME DE TERRE ROUGES RECETTE LOGES</v>
          </cell>
          <cell r="D2005">
            <v>0.94229130132330918</v>
          </cell>
        </row>
        <row r="2006">
          <cell r="A2006" t="str">
            <v>SALADE DE POMME RATTE FORFAIT SÉRIE 2014</v>
          </cell>
          <cell r="D2006">
            <v>1.089999448997697</v>
          </cell>
        </row>
        <row r="2007">
          <cell r="A2007" t="str">
            <v>SALADE DE POULET CURRY (RECETTE)</v>
          </cell>
          <cell r="D2007">
            <v>5.7562591410985968</v>
          </cell>
        </row>
        <row r="2008">
          <cell r="A2008" t="str">
            <v>SALADE DE POULET GRILLÉ FORFAIT 2011</v>
          </cell>
          <cell r="D2008">
            <v>2.2912773114798033</v>
          </cell>
        </row>
        <row r="2009">
          <cell r="A2009" t="str">
            <v>SALADE DE QUINOA</v>
          </cell>
          <cell r="C2009">
            <v>11.48</v>
          </cell>
          <cell r="D2009">
            <v>7.6533333333333333</v>
          </cell>
          <cell r="E2009" t="str">
            <v>1,5KG</v>
          </cell>
        </row>
        <row r="2010">
          <cell r="A2010" t="str">
            <v>SALADE DE QUINOA</v>
          </cell>
          <cell r="C2010">
            <v>11.48</v>
          </cell>
          <cell r="D2010">
            <v>7.6533333333333333</v>
          </cell>
          <cell r="E2010" t="str">
            <v>1,5KG</v>
          </cell>
        </row>
        <row r="2011">
          <cell r="A2011" t="str">
            <v>SALADE DE THON FRAIS</v>
          </cell>
          <cell r="D2011">
            <v>26.881211118597481</v>
          </cell>
        </row>
        <row r="2012">
          <cell r="A2012" t="str">
            <v>SALADE DE THON POUR SANDWICH RECETTE LOGES</v>
          </cell>
          <cell r="D2012">
            <v>7.0257308211974108</v>
          </cell>
          <cell r="E2012" t="str">
            <v>KG</v>
          </cell>
        </row>
        <row r="2013">
          <cell r="A2013" t="str">
            <v>SALADE DE TOMATE ET BASILIC RECETTE LOGES</v>
          </cell>
          <cell r="D2013">
            <v>10.836995575221239</v>
          </cell>
          <cell r="E2013" t="str">
            <v>KG</v>
          </cell>
        </row>
        <row r="2014">
          <cell r="A2014" t="str">
            <v>SALADE DE TOMATES CERISES ET FETA</v>
          </cell>
          <cell r="D2014">
            <v>1.4318745442223655</v>
          </cell>
        </row>
        <row r="2015">
          <cell r="A2015" t="str">
            <v>SALADE DE TOMATES ET BASILIC RECETTE LOGES</v>
          </cell>
          <cell r="D2015">
            <v>0.45325494714847608</v>
          </cell>
          <cell r="E2015" t="str">
            <v xml:space="preserve">PORTION </v>
          </cell>
        </row>
        <row r="2016">
          <cell r="A2016" t="str">
            <v>SALADE DE TOMATES TAPAS</v>
          </cell>
          <cell r="D2016">
            <v>1.0618148357727841</v>
          </cell>
        </row>
        <row r="2017">
          <cell r="A2017" t="str">
            <v>SALADE DE TORTIGLIONI</v>
          </cell>
          <cell r="D2017">
            <v>0.73662950855188536</v>
          </cell>
        </row>
        <row r="2018">
          <cell r="A2018" t="str">
            <v>SALADE D'ÉPINARD</v>
          </cell>
          <cell r="D2018">
            <v>1.0844729208729174</v>
          </cell>
        </row>
        <row r="2019">
          <cell r="A2019" t="str">
            <v>SALADE FRISÉE (SALADE EXPRESS)</v>
          </cell>
          <cell r="C2019">
            <v>28.5</v>
          </cell>
          <cell r="D2019">
            <v>6.2775330396475768</v>
          </cell>
          <cell r="E2019" t="str">
            <v>2*2.27KG</v>
          </cell>
        </row>
        <row r="2020">
          <cell r="A2020" t="str">
            <v>SALADE FRISÉE ET SAUMON FUMÉ ÉPICÉ</v>
          </cell>
          <cell r="D2020">
            <v>1.963870221455839</v>
          </cell>
        </row>
        <row r="2021">
          <cell r="A2021" t="str">
            <v>SALADE FRISÉE ET TRÉVISE (SALADE EXPRESS)</v>
          </cell>
          <cell r="C2021">
            <v>36.94</v>
          </cell>
          <cell r="D2021">
            <v>6.7877249999999991</v>
          </cell>
          <cell r="E2021" t="str">
            <v>8*680GR</v>
          </cell>
        </row>
        <row r="2022">
          <cell r="A2022" t="str">
            <v>SALADE JAPONAISE DE CALMART</v>
          </cell>
          <cell r="C2022">
            <v>20</v>
          </cell>
          <cell r="D2022">
            <v>20</v>
          </cell>
          <cell r="E2022" t="str">
            <v>KG</v>
          </cell>
        </row>
        <row r="2023">
          <cell r="A2023" t="str">
            <v>SALADE LANDAISE (CARTE MAJ#1 2013)</v>
          </cell>
        </row>
        <row r="2024">
          <cell r="A2024" t="str">
            <v>SALADE MESCLUM (MARÉCHAIRE)</v>
          </cell>
          <cell r="D2024">
            <v>1.0470197161960584</v>
          </cell>
        </row>
        <row r="2025">
          <cell r="A2025" t="str">
            <v>SALADE MESCLUM AUX FRAMBOISES</v>
          </cell>
          <cell r="D2025">
            <v>2.0029058426601183</v>
          </cell>
        </row>
        <row r="2026">
          <cell r="A2026" t="str">
            <v>SALADE MESCLUN FORFAIT MAI 2010-2011</v>
          </cell>
          <cell r="D2026">
            <v>0.45107898070166441</v>
          </cell>
        </row>
        <row r="2027">
          <cell r="A2027" t="str">
            <v>SALADE ORIENTALE AU VERMICELLES DE RIZ</v>
          </cell>
          <cell r="D2027">
            <v>0.53490480833333331</v>
          </cell>
        </row>
        <row r="2028">
          <cell r="A2028" t="str">
            <v>SALADES VARIERS</v>
          </cell>
          <cell r="D2028" t="e">
            <v>#REF!</v>
          </cell>
        </row>
        <row r="2029">
          <cell r="A2029" t="str">
            <v>SALAMI CALABRESE</v>
          </cell>
          <cell r="C2029">
            <v>14.5</v>
          </cell>
          <cell r="D2029">
            <v>14.5</v>
          </cell>
          <cell r="E2029" t="str">
            <v>KG</v>
          </cell>
        </row>
        <row r="2030">
          <cell r="A2030" t="str">
            <v>SALAMI CALABRESE</v>
          </cell>
          <cell r="C2030">
            <v>14.5</v>
          </cell>
          <cell r="D2030">
            <v>14.5</v>
          </cell>
          <cell r="E2030" t="str">
            <v>KG</v>
          </cell>
        </row>
        <row r="2031">
          <cell r="A2031" t="str">
            <v>SALAMI DE GÉNE GÉNOA LAUZON</v>
          </cell>
          <cell r="C2031">
            <v>15.52</v>
          </cell>
          <cell r="D2031">
            <v>15.52</v>
          </cell>
          <cell r="E2031" t="str">
            <v>KG</v>
          </cell>
        </row>
        <row r="2032">
          <cell r="A2032" t="str">
            <v>SALAMI DE GENES</v>
          </cell>
          <cell r="C2032">
            <v>12.92</v>
          </cell>
          <cell r="D2032">
            <v>12.92</v>
          </cell>
          <cell r="E2032" t="str">
            <v>KG</v>
          </cell>
        </row>
        <row r="2033">
          <cell r="A2033" t="str">
            <v>SALAMI DEBRECCINI</v>
          </cell>
          <cell r="C2033">
            <v>9.9499999999999993</v>
          </cell>
          <cell r="D2033">
            <v>9.9499999999999993</v>
          </cell>
          <cell r="E2033" t="str">
            <v>KG</v>
          </cell>
        </row>
        <row r="2034">
          <cell r="A2034" t="str">
            <v>SALAMI HONGROIS</v>
          </cell>
          <cell r="C2034">
            <v>15.95</v>
          </cell>
          <cell r="D2034">
            <v>15.95</v>
          </cell>
          <cell r="E2034" t="str">
            <v>KG</v>
          </cell>
        </row>
        <row r="2035">
          <cell r="A2035" t="str">
            <v>SALAMI HONGROIS</v>
          </cell>
          <cell r="C2035">
            <v>10.81</v>
          </cell>
          <cell r="D2035">
            <v>10.81</v>
          </cell>
          <cell r="E2035" t="str">
            <v>KG</v>
          </cell>
        </row>
        <row r="2036">
          <cell r="A2036" t="str">
            <v>SALSA DE CANNEBERGES E.D. SMITH</v>
          </cell>
          <cell r="C2036">
            <v>18.86</v>
          </cell>
          <cell r="D2036">
            <v>5.0972972972972972</v>
          </cell>
          <cell r="E2036" t="str">
            <v>1*3,7L</v>
          </cell>
        </row>
        <row r="2037">
          <cell r="A2037" t="str">
            <v>SALSA FRESCA</v>
          </cell>
          <cell r="D2037">
            <v>4.0878731103947743</v>
          </cell>
        </row>
        <row r="2038">
          <cell r="A2038" t="str">
            <v>SALSA FRESCA</v>
          </cell>
          <cell r="D2038">
            <v>4.0878731103947743</v>
          </cell>
        </row>
        <row r="2039">
          <cell r="A2039" t="str">
            <v>SALSA FRESCA TAPAS</v>
          </cell>
          <cell r="D2039">
            <v>0.50758276552878123</v>
          </cell>
        </row>
        <row r="2040">
          <cell r="A2040" t="str">
            <v>SALSA PICO DE GALLO</v>
          </cell>
          <cell r="D2040">
            <v>5.7698679943951872</v>
          </cell>
        </row>
        <row r="2041">
          <cell r="A2041" t="str">
            <v>SALSA PICO DE GALLO (RECETTE 2015-2016)</v>
          </cell>
          <cell r="D2041">
            <v>5.4630723631350291</v>
          </cell>
        </row>
        <row r="2042">
          <cell r="A2042" t="str">
            <v>SALSA ROUGE</v>
          </cell>
          <cell r="D2042">
            <v>2.9396435398957799</v>
          </cell>
        </row>
        <row r="2043">
          <cell r="A2043" t="str">
            <v>SALSA VERDE</v>
          </cell>
          <cell r="D2043">
            <v>6.6727128278537196</v>
          </cell>
        </row>
        <row r="2044">
          <cell r="A2044" t="str">
            <v>SALSIFI</v>
          </cell>
          <cell r="C2044">
            <v>72.41</v>
          </cell>
          <cell r="D2044">
            <v>7.2409999999999997</v>
          </cell>
          <cell r="E2044" t="str">
            <v>4*2,5KG</v>
          </cell>
        </row>
        <row r="2045">
          <cell r="A2045" t="str">
            <v>SALSIFIS CANNE</v>
          </cell>
          <cell r="C2045">
            <v>29.5</v>
          </cell>
          <cell r="D2045">
            <v>3.072916666666667</v>
          </cell>
          <cell r="E2045" t="str">
            <v>12*796 ML</v>
          </cell>
        </row>
        <row r="2046">
          <cell r="A2046" t="str">
            <v>SALTIMBOCA DE VOLAILLE</v>
          </cell>
          <cell r="C2046">
            <v>94.19</v>
          </cell>
          <cell r="D2046">
            <v>15.698333333333332</v>
          </cell>
          <cell r="E2046" t="str">
            <v>24*8OZ</v>
          </cell>
        </row>
        <row r="2047">
          <cell r="A2047" t="str">
            <v>SAMOSA DE LEGUMES</v>
          </cell>
          <cell r="C2047">
            <v>51.1</v>
          </cell>
          <cell r="D2047">
            <v>0.42583333333333334</v>
          </cell>
          <cell r="E2047" t="str">
            <v>120 UN</v>
          </cell>
        </row>
        <row r="2048">
          <cell r="A2048" t="str">
            <v>SAMOSA EN TRIANGLE</v>
          </cell>
          <cell r="C2048">
            <v>75.64</v>
          </cell>
          <cell r="D2048">
            <v>0.52527777777777773</v>
          </cell>
          <cell r="E2048" t="str">
            <v>144'S</v>
          </cell>
        </row>
        <row r="2049">
          <cell r="A2049" t="str">
            <v>SANDWICH À LA CÔTE DE BŒUF LOGES 2015</v>
          </cell>
          <cell r="D2049">
            <v>3.8300036733846339</v>
          </cell>
        </row>
        <row r="2050">
          <cell r="A2050" t="str">
            <v>SANDWICH À LA DINDE</v>
          </cell>
          <cell r="D2050">
            <v>3.9771398396087791</v>
          </cell>
        </row>
        <row r="2051">
          <cell r="A2051" t="str">
            <v>SANDWICH À LA SALADE DE POULET (RECETTE)</v>
          </cell>
          <cell r="D2051">
            <v>0.83913394531138252</v>
          </cell>
        </row>
        <row r="2052">
          <cell r="A2052" t="str">
            <v>SANDWICH À L'EFFILOCHÉ DE PORC (RECETTE)</v>
          </cell>
          <cell r="D2052">
            <v>1.6884456749480212</v>
          </cell>
        </row>
        <row r="2053">
          <cell r="A2053" t="str">
            <v>SANDWICH AU FROMAGE DE CHÈVRE LOGE 2015</v>
          </cell>
          <cell r="D2053">
            <v>2.8736647377132671</v>
          </cell>
        </row>
        <row r="2054">
          <cell r="A2054" t="str">
            <v>SANDWICH AU GRAVLAX (RECETTE)</v>
          </cell>
          <cell r="D2054">
            <v>2.5430041666666665</v>
          </cell>
        </row>
        <row r="2055">
          <cell r="A2055" t="str">
            <v>SANDWICH AU THON POELÉ FRAIS</v>
          </cell>
          <cell r="D2055">
            <v>4.5187392809457894</v>
          </cell>
        </row>
        <row r="2056">
          <cell r="A2056" t="str">
            <v>SANDWICH AUX CREVETTES DE MATANE</v>
          </cell>
          <cell r="D2056">
            <v>2.5703692519967807</v>
          </cell>
        </row>
        <row r="2057">
          <cell r="A2057" t="str">
            <v>SANDWICH AUX LÉGUMES GRILLÉS</v>
          </cell>
          <cell r="D2057">
            <v>1.5510589624303506</v>
          </cell>
        </row>
        <row r="2058">
          <cell r="A2058" t="str">
            <v>SANDWICH AUX LÉGUMES GRILLÉS (RECETTE)</v>
          </cell>
          <cell r="D2058">
            <v>1.7753618347283837</v>
          </cell>
        </row>
        <row r="2059">
          <cell r="A2059" t="str">
            <v>SANDWICH BANH MI LOGES</v>
          </cell>
          <cell r="D2059">
            <v>1.2577124277606608</v>
          </cell>
        </row>
        <row r="2060">
          <cell r="A2060" t="str">
            <v>SANDWICH CAMPAGNARD (LOGES 2013-2014)</v>
          </cell>
          <cell r="D2060">
            <v>3.5745438127430993</v>
          </cell>
        </row>
        <row r="2061">
          <cell r="A2061" t="str">
            <v>SANDWICH GRAVLAX</v>
          </cell>
          <cell r="D2061">
            <v>2.1925630876021724</v>
          </cell>
        </row>
        <row r="2062">
          <cell r="A2062" t="str">
            <v>SANDWICH JAMBON BRIE</v>
          </cell>
          <cell r="D2062">
            <v>1.2431936690821255</v>
          </cell>
        </row>
        <row r="2063">
          <cell r="A2063" t="str">
            <v>SANDWICH LONGE DE PORC FUMÉ (RECETTE)</v>
          </cell>
          <cell r="D2063">
            <v>2.3377263492063491</v>
          </cell>
        </row>
        <row r="2064">
          <cell r="A2064" t="str">
            <v>SANDWICH MINI TORTA LOGES</v>
          </cell>
          <cell r="D2064">
            <v>3.9820168597611638</v>
          </cell>
        </row>
        <row r="2065">
          <cell r="A2065" t="str">
            <v>SANDWICHE ROULÉ SALADE DE THON (RECETTE)</v>
          </cell>
          <cell r="D2065">
            <v>1.1719291705416077</v>
          </cell>
        </row>
        <row r="2066">
          <cell r="A2066" t="str">
            <v>SANDWICHES MINI TORTA AU BŒUF</v>
          </cell>
          <cell r="D2066">
            <v>5.6812779282763195</v>
          </cell>
        </row>
        <row r="2067">
          <cell r="A2067" t="str">
            <v>SANDWICHES SUR PAIN BAGNAT RECETTE LOGES</v>
          </cell>
          <cell r="D2067">
            <v>2.7120995199714502</v>
          </cell>
        </row>
        <row r="2068">
          <cell r="A2068" t="str">
            <v>SANDWICHS VÉGÉTARIEN</v>
          </cell>
          <cell r="D2068">
            <v>0.63</v>
          </cell>
        </row>
        <row r="2069">
          <cell r="A2069" t="str">
            <v>SATAY DE BOEUF NATURE 30G</v>
          </cell>
          <cell r="C2069">
            <v>65.63</v>
          </cell>
          <cell r="D2069">
            <v>0.65629999999999999</v>
          </cell>
          <cell r="E2069" t="str">
            <v>100*30G</v>
          </cell>
        </row>
        <row r="2070">
          <cell r="A2070" t="str">
            <v>SATAY DE VOLAILLE CRWHD3 100 X 30g</v>
          </cell>
          <cell r="C2070">
            <v>57.71</v>
          </cell>
          <cell r="D2070">
            <v>0.57710000000000006</v>
          </cell>
          <cell r="E2070" t="str">
            <v>100 X 30 G / CS</v>
          </cell>
        </row>
        <row r="2071">
          <cell r="A2071" t="str">
            <v xml:space="preserve">SAUCE ACCOMPAGNEMENT STEAK MAGGIE OAKES </v>
          </cell>
          <cell r="D2071">
            <v>0.75</v>
          </cell>
          <cell r="E2071" t="str">
            <v>PORTION</v>
          </cell>
        </row>
        <row r="2072">
          <cell r="A2072" t="str">
            <v>SAUCE À LA MOUTARDE DE MEAUX</v>
          </cell>
          <cell r="D2072">
            <v>9.9570253623188414</v>
          </cell>
        </row>
        <row r="2073">
          <cell r="A2073" t="str">
            <v>SAUCE À LA VONGOLE</v>
          </cell>
          <cell r="D2073">
            <v>2.6133203126014166</v>
          </cell>
        </row>
        <row r="2074">
          <cell r="A2074" t="str">
            <v>SAUCE À L'ANETH (RECETTE)</v>
          </cell>
          <cell r="D2074">
            <v>4.7700000000000005</v>
          </cell>
        </row>
        <row r="2075">
          <cell r="A2075" t="str">
            <v>SAUCE À L'ÉCHALOTTE</v>
          </cell>
          <cell r="D2075">
            <v>16.254512959479293</v>
          </cell>
        </row>
        <row r="2076">
          <cell r="A2076" t="str">
            <v>SAUCE À L'ÉRABLE</v>
          </cell>
          <cell r="D2076">
            <v>14.043760232419135</v>
          </cell>
        </row>
        <row r="2077">
          <cell r="A2077" t="str">
            <v>SAUCE À L'ORANGE ET GINGEMBRE</v>
          </cell>
          <cell r="C2077">
            <v>30.77</v>
          </cell>
          <cell r="D2077">
            <v>4.1581081081081077</v>
          </cell>
          <cell r="E2077" t="str">
            <v>2*3.7L</v>
          </cell>
        </row>
        <row r="2078">
          <cell r="A2078" t="str">
            <v>SAUCE AIGRE DOUCE</v>
          </cell>
          <cell r="D2078">
            <v>7.0243855477555996</v>
          </cell>
        </row>
        <row r="2079">
          <cell r="A2079" t="str">
            <v>SAUCE AIGRE DOUCE E.D. SMITH</v>
          </cell>
          <cell r="C2079">
            <v>30.11</v>
          </cell>
          <cell r="D2079">
            <v>4.0689189189189188</v>
          </cell>
          <cell r="E2079" t="str">
            <v>2*3.7LITRES</v>
          </cell>
        </row>
        <row r="2080">
          <cell r="A2080" t="str">
            <v>SAUCE AIL ET CHILI</v>
          </cell>
          <cell r="C2080">
            <v>23.83</v>
          </cell>
          <cell r="D2080">
            <v>3.3097222222222218</v>
          </cell>
          <cell r="E2080" t="str">
            <v>2*3.6L</v>
          </cell>
        </row>
        <row r="2081">
          <cell r="A2081" t="str">
            <v>SAUCE ALFREDO</v>
          </cell>
          <cell r="C2081">
            <v>10</v>
          </cell>
          <cell r="D2081">
            <v>10</v>
          </cell>
          <cell r="E2081" t="str">
            <v>L</v>
          </cell>
        </row>
        <row r="2082">
          <cell r="A2082" t="str">
            <v>SAUCE ARACHIDE</v>
          </cell>
          <cell r="C2082">
            <v>27.02</v>
          </cell>
          <cell r="D2082">
            <v>7.1481481481481488</v>
          </cell>
          <cell r="E2082" t="str">
            <v>2*1.89L</v>
          </cell>
        </row>
        <row r="2083">
          <cell r="A2083" t="str">
            <v>SAUCE AU  CHOCOLAT   RICHARDSON</v>
          </cell>
          <cell r="C2083">
            <v>40.729999999999997</v>
          </cell>
          <cell r="D2083">
            <v>3.3941666666666666</v>
          </cell>
          <cell r="E2083" t="str">
            <v>12*1L</v>
          </cell>
        </row>
        <row r="2084">
          <cell r="A2084" t="str">
            <v>SAUCE AU BLEU</v>
          </cell>
          <cell r="D2084">
            <v>7.0706142621145371</v>
          </cell>
        </row>
        <row r="2085">
          <cell r="A2085" t="str">
            <v>SAUCE AU BRIE</v>
          </cell>
          <cell r="D2085">
            <v>8.4515767254038181</v>
          </cell>
        </row>
        <row r="2086">
          <cell r="A2086" t="str">
            <v>SAUCE AU JUS BERTHELET</v>
          </cell>
          <cell r="C2086">
            <v>0</v>
          </cell>
          <cell r="D2086">
            <v>0</v>
          </cell>
          <cell r="E2086" t="str">
            <v>8 X 1.5 L</v>
          </cell>
        </row>
        <row r="2087">
          <cell r="A2087" t="str">
            <v xml:space="preserve">SAUCE AU JUS NATUREL ET MIEL </v>
          </cell>
          <cell r="D2087">
            <v>13.998665573174319</v>
          </cell>
        </row>
        <row r="2088">
          <cell r="A2088" t="str">
            <v>SAUCE AU LAIT DE NOIX DE COCO (POISSON)</v>
          </cell>
          <cell r="D2088">
            <v>5.6545159128611147</v>
          </cell>
        </row>
        <row r="2089">
          <cell r="A2089" t="str">
            <v>SAUCE AU MIEL</v>
          </cell>
          <cell r="D2089">
            <v>20.006860543997629</v>
          </cell>
        </row>
        <row r="2090">
          <cell r="A2090" t="str">
            <v>SAUCE AU MIEL ET AIL RÔTI (DISTAL)</v>
          </cell>
          <cell r="C2090">
            <v>32.58</v>
          </cell>
          <cell r="D2090">
            <v>4.4027027027027019</v>
          </cell>
          <cell r="E2090" t="str">
            <v>2*3.7L</v>
          </cell>
        </row>
        <row r="2091">
          <cell r="A2091" t="str">
            <v>SAUCE AU POIVRE</v>
          </cell>
          <cell r="D2091">
            <v>19.217905279380815</v>
          </cell>
        </row>
        <row r="2092">
          <cell r="A2092" t="str">
            <v>SAUCE AU PORTO</v>
          </cell>
          <cell r="D2092">
            <v>20.671031448835198</v>
          </cell>
        </row>
        <row r="2093">
          <cell r="A2093" t="str">
            <v>SAUCE AU PRUNES</v>
          </cell>
          <cell r="C2093">
            <v>19.48</v>
          </cell>
          <cell r="D2093">
            <v>2.4350000000000001</v>
          </cell>
          <cell r="E2093" t="str">
            <v>2*4 L</v>
          </cell>
        </row>
        <row r="2094">
          <cell r="A2094" t="str">
            <v>SAUCE AU RAIFORT</v>
          </cell>
          <cell r="D2094">
            <v>4.0768598214285712</v>
          </cell>
        </row>
        <row r="2095">
          <cell r="A2095" t="str">
            <v>SAUCE AU VIN ROUGE</v>
          </cell>
          <cell r="D2095">
            <v>11.946628334962217</v>
          </cell>
        </row>
        <row r="2096">
          <cell r="A2096" t="str">
            <v>SAUCE AU YOGOURT BUFFALO ÉPICÉ</v>
          </cell>
          <cell r="C2096">
            <v>18</v>
          </cell>
          <cell r="D2096">
            <v>4.7619047619047619</v>
          </cell>
          <cell r="E2096" t="str">
            <v>3.78L</v>
          </cell>
        </row>
        <row r="2097">
          <cell r="A2097" t="str">
            <v>SAUCE AU YOGOURT CARI ET POIVRON GRILLÉ</v>
          </cell>
          <cell r="C2097">
            <v>18</v>
          </cell>
          <cell r="D2097">
            <v>4.7619047619047619</v>
          </cell>
          <cell r="E2097" t="str">
            <v>3.78L</v>
          </cell>
        </row>
        <row r="2098">
          <cell r="A2098" t="str">
            <v>SAUCE AUX  PRUNES</v>
          </cell>
          <cell r="C2098">
            <v>51.25</v>
          </cell>
          <cell r="D2098">
            <v>51.25</v>
          </cell>
          <cell r="E2098" t="str">
            <v>12LB</v>
          </cell>
        </row>
        <row r="2099">
          <cell r="A2099" t="str">
            <v>SAUCE AUX AGRUMES</v>
          </cell>
          <cell r="D2099">
            <v>8.337694875776398</v>
          </cell>
        </row>
        <row r="2100">
          <cell r="A2100" t="str">
            <v>SAUCE AUX CANNEBERGES</v>
          </cell>
          <cell r="C2100">
            <v>55.54</v>
          </cell>
          <cell r="D2100">
            <v>15.427777777777777</v>
          </cell>
          <cell r="E2100" t="str">
            <v>3.6 L</v>
          </cell>
        </row>
        <row r="2101">
          <cell r="A2101" t="str">
            <v>SAUCE AUX CANNEBERGES</v>
          </cell>
          <cell r="C2101">
            <v>48.27</v>
          </cell>
          <cell r="D2101">
            <v>3.2836734693877547</v>
          </cell>
          <cell r="E2101" t="str">
            <v>6*2,45</v>
          </cell>
        </row>
        <row r="2102">
          <cell r="A2102" t="str">
            <v>SAUCE AUX CHAMPIGNONS SAUVAGES</v>
          </cell>
          <cell r="D2102">
            <v>19.458231981117695</v>
          </cell>
        </row>
        <row r="2103">
          <cell r="A2103" t="str">
            <v>SAUCE AUX CINQ FROMAGES</v>
          </cell>
          <cell r="D2103">
            <v>9.2900878233367212</v>
          </cell>
        </row>
        <row r="2104">
          <cell r="A2104" t="str">
            <v>SAUCE AUX MORILLES</v>
          </cell>
          <cell r="D2104">
            <v>20.124312147697601</v>
          </cell>
        </row>
        <row r="2105">
          <cell r="A2105" t="str">
            <v>SAUCE AUX PETITS LÉGUMES</v>
          </cell>
          <cell r="D2105">
            <v>5.1518062740596262</v>
          </cell>
        </row>
        <row r="2106">
          <cell r="A2106" t="str">
            <v>SAUCE AUX PLEUROTTES</v>
          </cell>
          <cell r="D2106">
            <v>14.590355248320348</v>
          </cell>
        </row>
        <row r="2107">
          <cell r="A2107" t="str">
            <v>SAUCE AUX SHITAKE</v>
          </cell>
          <cell r="D2107">
            <v>14.325488618285835</v>
          </cell>
        </row>
        <row r="2108">
          <cell r="A2108" t="str">
            <v>SAUCE AUX TOMATES SÈCHÉES</v>
          </cell>
          <cell r="D2108">
            <v>13.104215573773152</v>
          </cell>
        </row>
        <row r="2109">
          <cell r="A2109" t="str">
            <v>SAUCE B.B.Q. CATTLEMAN</v>
          </cell>
          <cell r="C2109">
            <v>28.85</v>
          </cell>
          <cell r="D2109">
            <v>3.8161375661375665</v>
          </cell>
          <cell r="E2109" t="str">
            <v>2* 3,8L</v>
          </cell>
        </row>
        <row r="2110">
          <cell r="A2110" t="str">
            <v>SAUCE BBC ASIATIQUE</v>
          </cell>
          <cell r="C2110">
            <v>24</v>
          </cell>
          <cell r="D2110">
            <v>6.3492063492063497</v>
          </cell>
          <cell r="E2110" t="str">
            <v>2*1.89L</v>
          </cell>
        </row>
        <row r="2111">
          <cell r="A2111" t="str">
            <v>SAUCE BBQ BERTHELET</v>
          </cell>
          <cell r="C2111">
            <v>26.77</v>
          </cell>
          <cell r="D2111">
            <v>3.5410052910052912</v>
          </cell>
          <cell r="E2111" t="str">
            <v>2 X 3.78L</v>
          </cell>
        </row>
        <row r="2112">
          <cell r="A2112" t="str">
            <v>SAUCE BÉARNAISE (RECETTE)</v>
          </cell>
          <cell r="D2112">
            <v>0.73146897540485534</v>
          </cell>
          <cell r="E2112" t="str">
            <v>PORTION 60 ML</v>
          </cell>
        </row>
        <row r="2113">
          <cell r="A2113" t="str">
            <v xml:space="preserve">SAUCE BEARNAISE KNORR             </v>
          </cell>
          <cell r="C2113">
            <v>20.48</v>
          </cell>
          <cell r="D2113">
            <v>25.6</v>
          </cell>
          <cell r="E2113" t="str">
            <v>800GR</v>
          </cell>
        </row>
        <row r="2114">
          <cell r="A2114" t="str">
            <v>SAUCE BÉCHAMEL</v>
          </cell>
          <cell r="D2114">
            <v>3.135191024229075</v>
          </cell>
        </row>
        <row r="2115">
          <cell r="A2115" t="str">
            <v>SAUCE BOLOGNAISE</v>
          </cell>
          <cell r="D2115">
            <v>10.14866469039365</v>
          </cell>
        </row>
        <row r="2116">
          <cell r="A2116" t="str">
            <v>SAUCE BOLOGNAISE (RECETTE)</v>
          </cell>
          <cell r="D2116">
            <v>10.526760000854701</v>
          </cell>
        </row>
        <row r="2117">
          <cell r="A2117" t="str">
            <v>SAUCE BRETONNE</v>
          </cell>
          <cell r="D2117">
            <v>6.3525151136279856</v>
          </cell>
        </row>
        <row r="2118">
          <cell r="A2118" t="str">
            <v>SAUCE CARAMEL</v>
          </cell>
          <cell r="C2118">
            <v>31.57</v>
          </cell>
          <cell r="D2118">
            <v>3.94625</v>
          </cell>
          <cell r="E2118" t="str">
            <v>8*1LITRE</v>
          </cell>
        </row>
        <row r="2119">
          <cell r="A2119" t="str">
            <v>SAUCE CARBONARA</v>
          </cell>
          <cell r="D2119" t="e">
            <v>#N/A</v>
          </cell>
        </row>
        <row r="2120">
          <cell r="A2120" t="str">
            <v>SAUCE CHARCUTIÈRE</v>
          </cell>
          <cell r="D2120">
            <v>5.5816709792158363</v>
          </cell>
        </row>
        <row r="2121">
          <cell r="A2121" t="str">
            <v>SAUCE CHILI E.D. SMITH</v>
          </cell>
          <cell r="C2121">
            <v>30.14</v>
          </cell>
          <cell r="D2121">
            <v>4.0729729729729724</v>
          </cell>
          <cell r="E2121" t="str">
            <v>2*3.7 L</v>
          </cell>
        </row>
        <row r="2122">
          <cell r="A2122" t="str">
            <v xml:space="preserve">SAUCE CHILI HEINZ                           </v>
          </cell>
          <cell r="C2122">
            <v>44.07</v>
          </cell>
          <cell r="D2122">
            <v>2.4898305084745762</v>
          </cell>
          <cell r="E2122" t="str">
            <v>6*100OZ</v>
          </cell>
        </row>
        <row r="2123">
          <cell r="A2123" t="str">
            <v>SAUCE CHILI SUCRÉ</v>
          </cell>
          <cell r="C2123">
            <v>30.14</v>
          </cell>
          <cell r="D2123">
            <v>4.0729729729729724</v>
          </cell>
          <cell r="E2123" t="str">
            <v>2*3.7 L</v>
          </cell>
        </row>
        <row r="2124">
          <cell r="A2124" t="str">
            <v>SAUCE CHIMICHURRI</v>
          </cell>
          <cell r="D2124">
            <v>14.56117552290204</v>
          </cell>
        </row>
        <row r="2125">
          <cell r="A2125" t="str">
            <v>SAUCE CHIMICHURRI (RECETTE)</v>
          </cell>
          <cell r="D2125">
            <v>19.126525585873484</v>
          </cell>
        </row>
        <row r="2126">
          <cell r="A2126" t="str">
            <v>SAUCE CHIMICHURRI DISTAL</v>
          </cell>
          <cell r="C2126">
            <v>10</v>
          </cell>
          <cell r="D2126">
            <v>10</v>
          </cell>
          <cell r="E2126" t="str">
            <v>KG</v>
          </cell>
        </row>
        <row r="2127">
          <cell r="A2127" t="str">
            <v>SAUCE CHIPOTLE</v>
          </cell>
          <cell r="C2127">
            <v>25.04</v>
          </cell>
          <cell r="D2127">
            <v>4.3819999999999997</v>
          </cell>
          <cell r="E2127" t="str">
            <v>12*475 ML</v>
          </cell>
        </row>
        <row r="2128">
          <cell r="A2128" t="str">
            <v>SAUCE CHOCOLAT</v>
          </cell>
          <cell r="D2128">
            <v>4.12</v>
          </cell>
        </row>
        <row r="2129">
          <cell r="A2129" t="str">
            <v>SAUCE CITRON ET AIL</v>
          </cell>
          <cell r="D2129">
            <v>6.5807642336037775</v>
          </cell>
        </row>
        <row r="2130">
          <cell r="A2130" t="str">
            <v>SAUCE COCKTAIL</v>
          </cell>
          <cell r="D2130">
            <v>3.8626943243701102</v>
          </cell>
        </row>
        <row r="2131">
          <cell r="A2131" t="str">
            <v>SAUCE CRÈME</v>
          </cell>
          <cell r="D2131">
            <v>11.84962130563688</v>
          </cell>
        </row>
        <row r="2132">
          <cell r="A2132" t="str">
            <v>SAUCE CRÈME À LA GOUSSE DE VANILLE</v>
          </cell>
          <cell r="D2132">
            <v>13.413459259259259</v>
          </cell>
        </row>
        <row r="2133">
          <cell r="A2133" t="str">
            <v>SAUCE CRÈME D'ASPERGES</v>
          </cell>
          <cell r="D2133">
            <v>5.5930935492233713</v>
          </cell>
        </row>
        <row r="2134">
          <cell r="A2134" t="str">
            <v>SAUCE CUMBERLAND</v>
          </cell>
          <cell r="D2134">
            <v>8.337694875776398</v>
          </cell>
        </row>
        <row r="2135">
          <cell r="A2135" t="str">
            <v>SAUCE DEMI GLACE</v>
          </cell>
          <cell r="C2135">
            <v>25</v>
          </cell>
          <cell r="D2135">
            <v>25</v>
          </cell>
          <cell r="E2135" t="str">
            <v>KG</v>
          </cell>
        </row>
        <row r="2136">
          <cell r="A2136" t="str">
            <v>SAUCE DEMI GLACE VIN ROUGE</v>
          </cell>
          <cell r="D2136">
            <v>0.69460774235720901</v>
          </cell>
          <cell r="E2136" t="str">
            <v>PORTION</v>
          </cell>
        </row>
        <row r="2137">
          <cell r="A2137" t="str">
            <v>SAUCE DEMI GLACE POUDRE DISTAL</v>
          </cell>
          <cell r="C2137">
            <v>24.71</v>
          </cell>
          <cell r="D2137">
            <v>30.887499999999999</v>
          </cell>
          <cell r="E2137" t="str">
            <v>800GR</v>
          </cell>
        </row>
        <row r="2138">
          <cell r="A2138" t="str">
            <v>SAUCE HOI-SIN</v>
          </cell>
          <cell r="C2138">
            <v>31.82</v>
          </cell>
          <cell r="D2138">
            <v>8.4179894179894177</v>
          </cell>
          <cell r="E2138" t="str">
            <v>2*1.89L</v>
          </cell>
        </row>
        <row r="2139">
          <cell r="A2139" t="str">
            <v>SAUCE HOLLANDAISE (STIRLING)</v>
          </cell>
          <cell r="C2139">
            <v>62.74</v>
          </cell>
          <cell r="D2139">
            <v>8.6267500000000013</v>
          </cell>
          <cell r="E2139" t="str">
            <v>16*454GR</v>
          </cell>
        </row>
        <row r="2140">
          <cell r="A2140" t="str">
            <v>SAUCE HOLLANDAISE KNORR</v>
          </cell>
          <cell r="C2140">
            <v>20.66</v>
          </cell>
          <cell r="D2140">
            <v>25.824999999999999</v>
          </cell>
          <cell r="E2140" t="str">
            <v>800GR</v>
          </cell>
        </row>
        <row r="2141">
          <cell r="A2141" t="str">
            <v>SAUCE HOLLANDAISE MAISON</v>
          </cell>
          <cell r="D2141">
            <v>15.72489657153802</v>
          </cell>
        </row>
        <row r="2142">
          <cell r="A2142" t="str">
            <v>SAUCE INDIENNE MADRAS</v>
          </cell>
          <cell r="C2142">
            <v>20.23</v>
          </cell>
          <cell r="D2142">
            <v>5.3518518518518521</v>
          </cell>
          <cell r="E2142" t="str">
            <v>2*1.89L</v>
          </cell>
        </row>
        <row r="2143">
          <cell r="A2143" t="str">
            <v>SAUCE LOUIS</v>
          </cell>
          <cell r="D2143">
            <v>5.3392113466201145</v>
          </cell>
          <cell r="E2143" t="str">
            <v>LITRE</v>
          </cell>
        </row>
        <row r="2144">
          <cell r="A2144" t="str">
            <v>SAUCE MERLOT</v>
          </cell>
          <cell r="D2144">
            <v>19.479930243830559</v>
          </cell>
        </row>
        <row r="2145">
          <cell r="A2145" t="str">
            <v>SAUCE MIGNONETTE</v>
          </cell>
          <cell r="D2145">
            <v>2.2903966666666666</v>
          </cell>
          <cell r="E2145" t="str">
            <v>LITRE</v>
          </cell>
        </row>
        <row r="2146">
          <cell r="A2146" t="str">
            <v>SAUCE MINI TABASCO</v>
          </cell>
          <cell r="C2146">
            <v>104.66</v>
          </cell>
          <cell r="D2146">
            <v>0.72680555555555548</v>
          </cell>
          <cell r="E2146" t="str">
            <v>144*3.7ML</v>
          </cell>
        </row>
        <row r="2147">
          <cell r="A2147" t="str">
            <v>SAUCE MORNAY</v>
          </cell>
          <cell r="D2147">
            <v>4.4554688020068527</v>
          </cell>
        </row>
        <row r="2148">
          <cell r="A2148" t="str">
            <v>SAUCE MORNAY (RECETTE LOGES)</v>
          </cell>
          <cell r="D2148">
            <v>8.4677166533635368</v>
          </cell>
        </row>
        <row r="2149">
          <cell r="A2149" t="str">
            <v>SAUCE NAPOLITAINE O SOLE MOI</v>
          </cell>
          <cell r="C2149">
            <v>43.85</v>
          </cell>
          <cell r="D2149">
            <v>3.508</v>
          </cell>
          <cell r="E2149" t="str">
            <v>12.5L</v>
          </cell>
        </row>
        <row r="2150">
          <cell r="A2150" t="str">
            <v>SAUCE ORANGE ET GINGEMBRE</v>
          </cell>
          <cell r="C2150">
            <v>31.61</v>
          </cell>
          <cell r="D2150">
            <v>4.2716216216216214</v>
          </cell>
          <cell r="E2150" t="str">
            <v>2*3.7L</v>
          </cell>
        </row>
        <row r="2151">
          <cell r="A2151" t="str">
            <v>SAUCE OSTENDAISE (RECETTE)</v>
          </cell>
          <cell r="D2151">
            <v>15.531938588295445</v>
          </cell>
        </row>
        <row r="2152">
          <cell r="A2152" t="str">
            <v>SAUCE PIRI PIRI MAJOR</v>
          </cell>
          <cell r="C2152">
            <v>31.61</v>
          </cell>
          <cell r="D2152">
            <v>4.2716216216216214</v>
          </cell>
          <cell r="E2152" t="str">
            <v>2*3.7L</v>
          </cell>
        </row>
        <row r="2153">
          <cell r="A2153" t="str">
            <v>SAUCE POISSON</v>
          </cell>
          <cell r="C2153">
            <v>40.17</v>
          </cell>
          <cell r="D2153">
            <v>4.6493055555555562</v>
          </cell>
          <cell r="E2153" t="str">
            <v>12*0.72L</v>
          </cell>
        </row>
        <row r="2154">
          <cell r="A2154" t="str">
            <v>SAUCE POIVRADE AUX MYRTILLES</v>
          </cell>
          <cell r="D2154">
            <v>8.0628947299148681</v>
          </cell>
        </row>
        <row r="2155">
          <cell r="A2155" t="str">
            <v>SAUCE PONZU</v>
          </cell>
          <cell r="D2155">
            <v>4.7917200147303083</v>
          </cell>
        </row>
        <row r="2156">
          <cell r="A2156" t="str">
            <v>SAUCE PONZU CRÈMEUSE ( DISTAL)</v>
          </cell>
          <cell r="C2156">
            <v>22.57</v>
          </cell>
          <cell r="D2156">
            <v>2.9854497354497358</v>
          </cell>
          <cell r="E2156" t="str">
            <v>2*3.78LITRES</v>
          </cell>
        </row>
        <row r="2157">
          <cell r="A2157" t="str">
            <v>SAUCE PRIMAVERA</v>
          </cell>
          <cell r="D2157">
            <v>5.8400271323035247</v>
          </cell>
        </row>
        <row r="2158">
          <cell r="A2158" t="str">
            <v>SAUCE PUTANESCA</v>
          </cell>
          <cell r="D2158">
            <v>8.8230082066143183</v>
          </cell>
        </row>
        <row r="2159">
          <cell r="A2159" t="str">
            <v>SAUCE RAIFORT</v>
          </cell>
          <cell r="D2159">
            <v>4.0768598214285712</v>
          </cell>
        </row>
        <row r="2160">
          <cell r="A2160" t="str">
            <v>SAUCE RANCH HELLMAN'S</v>
          </cell>
          <cell r="C2160">
            <v>25.69</v>
          </cell>
          <cell r="D2160">
            <v>3.3981481481481484</v>
          </cell>
          <cell r="E2160" t="str">
            <v>2*3.78LITRES</v>
          </cell>
        </row>
        <row r="2161">
          <cell r="A2161" t="str">
            <v>SAUCE RED HOT</v>
          </cell>
          <cell r="C2161">
            <v>54.22</v>
          </cell>
          <cell r="D2161">
            <v>3.5859788359788363</v>
          </cell>
          <cell r="E2161" t="str">
            <v>4*3.78LITRE</v>
          </cell>
        </row>
        <row r="2162">
          <cell r="A2162" t="str">
            <v>SAUCE RÉMOULADE</v>
          </cell>
          <cell r="D2162">
            <v>4.1190665248639515</v>
          </cell>
        </row>
        <row r="2163">
          <cell r="A2163" t="str">
            <v>SAUCE ROSÉ</v>
          </cell>
          <cell r="D2163">
            <v>2.3576824760635033</v>
          </cell>
        </row>
        <row r="2164">
          <cell r="A2164" t="str">
            <v>SAUCE SECRETTE (RECETTE)</v>
          </cell>
          <cell r="D2164">
            <v>3.3549479166666667</v>
          </cell>
        </row>
        <row r="2165">
          <cell r="A2165" t="str">
            <v>SAUCE SOYA DISTAL</v>
          </cell>
          <cell r="C2165">
            <v>16.690000000000001</v>
          </cell>
          <cell r="D2165">
            <v>4.4036939313984176</v>
          </cell>
          <cell r="E2165" t="str">
            <v>3.79 L</v>
          </cell>
        </row>
        <row r="2166">
          <cell r="A2166" t="str">
            <v>SAUCE SRIRACHA</v>
          </cell>
          <cell r="C2166">
            <v>54.22</v>
          </cell>
          <cell r="D2166">
            <v>3.5859788359788363</v>
          </cell>
          <cell r="E2166" t="str">
            <v>4*3.78LITRE</v>
          </cell>
        </row>
        <row r="2167">
          <cell r="A2167" t="str">
            <v>SAUCES STEAK (MOYENNE DE PRIX)</v>
          </cell>
          <cell r="D2167">
            <v>0.75</v>
          </cell>
        </row>
        <row r="2168">
          <cell r="A2168" t="str">
            <v>SAUCE SUPRÊME AU VIN BLANC</v>
          </cell>
          <cell r="D2168">
            <v>6.2544467273978883</v>
          </cell>
        </row>
        <row r="2169">
          <cell r="A2169" t="str">
            <v>SAUCE TABASCO</v>
          </cell>
          <cell r="C2169">
            <v>61.04</v>
          </cell>
          <cell r="D2169">
            <v>35.810133333333333</v>
          </cell>
          <cell r="E2169" t="str">
            <v>12*142ML</v>
          </cell>
        </row>
        <row r="2170">
          <cell r="A2170" t="str">
            <v>SAUCE TAMARIN</v>
          </cell>
          <cell r="C2170">
            <v>20.23</v>
          </cell>
          <cell r="D2170">
            <v>5.3518518518518521</v>
          </cell>
          <cell r="E2170" t="str">
            <v>2*1.89L</v>
          </cell>
        </row>
        <row r="2171">
          <cell r="A2171" t="str">
            <v>SAUCE TARTARE ( RECETTE)</v>
          </cell>
          <cell r="D2171">
            <v>4.1877031989849955</v>
          </cell>
        </row>
        <row r="2172">
          <cell r="A2172" t="str">
            <v>SAUCE TERIYAKI</v>
          </cell>
          <cell r="C2172">
            <v>31.76</v>
          </cell>
          <cell r="D2172">
            <v>4.2918918918918916</v>
          </cell>
          <cell r="E2172" t="str">
            <v>2*3.7L</v>
          </cell>
        </row>
        <row r="2173">
          <cell r="A2173" t="str">
            <v>SAUCE TERIYAKI SÉSAME</v>
          </cell>
          <cell r="C2173">
            <v>31.76</v>
          </cell>
          <cell r="D2173">
            <v>4.2918918918918916</v>
          </cell>
          <cell r="E2173" t="str">
            <v>2*3.7 LITRE</v>
          </cell>
        </row>
        <row r="2174">
          <cell r="A2174" t="str">
            <v>SAUCE TEX MEX (RECETTE)</v>
          </cell>
          <cell r="D2174">
            <v>8.0561893983741477</v>
          </cell>
        </row>
        <row r="2175">
          <cell r="A2175" t="str">
            <v>SAUCE THAI (RECETTE)</v>
          </cell>
          <cell r="D2175">
            <v>4.7893098508065286</v>
          </cell>
        </row>
        <row r="2176">
          <cell r="A2176" t="str">
            <v>SAUCE TOMATES</v>
          </cell>
          <cell r="D2176">
            <v>5.693661971830986</v>
          </cell>
        </row>
        <row r="2177">
          <cell r="A2177" t="str">
            <v>SAUCE TOMATES ET BASILIC (RECETTE)</v>
          </cell>
          <cell r="D2177">
            <v>3.5929469471662512</v>
          </cell>
        </row>
        <row r="2178">
          <cell r="A2178" t="str">
            <v>SAUCE TOMATES MARINARA</v>
          </cell>
          <cell r="C2178">
            <v>28.81</v>
          </cell>
          <cell r="D2178">
            <v>1.6907276995305165</v>
          </cell>
          <cell r="E2178" t="str">
            <v>6*2.84L</v>
          </cell>
        </row>
        <row r="2179">
          <cell r="A2179" t="str">
            <v>SAUCE TZATZIKI</v>
          </cell>
          <cell r="C2179">
            <v>72.819999999999993</v>
          </cell>
          <cell r="D2179">
            <v>7.2819999999999991</v>
          </cell>
          <cell r="E2179" t="str">
            <v>10L</v>
          </cell>
        </row>
        <row r="2180">
          <cell r="A2180" t="str">
            <v>SAUCE TZATZIKI KRINOS</v>
          </cell>
          <cell r="C2180">
            <v>72.819999999999993</v>
          </cell>
          <cell r="D2180">
            <v>7.2819999999999991</v>
          </cell>
          <cell r="E2180" t="str">
            <v>10L</v>
          </cell>
        </row>
        <row r="2181">
          <cell r="A2181" t="str">
            <v>SAUCE VELOUTÉ DE POISSON AU VIN BLANC</v>
          </cell>
          <cell r="D2181">
            <v>6.1943754465182259</v>
          </cell>
        </row>
        <row r="2182">
          <cell r="A2182" t="str">
            <v>SAUCE VIERGE RELEVÉE</v>
          </cell>
          <cell r="D2182">
            <v>5.0760170313432678</v>
          </cell>
        </row>
        <row r="2183">
          <cell r="A2183" t="str">
            <v>SAUCE WORCESTERSHIR</v>
          </cell>
          <cell r="C2183">
            <v>21.78</v>
          </cell>
          <cell r="D2183">
            <v>12.251250000000001</v>
          </cell>
          <cell r="E2183" t="str">
            <v>12*148ML</v>
          </cell>
        </row>
        <row r="2184">
          <cell r="A2184" t="str">
            <v>SAUCE WORCESTERSHIRE</v>
          </cell>
          <cell r="C2184">
            <v>16.59</v>
          </cell>
          <cell r="D2184">
            <v>16.59</v>
          </cell>
          <cell r="E2184" t="str">
            <v>3.79 L</v>
          </cell>
        </row>
        <row r="2185">
          <cell r="A2185" t="str">
            <v>SAUCISSE BLANCHE (CHOUCROUTE)</v>
          </cell>
          <cell r="C2185">
            <v>12.95</v>
          </cell>
          <cell r="D2185">
            <v>12.95</v>
          </cell>
          <cell r="E2185" t="str">
            <v>KG</v>
          </cell>
        </row>
        <row r="2186">
          <cell r="A2186" t="str">
            <v>SAUCISSE DE PORC ET BŒUF LAUZON</v>
          </cell>
          <cell r="C2186">
            <v>19.149999999999999</v>
          </cell>
          <cell r="D2186">
            <v>19.149999999999999</v>
          </cell>
          <cell r="E2186" t="str">
            <v>KG</v>
          </cell>
        </row>
        <row r="2187">
          <cell r="A2187" t="str">
            <v>SAUCISSE DE PORC PURE</v>
          </cell>
          <cell r="C2187">
            <v>19.52</v>
          </cell>
          <cell r="D2187">
            <v>3.9039999999999999</v>
          </cell>
          <cell r="E2187" t="str">
            <v>5KG</v>
          </cell>
        </row>
        <row r="2188">
          <cell r="A2188" t="str">
            <v>SAUCISSE DE TOULOUSE</v>
          </cell>
          <cell r="C2188">
            <v>8.9499999999999993</v>
          </cell>
          <cell r="D2188">
            <v>8.9499999999999993</v>
          </cell>
          <cell r="E2188" t="str">
            <v>KG</v>
          </cell>
        </row>
        <row r="2189">
          <cell r="A2189" t="str">
            <v>SAUCISSE DE TOULOUSE CONG. LONZON</v>
          </cell>
          <cell r="C2189">
            <v>6.28</v>
          </cell>
          <cell r="D2189">
            <v>6.28</v>
          </cell>
          <cell r="E2189" t="str">
            <v>KG</v>
          </cell>
        </row>
        <row r="2190">
          <cell r="A2190" t="str">
            <v>SAUCISSE DEBRECINI (CHOUCROUTE)</v>
          </cell>
          <cell r="C2190">
            <v>9.9499999999999993</v>
          </cell>
          <cell r="D2190">
            <v>9.9499999999999993</v>
          </cell>
          <cell r="E2190" t="str">
            <v>KG</v>
          </cell>
        </row>
        <row r="2191">
          <cell r="A2191" t="str">
            <v>SAUCISSE DEBREZINER CONG. LAUZON</v>
          </cell>
          <cell r="C2191">
            <v>10.69</v>
          </cell>
          <cell r="D2191">
            <v>10.69</v>
          </cell>
          <cell r="E2191" t="str">
            <v>KG</v>
          </cell>
        </row>
        <row r="2192">
          <cell r="A2192" t="str">
            <v>SAUCISSE ITAL DOUCE TOMATE ET BASILIC</v>
          </cell>
          <cell r="C2192">
            <v>10.199999999999999</v>
          </cell>
          <cell r="D2192">
            <v>10.199999999999999</v>
          </cell>
          <cell r="E2192" t="str">
            <v>KG</v>
          </cell>
        </row>
        <row r="2193">
          <cell r="A2193" t="str">
            <v>SAUCISSE ITALIENNE</v>
          </cell>
          <cell r="C2193">
            <v>9.9499999999999993</v>
          </cell>
          <cell r="D2193">
            <v>9.9499999999999993</v>
          </cell>
          <cell r="E2193" t="str">
            <v>KG</v>
          </cell>
        </row>
        <row r="2194">
          <cell r="A2194" t="str">
            <v>SAUCISSE ITALIENNE DOUCE CONG ROMA LAUZON</v>
          </cell>
          <cell r="C2194">
            <v>9.3800000000000008</v>
          </cell>
          <cell r="D2194">
            <v>9.3800000000000008</v>
          </cell>
          <cell r="E2194" t="str">
            <v>KG</v>
          </cell>
        </row>
        <row r="2195">
          <cell r="A2195" t="str">
            <v>SAUCISSE ITALIENNE DOUCE CONG. LAUZON</v>
          </cell>
          <cell r="C2195">
            <v>6.28</v>
          </cell>
          <cell r="D2195">
            <v>6.28</v>
          </cell>
          <cell r="E2195" t="str">
            <v>KG</v>
          </cell>
        </row>
        <row r="2196">
          <cell r="A2196" t="str">
            <v>SAUCISSE ITALIENNE FORTE CONG. LAUZON</v>
          </cell>
          <cell r="C2196">
            <v>9.3800000000000008</v>
          </cell>
          <cell r="D2196">
            <v>9.3800000000000008</v>
          </cell>
          <cell r="E2196" t="str">
            <v>KG</v>
          </cell>
        </row>
        <row r="2197">
          <cell r="A2197" t="str">
            <v>SAUCISSE ITALIENNE PIQUANTE</v>
          </cell>
          <cell r="C2197">
            <v>14.8</v>
          </cell>
          <cell r="D2197">
            <v>14.8</v>
          </cell>
          <cell r="E2197" t="str">
            <v>KG</v>
          </cell>
        </row>
        <row r="2198">
          <cell r="A2198" t="str">
            <v>SAUCISSE KNACKWURST</v>
          </cell>
          <cell r="C2198">
            <v>9.4499999999999993</v>
          </cell>
          <cell r="D2198">
            <v>9.4499999999999993</v>
          </cell>
          <cell r="E2198" t="str">
            <v>KG</v>
          </cell>
        </row>
        <row r="2199">
          <cell r="A2199" t="str">
            <v>SAUCISSE KNACKWURST TAPAS</v>
          </cell>
          <cell r="D2199">
            <v>0.69398249999999995</v>
          </cell>
        </row>
        <row r="2200">
          <cell r="A2200" t="str">
            <v>SAUCISSE WERSSWURST</v>
          </cell>
          <cell r="C2200">
            <v>12.95</v>
          </cell>
          <cell r="D2200">
            <v>12.95</v>
          </cell>
          <cell r="E2200" t="str">
            <v>KG</v>
          </cell>
        </row>
        <row r="2201">
          <cell r="A2201" t="str">
            <v>SAUCISSES A DEJEUNER</v>
          </cell>
          <cell r="C2201">
            <v>33.950000000000003</v>
          </cell>
          <cell r="D2201">
            <v>6.7900000000000009</v>
          </cell>
          <cell r="E2201" t="str">
            <v>5 KG</v>
          </cell>
        </row>
        <row r="2202">
          <cell r="A2202" t="str">
            <v>SAUCISSES AU POULET</v>
          </cell>
          <cell r="C2202">
            <v>33.950000000000003</v>
          </cell>
          <cell r="D2202">
            <v>6.7900000000000009</v>
          </cell>
          <cell r="E2202" t="str">
            <v>5KG</v>
          </cell>
        </row>
        <row r="2203">
          <cell r="A2203" t="str">
            <v>SAUCISSES BACON FROMAGE</v>
          </cell>
          <cell r="C2203">
            <v>13.49</v>
          </cell>
          <cell r="D2203">
            <v>13.49</v>
          </cell>
          <cell r="E2203" t="str">
            <v>KG</v>
          </cell>
        </row>
        <row r="2204">
          <cell r="A2204" t="str">
            <v xml:space="preserve">SAUCISSES ITALIENNE </v>
          </cell>
          <cell r="C2204">
            <v>6.56</v>
          </cell>
          <cell r="D2204">
            <v>6.56</v>
          </cell>
          <cell r="E2204" t="str">
            <v>KG</v>
          </cell>
        </row>
        <row r="2205">
          <cell r="A2205" t="str">
            <v>SAUCISSES ITALIENNE FORTES</v>
          </cell>
          <cell r="C2205">
            <v>14.8</v>
          </cell>
          <cell r="D2205">
            <v>7.4</v>
          </cell>
          <cell r="E2205" t="str">
            <v>2KG</v>
          </cell>
        </row>
        <row r="2206">
          <cell r="A2206" t="str">
            <v>SAUCISSON A L'AIL</v>
          </cell>
          <cell r="C2206">
            <v>13</v>
          </cell>
          <cell r="D2206">
            <v>13</v>
          </cell>
          <cell r="E2206" t="str">
            <v>KG</v>
          </cell>
        </row>
        <row r="2207">
          <cell r="A2207" t="str">
            <v>SAUCISSON À L'AIL (SLOVÉNIA)</v>
          </cell>
          <cell r="C2207">
            <v>10.95</v>
          </cell>
          <cell r="D2207">
            <v>10.95</v>
          </cell>
          <cell r="E2207" t="str">
            <v>KG</v>
          </cell>
        </row>
        <row r="2208">
          <cell r="A2208" t="str">
            <v>SAUCISSON D'ARLES</v>
          </cell>
          <cell r="C2208">
            <v>17</v>
          </cell>
          <cell r="D2208">
            <v>17</v>
          </cell>
          <cell r="E2208" t="str">
            <v>KG</v>
          </cell>
        </row>
        <row r="2209">
          <cell r="A2209" t="str">
            <v>SAUCISSON POLONAI (AIL)</v>
          </cell>
          <cell r="C2209">
            <v>9.9499999999999993</v>
          </cell>
          <cell r="D2209">
            <v>0</v>
          </cell>
          <cell r="E2209" t="str">
            <v>KG</v>
          </cell>
        </row>
        <row r="2210">
          <cell r="A2210" t="str">
            <v>SAUCISSON POLONAI (JAMBON)</v>
          </cell>
          <cell r="C2210">
            <v>9.9499999999999993</v>
          </cell>
          <cell r="D2210">
            <v>9.9499999999999993</v>
          </cell>
          <cell r="E2210" t="str">
            <v>KG</v>
          </cell>
        </row>
        <row r="2211">
          <cell r="A2211" t="str">
            <v>SAUCISSON PORC ET BOEUF</v>
          </cell>
          <cell r="C2211">
            <v>4.8899999999999997</v>
          </cell>
          <cell r="D2211">
            <v>4.8899999999999997</v>
          </cell>
          <cell r="E2211" t="str">
            <v>CS 5KG</v>
          </cell>
        </row>
        <row r="2212">
          <cell r="A2212" t="str">
            <v>SAUGE</v>
          </cell>
          <cell r="C2212">
            <v>20.8</v>
          </cell>
          <cell r="D2212">
            <v>1.7333333333333334</v>
          </cell>
          <cell r="E2212" t="str">
            <v>12 UNITE</v>
          </cell>
        </row>
        <row r="2213">
          <cell r="A2213" t="str">
            <v>SAUGE ENTIERE</v>
          </cell>
          <cell r="C2213">
            <v>1.5</v>
          </cell>
          <cell r="D2213">
            <v>0</v>
          </cell>
        </row>
        <row r="2214">
          <cell r="A2214" t="str">
            <v>SAUMON ENTIER  8-10</v>
          </cell>
          <cell r="C2214">
            <v>10.3</v>
          </cell>
          <cell r="D2214">
            <v>10.3</v>
          </cell>
          <cell r="E2214" t="str">
            <v>KG</v>
          </cell>
        </row>
        <row r="2215">
          <cell r="A2215" t="str">
            <v>SAUMON FRAIS BEURRE BLANC</v>
          </cell>
          <cell r="D2215">
            <v>6.2287238708277775</v>
          </cell>
        </row>
        <row r="2216">
          <cell r="A2216" t="str">
            <v>SAUMON FUMÉ À LA FLEUR DE SEL (SALTIMBANCO 2012)</v>
          </cell>
          <cell r="D2216">
            <v>0.88797550000000003</v>
          </cell>
        </row>
        <row r="2217">
          <cell r="A2217" t="str">
            <v>SAUMON FUMÉ ARTISANAL</v>
          </cell>
          <cell r="D2217">
            <v>2.1845836297111023</v>
          </cell>
        </row>
        <row r="2218">
          <cell r="A2218" t="str">
            <v>SAUMON FUMÉ ÉPICÉ</v>
          </cell>
          <cell r="C2218">
            <v>26</v>
          </cell>
          <cell r="D2218">
            <v>26</v>
          </cell>
          <cell r="E2218" t="str">
            <v>KG</v>
          </cell>
        </row>
        <row r="2219">
          <cell r="A2219" t="str">
            <v>SAUMON FUME MRCX.</v>
          </cell>
          <cell r="C2219">
            <v>5</v>
          </cell>
          <cell r="D2219">
            <v>12.5</v>
          </cell>
          <cell r="E2219" t="str">
            <v>400 GR</v>
          </cell>
        </row>
        <row r="2220">
          <cell r="A2220" t="str">
            <v>SAUMON FUME NATUREL</v>
          </cell>
          <cell r="C2220">
            <v>24.95</v>
          </cell>
          <cell r="D2220">
            <v>24.95</v>
          </cell>
          <cell r="E2220" t="str">
            <v>KG</v>
          </cell>
        </row>
        <row r="2221">
          <cell r="A2221" t="str">
            <v>SAUMON FUMÉ NORVÉGIEN EN TRANCHES</v>
          </cell>
          <cell r="C2221">
            <v>23.83</v>
          </cell>
          <cell r="D2221">
            <v>23.83</v>
          </cell>
          <cell r="E2221" t="str">
            <v>KG</v>
          </cell>
        </row>
        <row r="2222">
          <cell r="A2222" t="str">
            <v>SAUMON GRAVLAX PIERRE EN GROS</v>
          </cell>
          <cell r="C2222">
            <v>26.55</v>
          </cell>
          <cell r="D2222">
            <v>25.25</v>
          </cell>
          <cell r="E2222" t="str">
            <v>KG</v>
          </cell>
        </row>
        <row r="2223">
          <cell r="A2223" t="str">
            <v>SAUMON MARINE GRAVLAX</v>
          </cell>
          <cell r="C2223">
            <v>23.5</v>
          </cell>
          <cell r="D2223">
            <v>23.5</v>
          </cell>
          <cell r="E2223" t="str">
            <v>KG</v>
          </cell>
        </row>
        <row r="2224">
          <cell r="A2224" t="str">
            <v>SAUMON MARINÉ TAPAS</v>
          </cell>
          <cell r="D2224">
            <v>1.3471648225860311</v>
          </cell>
        </row>
        <row r="2225">
          <cell r="A2225" t="str">
            <v>SAUTÉ DE CREVETTES ET LANGOUSTE</v>
          </cell>
          <cell r="D2225">
            <v>4.099520305548161</v>
          </cell>
        </row>
        <row r="2226">
          <cell r="A2226" t="str">
            <v>SAUVAGINE</v>
          </cell>
          <cell r="C2226">
            <v>31.6</v>
          </cell>
          <cell r="D2226">
            <v>31.6</v>
          </cell>
          <cell r="E2226" t="str">
            <v>KG</v>
          </cell>
        </row>
        <row r="2227">
          <cell r="A2227" t="str">
            <v>SCOOBIDO PATE</v>
          </cell>
          <cell r="C2227">
            <v>23.11</v>
          </cell>
          <cell r="D2227">
            <v>2.5479603087100329</v>
          </cell>
          <cell r="E2227" t="str">
            <v>20LBS</v>
          </cell>
        </row>
        <row r="2228">
          <cell r="A2228" t="str">
            <v>SEGMENTS D' ORANGES</v>
          </cell>
          <cell r="C2228">
            <v>36.99</v>
          </cell>
          <cell r="D2228">
            <v>0</v>
          </cell>
          <cell r="E2228" t="str">
            <v>6 X 2.84 L</v>
          </cell>
        </row>
        <row r="2229">
          <cell r="A2229" t="str">
            <v xml:space="preserve">SEGMENTS DE MANDARINES                    </v>
          </cell>
          <cell r="C2229">
            <v>28.5</v>
          </cell>
          <cell r="D2229">
            <v>1.6725352112676057</v>
          </cell>
          <cell r="E2229" t="str">
            <v>6*2.84L</v>
          </cell>
        </row>
        <row r="2230">
          <cell r="A2230" t="str">
            <v>SEGMENTS PAMPLEMOUSSES</v>
          </cell>
          <cell r="C2230">
            <v>42</v>
          </cell>
          <cell r="D2230">
            <v>0</v>
          </cell>
          <cell r="E2230" t="str">
            <v>CS</v>
          </cell>
        </row>
        <row r="2231">
          <cell r="A2231" t="str">
            <v xml:space="preserve">SEL BLANC                                                  </v>
          </cell>
          <cell r="C2231">
            <v>36.6</v>
          </cell>
          <cell r="D2231">
            <v>1.5250000000000001</v>
          </cell>
          <cell r="E2231" t="str">
            <v>24*1KG</v>
          </cell>
        </row>
        <row r="2232">
          <cell r="A2232" t="str">
            <v>SEL D'AIL</v>
          </cell>
          <cell r="C2232">
            <v>2.5</v>
          </cell>
          <cell r="D2232">
            <v>8.6199999999999992</v>
          </cell>
          <cell r="E2232" t="str">
            <v>20 KG</v>
          </cell>
        </row>
        <row r="2233">
          <cell r="A2233" t="str">
            <v>SEL DE CELERI</v>
          </cell>
          <cell r="C2233">
            <v>2.5</v>
          </cell>
          <cell r="D2233">
            <v>2.5</v>
          </cell>
          <cell r="E2233" t="str">
            <v>2*500GR</v>
          </cell>
        </row>
        <row r="2234">
          <cell r="A2234" t="str">
            <v>SEL DE GUERANDE</v>
          </cell>
          <cell r="C2234">
            <v>9.5</v>
          </cell>
          <cell r="D2234">
            <v>19</v>
          </cell>
          <cell r="E2234" t="str">
            <v>500 GR</v>
          </cell>
        </row>
        <row r="2235">
          <cell r="A2235" t="str">
            <v>SEL D'OIGNONS</v>
          </cell>
          <cell r="C2235">
            <v>9.5</v>
          </cell>
          <cell r="D2235">
            <v>10.26</v>
          </cell>
          <cell r="E2235" t="str">
            <v>1080GR</v>
          </cell>
        </row>
        <row r="2236">
          <cell r="A2236" t="str">
            <v>SEL GROS</v>
          </cell>
          <cell r="C2236">
            <v>9.52</v>
          </cell>
          <cell r="D2236">
            <v>0.47599999999999998</v>
          </cell>
          <cell r="E2236" t="str">
            <v>20KG</v>
          </cell>
        </row>
        <row r="2237">
          <cell r="A2237" t="str">
            <v xml:space="preserve">SEL NITRITE </v>
          </cell>
          <cell r="C2237">
            <v>10</v>
          </cell>
          <cell r="D2237">
            <v>10</v>
          </cell>
          <cell r="E2237" t="str">
            <v>KG</v>
          </cell>
        </row>
        <row r="2238">
          <cell r="A2238" t="str">
            <v>SELLE D'AGNEAU</v>
          </cell>
          <cell r="B2238">
            <v>0</v>
          </cell>
          <cell r="C2238">
            <v>21.95</v>
          </cell>
          <cell r="D2238">
            <v>21.95</v>
          </cell>
        </row>
        <row r="2239">
          <cell r="A2239" t="str">
            <v>SELLE D'AGNEAU DU QUEBEC</v>
          </cell>
          <cell r="C2239">
            <v>21.95</v>
          </cell>
          <cell r="D2239">
            <v>21.95</v>
          </cell>
          <cell r="E2239" t="str">
            <v>KG</v>
          </cell>
        </row>
        <row r="2240">
          <cell r="A2240" t="str">
            <v>SEMOULE DE MAIS</v>
          </cell>
          <cell r="C2240">
            <v>12.44</v>
          </cell>
          <cell r="D2240">
            <v>1.244</v>
          </cell>
          <cell r="E2240" t="str">
            <v>10KG</v>
          </cell>
        </row>
        <row r="2241">
          <cell r="A2241" t="str">
            <v>SHOOTER DE CREVETTES DE MATANE</v>
          </cell>
          <cell r="D2241">
            <v>11.361955414579867</v>
          </cell>
        </row>
        <row r="2242">
          <cell r="A2242" t="str">
            <v>SIR LAURIER D'ARTHABASKA (FROMAGE)</v>
          </cell>
          <cell r="C2242">
            <v>6.39</v>
          </cell>
          <cell r="D2242">
            <v>6.39</v>
          </cell>
          <cell r="E2242" t="str">
            <v>170GR</v>
          </cell>
        </row>
        <row r="2243">
          <cell r="A2243" t="str">
            <v>SIROP DE CASSIS</v>
          </cell>
          <cell r="C2243">
            <v>5.95</v>
          </cell>
          <cell r="D2243">
            <v>8.4489999999999998</v>
          </cell>
          <cell r="E2243" t="str">
            <v>700ML</v>
          </cell>
        </row>
        <row r="2244">
          <cell r="A2244" t="str">
            <v>SIROP DE GRENADINE</v>
          </cell>
          <cell r="C2244">
            <v>4.5</v>
          </cell>
          <cell r="D2244">
            <v>6.39</v>
          </cell>
          <cell r="E2244" t="str">
            <v>700 ML</v>
          </cell>
        </row>
        <row r="2245">
          <cell r="A2245" t="str">
            <v>SIROP DE MAIS</v>
          </cell>
          <cell r="C2245">
            <v>64</v>
          </cell>
          <cell r="D2245">
            <v>5.333333333333333</v>
          </cell>
          <cell r="E2245" t="str">
            <v>12*1L</v>
          </cell>
        </row>
        <row r="2246">
          <cell r="A2246" t="str">
            <v>SIROP DE VINAIGRE DE VIN ROUGE (RECETTE)</v>
          </cell>
          <cell r="D2246">
            <v>10.718818965517242</v>
          </cell>
        </row>
        <row r="2247">
          <cell r="A2247" t="str">
            <v xml:space="preserve">SIROP D'ERABLE                                        </v>
          </cell>
          <cell r="C2247">
            <v>52.61</v>
          </cell>
          <cell r="D2247">
            <v>13.1525</v>
          </cell>
          <cell r="E2247" t="str">
            <v>4LITRE</v>
          </cell>
        </row>
        <row r="2248">
          <cell r="A2248" t="str">
            <v>SIROP POUR CRÊPES SUZETTE (RECETTE)</v>
          </cell>
          <cell r="D2248">
            <v>7.3816252019089559</v>
          </cell>
        </row>
        <row r="2249">
          <cell r="A2249" t="str">
            <v>SMOKE MEAT BOVITENDRE</v>
          </cell>
          <cell r="C2249">
            <v>9.9499999999999993</v>
          </cell>
          <cell r="D2249">
            <v>9.9499999999999993</v>
          </cell>
          <cell r="E2249" t="str">
            <v>KG</v>
          </cell>
        </row>
        <row r="2250">
          <cell r="A2250" t="str">
            <v>SMOKE MEAT PETIT GORET LAUZON</v>
          </cell>
          <cell r="C2250">
            <v>12.85</v>
          </cell>
          <cell r="D2250">
            <v>12.85</v>
          </cell>
          <cell r="E2250" t="str">
            <v>KG</v>
          </cell>
        </row>
        <row r="2251">
          <cell r="A2251" t="str">
            <v>SMOKED MEAT</v>
          </cell>
          <cell r="C2251">
            <v>10.75</v>
          </cell>
          <cell r="D2251">
            <v>10.75</v>
          </cell>
          <cell r="E2251" t="str">
            <v>KG</v>
          </cell>
        </row>
        <row r="2252">
          <cell r="A2252" t="str">
            <v>SMOKED MEAT PRÉTRANCHER</v>
          </cell>
        </row>
        <row r="2253">
          <cell r="A2253" t="str">
            <v>SMOKE MEAT SANDWICH</v>
          </cell>
          <cell r="D2253">
            <v>3.1138033412391892</v>
          </cell>
        </row>
        <row r="2254">
          <cell r="A2254" t="str">
            <v>SOPPRESSATA ÉPICÉ (CALABRESE) LAUZON</v>
          </cell>
          <cell r="C2254">
            <v>22.26</v>
          </cell>
          <cell r="D2254">
            <v>22.26</v>
          </cell>
          <cell r="E2254">
            <v>0</v>
          </cell>
        </row>
        <row r="2255">
          <cell r="A2255" t="str">
            <v>SOPRESSATA</v>
          </cell>
          <cell r="C2255">
            <v>16.5</v>
          </cell>
          <cell r="D2255">
            <v>16.5</v>
          </cell>
          <cell r="E2255" t="str">
            <v>KG</v>
          </cell>
        </row>
        <row r="2256">
          <cell r="A2256" t="str">
            <v>SORBET CITRON</v>
          </cell>
          <cell r="C2256">
            <v>10</v>
          </cell>
          <cell r="D2256">
            <v>10</v>
          </cell>
          <cell r="E2256" t="str">
            <v>L</v>
          </cell>
        </row>
        <row r="2257">
          <cell r="A2257" t="str">
            <v>SORBET FRAMBOISE</v>
          </cell>
          <cell r="C2257">
            <v>6.1863293650793665</v>
          </cell>
          <cell r="D2257">
            <v>6.1863293650793665</v>
          </cell>
          <cell r="E2257" t="str">
            <v>L</v>
          </cell>
        </row>
        <row r="2258">
          <cell r="A2258" t="str">
            <v>SORBET POIRE</v>
          </cell>
          <cell r="C2258">
            <v>10</v>
          </cell>
          <cell r="D2258">
            <v>10</v>
          </cell>
          <cell r="E2258" t="str">
            <v>L</v>
          </cell>
        </row>
        <row r="2259">
          <cell r="A2259" t="str">
            <v>SOSCUITTO DE SAUMON FUMÉ</v>
          </cell>
          <cell r="C2259">
            <v>72</v>
          </cell>
          <cell r="D2259">
            <v>36</v>
          </cell>
          <cell r="E2259" t="str">
            <v>20*100GR</v>
          </cell>
        </row>
        <row r="2260">
          <cell r="A2260" t="str">
            <v>SOUPE À L'OIGNONS GRATINÉ (RECETTE)</v>
          </cell>
          <cell r="D2260">
            <v>1.0601378453845516</v>
          </cell>
        </row>
        <row r="2261">
          <cell r="A2261" t="str">
            <v>SOUS MARIN NATUREL</v>
          </cell>
          <cell r="D2261">
            <v>3.2862234766681109</v>
          </cell>
        </row>
        <row r="2262">
          <cell r="A2262" t="str">
            <v>SOUVLAKI DE PORC MARINÉ CONG.100GR LAUZON</v>
          </cell>
          <cell r="C2262">
            <v>55.63</v>
          </cell>
          <cell r="D2262">
            <v>1.3907500000000002</v>
          </cell>
          <cell r="E2262" t="str">
            <v>40*100GR</v>
          </cell>
        </row>
        <row r="2263">
          <cell r="A2263" t="str">
            <v>SOUVLAKI DE POULET NATURE CONG. LAUZON</v>
          </cell>
          <cell r="C2263">
            <v>72.73</v>
          </cell>
          <cell r="D2263">
            <v>1.8182500000000001</v>
          </cell>
          <cell r="E2263" t="str">
            <v>4*90GR</v>
          </cell>
        </row>
        <row r="2264">
          <cell r="A2264" t="str">
            <v xml:space="preserve">SPAGHETTI                                                     </v>
          </cell>
          <cell r="C2264">
            <v>24.5</v>
          </cell>
          <cell r="D2264">
            <v>2.7012127894156559</v>
          </cell>
          <cell r="E2264" t="str">
            <v>20 LBS</v>
          </cell>
        </row>
        <row r="2265">
          <cell r="A2265" t="str">
            <v>SPAGHETTI BLÉ ENTIER</v>
          </cell>
          <cell r="C2265">
            <v>19.09</v>
          </cell>
          <cell r="D2265">
            <v>4.2048458149779737</v>
          </cell>
          <cell r="E2265" t="str">
            <v>4.54KG</v>
          </cell>
        </row>
        <row r="2266">
          <cell r="A2266" t="str">
            <v xml:space="preserve">SPAGHETTINI                                                </v>
          </cell>
          <cell r="C2266">
            <v>24.26</v>
          </cell>
          <cell r="D2266">
            <v>2.6747519294377069</v>
          </cell>
          <cell r="E2266" t="str">
            <v>20LBS</v>
          </cell>
        </row>
        <row r="2267">
          <cell r="A2267" t="str">
            <v>SPANAKOPITA</v>
          </cell>
          <cell r="C2267">
            <v>38.89</v>
          </cell>
          <cell r="D2267">
            <v>0.27006944444444447</v>
          </cell>
          <cell r="E2267" t="str">
            <v>144'S</v>
          </cell>
        </row>
        <row r="2268">
          <cell r="A2268" t="str">
            <v>SPHÈRE EN CHOCOLAT</v>
          </cell>
          <cell r="C2268">
            <v>1.95</v>
          </cell>
          <cell r="D2268">
            <v>1.95</v>
          </cell>
          <cell r="E2268" t="str">
            <v>UN</v>
          </cell>
        </row>
        <row r="2269">
          <cell r="A2269" t="str">
            <v>SPHÈRE EN CHOCOLAT GROSSE</v>
          </cell>
          <cell r="C2269">
            <v>8</v>
          </cell>
          <cell r="D2269">
            <v>8</v>
          </cell>
          <cell r="E2269" t="str">
            <v>UN</v>
          </cell>
        </row>
        <row r="2270">
          <cell r="A2270" t="str">
            <v>ST DAMASE FROMAGE</v>
          </cell>
          <cell r="C2270">
            <v>21.5</v>
          </cell>
          <cell r="D2270">
            <v>21.5</v>
          </cell>
          <cell r="E2270" t="str">
            <v>KG</v>
          </cell>
        </row>
        <row r="2271">
          <cell r="A2271" t="str">
            <v>ST HONORÉ FROMAGE</v>
          </cell>
          <cell r="C2271">
            <v>24.05</v>
          </cell>
          <cell r="D2271">
            <v>24.05</v>
          </cell>
          <cell r="E2271" t="str">
            <v>KG</v>
          </cell>
        </row>
        <row r="2272">
          <cell r="A2272" t="str">
            <v>ST- MÔREY</v>
          </cell>
          <cell r="C2272">
            <v>4.95</v>
          </cell>
          <cell r="D2272">
            <v>24.75</v>
          </cell>
          <cell r="E2272" t="str">
            <v>200GR</v>
          </cell>
        </row>
        <row r="2273">
          <cell r="A2273" t="str">
            <v>ST PAULIN</v>
          </cell>
          <cell r="C2273">
            <v>16.72</v>
          </cell>
          <cell r="D2273">
            <v>16.72</v>
          </cell>
          <cell r="E2273" t="str">
            <v>KG</v>
          </cell>
        </row>
        <row r="2274">
          <cell r="A2274" t="str">
            <v xml:space="preserve">STABILIZATEUR DE SORBET </v>
          </cell>
          <cell r="C2274">
            <v>50</v>
          </cell>
          <cell r="D2274">
            <v>100</v>
          </cell>
          <cell r="E2274" t="str">
            <v>500G</v>
          </cell>
        </row>
        <row r="2275">
          <cell r="A2275" t="str">
            <v>STEAK DE FLAN</v>
          </cell>
          <cell r="C2275">
            <v>19.95</v>
          </cell>
          <cell r="D2275">
            <v>19.95</v>
          </cell>
          <cell r="E2275" t="str">
            <v>KG</v>
          </cell>
        </row>
        <row r="2276">
          <cell r="A2276" t="str">
            <v>STEAK PHILLY</v>
          </cell>
          <cell r="D2276">
            <v>2.1345585648148147</v>
          </cell>
        </row>
        <row r="2277">
          <cell r="A2277" t="str">
            <v>ST-PIERRE</v>
          </cell>
          <cell r="C2277">
            <v>16.850000000000001</v>
          </cell>
          <cell r="D2277">
            <v>16.850000000000001</v>
          </cell>
          <cell r="E2277" t="str">
            <v>KG</v>
          </cell>
        </row>
        <row r="2278">
          <cell r="A2278" t="str">
            <v>STRATA AUX ÉPINARDS</v>
          </cell>
          <cell r="D2278" t="e">
            <v>#N/A</v>
          </cell>
        </row>
        <row r="2279">
          <cell r="A2279" t="str">
            <v>SUCETTE DE FOIE GRAS (SALTIMBANCO 2012)</v>
          </cell>
          <cell r="D2279">
            <v>1.7993000000000001</v>
          </cell>
        </row>
        <row r="2280">
          <cell r="A2280" t="str">
            <v>SUCON</v>
          </cell>
          <cell r="B2280">
            <v>2</v>
          </cell>
          <cell r="C2280">
            <v>37.72</v>
          </cell>
          <cell r="D2280">
            <v>37.72</v>
          </cell>
          <cell r="E2280" t="str">
            <v>72 UNITE</v>
          </cell>
        </row>
        <row r="2281">
          <cell r="A2281" t="str">
            <v xml:space="preserve">SUCRE A GLACER                                           </v>
          </cell>
          <cell r="C2281">
            <v>42.4</v>
          </cell>
          <cell r="D2281">
            <v>2.12</v>
          </cell>
          <cell r="E2281" t="str">
            <v>20*1KG</v>
          </cell>
        </row>
        <row r="2282">
          <cell r="A2282" t="str">
            <v xml:space="preserve">SUCRE BLANC FIN                                       </v>
          </cell>
          <cell r="C2282">
            <v>28.31</v>
          </cell>
          <cell r="D2282">
            <v>1.4155</v>
          </cell>
          <cell r="E2282" t="str">
            <v>10*2KG</v>
          </cell>
        </row>
        <row r="2283">
          <cell r="A2283" t="str">
            <v>SUCRE BLANC SACHET</v>
          </cell>
          <cell r="C2283">
            <v>21.95</v>
          </cell>
          <cell r="D2283">
            <v>21.95</v>
          </cell>
          <cell r="E2283" t="str">
            <v>20 KG</v>
          </cell>
        </row>
        <row r="2284">
          <cell r="A2284" t="str">
            <v>SUCRE BRUN</v>
          </cell>
          <cell r="C2284">
            <v>18.57</v>
          </cell>
          <cell r="D2284">
            <v>1.857</v>
          </cell>
          <cell r="E2284" t="str">
            <v>10KG</v>
          </cell>
        </row>
        <row r="2285">
          <cell r="A2285" t="str">
            <v>SUCRE BRUN SACHET</v>
          </cell>
          <cell r="C2285">
            <v>0.5</v>
          </cell>
          <cell r="D2285">
            <v>0.5</v>
          </cell>
          <cell r="E2285" t="str">
            <v>2 KG</v>
          </cell>
        </row>
        <row r="2286">
          <cell r="A2286" t="str">
            <v>SUCRE D'ÉRABLE</v>
          </cell>
          <cell r="C2286">
            <v>23.49</v>
          </cell>
          <cell r="D2286">
            <v>29.362499999999997</v>
          </cell>
          <cell r="E2286" t="str">
            <v>800GR</v>
          </cell>
        </row>
        <row r="2287">
          <cell r="A2287" t="str">
            <v xml:space="preserve">SUCRE PERRUCHE BLANC                    </v>
          </cell>
          <cell r="C2287">
            <v>23.18</v>
          </cell>
          <cell r="D2287">
            <v>0</v>
          </cell>
          <cell r="E2287" t="str">
            <v>1000 / CS</v>
          </cell>
        </row>
        <row r="2288">
          <cell r="A2288" t="str">
            <v xml:space="preserve">SUCRE PERRUCHE BRUN                      </v>
          </cell>
          <cell r="C2288">
            <v>21.95</v>
          </cell>
          <cell r="D2288">
            <v>2.7437499999999999</v>
          </cell>
          <cell r="E2288" t="str">
            <v>8 X 1 KG</v>
          </cell>
        </row>
        <row r="2289">
          <cell r="A2289" t="str">
            <v>SUGAR TWIN</v>
          </cell>
          <cell r="C2289">
            <v>17.14</v>
          </cell>
          <cell r="D2289">
            <v>17.14</v>
          </cell>
          <cell r="E2289" t="str">
            <v>8 X 1 KG</v>
          </cell>
        </row>
        <row r="2290">
          <cell r="A2290" t="str">
            <v>SUISSE DESCOTEAUX</v>
          </cell>
          <cell r="C2290">
            <v>15.35</v>
          </cell>
          <cell r="D2290">
            <v>15.35</v>
          </cell>
          <cell r="E2290" t="str">
            <v>KG</v>
          </cell>
        </row>
        <row r="2291">
          <cell r="A2291" t="str">
            <v>SUMAC POUDRE</v>
          </cell>
          <cell r="C2291">
            <v>12.8</v>
          </cell>
          <cell r="D2291">
            <v>1.1636363636363638</v>
          </cell>
          <cell r="E2291" t="str">
            <v>11 KG</v>
          </cell>
        </row>
        <row r="2292">
          <cell r="A2292" t="str">
            <v>SUPER SAUCE B.B.Q. MAJOR 225</v>
          </cell>
          <cell r="C2292">
            <v>14.3</v>
          </cell>
          <cell r="D2292">
            <v>0</v>
          </cell>
          <cell r="E2292" t="str">
            <v>250 GR</v>
          </cell>
        </row>
        <row r="2293">
          <cell r="A2293" t="str">
            <v>SUPRÈEME DE PINTADE</v>
          </cell>
          <cell r="C2293">
            <v>24.2</v>
          </cell>
          <cell r="D2293">
            <v>24.2</v>
          </cell>
          <cell r="E2293" t="str">
            <v>KG</v>
          </cell>
        </row>
        <row r="2294">
          <cell r="A2294" t="str">
            <v>SUPRÊME DE DINDE RÔTIE BUFFET (RECETTE)</v>
          </cell>
          <cell r="D2294">
            <v>2.0490159484942994</v>
          </cell>
        </row>
        <row r="2295">
          <cell r="A2295" t="str">
            <v>SUPRÈME DE FAISAN</v>
          </cell>
          <cell r="C2295">
            <v>32.950000000000003</v>
          </cell>
          <cell r="D2295">
            <v>32.950000000000003</v>
          </cell>
          <cell r="E2295" t="str">
            <v>KG</v>
          </cell>
        </row>
        <row r="2296">
          <cell r="A2296" t="str">
            <v>SUPRÈME DE VOLAILLE DE GRAIN</v>
          </cell>
          <cell r="D2296">
            <v>4.5129482679023933</v>
          </cell>
        </row>
        <row r="2297">
          <cell r="A2297" t="str">
            <v>SUPRÊME DE VOLAILLE FARCI AUX ÉPINARD RECETTE LOGES</v>
          </cell>
          <cell r="D2297">
            <v>3.8100914377362702</v>
          </cell>
          <cell r="E2297" t="str">
            <v>PORTION</v>
          </cell>
        </row>
        <row r="2298">
          <cell r="A2298" t="str">
            <v xml:space="preserve">SUPRÊME DE VOLAILLE FARCI AUX ÉPINARDS  </v>
          </cell>
          <cell r="C2298">
            <v>58.56</v>
          </cell>
          <cell r="D2298">
            <v>2.9279999999999999</v>
          </cell>
          <cell r="E2298" t="str">
            <v>20UN</v>
          </cell>
        </row>
        <row r="2299">
          <cell r="A2299" t="str">
            <v>SUSHI CRABE</v>
          </cell>
          <cell r="C2299">
            <v>1.5</v>
          </cell>
          <cell r="D2299">
            <v>1.5</v>
          </cell>
          <cell r="E2299" t="str">
            <v>PC</v>
          </cell>
        </row>
        <row r="2300">
          <cell r="A2300" t="str">
            <v>SUSHI CREVETTE</v>
          </cell>
          <cell r="C2300">
            <v>0.6</v>
          </cell>
          <cell r="D2300">
            <v>0.6</v>
          </cell>
          <cell r="E2300" t="str">
            <v>PC</v>
          </cell>
        </row>
        <row r="2301">
          <cell r="A2301" t="str">
            <v>SUSHI SAUMAON</v>
          </cell>
          <cell r="C2301">
            <v>0.4</v>
          </cell>
          <cell r="D2301">
            <v>0.4</v>
          </cell>
          <cell r="E2301" t="str">
            <v>PC</v>
          </cell>
        </row>
        <row r="2302">
          <cell r="A2302" t="str">
            <v>SUSHIS FUTOKAMI CREVETTE</v>
          </cell>
          <cell r="C2302">
            <v>0.5</v>
          </cell>
          <cell r="D2302">
            <v>0.5</v>
          </cell>
          <cell r="E2302" t="str">
            <v>PC</v>
          </cell>
        </row>
        <row r="2303">
          <cell r="A2303" t="str">
            <v>SUSHIS FUTOKAMI PÉTONCLES</v>
          </cell>
          <cell r="C2303">
            <v>0.5</v>
          </cell>
          <cell r="D2303">
            <v>0.5</v>
          </cell>
          <cell r="E2303" t="str">
            <v>PC</v>
          </cell>
        </row>
        <row r="2304">
          <cell r="A2304" t="str">
            <v>SUSHIS FUTOKAMI THON</v>
          </cell>
          <cell r="C2304">
            <v>0.8</v>
          </cell>
          <cell r="D2304">
            <v>0.8</v>
          </cell>
          <cell r="E2304" t="str">
            <v>PC</v>
          </cell>
        </row>
        <row r="2305">
          <cell r="A2305" t="str">
            <v>SUSHIS FUTOMAKI CRABE</v>
          </cell>
          <cell r="C2305">
            <v>0.6</v>
          </cell>
          <cell r="D2305">
            <v>0.6</v>
          </cell>
          <cell r="E2305" t="str">
            <v>PC</v>
          </cell>
        </row>
        <row r="2306">
          <cell r="A2306" t="str">
            <v>SUSHIS FUTOMAKI SAUMON</v>
          </cell>
          <cell r="C2306">
            <v>0.6</v>
          </cell>
          <cell r="D2306">
            <v>0.6</v>
          </cell>
          <cell r="E2306" t="str">
            <v>PC</v>
          </cell>
        </row>
        <row r="2307">
          <cell r="A2307" t="str">
            <v>SUSHIS FUTOMAKI VÉGÉ</v>
          </cell>
          <cell r="C2307">
            <v>0.45</v>
          </cell>
          <cell r="D2307">
            <v>0.45</v>
          </cell>
          <cell r="E2307" t="str">
            <v>PC</v>
          </cell>
        </row>
        <row r="2308">
          <cell r="A2308" t="str">
            <v>SUSHIS NIGIRI EBI (CREVETTE)</v>
          </cell>
          <cell r="C2308">
            <v>0.6</v>
          </cell>
          <cell r="D2308">
            <v>0.6</v>
          </cell>
          <cell r="E2308" t="str">
            <v>PC</v>
          </cell>
        </row>
        <row r="2309">
          <cell r="A2309" t="str">
            <v>SUSHIS NIGIRI MAGURO (THON)</v>
          </cell>
          <cell r="C2309">
            <v>1.5</v>
          </cell>
          <cell r="D2309">
            <v>1.5</v>
          </cell>
          <cell r="E2309" t="str">
            <v>PC</v>
          </cell>
        </row>
        <row r="2310">
          <cell r="A2310" t="str">
            <v>SUSHIS THON</v>
          </cell>
          <cell r="C2310">
            <v>0.6</v>
          </cell>
          <cell r="D2310">
            <v>0.6</v>
          </cell>
          <cell r="E2310" t="str">
            <v>PC</v>
          </cell>
        </row>
        <row r="2311">
          <cell r="A2311" t="str">
            <v>SWEET &amp; LOW</v>
          </cell>
          <cell r="C2311">
            <v>0</v>
          </cell>
          <cell r="D2311">
            <v>0</v>
          </cell>
          <cell r="E2311" t="str">
            <v>PC</v>
          </cell>
        </row>
        <row r="2312">
          <cell r="A2312" t="str">
            <v>SYMPHONIE DE LÉGUMES (RECETTE)</v>
          </cell>
          <cell r="D2312">
            <v>8.0323345038543597</v>
          </cell>
        </row>
        <row r="2313">
          <cell r="A2313" t="str">
            <v>T- BONE STEAK</v>
          </cell>
          <cell r="C2313">
            <v>19.95</v>
          </cell>
          <cell r="D2313">
            <v>19.95</v>
          </cell>
          <cell r="E2313" t="str">
            <v>KG</v>
          </cell>
        </row>
        <row r="2314">
          <cell r="A2314" t="str">
            <v>TACOS COQUILLE</v>
          </cell>
          <cell r="C2314">
            <v>25.87</v>
          </cell>
          <cell r="D2314">
            <v>0.12935000000000002</v>
          </cell>
          <cell r="E2314" t="str">
            <v>10*20UN</v>
          </cell>
        </row>
        <row r="2315">
          <cell r="A2315" t="str">
            <v>TAGLIATELLE</v>
          </cell>
          <cell r="C2315">
            <v>30</v>
          </cell>
          <cell r="D2315">
            <v>5</v>
          </cell>
          <cell r="E2315" t="str">
            <v>12*500 GR</v>
          </cell>
        </row>
        <row r="2316">
          <cell r="A2316" t="str">
            <v>TAHINI</v>
          </cell>
          <cell r="C2316">
            <v>5.25</v>
          </cell>
          <cell r="D2316">
            <v>5.7750000000000004</v>
          </cell>
          <cell r="E2316" t="str">
            <v>900GR</v>
          </cell>
        </row>
        <row r="2317">
          <cell r="A2317" t="str">
            <v>TALLEGIO</v>
          </cell>
          <cell r="C2317">
            <v>30.95</v>
          </cell>
          <cell r="D2317">
            <v>30.95</v>
          </cell>
          <cell r="E2317" t="str">
            <v>KG</v>
          </cell>
        </row>
        <row r="2318">
          <cell r="A2318" t="str">
            <v>TAPENADE AUX TOMATES SÈCHÉES</v>
          </cell>
          <cell r="D2318">
            <v>7.9327076880530978</v>
          </cell>
        </row>
        <row r="2319">
          <cell r="A2319" t="str">
            <v>TAPENADE AUX TOMATES SÈCHÉES RECETTE 2</v>
          </cell>
          <cell r="D2319">
            <v>15.131842921166168</v>
          </cell>
        </row>
        <row r="2320">
          <cell r="A2320" t="str">
            <v>TAPENADE D,OLIVES VERTES TOUSAIN</v>
          </cell>
          <cell r="C2320">
            <v>9.25</v>
          </cell>
          <cell r="D2320">
            <v>15.416666666666668</v>
          </cell>
          <cell r="E2320" t="str">
            <v>6*100GR</v>
          </cell>
        </row>
        <row r="2321">
          <cell r="A2321" t="str">
            <v>TAPENADE D'OLIVE KALAMATA (RECETTE)</v>
          </cell>
          <cell r="D2321">
            <v>7.8145741623420975</v>
          </cell>
        </row>
        <row r="2322">
          <cell r="A2322" t="str">
            <v>TAPENADES D'OLIVES VERTES</v>
          </cell>
          <cell r="D2322">
            <v>10.043433281710914</v>
          </cell>
        </row>
        <row r="2323">
          <cell r="A2323" t="str">
            <v>TARO</v>
          </cell>
          <cell r="C2323">
            <v>1.5</v>
          </cell>
          <cell r="D2323">
            <v>1.5</v>
          </cell>
          <cell r="E2323" t="str">
            <v>1 KG</v>
          </cell>
        </row>
        <row r="2324">
          <cell r="A2324" t="str">
            <v>TARTELETTES ROSE NOIR 29G ROND</v>
          </cell>
          <cell r="C2324">
            <v>66</v>
          </cell>
          <cell r="D2324">
            <v>1.4666666666666666</v>
          </cell>
          <cell r="E2324" t="str">
            <v>UN</v>
          </cell>
        </row>
        <row r="2325">
          <cell r="A2325" t="str">
            <v>TARTARE DE SAUMON</v>
          </cell>
          <cell r="D2325">
            <v>2.1501455732990702</v>
          </cell>
        </row>
        <row r="2326">
          <cell r="A2326" t="str">
            <v>TARTARE DE SAUMON FUMÉ</v>
          </cell>
          <cell r="D2326">
            <v>2.4577341409691624</v>
          </cell>
        </row>
        <row r="2327">
          <cell r="A2327" t="str">
            <v>TARTE AU POMME</v>
          </cell>
          <cell r="C2327">
            <v>0</v>
          </cell>
          <cell r="D2327">
            <v>0</v>
          </cell>
        </row>
        <row r="2328">
          <cell r="A2328" t="str">
            <v>TARTE AU SIROP D'ERABLE</v>
          </cell>
          <cell r="C2328">
            <v>19</v>
          </cell>
          <cell r="D2328">
            <v>19</v>
          </cell>
          <cell r="E2328" t="str">
            <v>UNITE</v>
          </cell>
        </row>
        <row r="2329">
          <cell r="A2329" t="str">
            <v>TARTE AU SUCRE</v>
          </cell>
          <cell r="C2329">
            <v>8.24</v>
          </cell>
          <cell r="D2329">
            <v>8.24</v>
          </cell>
        </row>
        <row r="2330">
          <cell r="A2330" t="str">
            <v>TARTE AU SUCRE France DÉLICE</v>
          </cell>
          <cell r="C2330">
            <v>12.8</v>
          </cell>
          <cell r="D2330">
            <v>12.8</v>
          </cell>
          <cell r="E2330" t="str">
            <v>UN</v>
          </cell>
        </row>
        <row r="2331">
          <cell r="A2331" t="str">
            <v>TARTE AUX ABRICOTS</v>
          </cell>
          <cell r="C2331">
            <v>0</v>
          </cell>
          <cell r="D2331">
            <v>0</v>
          </cell>
          <cell r="E2331">
            <v>0</v>
          </cell>
        </row>
        <row r="2332">
          <cell r="A2332" t="str">
            <v>TARTE AUX PACANES</v>
          </cell>
          <cell r="C2332">
            <v>12.8</v>
          </cell>
          <cell r="D2332">
            <v>12.8</v>
          </cell>
          <cell r="E2332" t="str">
            <v>UN</v>
          </cell>
        </row>
        <row r="2333">
          <cell r="A2333" t="str">
            <v>TARTE AUX POMMES</v>
          </cell>
          <cell r="C2333">
            <v>0</v>
          </cell>
          <cell r="D2333">
            <v>0</v>
          </cell>
          <cell r="E2333">
            <v>0</v>
          </cell>
        </row>
        <row r="2334">
          <cell r="A2334" t="str">
            <v>TARTE CHOCO FRAMBOISES</v>
          </cell>
          <cell r="C2334">
            <v>16.5</v>
          </cell>
          <cell r="D2334">
            <v>16.5</v>
          </cell>
          <cell r="E2334" t="str">
            <v>UN</v>
          </cell>
        </row>
        <row r="2335">
          <cell r="A2335" t="str">
            <v>TARTE CITRON</v>
          </cell>
          <cell r="C2335">
            <v>0.89</v>
          </cell>
          <cell r="D2335">
            <v>0.89</v>
          </cell>
        </row>
        <row r="2336">
          <cell r="A2336" t="str">
            <v>TARTE CITRON MERINGUE</v>
          </cell>
          <cell r="C2336">
            <v>14.95</v>
          </cell>
          <cell r="D2336">
            <v>14.95</v>
          </cell>
          <cell r="E2336" t="str">
            <v>UN</v>
          </cell>
        </row>
        <row r="2337">
          <cell r="A2337" t="str">
            <v>TARTE FUNK A LA LIMON</v>
          </cell>
          <cell r="C2337">
            <v>17.45</v>
          </cell>
          <cell r="D2337">
            <v>0</v>
          </cell>
          <cell r="E2337" t="str">
            <v>CS</v>
          </cell>
        </row>
        <row r="2338">
          <cell r="A2338" t="str">
            <v>TARTE PACANE</v>
          </cell>
          <cell r="C2338">
            <v>0</v>
          </cell>
          <cell r="D2338">
            <v>0</v>
          </cell>
        </row>
        <row r="2339">
          <cell r="A2339" t="str">
            <v>TARTE POMMES ET AMANDES</v>
          </cell>
          <cell r="C2339">
            <v>14.95</v>
          </cell>
          <cell r="D2339">
            <v>14.95</v>
          </cell>
          <cell r="E2339" t="str">
            <v>UN</v>
          </cell>
        </row>
        <row r="2340">
          <cell r="A2340" t="str">
            <v>TARTE ROSE NOIR 29G</v>
          </cell>
          <cell r="C2340">
            <v>67</v>
          </cell>
          <cell r="D2340">
            <v>1.4888888888888889</v>
          </cell>
          <cell r="E2340" t="str">
            <v>UNITÉ</v>
          </cell>
        </row>
        <row r="2341">
          <cell r="A2341" t="str">
            <v>TARTE TATIN</v>
          </cell>
          <cell r="C2341">
            <v>0</v>
          </cell>
          <cell r="D2341">
            <v>0</v>
          </cell>
          <cell r="E2341">
            <v>0</v>
          </cell>
        </row>
        <row r="2342">
          <cell r="A2342" t="str">
            <v>TARTELETTES GOURMANDES (TROIS TOQUES) 4 cm</v>
          </cell>
          <cell r="C2342">
            <v>82.5</v>
          </cell>
          <cell r="D2342">
            <v>0.171875</v>
          </cell>
          <cell r="E2342" t="str">
            <v>480 PC</v>
          </cell>
        </row>
        <row r="2343">
          <cell r="A2343" t="str">
            <v xml:space="preserve">TARTELETTES SALEES 4"  </v>
          </cell>
          <cell r="C2343">
            <v>25.8</v>
          </cell>
          <cell r="D2343">
            <v>6.142857142857143E-2</v>
          </cell>
          <cell r="E2343" t="str">
            <v>420 / CS</v>
          </cell>
        </row>
        <row r="2344">
          <cell r="A2344" t="str">
            <v>TARTIFLETTE</v>
          </cell>
          <cell r="D2344">
            <v>1.234551797107986</v>
          </cell>
        </row>
        <row r="2345">
          <cell r="A2345" t="str">
            <v>TARTINADE AU BOURSIN</v>
          </cell>
          <cell r="D2345">
            <v>22.082932972795806</v>
          </cell>
        </row>
        <row r="2346">
          <cell r="A2346" t="str">
            <v>TARTINADE AUX TOMATES SÈCHÉES (LOGES)</v>
          </cell>
          <cell r="D2346">
            <v>15.079385327145166</v>
          </cell>
        </row>
        <row r="2347">
          <cell r="A2347" t="str">
            <v>TASSE À LIQUEUR</v>
          </cell>
          <cell r="C2347">
            <v>10.7</v>
          </cell>
        </row>
        <row r="2348">
          <cell r="A2348" t="str">
            <v>TASTY FRY</v>
          </cell>
          <cell r="C2348">
            <v>68</v>
          </cell>
          <cell r="D2348">
            <v>0</v>
          </cell>
          <cell r="E2348" t="str">
            <v>CS</v>
          </cell>
        </row>
        <row r="2349">
          <cell r="A2349" t="str">
            <v>TATAKI DE THON AUX SÉSAMES</v>
          </cell>
          <cell r="D2349">
            <v>4.7563066837013608</v>
          </cell>
        </row>
        <row r="2350">
          <cell r="A2350" t="str">
            <v>TERRINE DE CANARD AUX POIVRES VERTS</v>
          </cell>
          <cell r="C2350">
            <v>16.95</v>
          </cell>
          <cell r="D2350">
            <v>16.95</v>
          </cell>
          <cell r="E2350" t="str">
            <v>KG</v>
          </cell>
        </row>
        <row r="2351">
          <cell r="A2351" t="str">
            <v>TERRINE MAGGIE OAKES PETIT PORTION (RECETTE)</v>
          </cell>
          <cell r="C2351">
            <v>2.1151912359136102</v>
          </cell>
          <cell r="D2351">
            <v>2.1151912359136102</v>
          </cell>
          <cell r="E2351" t="str">
            <v>UNITÉ</v>
          </cell>
        </row>
        <row r="2352">
          <cell r="A2352" t="str">
            <v>TERRINE DE FOIE GRAS</v>
          </cell>
          <cell r="C2352">
            <v>102.35</v>
          </cell>
          <cell r="D2352">
            <v>102.35</v>
          </cell>
          <cell r="E2352" t="str">
            <v>KG</v>
          </cell>
        </row>
        <row r="2353">
          <cell r="A2353" t="str">
            <v>TÊTE FROMAGÉ DE VEAU PERSILLÉ</v>
          </cell>
          <cell r="C2353">
            <v>16.95</v>
          </cell>
          <cell r="D2353">
            <v>0</v>
          </cell>
          <cell r="E2353" t="str">
            <v>KG</v>
          </cell>
        </row>
        <row r="2354">
          <cell r="A2354" t="str">
            <v>TÊTE FROMAGÉ DE VEAU PERSILLÉ</v>
          </cell>
          <cell r="C2354">
            <v>16.95</v>
          </cell>
          <cell r="D2354">
            <v>0</v>
          </cell>
          <cell r="E2354" t="str">
            <v>KG</v>
          </cell>
        </row>
        <row r="2355">
          <cell r="A2355" t="str">
            <v xml:space="preserve">THE BRISK                                                     </v>
          </cell>
          <cell r="C2355">
            <v>28.57</v>
          </cell>
          <cell r="D2355">
            <v>0</v>
          </cell>
          <cell r="E2355" t="str">
            <v>KG</v>
          </cell>
        </row>
        <row r="2356">
          <cell r="A2356" t="str">
            <v xml:space="preserve">THE CITRON                                                   </v>
          </cell>
          <cell r="C2356">
            <v>3.45</v>
          </cell>
          <cell r="D2356">
            <v>0.12321428571428572</v>
          </cell>
          <cell r="E2356" t="str">
            <v>1 X 28</v>
          </cell>
        </row>
        <row r="2357">
          <cell r="A2357" t="str">
            <v xml:space="preserve">THE DARJEELING                                         </v>
          </cell>
          <cell r="C2357">
            <v>3.46</v>
          </cell>
          <cell r="D2357">
            <v>0.12357142857142857</v>
          </cell>
          <cell r="E2357" t="str">
            <v>1 X 28</v>
          </cell>
        </row>
        <row r="2358">
          <cell r="A2358" t="str">
            <v xml:space="preserve">THE DOUCE MENTHE                                 </v>
          </cell>
          <cell r="C2358">
            <v>3.46</v>
          </cell>
          <cell r="D2358">
            <v>0.12357142857142857</v>
          </cell>
          <cell r="E2358" t="str">
            <v>1 X 28</v>
          </cell>
        </row>
        <row r="2359">
          <cell r="A2359" t="str">
            <v xml:space="preserve">THE EARL GREY                                           </v>
          </cell>
          <cell r="C2359">
            <v>3.46</v>
          </cell>
          <cell r="D2359">
            <v>0.12357142857142857</v>
          </cell>
          <cell r="E2359" t="str">
            <v>1 X 28</v>
          </cell>
        </row>
        <row r="2360">
          <cell r="A2360" t="str">
            <v xml:space="preserve">THE ENGLISH BREAKFAST                        </v>
          </cell>
          <cell r="C2360">
            <v>9.9499999999999993</v>
          </cell>
          <cell r="D2360">
            <v>0.12437499999999999</v>
          </cell>
          <cell r="E2360" t="str">
            <v>1*80</v>
          </cell>
        </row>
        <row r="2361">
          <cell r="A2361" t="str">
            <v xml:space="preserve">THE FLEUR DE CAMOMILLE                     </v>
          </cell>
          <cell r="C2361">
            <v>3.46</v>
          </cell>
          <cell r="D2361">
            <v>0.12357142857142857</v>
          </cell>
          <cell r="E2361" t="str">
            <v>1 X 28</v>
          </cell>
        </row>
        <row r="2362">
          <cell r="A2362" t="str">
            <v xml:space="preserve">THE NOIR DE CHINE                                    </v>
          </cell>
          <cell r="C2362">
            <v>3.46</v>
          </cell>
          <cell r="D2362">
            <v>0.12357142857142857</v>
          </cell>
          <cell r="E2362" t="str">
            <v>1 X 28</v>
          </cell>
        </row>
        <row r="2363">
          <cell r="A2363" t="str">
            <v xml:space="preserve">THE ORANGE GARDEN                               </v>
          </cell>
          <cell r="C2363">
            <v>3.46</v>
          </cell>
          <cell r="D2363">
            <v>0.12357142857142857</v>
          </cell>
          <cell r="E2363" t="str">
            <v>1 X 28</v>
          </cell>
        </row>
        <row r="2364">
          <cell r="A2364" t="str">
            <v>THE VERT</v>
          </cell>
          <cell r="C2364">
            <v>3.46</v>
          </cell>
          <cell r="D2364">
            <v>0.12357142857142857</v>
          </cell>
          <cell r="E2364" t="str">
            <v>1 X 28</v>
          </cell>
        </row>
        <row r="2365">
          <cell r="A2365" t="str">
            <v>THON A SUSHI (OU GRADE A )</v>
          </cell>
          <cell r="C2365">
            <v>44.4</v>
          </cell>
          <cell r="D2365">
            <v>44.4</v>
          </cell>
          <cell r="E2365" t="str">
            <v>KG</v>
          </cell>
        </row>
        <row r="2366">
          <cell r="A2366" t="str">
            <v>THON ALBACOR</v>
          </cell>
          <cell r="C2366">
            <v>23</v>
          </cell>
          <cell r="D2366">
            <v>27.599999999999998</v>
          </cell>
          <cell r="E2366" t="str">
            <v>KG</v>
          </cell>
        </row>
        <row r="2367">
          <cell r="A2367" t="str">
            <v>THON FUMÉ</v>
          </cell>
          <cell r="C2367">
            <v>56</v>
          </cell>
          <cell r="D2367">
            <v>56</v>
          </cell>
          <cell r="E2367" t="str">
            <v>KG</v>
          </cell>
        </row>
        <row r="2368">
          <cell r="A2368" t="str">
            <v>THON FUME 250 GRAMMES</v>
          </cell>
          <cell r="C2368">
            <v>8.85</v>
          </cell>
          <cell r="D2368">
            <v>35.4</v>
          </cell>
          <cell r="E2368" t="str">
            <v>250gr</v>
          </cell>
        </row>
        <row r="2369">
          <cell r="A2369" t="str">
            <v xml:space="preserve">THON PALE MORCEAUX DANS L'EAU            </v>
          </cell>
          <cell r="C2369">
            <v>59.97</v>
          </cell>
          <cell r="D2369">
            <v>5.3164893617021276</v>
          </cell>
          <cell r="E2369" t="str">
            <v>6*1,88KG</v>
          </cell>
        </row>
        <row r="2370">
          <cell r="A2370" t="str">
            <v xml:space="preserve">THON PALE MORCEAUX DANS L'EAU            </v>
          </cell>
          <cell r="C2370">
            <v>87.5</v>
          </cell>
          <cell r="D2370">
            <v>7.7570921985815611</v>
          </cell>
          <cell r="E2370" t="str">
            <v>6*1,88 KG</v>
          </cell>
        </row>
        <row r="2371">
          <cell r="A2371" t="str">
            <v>THYM</v>
          </cell>
          <cell r="C2371">
            <v>1.5</v>
          </cell>
          <cell r="D2371">
            <v>1.5</v>
          </cell>
          <cell r="E2371" t="str">
            <v>UNITÉ</v>
          </cell>
        </row>
        <row r="2372">
          <cell r="A2372" t="str">
            <v xml:space="preserve">THYM ENTIER                                                 </v>
          </cell>
          <cell r="B2372">
            <v>0.01</v>
          </cell>
          <cell r="C2372">
            <v>9</v>
          </cell>
          <cell r="D2372">
            <v>11.25</v>
          </cell>
          <cell r="E2372" t="str">
            <v>800 gr</v>
          </cell>
        </row>
        <row r="2373">
          <cell r="A2373" t="str">
            <v>TIAN D'AUBERGINES ET DE COURGETTES</v>
          </cell>
          <cell r="D2373">
            <v>0.33805865090841625</v>
          </cell>
          <cell r="E2373" t="str">
            <v>PORTION</v>
          </cell>
        </row>
        <row r="2374">
          <cell r="A2374" t="str">
            <v>TILAPIA</v>
          </cell>
          <cell r="C2374">
            <v>13.45</v>
          </cell>
          <cell r="D2374">
            <v>13.45</v>
          </cell>
          <cell r="E2374" t="str">
            <v>KG</v>
          </cell>
        </row>
        <row r="2375">
          <cell r="A2375" t="str">
            <v>-TIRAMISU :</v>
          </cell>
          <cell r="C2375">
            <v>0</v>
          </cell>
          <cell r="D2375">
            <v>0</v>
          </cell>
          <cell r="E2375" t="str">
            <v>UNITÉ</v>
          </cell>
        </row>
        <row r="2376">
          <cell r="A2376" t="str">
            <v>TIRAMISU DE HOMARD (RECETTE)</v>
          </cell>
          <cell r="D2376">
            <v>4.5508212923681128</v>
          </cell>
        </row>
        <row r="2377">
          <cell r="A2377" t="str">
            <v>TIRAMISU UCDS Inc</v>
          </cell>
          <cell r="C2377">
            <v>26</v>
          </cell>
          <cell r="D2377">
            <v>26</v>
          </cell>
          <cell r="E2377" t="str">
            <v>2,7KG</v>
          </cell>
        </row>
        <row r="2378">
          <cell r="A2378" t="str">
            <v>TOFU EN BLOC</v>
          </cell>
          <cell r="C2378">
            <v>8</v>
          </cell>
          <cell r="D2378">
            <v>8</v>
          </cell>
          <cell r="E2378" t="str">
            <v>KG</v>
          </cell>
        </row>
        <row r="2379">
          <cell r="A2379" t="str">
            <v>TOMATE ITALIENNE</v>
          </cell>
          <cell r="C2379">
            <v>39.950000000000003</v>
          </cell>
          <cell r="D2379">
            <v>4.3997797356828201</v>
          </cell>
          <cell r="E2379" t="str">
            <v>20LBS</v>
          </cell>
        </row>
        <row r="2380">
          <cell r="A2380" t="str">
            <v>TOMATE JAUNE SUR VIGNE</v>
          </cell>
          <cell r="C2380">
            <v>23.77</v>
          </cell>
          <cell r="D2380">
            <v>4.7539999999999996</v>
          </cell>
          <cell r="E2380" t="str">
            <v>5KG</v>
          </cell>
        </row>
        <row r="2381">
          <cell r="A2381" t="str">
            <v>TOMATE JAUNE TEAR DROP</v>
          </cell>
          <cell r="C2381">
            <v>32</v>
          </cell>
          <cell r="D2381">
            <v>6.4</v>
          </cell>
          <cell r="E2381" t="str">
            <v>5KG</v>
          </cell>
        </row>
        <row r="2382">
          <cell r="A2382" t="str">
            <v>TOMATE MOYENNE</v>
          </cell>
          <cell r="B2382">
            <v>0.01</v>
          </cell>
          <cell r="C2382">
            <v>17.61</v>
          </cell>
          <cell r="D2382">
            <v>1.554280670785525</v>
          </cell>
          <cell r="E2382" t="str">
            <v>25 LBS</v>
          </cell>
        </row>
        <row r="2383">
          <cell r="A2383" t="str">
            <v>TOMATES  ROUGE GRAPPE</v>
          </cell>
          <cell r="C2383">
            <v>26</v>
          </cell>
          <cell r="D2383">
            <v>5.2</v>
          </cell>
          <cell r="E2383" t="str">
            <v>5 KG / CS</v>
          </cell>
        </row>
        <row r="2384">
          <cell r="A2384" t="str">
            <v>TOMATES CERISE O SOL E MOI</v>
          </cell>
          <cell r="C2384">
            <v>31.34</v>
          </cell>
          <cell r="D2384">
            <v>3.2776416666666663</v>
          </cell>
          <cell r="E2384" t="str">
            <v>24*398</v>
          </cell>
        </row>
        <row r="2385">
          <cell r="A2385" t="str">
            <v>TOMATES CERISES</v>
          </cell>
          <cell r="C2385">
            <v>14.5</v>
          </cell>
          <cell r="D2385">
            <v>4.9300000000000006</v>
          </cell>
          <cell r="E2385" t="str">
            <v>12*12OZ</v>
          </cell>
        </row>
        <row r="2386">
          <cell r="A2386" t="str">
            <v>TOMATES CERISES ( RAISIN )</v>
          </cell>
          <cell r="B2386">
            <v>0.5</v>
          </cell>
          <cell r="C2386">
            <v>25</v>
          </cell>
          <cell r="D2386">
            <v>11.061946902654869</v>
          </cell>
          <cell r="E2386" t="str">
            <v>5LBS</v>
          </cell>
        </row>
        <row r="2387">
          <cell r="A2387" t="str">
            <v>TOMATES CERISES JAUNES</v>
          </cell>
          <cell r="C2387">
            <v>36.950000000000003</v>
          </cell>
          <cell r="D2387">
            <v>8.8680000000000003</v>
          </cell>
          <cell r="E2387" t="str">
            <v>12*12OZ</v>
          </cell>
        </row>
        <row r="2388">
          <cell r="A2388" t="str">
            <v xml:space="preserve">TOMATES CERISES MI-SECHE </v>
          </cell>
          <cell r="C2388">
            <v>30</v>
          </cell>
          <cell r="D2388">
            <v>30</v>
          </cell>
          <cell r="E2388" t="str">
            <v>KG</v>
          </cell>
        </row>
        <row r="2389">
          <cell r="A2389" t="str">
            <v>TOMATES CERISES, POIVRONS ET OLIVES FARCIES RECETTE LOGES</v>
          </cell>
          <cell r="D2389">
            <v>0.49526742256637168</v>
          </cell>
          <cell r="E2389" t="str">
            <v>PORTION</v>
          </cell>
        </row>
        <row r="2390">
          <cell r="A2390" t="str">
            <v>TOMATES HYDRO 26/30</v>
          </cell>
          <cell r="C2390">
            <v>42</v>
          </cell>
          <cell r="D2390">
            <v>1.5</v>
          </cell>
          <cell r="E2390" t="str">
            <v>26/30</v>
          </cell>
        </row>
        <row r="2391">
          <cell r="A2391" t="str">
            <v>TOMATES HYDRO JUMBO</v>
          </cell>
          <cell r="C2391">
            <v>42</v>
          </cell>
          <cell r="D2391">
            <v>6.1674008810572687</v>
          </cell>
          <cell r="E2391" t="str">
            <v>15LBS</v>
          </cell>
        </row>
        <row r="2392">
          <cell r="A2392" t="str">
            <v>TOMATES ITALIENNE CONFITES (RECETTE)</v>
          </cell>
          <cell r="D2392">
            <v>11.164278320046003</v>
          </cell>
        </row>
        <row r="2393">
          <cell r="A2393" t="str">
            <v>TOMATES ITALIENNES CONFITES</v>
          </cell>
          <cell r="D2393">
            <v>11.164278320046003</v>
          </cell>
        </row>
        <row r="2394">
          <cell r="A2394" t="str">
            <v xml:space="preserve">TOMATES ITALIENNES PELÉES                      </v>
          </cell>
          <cell r="C2394">
            <v>26.95</v>
          </cell>
          <cell r="D2394">
            <v>1.5815727699530515</v>
          </cell>
          <cell r="E2394" t="str">
            <v>6*2,84 L</v>
          </cell>
        </row>
        <row r="2395">
          <cell r="A2395" t="str">
            <v>TOMATES JAUNE GRAPPE</v>
          </cell>
          <cell r="C2395">
            <v>23.77</v>
          </cell>
          <cell r="D2395">
            <v>4.7539999999999996</v>
          </cell>
          <cell r="E2395" t="str">
            <v>5KG</v>
          </cell>
        </row>
        <row r="2396">
          <cell r="A2396" t="str">
            <v>TOMATES KUMATO</v>
          </cell>
          <cell r="C2396">
            <v>54.45</v>
          </cell>
          <cell r="D2396">
            <v>10.91182364729459</v>
          </cell>
          <cell r="E2396" t="str">
            <v>11LBS</v>
          </cell>
        </row>
        <row r="2397">
          <cell r="A2397" t="str">
            <v>TOMATES MARINÉES (RECETTE)</v>
          </cell>
          <cell r="D2397">
            <v>0.76361514348785886</v>
          </cell>
        </row>
        <row r="2398">
          <cell r="A2398" t="str">
            <v>TOMATES MOYENNES FLORIDE</v>
          </cell>
          <cell r="C2398">
            <v>39</v>
          </cell>
          <cell r="D2398">
            <v>3.4421888790820829</v>
          </cell>
          <cell r="E2398" t="str">
            <v>25lbs</v>
          </cell>
        </row>
        <row r="2399">
          <cell r="A2399" t="str">
            <v xml:space="preserve">TOMATES ROSES DE SERE </v>
          </cell>
          <cell r="C2399">
            <v>6.83</v>
          </cell>
          <cell r="D2399">
            <v>6.83</v>
          </cell>
          <cell r="E2399" t="str">
            <v>KG</v>
          </cell>
        </row>
        <row r="2400">
          <cell r="A2400" t="str">
            <v>TOMATES RÔTIES AU FOUR</v>
          </cell>
          <cell r="D2400">
            <v>8.9922921848400978</v>
          </cell>
        </row>
        <row r="2401">
          <cell r="A2401" t="str">
            <v>TOMATES SÈCHÉES</v>
          </cell>
          <cell r="C2401">
            <v>33.799999999999997</v>
          </cell>
          <cell r="D2401">
            <v>14.889867841409691</v>
          </cell>
          <cell r="E2401" t="str">
            <v>5 LB</v>
          </cell>
        </row>
        <row r="2402">
          <cell r="A2402" t="str">
            <v>TOMATES SÉCHÉES ( RECETTE LOGES)</v>
          </cell>
          <cell r="D2402">
            <v>22.732801681415932</v>
          </cell>
        </row>
        <row r="2403">
          <cell r="A2403" t="str">
            <v>TOMATES VERTES</v>
          </cell>
          <cell r="C2403">
            <v>22.64</v>
          </cell>
          <cell r="D2403">
            <v>1.9982347749338041</v>
          </cell>
          <cell r="E2403" t="str">
            <v>25lbs</v>
          </cell>
        </row>
        <row r="2404">
          <cell r="A2404" t="str">
            <v>TOMATILLOS</v>
          </cell>
          <cell r="C2404">
            <v>67.319999999999993</v>
          </cell>
          <cell r="D2404">
            <v>3.9507042253521125</v>
          </cell>
          <cell r="E2404" t="str">
            <v>6*2,84 L</v>
          </cell>
        </row>
        <row r="2405">
          <cell r="A2405" t="str">
            <v>TOPINAMBOUR</v>
          </cell>
          <cell r="C2405">
            <v>54.5</v>
          </cell>
          <cell r="D2405">
            <v>5.0045913682277314</v>
          </cell>
          <cell r="E2405" t="str">
            <v>24*1LBS</v>
          </cell>
        </row>
        <row r="2406">
          <cell r="A2406" t="str">
            <v>TORILLAS AU CONCOMBRE 10``</v>
          </cell>
          <cell r="C2406">
            <v>26.5</v>
          </cell>
          <cell r="D2406">
            <v>0.36805555555555558</v>
          </cell>
          <cell r="E2406" t="str">
            <v>6*12 UN</v>
          </cell>
        </row>
        <row r="2407">
          <cell r="A2407" t="str">
            <v>TORTELINI FARCI POULET</v>
          </cell>
          <cell r="C2407">
            <v>4.25</v>
          </cell>
          <cell r="D2407">
            <v>4.25</v>
          </cell>
          <cell r="E2407" t="str">
            <v>KG</v>
          </cell>
        </row>
        <row r="2408">
          <cell r="A2408" t="str">
            <v>TORTELLA GÉANT RICOTTA ET MOZZARELLA</v>
          </cell>
          <cell r="C2408">
            <v>53.69</v>
          </cell>
          <cell r="D2408">
            <v>7.4569444444444439</v>
          </cell>
          <cell r="E2408" t="str">
            <v>7.2KG</v>
          </cell>
        </row>
        <row r="2409">
          <cell r="A2409" t="str">
            <v>TORTELLINI À LA VIANDE ET ÉPINARDS</v>
          </cell>
          <cell r="C2409">
            <v>4.8499999999999996</v>
          </cell>
          <cell r="D2409">
            <v>4.8499999999999996</v>
          </cell>
          <cell r="E2409" t="str">
            <v>KG</v>
          </cell>
        </row>
        <row r="2410">
          <cell r="A2410" t="str">
            <v>TORTELLINIS A LA VIANDE</v>
          </cell>
          <cell r="C2410">
            <v>4.7</v>
          </cell>
          <cell r="D2410">
            <v>4.25</v>
          </cell>
          <cell r="E2410" t="str">
            <v>KG</v>
          </cell>
        </row>
        <row r="2411">
          <cell r="A2411" t="str">
            <v>TORTELLINIS AU RICOTTA</v>
          </cell>
          <cell r="C2411">
            <v>4.7</v>
          </cell>
          <cell r="D2411">
            <v>4.7</v>
          </cell>
          <cell r="E2411" t="str">
            <v>KG</v>
          </cell>
        </row>
        <row r="2412">
          <cell r="A2412" t="str">
            <v>TORTELLINIS VEAU ET PROSCUITTO</v>
          </cell>
          <cell r="C2412">
            <v>9.5</v>
          </cell>
          <cell r="D2412">
            <v>9.5</v>
          </cell>
          <cell r="E2412" t="str">
            <v>KG</v>
          </cell>
        </row>
        <row r="2413">
          <cell r="A2413" t="str">
            <v>TORTELLINIS VEAU ET PROSCUITTO RECETTE LOGE</v>
          </cell>
          <cell r="D2413">
            <v>3.549445303122023</v>
          </cell>
        </row>
        <row r="2414">
          <cell r="A2414" t="str">
            <v>TORTELLINIS VERDI</v>
          </cell>
          <cell r="C2414">
            <v>4</v>
          </cell>
          <cell r="D2414">
            <v>4</v>
          </cell>
        </row>
        <row r="2415">
          <cell r="A2415" t="str">
            <v>TORTIGLIONI</v>
          </cell>
          <cell r="B2415">
            <v>1</v>
          </cell>
          <cell r="C2415">
            <v>16.66</v>
          </cell>
          <cell r="D2415">
            <v>1.8327832783278328</v>
          </cell>
          <cell r="E2415" t="str">
            <v>20 LBS</v>
          </cell>
        </row>
        <row r="2416">
          <cell r="A2416" t="str">
            <v>TORTILLAS AU POULET TAPAS</v>
          </cell>
          <cell r="D2416">
            <v>1.3346795690054127</v>
          </cell>
        </row>
        <row r="2417">
          <cell r="A2417" t="str">
            <v>TORTILLAS AUX TOMATES SÈCHÉES</v>
          </cell>
          <cell r="C2417">
            <v>36.58</v>
          </cell>
          <cell r="D2417">
            <v>0.50805555555555559</v>
          </cell>
          <cell r="E2417" t="str">
            <v>6*12 UN</v>
          </cell>
        </row>
        <row r="2418">
          <cell r="A2418" t="str">
            <v>TORTILLAS BLANC 10'' BLÉ</v>
          </cell>
          <cell r="C2418">
            <v>36.58</v>
          </cell>
          <cell r="D2418">
            <v>0.30483333333333335</v>
          </cell>
          <cell r="E2418" t="str">
            <v>120UN</v>
          </cell>
        </row>
        <row r="2419">
          <cell r="A2419" t="str">
            <v>TORTILLAS BLANC 7"</v>
          </cell>
          <cell r="C2419">
            <v>31.4</v>
          </cell>
          <cell r="D2419">
            <v>0.10902777777777778</v>
          </cell>
          <cell r="E2419" t="str">
            <v>24*12un</v>
          </cell>
        </row>
        <row r="2420">
          <cell r="A2420" t="str">
            <v>TORTILLAS CLASSIQUE</v>
          </cell>
          <cell r="D2420">
            <v>2.5792416646415859</v>
          </cell>
        </row>
        <row r="2421">
          <cell r="A2421" t="str">
            <v xml:space="preserve">TORTILLAS ÉPINARD 10'' </v>
          </cell>
          <cell r="C2421">
            <v>38.71</v>
          </cell>
          <cell r="D2421">
            <v>0.13440972222222222</v>
          </cell>
          <cell r="E2421" t="str">
            <v>288 UNITÉS</v>
          </cell>
        </row>
        <row r="2422">
          <cell r="A2422" t="str">
            <v>TORTILLAS TAPAS</v>
          </cell>
          <cell r="D2422">
            <v>1.3346795690054127</v>
          </cell>
        </row>
        <row r="2423">
          <cell r="A2423" t="str">
            <v>TOURBILLON DE FOIE DE CANARD</v>
          </cell>
          <cell r="D2423">
            <v>0</v>
          </cell>
          <cell r="E2423" t="str">
            <v>UNITE</v>
          </cell>
        </row>
        <row r="2424">
          <cell r="A2424" t="str">
            <v>TOURBILLON DE FOIE GRAS FORFAIT SÉRIE 2014</v>
          </cell>
          <cell r="D2424" t="e">
            <v>#N/A</v>
          </cell>
        </row>
        <row r="2425">
          <cell r="A2425" t="str">
            <v>TOURTIERE</v>
          </cell>
          <cell r="C2425">
            <v>36.82</v>
          </cell>
          <cell r="D2425">
            <v>1.0227777777777778</v>
          </cell>
          <cell r="E2425" t="str">
            <v>36UN*125GR</v>
          </cell>
        </row>
        <row r="2426">
          <cell r="A2426" t="str">
            <v>TOURTIÈRE NON CUITE</v>
          </cell>
          <cell r="C2426">
            <v>54.42</v>
          </cell>
          <cell r="D2426">
            <v>1.8140000000000001</v>
          </cell>
          <cell r="E2426" t="str">
            <v>30*155 GR</v>
          </cell>
        </row>
        <row r="2427">
          <cell r="A2427" t="str">
            <v>TOURTIERES LAC ST-JEAN 227GR</v>
          </cell>
          <cell r="C2427">
            <v>46.36</v>
          </cell>
          <cell r="D2427">
            <v>3.8633333333333333</v>
          </cell>
          <cell r="E2427" t="str">
            <v>12*225GR</v>
          </cell>
        </row>
        <row r="2428">
          <cell r="A2428" t="str">
            <v>TOURTIERES LAC-ST-JEAN 9" 1KG</v>
          </cell>
          <cell r="C2428">
            <v>14</v>
          </cell>
          <cell r="D2428">
            <v>0</v>
          </cell>
          <cell r="E2428" t="str">
            <v>UNITE</v>
          </cell>
        </row>
        <row r="2429">
          <cell r="A2429" t="str">
            <v>TRANCHE DE FOIE GRAS</v>
          </cell>
          <cell r="C2429">
            <v>106</v>
          </cell>
          <cell r="D2429">
            <v>106</v>
          </cell>
          <cell r="E2429" t="str">
            <v>KG</v>
          </cell>
        </row>
        <row r="2430">
          <cell r="A2430" t="str">
            <v>TRANCHE D'ORANGE CONFITE</v>
          </cell>
          <cell r="C2430">
            <v>35</v>
          </cell>
          <cell r="D2430">
            <v>35</v>
          </cell>
          <cell r="E2430" t="str">
            <v>KG</v>
          </cell>
        </row>
        <row r="2431">
          <cell r="A2431" t="str">
            <v>TREMEPETTE ÉPINARDS ET CHEDDAR</v>
          </cell>
          <cell r="D2431">
            <v>3.5774910931095469</v>
          </cell>
        </row>
        <row r="2432">
          <cell r="A2432" t="str">
            <v>TREMPETTE À LA BIERE</v>
          </cell>
          <cell r="D2432">
            <v>12.180050586263119</v>
          </cell>
        </row>
        <row r="2433">
          <cell r="A2433" t="str">
            <v>TREMPETTE À LA CRÈME SÛRE ET OIGNONS RÔTIS</v>
          </cell>
          <cell r="D2433">
            <v>4.4423503840774794</v>
          </cell>
        </row>
        <row r="2434">
          <cell r="A2434" t="str">
            <v>TREMPETTE À L'ESTRAGON</v>
          </cell>
          <cell r="D2434" t="e">
            <v>#N/A</v>
          </cell>
        </row>
        <row r="2435">
          <cell r="A2435" t="str">
            <v>TREMPETTE AU RICOTTA ET HERBES RECETTE LOGES</v>
          </cell>
          <cell r="D2435">
            <v>10.282559523809525</v>
          </cell>
          <cell r="E2435" t="str">
            <v>LITRE</v>
          </cell>
        </row>
        <row r="2436">
          <cell r="A2436" t="str">
            <v>TREMPETTE AU SIROP DE BEIRRE (RECETTE)</v>
          </cell>
          <cell r="D2436">
            <v>12.042891414141414</v>
          </cell>
        </row>
        <row r="2437">
          <cell r="A2437" t="str">
            <v>TREMPETTE AU TOFU</v>
          </cell>
          <cell r="C2437">
            <v>6.2</v>
          </cell>
          <cell r="D2437">
            <v>6.2</v>
          </cell>
          <cell r="E2437" t="str">
            <v>KG</v>
          </cell>
        </row>
        <row r="2438">
          <cell r="A2438" t="str">
            <v>TREMPETTE AU TOFU (RECETTE)</v>
          </cell>
          <cell r="D2438">
            <v>0.86039308333333331</v>
          </cell>
        </row>
        <row r="2439">
          <cell r="A2439" t="str">
            <v>TREMPETTE AUX ARTICHAUTS</v>
          </cell>
          <cell r="D2439">
            <v>7.0585246007224782</v>
          </cell>
        </row>
        <row r="2440">
          <cell r="A2440" t="str">
            <v>TREMPETTE AUX ÉPINARDS</v>
          </cell>
          <cell r="D2440">
            <v>3.5190473165512488</v>
          </cell>
        </row>
        <row r="2441">
          <cell r="A2441" t="str">
            <v>TREMPETTE AUX OIGNONS CARAMÉLISÉS À L'ÉRABLE</v>
          </cell>
          <cell r="D2441">
            <v>6.2163616017509389</v>
          </cell>
        </row>
        <row r="2442">
          <cell r="A2442" t="str">
            <v>TREMPETTE AUX POIVRONS RÔTIS</v>
          </cell>
          <cell r="D2442">
            <v>4.7542598230088498</v>
          </cell>
        </row>
        <row r="2443">
          <cell r="A2443" t="str">
            <v>TREMPETTE AUX TOMATES SÈCHÉES</v>
          </cell>
          <cell r="D2443">
            <v>6.1928946402349494</v>
          </cell>
        </row>
        <row r="2444">
          <cell r="A2444" t="str">
            <v>TREMPETTE D'AUBERGINES</v>
          </cell>
          <cell r="D2444">
            <v>7.1168882048819881</v>
          </cell>
        </row>
        <row r="2445">
          <cell r="A2445" t="str">
            <v>TREMPETTE DE HARICOTS BLANCS</v>
          </cell>
          <cell r="D2445">
            <v>5.6400902120197882</v>
          </cell>
        </row>
        <row r="2446">
          <cell r="A2446" t="str">
            <v>TREMPETTE D'ÉPINARD CRÈMEUSE (DISTAL)</v>
          </cell>
          <cell r="C2446">
            <v>41.99</v>
          </cell>
          <cell r="D2446">
            <v>5.145833333333333</v>
          </cell>
          <cell r="E2446" t="str">
            <v>6*1.36KG</v>
          </cell>
        </row>
        <row r="2447">
          <cell r="A2447" t="str">
            <v>TREMPETTE LIME ET CHILI</v>
          </cell>
          <cell r="D2447">
            <v>12.663158295947159</v>
          </cell>
        </row>
        <row r="2448">
          <cell r="A2448" t="str">
            <v>TREMPETTE MARIE ROSE</v>
          </cell>
          <cell r="D2448">
            <v>3.8321894273127755</v>
          </cell>
        </row>
        <row r="2449">
          <cell r="A2449" t="str">
            <v>TREMPETTE RANCH AU SRIRACHA</v>
          </cell>
          <cell r="D2449">
            <v>3.3931715608465618</v>
          </cell>
        </row>
        <row r="2450">
          <cell r="A2450" t="str">
            <v>TREMPETTE THAI</v>
          </cell>
          <cell r="C2450">
            <v>40.93</v>
          </cell>
          <cell r="D2450">
            <v>5.5310810810810809</v>
          </cell>
          <cell r="E2450" t="str">
            <v>2*3.7L</v>
          </cell>
        </row>
        <row r="2451">
          <cell r="A2451" t="str">
            <v>TRIMOLINE</v>
          </cell>
          <cell r="C2451">
            <v>35.950000000000003</v>
          </cell>
          <cell r="D2451">
            <v>5.1357142857142861</v>
          </cell>
          <cell r="E2451" t="str">
            <v>KG</v>
          </cell>
        </row>
        <row r="2452">
          <cell r="A2452" t="str">
            <v>TRIANGLE DE CRABE DES NEIGES</v>
          </cell>
          <cell r="C2452">
            <v>0.31</v>
          </cell>
          <cell r="D2452">
            <v>0.31</v>
          </cell>
          <cell r="E2452" t="str">
            <v xml:space="preserve">UN </v>
          </cell>
        </row>
        <row r="2453">
          <cell r="A2453" t="str">
            <v>TRILOGIE DE BROCHETTES</v>
          </cell>
          <cell r="D2453">
            <v>4.5227333610591645</v>
          </cell>
        </row>
        <row r="2454">
          <cell r="A2454" t="str">
            <v>TRILOGIE D'OLIVES</v>
          </cell>
          <cell r="D2454">
            <v>1.0515000000000001</v>
          </cell>
        </row>
        <row r="2455">
          <cell r="A2455" t="str">
            <v>-TRIO AU CHOCOLAT :</v>
          </cell>
          <cell r="C2455">
            <v>0</v>
          </cell>
          <cell r="D2455">
            <v>0</v>
          </cell>
          <cell r="E2455" t="str">
            <v>UNITE</v>
          </cell>
        </row>
        <row r="2456">
          <cell r="A2456" t="str">
            <v>TRIO DE BRUSCHETTA D'Italie</v>
          </cell>
          <cell r="D2456">
            <v>1.9262278682764251</v>
          </cell>
          <cell r="E2456" t="str">
            <v>PORTION</v>
          </cell>
        </row>
        <row r="2457">
          <cell r="A2457" t="str">
            <v>TRIPLE CRÈME DU VILLAGE</v>
          </cell>
          <cell r="C2457">
            <v>6.39</v>
          </cell>
          <cell r="D2457">
            <v>6.39</v>
          </cell>
          <cell r="E2457" t="str">
            <v>200GR</v>
          </cell>
        </row>
        <row r="2458">
          <cell r="A2458" t="str">
            <v>TRUFFE NOIR</v>
          </cell>
          <cell r="C2458">
            <v>7.95</v>
          </cell>
          <cell r="D2458">
            <v>7.95</v>
          </cell>
          <cell r="E2458" t="str">
            <v>UNITE</v>
          </cell>
        </row>
        <row r="2459">
          <cell r="A2459" t="str">
            <v>TRUFFES AU CHOCOLAT</v>
          </cell>
          <cell r="C2459">
            <v>35</v>
          </cell>
          <cell r="D2459">
            <v>35</v>
          </cell>
          <cell r="E2459" t="str">
            <v>KG</v>
          </cell>
        </row>
        <row r="2460">
          <cell r="A2460" t="str">
            <v>TRUFFES CHINOISES CONGELEES</v>
          </cell>
          <cell r="C2460">
            <v>0</v>
          </cell>
          <cell r="D2460">
            <v>2.7</v>
          </cell>
          <cell r="E2460" t="str">
            <v>UNITE</v>
          </cell>
        </row>
        <row r="2461">
          <cell r="A2461" t="str">
            <v>TRUITE FILET FRAIS</v>
          </cell>
          <cell r="C2461">
            <v>15.5</v>
          </cell>
          <cell r="D2461">
            <v>22.142857142857146</v>
          </cell>
          <cell r="E2461" t="str">
            <v>KG</v>
          </cell>
        </row>
        <row r="2462">
          <cell r="A2462" t="str">
            <v>TRUITE FUME</v>
          </cell>
          <cell r="C2462">
            <v>30.75</v>
          </cell>
          <cell r="D2462">
            <v>30.75</v>
          </cell>
          <cell r="E2462" t="str">
            <v>KG</v>
          </cell>
        </row>
        <row r="2463">
          <cell r="A2463" t="str">
            <v xml:space="preserve">TUBETTINI                                                  </v>
          </cell>
          <cell r="C2463">
            <v>19.52</v>
          </cell>
          <cell r="D2463">
            <v>19.52</v>
          </cell>
          <cell r="E2463" t="str">
            <v>KG</v>
          </cell>
        </row>
        <row r="2464">
          <cell r="A2464" t="str">
            <v>TULIPE CHOCOLAT TOUSAIN</v>
          </cell>
          <cell r="C2464">
            <v>78</v>
          </cell>
          <cell r="D2464">
            <v>1.0833333333333333</v>
          </cell>
          <cell r="E2464" t="str">
            <v>72UN</v>
          </cell>
        </row>
        <row r="2465">
          <cell r="A2465" t="str">
            <v>TULIPPE AU CHOCOLAT</v>
          </cell>
          <cell r="C2465">
            <v>78</v>
          </cell>
          <cell r="D2465">
            <v>1.0833333333333333</v>
          </cell>
          <cell r="E2465" t="str">
            <v>72 UN</v>
          </cell>
        </row>
        <row r="2466">
          <cell r="A2466" t="str">
            <v>TURBOT</v>
          </cell>
          <cell r="C2466">
            <v>20.56</v>
          </cell>
          <cell r="D2466">
            <v>20.56</v>
          </cell>
          <cell r="E2466" t="str">
            <v>KG</v>
          </cell>
        </row>
        <row r="2467">
          <cell r="A2467" t="str">
            <v>TUTTI FRUTTI</v>
          </cell>
          <cell r="C2467">
            <v>0</v>
          </cell>
          <cell r="D2467">
            <v>0</v>
          </cell>
          <cell r="E2467">
            <v>0</v>
          </cell>
        </row>
        <row r="2468">
          <cell r="A2468" t="str">
            <v>TZATZIKI</v>
          </cell>
          <cell r="D2468">
            <v>5.6316834856100311</v>
          </cell>
        </row>
        <row r="2469">
          <cell r="A2469" t="str">
            <v>U</v>
          </cell>
        </row>
        <row r="2470">
          <cell r="A2470" t="str">
            <v>VANGO POMME BANANE</v>
          </cell>
          <cell r="C2470">
            <v>1.9</v>
          </cell>
          <cell r="D2470">
            <v>1.9</v>
          </cell>
          <cell r="E2470" t="str">
            <v>UN</v>
          </cell>
        </row>
        <row r="2471">
          <cell r="A2471" t="str">
            <v>VENTOUSE POUR CORNET</v>
          </cell>
          <cell r="C2471">
            <v>77.3</v>
          </cell>
          <cell r="D2471">
            <v>0.25766666666666665</v>
          </cell>
          <cell r="E2471" t="str">
            <v>300UN</v>
          </cell>
        </row>
        <row r="2472">
          <cell r="A2472" t="str">
            <v>VERMICELLE</v>
          </cell>
          <cell r="B2472">
            <v>0.5</v>
          </cell>
          <cell r="C2472">
            <v>70.150000000000006</v>
          </cell>
          <cell r="D2472">
            <v>2.9229166666666671</v>
          </cell>
          <cell r="E2472" t="str">
            <v>60*400GR</v>
          </cell>
        </row>
        <row r="2473">
          <cell r="A2473" t="str">
            <v>VERRE À SHOOTER</v>
          </cell>
          <cell r="C2473">
            <v>99</v>
          </cell>
          <cell r="D2473">
            <v>0.33</v>
          </cell>
          <cell r="E2473" t="str">
            <v>300UN</v>
          </cell>
        </row>
        <row r="2474">
          <cell r="A2474" t="str">
            <v>VERRINE DE CRABE DES NEIGES</v>
          </cell>
          <cell r="D2474">
            <v>2.1060424521838264</v>
          </cell>
        </row>
        <row r="2475">
          <cell r="A2475" t="str">
            <v>VERRINE DE MOUSSE DE FOIE GRAS (RECETTE)</v>
          </cell>
          <cell r="D2475">
            <v>2.9006124293909981</v>
          </cell>
        </row>
        <row r="2476">
          <cell r="A2476" t="str">
            <v>VERRINE DESSERT COCKTAIL</v>
          </cell>
          <cell r="C2476">
            <v>0.8</v>
          </cell>
          <cell r="D2476">
            <v>0.8</v>
          </cell>
          <cell r="E2476" t="str">
            <v>UN</v>
          </cell>
        </row>
        <row r="2477">
          <cell r="A2477" t="str">
            <v>VERRINE DESSERT GRANDE</v>
          </cell>
          <cell r="C2477">
            <v>1.1000000000000001</v>
          </cell>
          <cell r="D2477">
            <v>1.1000000000000001</v>
          </cell>
          <cell r="E2477" t="str">
            <v>UN</v>
          </cell>
        </row>
        <row r="2478">
          <cell r="A2478" t="str">
            <v>VIDE</v>
          </cell>
        </row>
        <row r="2479">
          <cell r="A2479" t="str">
            <v>VIEUX CHEDDAR 3 ANS BALDERSON</v>
          </cell>
          <cell r="C2479">
            <v>19.600000000000001</v>
          </cell>
          <cell r="D2479">
            <v>19.600000000000001</v>
          </cell>
          <cell r="E2479" t="str">
            <v>KG</v>
          </cell>
        </row>
        <row r="2480">
          <cell r="A2480" t="str">
            <v>VIN BLANC / ROUGE</v>
          </cell>
          <cell r="C2480">
            <v>158.91999999999999</v>
          </cell>
          <cell r="D2480">
            <v>7.9459999999999997</v>
          </cell>
          <cell r="E2480" t="str">
            <v>20L</v>
          </cell>
        </row>
        <row r="2481">
          <cell r="A2481" t="str">
            <v xml:space="preserve">VINAIGRE BALSAMIQUE                              </v>
          </cell>
          <cell r="C2481">
            <v>59.5</v>
          </cell>
          <cell r="D2481">
            <v>5.95</v>
          </cell>
          <cell r="E2481" t="str">
            <v>2*5L</v>
          </cell>
        </row>
        <row r="2482">
          <cell r="A2482" t="str">
            <v>VINAIGRE BLANC</v>
          </cell>
          <cell r="C2482">
            <v>3.48</v>
          </cell>
          <cell r="D2482">
            <v>0.69599999999999995</v>
          </cell>
          <cell r="E2482" t="str">
            <v>5L</v>
          </cell>
        </row>
        <row r="2483">
          <cell r="A2483" t="str">
            <v>VINAIGRE DE BALSAMIQUE BLANC</v>
          </cell>
          <cell r="C2483">
            <v>71.5</v>
          </cell>
          <cell r="D2483">
            <v>11.916666666666666</v>
          </cell>
          <cell r="E2483" t="str">
            <v>12*500ML</v>
          </cell>
        </row>
        <row r="2484">
          <cell r="A2484" t="str">
            <v>VINAIGRE DE BALSAMIQUE RÉDUIT</v>
          </cell>
          <cell r="C2484">
            <v>62.52</v>
          </cell>
          <cell r="D2484">
            <v>27.404599999999999</v>
          </cell>
          <cell r="E2484" t="str">
            <v>6*380ML</v>
          </cell>
        </row>
        <row r="2485">
          <cell r="A2485" t="str">
            <v>VINAIGRE DE CHAMPAGNE</v>
          </cell>
          <cell r="C2485">
            <v>11.95</v>
          </cell>
          <cell r="D2485">
            <v>0</v>
          </cell>
          <cell r="E2485" t="str">
            <v>2 X 5 L / CS</v>
          </cell>
        </row>
        <row r="2486">
          <cell r="A2486" t="str">
            <v xml:space="preserve">VINAIGRE DE CIDRE  </v>
          </cell>
          <cell r="C2486">
            <v>31.5</v>
          </cell>
          <cell r="D2486">
            <v>5.25</v>
          </cell>
          <cell r="E2486" t="str">
            <v>6*1L</v>
          </cell>
        </row>
        <row r="2487">
          <cell r="A2487" t="str">
            <v>VINAIGRE DE CIDRE DE POMMES</v>
          </cell>
          <cell r="C2487">
            <v>18</v>
          </cell>
          <cell r="D2487">
            <v>3</v>
          </cell>
          <cell r="E2487" t="str">
            <v>6*1L</v>
          </cell>
        </row>
        <row r="2488">
          <cell r="A2488" t="str">
            <v>VINAIGRE DE CIDRE DE POMMES</v>
          </cell>
          <cell r="C2488">
            <v>14.5</v>
          </cell>
          <cell r="D2488">
            <v>2.9</v>
          </cell>
          <cell r="E2488" t="str">
            <v>5 L</v>
          </cell>
        </row>
        <row r="2489">
          <cell r="A2489" t="str">
            <v>VINAIGRE DE FIGUES</v>
          </cell>
          <cell r="C2489">
            <v>25.3</v>
          </cell>
          <cell r="D2489">
            <v>50.6</v>
          </cell>
          <cell r="E2489" t="str">
            <v>500 ML</v>
          </cell>
        </row>
        <row r="2490">
          <cell r="A2490" t="str">
            <v>VINAIGRE DE MIEL ET HERBES</v>
          </cell>
          <cell r="C2490">
            <v>5</v>
          </cell>
          <cell r="D2490">
            <v>5</v>
          </cell>
          <cell r="E2490" t="str">
            <v>L</v>
          </cell>
        </row>
        <row r="2491">
          <cell r="A2491" t="str">
            <v xml:space="preserve">VINAIGRE DE RIZ                                               </v>
          </cell>
          <cell r="C2491">
            <v>4.25</v>
          </cell>
          <cell r="D2491">
            <v>5.9499999999999993</v>
          </cell>
          <cell r="E2491" t="str">
            <v>710ML</v>
          </cell>
        </row>
        <row r="2492">
          <cell r="A2492" t="str">
            <v xml:space="preserve">VINAIGRE DE VIN  BLANC                                 </v>
          </cell>
          <cell r="C2492">
            <v>16.5</v>
          </cell>
          <cell r="D2492">
            <v>5.5</v>
          </cell>
          <cell r="E2492" t="str">
            <v>6*500ML</v>
          </cell>
        </row>
        <row r="2493">
          <cell r="A2493" t="str">
            <v>VINAIGRE DE VIN BLANC</v>
          </cell>
          <cell r="C2493">
            <v>18.5</v>
          </cell>
          <cell r="D2493">
            <v>1.85</v>
          </cell>
          <cell r="E2493" t="str">
            <v>2*5L</v>
          </cell>
        </row>
        <row r="2494">
          <cell r="A2494" t="str">
            <v>VINAIGRE DE VIN DE FRAMBOISE</v>
          </cell>
          <cell r="C2494">
            <v>3</v>
          </cell>
          <cell r="D2494">
            <v>6</v>
          </cell>
          <cell r="E2494" t="str">
            <v>500ML</v>
          </cell>
        </row>
        <row r="2495">
          <cell r="A2495" t="str">
            <v xml:space="preserve">VINAIGRE DE VIN ROUGE                            </v>
          </cell>
          <cell r="C2495">
            <v>26</v>
          </cell>
          <cell r="D2495">
            <v>2.6</v>
          </cell>
          <cell r="E2495" t="str">
            <v>2*5L</v>
          </cell>
        </row>
        <row r="2496">
          <cell r="A2496" t="str">
            <v>VINAIGRE DE VIN XERES</v>
          </cell>
          <cell r="C2496">
            <v>29.95</v>
          </cell>
          <cell r="D2496">
            <v>5.99</v>
          </cell>
          <cell r="E2496" t="str">
            <v xml:space="preserve"> 5 L </v>
          </cell>
        </row>
        <row r="2497">
          <cell r="A2497" t="str">
            <v>VINAIGRE D'ÉCHALOTTES (RECETTE)</v>
          </cell>
          <cell r="D2497">
            <v>3.4773730684326711</v>
          </cell>
        </row>
        <row r="2498">
          <cell r="A2498" t="str">
            <v>VINAIGRE XERES</v>
          </cell>
          <cell r="C2498">
            <v>3.3</v>
          </cell>
          <cell r="D2498">
            <v>6.6</v>
          </cell>
          <cell r="E2498" t="str">
            <v>500 ML</v>
          </cell>
        </row>
        <row r="2499">
          <cell r="A2499" t="str">
            <v>VINAIGRETTE À LA MANGUE</v>
          </cell>
          <cell r="D2499">
            <v>5.2213238636363632</v>
          </cell>
        </row>
        <row r="2500">
          <cell r="A2500" t="str">
            <v>VINAIGRETTE À LA MOUTARDE</v>
          </cell>
          <cell r="D2500">
            <v>5.7843010905700396</v>
          </cell>
        </row>
        <row r="2501">
          <cell r="A2501" t="str">
            <v>VINAIGRETTE À LA PAPAYE</v>
          </cell>
          <cell r="D2501">
            <v>8.8952041942604865</v>
          </cell>
        </row>
        <row r="2502">
          <cell r="A2502" t="str">
            <v>VINAIGRETTE À LA TOMATE FUMÉ</v>
          </cell>
          <cell r="D2502">
            <v>3.0390404351298135</v>
          </cell>
        </row>
        <row r="2503">
          <cell r="A2503" t="str">
            <v>VINAIGRETTE À L'ÉRABLE</v>
          </cell>
          <cell r="D2503">
            <v>6.3549499999999997</v>
          </cell>
        </row>
        <row r="2504">
          <cell r="A2504" t="str">
            <v>VINAIGRETTE À L'ÉRABLE ET BACON</v>
          </cell>
          <cell r="D2504">
            <v>12.024235714285714</v>
          </cell>
        </row>
        <row r="2505">
          <cell r="A2505" t="str">
            <v>VINAIGRETTE À L'HUILE DE PÉPINS DE RAISINS (DISTAL)</v>
          </cell>
          <cell r="C2505">
            <v>26.64</v>
          </cell>
          <cell r="D2505">
            <v>6.66</v>
          </cell>
          <cell r="E2505" t="str">
            <v>2*2L</v>
          </cell>
        </row>
        <row r="2506">
          <cell r="A2506" t="str">
            <v>VINAIGRETTE AIL RÔTI ET PARMESAN</v>
          </cell>
          <cell r="D2506">
            <v>7.1243467182890852</v>
          </cell>
        </row>
        <row r="2507">
          <cell r="A2507" t="str">
            <v>VINAIGRETTE AU BLEU</v>
          </cell>
          <cell r="C2507">
            <v>34.68</v>
          </cell>
          <cell r="D2507">
            <v>4.5873015873015879</v>
          </cell>
          <cell r="E2507" t="str">
            <v>2*3,78</v>
          </cell>
        </row>
        <row r="2508">
          <cell r="A2508" t="str">
            <v>VINAIGRETTE AU CHIA (RECETTE)</v>
          </cell>
          <cell r="D2508">
            <v>5.1329946439823564</v>
          </cell>
        </row>
        <row r="2509">
          <cell r="A2509" t="str">
            <v>VINAIGRETTE AU CIDRE</v>
          </cell>
          <cell r="D2509">
            <v>4.2752571666666661</v>
          </cell>
        </row>
        <row r="2510">
          <cell r="A2510" t="str">
            <v>VINAIGRETTE AU CITRON</v>
          </cell>
          <cell r="D2510">
            <v>6.9549828908554581</v>
          </cell>
        </row>
        <row r="2511">
          <cell r="A2511" t="str">
            <v>VINAIGRETTE AU CITRON ET CIBOULETTE</v>
          </cell>
          <cell r="D2511">
            <v>6.5351184929724111</v>
          </cell>
        </row>
        <row r="2512">
          <cell r="A2512" t="str">
            <v>VINAIGRETTE AU COCOMBRE</v>
          </cell>
          <cell r="C2512">
            <v>27.03</v>
          </cell>
          <cell r="D2512">
            <v>3.5753968253968256</v>
          </cell>
          <cell r="E2512" t="str">
            <v>2*3.78LITRES</v>
          </cell>
        </row>
        <row r="2513">
          <cell r="A2513" t="str">
            <v>VINAIGRETTE AU FROMAGE BLEU (RECETTE)</v>
          </cell>
          <cell r="D2513">
            <v>6.602390269043477</v>
          </cell>
        </row>
        <row r="2514">
          <cell r="A2514" t="str">
            <v>VINAIGRETTE AU FRUIT DE PA PASSION (RECETTE)</v>
          </cell>
          <cell r="D2514">
            <v>6.8915416666666669</v>
          </cell>
        </row>
        <row r="2515">
          <cell r="A2515" t="str">
            <v>VINAIGRETTE AU GINGEMBRE</v>
          </cell>
          <cell r="D2515">
            <v>4.8781403858839045</v>
          </cell>
        </row>
        <row r="2516">
          <cell r="A2516" t="str">
            <v>VINAIGRETTE AU MIEL ET MENTHE</v>
          </cell>
          <cell r="D2516">
            <v>5.2846987500000004</v>
          </cell>
        </row>
        <row r="2517">
          <cell r="A2517" t="str">
            <v>VINAIGRETTE AU PESTO</v>
          </cell>
          <cell r="D2517">
            <v>10.536539300936935</v>
          </cell>
        </row>
        <row r="2518">
          <cell r="A2518" t="str">
            <v>VINAIGRETTE AU VIN BLANC</v>
          </cell>
          <cell r="D2518">
            <v>7.6379263284592387</v>
          </cell>
        </row>
        <row r="2519">
          <cell r="A2519" t="str">
            <v>VINAIGRETTE AU VIN ROUGE</v>
          </cell>
          <cell r="D2519">
            <v>5.7584969690265488</v>
          </cell>
        </row>
        <row r="2520">
          <cell r="A2520" t="str">
            <v>VINAIGRETTE AU XÉRES (RECETTE)</v>
          </cell>
          <cell r="D2520">
            <v>3.0790250000000001</v>
          </cell>
        </row>
        <row r="2521">
          <cell r="A2521" t="str">
            <v>VINAIGRETTE AUX CHITAKEE</v>
          </cell>
          <cell r="C2521">
            <v>24.6</v>
          </cell>
          <cell r="D2521">
            <v>6.15</v>
          </cell>
          <cell r="E2521" t="str">
            <v>2*2L</v>
          </cell>
        </row>
        <row r="2522">
          <cell r="A2522" t="str">
            <v>VINAIGRETTE AUX HARICOTS</v>
          </cell>
          <cell r="D2522">
            <v>1.5287370548006594</v>
          </cell>
        </row>
        <row r="2523">
          <cell r="A2523" t="str">
            <v>VINAIGRETTE AUX HERBES</v>
          </cell>
          <cell r="D2523">
            <v>7.86020362749918</v>
          </cell>
        </row>
        <row r="2524">
          <cell r="A2524" t="str">
            <v>VINAIGRETTE AUX LITCHI (RECETTE)</v>
          </cell>
          <cell r="D2524">
            <v>6.9690205555555558</v>
          </cell>
        </row>
        <row r="2525">
          <cell r="A2525" t="str">
            <v>VINAIGRETTE AUX SÉSAMES THAI</v>
          </cell>
          <cell r="C2525">
            <v>40.53</v>
          </cell>
          <cell r="D2525">
            <v>5.3611111111111116</v>
          </cell>
          <cell r="E2525" t="str">
            <v>2*3.78 LITRE</v>
          </cell>
        </row>
        <row r="2526">
          <cell r="A2526" t="str">
            <v>VINAIGRETTE AUX TOMATES SÈCHÉES (DISTAL)</v>
          </cell>
          <cell r="C2526">
            <v>31.14</v>
          </cell>
          <cell r="D2526">
            <v>7.7850000000000001</v>
          </cell>
          <cell r="E2526" t="str">
            <v>2*2L</v>
          </cell>
        </row>
        <row r="2527">
          <cell r="A2527" t="str">
            <v>VINAIGRETTE AUX ZESTES D'ORANGES</v>
          </cell>
          <cell r="C2527">
            <v>31.61</v>
          </cell>
          <cell r="D2527">
            <v>4.1812169312169312</v>
          </cell>
          <cell r="E2527" t="str">
            <v>2*3.78LITRES</v>
          </cell>
        </row>
        <row r="2528">
          <cell r="A2528" t="str">
            <v xml:space="preserve">VINAIGRETTE BABEURRE </v>
          </cell>
          <cell r="D2528">
            <v>3.6427362992176477</v>
          </cell>
          <cell r="E2528" t="str">
            <v>L</v>
          </cell>
        </row>
        <row r="2529">
          <cell r="A2529" t="str">
            <v>VINAIGRETTE CANNEBERGES ET CITRONS</v>
          </cell>
          <cell r="C2529">
            <v>31.14</v>
          </cell>
          <cell r="D2529">
            <v>7.7850000000000001</v>
          </cell>
          <cell r="E2529" t="str">
            <v>2*2L</v>
          </cell>
        </row>
        <row r="2530">
          <cell r="A2530" t="str">
            <v>VINAIGRETTE CÉSAR</v>
          </cell>
          <cell r="D2530">
            <v>6.6675469185993759</v>
          </cell>
        </row>
        <row r="2531">
          <cell r="A2531" t="str">
            <v>VINAIGRETTE CHINOISE</v>
          </cell>
          <cell r="D2531">
            <v>7.6573401933383085</v>
          </cell>
        </row>
        <row r="2532">
          <cell r="A2532" t="str">
            <v>VINAIGRETTE CITRONELLE</v>
          </cell>
          <cell r="D2532">
            <v>5.6992920307438322</v>
          </cell>
        </row>
        <row r="2533">
          <cell r="A2533" t="str">
            <v>VINAIGRETTE CONCOMBRE ET WASABI (DISTAL)</v>
          </cell>
          <cell r="C2533">
            <v>21.14</v>
          </cell>
          <cell r="D2533">
            <v>5.2850000000000001</v>
          </cell>
          <cell r="E2533" t="str">
            <v>2*2L</v>
          </cell>
        </row>
        <row r="2534">
          <cell r="A2534" t="str">
            <v>VINAIGRETTE CUSABI SYSCO</v>
          </cell>
          <cell r="C2534">
            <v>31.14</v>
          </cell>
          <cell r="D2534">
            <v>7.7850000000000001</v>
          </cell>
          <cell r="E2534" t="str">
            <v>2*2L</v>
          </cell>
        </row>
        <row r="2535">
          <cell r="A2535" t="str">
            <v>VINAIGRETTE DE FRAMBOISES (KRAFT)</v>
          </cell>
          <cell r="C2535">
            <v>37.11</v>
          </cell>
          <cell r="D2535">
            <v>4.9087301587301591</v>
          </cell>
          <cell r="E2535" t="str">
            <v>2*3.78LITRES</v>
          </cell>
        </row>
        <row r="2536">
          <cell r="A2536" t="str">
            <v>VINAIGRETTE DE TOMATES</v>
          </cell>
          <cell r="C2536">
            <v>14.5</v>
          </cell>
          <cell r="D2536">
            <v>4.833333333333333</v>
          </cell>
          <cell r="E2536" t="str">
            <v>6*500ML</v>
          </cell>
        </row>
        <row r="2537">
          <cell r="A2537" t="str">
            <v>VINAIGRETTE DE VINAIGRE DE RIZ</v>
          </cell>
          <cell r="D2537">
            <v>8.8204717834457149</v>
          </cell>
        </row>
        <row r="2538">
          <cell r="A2538" t="str">
            <v>VINAIGRETTE DE XÉRES</v>
          </cell>
          <cell r="D2538">
            <v>7.6780106047197645</v>
          </cell>
        </row>
        <row r="2539">
          <cell r="A2539" t="str">
            <v xml:space="preserve">VINAIGRETTE ITALIENNE LEGERE        </v>
          </cell>
          <cell r="C2539">
            <v>17.579999999999998</v>
          </cell>
          <cell r="D2539">
            <v>2.3253968253968251</v>
          </cell>
          <cell r="E2539" t="str">
            <v>2*3,78 LITRE</v>
          </cell>
        </row>
        <row r="2540">
          <cell r="A2540" t="str">
            <v>VINAIGRETTE LOUIE</v>
          </cell>
          <cell r="D2540">
            <v>2.8845942515374232</v>
          </cell>
        </row>
        <row r="2541">
          <cell r="A2541" t="str">
            <v>VINAIGRETTE MILLE-ILES</v>
          </cell>
          <cell r="C2541">
            <v>20.54</v>
          </cell>
          <cell r="D2541">
            <v>2.5674999999999999</v>
          </cell>
          <cell r="E2541" t="str">
            <v>2*4LITRE</v>
          </cell>
        </row>
        <row r="2542">
          <cell r="A2542" t="str">
            <v>VINAIGRETTE MOUTARDE, MIEL ET LIMES</v>
          </cell>
          <cell r="D2542">
            <v>5.3216935028248598</v>
          </cell>
        </row>
        <row r="2543">
          <cell r="A2543" t="str">
            <v>VINAIGRETTE PAMPLEMOUSSE ET GINGEMBRE</v>
          </cell>
          <cell r="C2543">
            <v>45.23</v>
          </cell>
          <cell r="D2543">
            <v>5.9828042328042326</v>
          </cell>
          <cell r="E2543" t="str">
            <v>2*3.78LITRES</v>
          </cell>
        </row>
        <row r="2544">
          <cell r="A2544" t="str">
            <v>VINAIGRETTE PONZU CRÊMEUSE</v>
          </cell>
          <cell r="C2544">
            <v>26.84</v>
          </cell>
          <cell r="D2544">
            <v>6.71</v>
          </cell>
          <cell r="E2544" t="str">
            <v>2*2L</v>
          </cell>
        </row>
        <row r="2545">
          <cell r="A2545" t="str">
            <v>VINAIGRETTE RANCH</v>
          </cell>
          <cell r="C2545">
            <v>25.69</v>
          </cell>
          <cell r="D2545">
            <v>3.2112500000000002</v>
          </cell>
          <cell r="E2545" t="str">
            <v>2*4LITRE</v>
          </cell>
        </row>
        <row r="2546">
          <cell r="A2546" t="str">
            <v>VINAIGRETTE SALADE DE CHOUX</v>
          </cell>
          <cell r="D2546">
            <v>1.523155</v>
          </cell>
        </row>
        <row r="2547">
          <cell r="A2547" t="str">
            <v>VINAIGRETTE SÉSAME (RECETTE)</v>
          </cell>
          <cell r="D2547">
            <v>6.1228039894293769</v>
          </cell>
        </row>
        <row r="2548">
          <cell r="A2548" t="str">
            <v>VIVANNEAU</v>
          </cell>
          <cell r="C2548">
            <v>16.8</v>
          </cell>
          <cell r="D2548">
            <v>16.8</v>
          </cell>
          <cell r="E2548" t="str">
            <v>KG</v>
          </cell>
        </row>
        <row r="2549">
          <cell r="A2549" t="str">
            <v>VOL AU VENT</v>
          </cell>
          <cell r="C2549">
            <v>26.85</v>
          </cell>
          <cell r="D2549">
            <v>0.27968750000000003</v>
          </cell>
          <cell r="E2549" t="str">
            <v>96UN</v>
          </cell>
        </row>
        <row r="2550">
          <cell r="A2550" t="str">
            <v>VOLAILLE DU QUÉBEC RÔTIE PIRI-PIRI</v>
          </cell>
          <cell r="D2550">
            <v>4.3370135592748422</v>
          </cell>
        </row>
        <row r="2551">
          <cell r="A2551" t="str">
            <v>VOLAILLE SUR BATONNET DE CANNELLE</v>
          </cell>
          <cell r="C2551">
            <v>2</v>
          </cell>
          <cell r="D2551">
            <v>2</v>
          </cell>
          <cell r="E2551" t="str">
            <v>UNITE</v>
          </cell>
        </row>
        <row r="2552">
          <cell r="A2552" t="str">
            <v>VONGOLE</v>
          </cell>
          <cell r="C2552">
            <v>26.95</v>
          </cell>
          <cell r="D2552">
            <v>3.963895833333333</v>
          </cell>
          <cell r="E2552" t="str">
            <v>24*283 GR</v>
          </cell>
        </row>
        <row r="2553">
          <cell r="A2553" t="str">
            <v>WASABI</v>
          </cell>
          <cell r="C2553">
            <v>14.33</v>
          </cell>
          <cell r="D2553">
            <v>14.33</v>
          </cell>
          <cell r="E2553" t="str">
            <v>KG</v>
          </cell>
        </row>
        <row r="2554">
          <cell r="A2554" t="str">
            <v>WHISKY</v>
          </cell>
          <cell r="C2554">
            <v>22.5</v>
          </cell>
          <cell r="D2554">
            <v>29.925000000000001</v>
          </cell>
          <cell r="E2554" t="str">
            <v>750ML</v>
          </cell>
        </row>
        <row r="2555">
          <cell r="A2555" t="str">
            <v>WRAP AU LÉGUMES GRILLÉS</v>
          </cell>
          <cell r="D2555">
            <v>2.2891509279097528</v>
          </cell>
        </row>
        <row r="2556">
          <cell r="A2556" t="str">
            <v xml:space="preserve">WRAP AU POULET  </v>
          </cell>
          <cell r="D2556">
            <v>1.4696678682293298</v>
          </cell>
        </row>
        <row r="2557">
          <cell r="A2557" t="str">
            <v>WRAP AU POULET GRILLÉ CÉSAR</v>
          </cell>
          <cell r="D2557">
            <v>2.4693324013734195</v>
          </cell>
        </row>
        <row r="2558">
          <cell r="A2558" t="str">
            <v>X</v>
          </cell>
          <cell r="D2558">
            <v>1.4696678682293298</v>
          </cell>
        </row>
        <row r="2559">
          <cell r="A2559" t="str">
            <v>YOGOURT ASSORTIS  DE CHEZ DUBORD</v>
          </cell>
          <cell r="C2559">
            <v>0.44</v>
          </cell>
          <cell r="D2559">
            <v>0.44</v>
          </cell>
          <cell r="E2559" t="str">
            <v>UN</v>
          </cell>
        </row>
        <row r="2560">
          <cell r="A2560" t="str">
            <v xml:space="preserve">YOGOURT AUX FRAISES </v>
          </cell>
          <cell r="C2560">
            <v>13.8</v>
          </cell>
          <cell r="D2560">
            <v>3.5384615384615388</v>
          </cell>
          <cell r="E2560" t="str">
            <v>6* 650GR</v>
          </cell>
        </row>
        <row r="2561">
          <cell r="A2561" t="str">
            <v>YOGOURT FRAMBOISE</v>
          </cell>
          <cell r="C2561">
            <v>13.99</v>
          </cell>
          <cell r="D2561">
            <v>3.1011166666666665</v>
          </cell>
          <cell r="E2561" t="str">
            <v>6*750GR</v>
          </cell>
        </row>
        <row r="2562">
          <cell r="A2562" t="str">
            <v>YOGOURT NATURE</v>
          </cell>
          <cell r="C2562">
            <v>5</v>
          </cell>
          <cell r="D2562">
            <v>0.41666666666666669</v>
          </cell>
          <cell r="E2562" t="str">
            <v>12'S</v>
          </cell>
        </row>
        <row r="2563">
          <cell r="A2563" t="str">
            <v>YOGOURT NATURE 10%</v>
          </cell>
          <cell r="C2563">
            <v>15.2</v>
          </cell>
          <cell r="D2563">
            <v>3.8</v>
          </cell>
          <cell r="E2563" t="str">
            <v>4KG</v>
          </cell>
        </row>
        <row r="2564">
          <cell r="A2564" t="str">
            <v>YOGOURT NATURE 750GR</v>
          </cell>
          <cell r="C2564">
            <v>13.54</v>
          </cell>
          <cell r="D2564">
            <v>3.0013666666666663</v>
          </cell>
          <cell r="E2564" t="str">
            <v>6*750GR</v>
          </cell>
        </row>
        <row r="2565">
          <cell r="A2565" t="str">
            <v>YOGOURTH À LA MENTHE FRAICHE (RECETTE)</v>
          </cell>
          <cell r="D2565">
            <v>5.8122743589743582</v>
          </cell>
        </row>
        <row r="2566">
          <cell r="A2566" t="str">
            <v>YOGOURTH ACTIVIA</v>
          </cell>
          <cell r="C2566">
            <v>21.18</v>
          </cell>
          <cell r="D2566">
            <v>0.44124999999999998</v>
          </cell>
          <cell r="E2566" t="str">
            <v>48 UN</v>
          </cell>
        </row>
        <row r="2567">
          <cell r="A2567" t="str">
            <v>YOGOURTH ASSORTIS</v>
          </cell>
          <cell r="C2567">
            <v>0.62</v>
          </cell>
          <cell r="D2567">
            <v>0.62</v>
          </cell>
          <cell r="E2567" t="str">
            <v>UN</v>
          </cell>
        </row>
        <row r="2568">
          <cell r="A2568" t="str">
            <v>YOGOURTH BRASSÉ NATURE</v>
          </cell>
          <cell r="C2568">
            <v>2.46</v>
          </cell>
          <cell r="D2568">
            <v>3.7637999999999998</v>
          </cell>
          <cell r="E2568" t="str">
            <v>650 GR</v>
          </cell>
        </row>
        <row r="2569">
          <cell r="A2569" t="str">
            <v>YUKON GOLD</v>
          </cell>
          <cell r="C2569">
            <v>15.5</v>
          </cell>
          <cell r="D2569">
            <v>0.68281938325991187</v>
          </cell>
          <cell r="E2569" t="str">
            <v>50LBS</v>
          </cell>
        </row>
        <row r="2570">
          <cell r="A2570" t="str">
            <v>YUZU</v>
          </cell>
          <cell r="C2570">
            <v>29.5</v>
          </cell>
          <cell r="D2570">
            <v>82.009999999999991</v>
          </cell>
          <cell r="E2570">
            <v>0.5</v>
          </cell>
        </row>
      </sheetData>
      <sheetData sheetId="2"/>
      <sheetData sheetId="3"/>
      <sheetData sheetId="4">
        <row r="11">
          <cell r="C11">
            <v>33</v>
          </cell>
        </row>
        <row r="12">
          <cell r="C12">
            <v>46.55</v>
          </cell>
        </row>
        <row r="13">
          <cell r="C13">
            <v>56.95</v>
          </cell>
        </row>
        <row r="14">
          <cell r="C14">
            <v>28.76</v>
          </cell>
        </row>
        <row r="15">
          <cell r="C15">
            <v>15.95</v>
          </cell>
        </row>
        <row r="17">
          <cell r="C17">
            <v>90</v>
          </cell>
          <cell r="D17">
            <v>90</v>
          </cell>
          <cell r="E17" t="str">
            <v>KG</v>
          </cell>
        </row>
        <row r="19">
          <cell r="C19">
            <v>49.9</v>
          </cell>
        </row>
        <row r="29">
          <cell r="C29">
            <v>119.4</v>
          </cell>
          <cell r="D29">
            <v>11.940000000000001</v>
          </cell>
          <cell r="E29" t="str">
            <v>KG</v>
          </cell>
        </row>
        <row r="76">
          <cell r="C76">
            <v>234.97</v>
          </cell>
          <cell r="D76">
            <v>11.7485</v>
          </cell>
          <cell r="E76" t="str">
            <v>8X2.5</v>
          </cell>
        </row>
        <row r="131">
          <cell r="C131">
            <v>36.25</v>
          </cell>
          <cell r="D131">
            <v>1.8125</v>
          </cell>
          <cell r="E131" t="str">
            <v>20 KG</v>
          </cell>
        </row>
        <row r="153">
          <cell r="C153">
            <v>88.85</v>
          </cell>
          <cell r="D153">
            <v>88.85</v>
          </cell>
          <cell r="E153" t="str">
            <v>KG</v>
          </cell>
        </row>
        <row r="173">
          <cell r="C173">
            <v>30</v>
          </cell>
          <cell r="D173">
            <v>30</v>
          </cell>
          <cell r="E173" t="str">
            <v>KG</v>
          </cell>
        </row>
        <row r="174">
          <cell r="C174">
            <v>35.950000000000003</v>
          </cell>
          <cell r="D174">
            <v>5.1357142857142861</v>
          </cell>
          <cell r="E174" t="str">
            <v>KG</v>
          </cell>
        </row>
        <row r="191">
          <cell r="C191">
            <v>49.86</v>
          </cell>
          <cell r="D191">
            <v>4.1550000000000002</v>
          </cell>
          <cell r="E191" t="str">
            <v>12kg</v>
          </cell>
        </row>
        <row r="204">
          <cell r="C204">
            <v>82.76</v>
          </cell>
          <cell r="D204">
            <v>16.552</v>
          </cell>
          <cell r="E204" t="str">
            <v>KG</v>
          </cell>
        </row>
        <row r="222">
          <cell r="C222">
            <v>47.95</v>
          </cell>
          <cell r="D222">
            <v>9.59</v>
          </cell>
          <cell r="E222" t="str">
            <v>5X1KG</v>
          </cell>
        </row>
        <row r="223">
          <cell r="C223">
            <v>95.4</v>
          </cell>
          <cell r="D223">
            <v>9.5400000000000009</v>
          </cell>
          <cell r="E223" t="str">
            <v>10KG</v>
          </cell>
        </row>
        <row r="229">
          <cell r="C229">
            <v>37.799999999999997</v>
          </cell>
          <cell r="D229">
            <v>7.56</v>
          </cell>
          <cell r="E229" t="str">
            <v>5KG</v>
          </cell>
        </row>
        <row r="253">
          <cell r="C253">
            <v>50</v>
          </cell>
          <cell r="D253">
            <v>100</v>
          </cell>
          <cell r="E253" t="str">
            <v>500G</v>
          </cell>
        </row>
      </sheetData>
      <sheetData sheetId="5"/>
      <sheetData sheetId="6">
        <row r="11">
          <cell r="C11">
            <v>10.95</v>
          </cell>
          <cell r="D11">
            <v>10.95</v>
          </cell>
          <cell r="E11" t="str">
            <v>KG</v>
          </cell>
        </row>
        <row r="12">
          <cell r="C12">
            <v>25.83</v>
          </cell>
          <cell r="D12">
            <v>35.383561643835613</v>
          </cell>
          <cell r="E12" t="str">
            <v>UNITÉ</v>
          </cell>
        </row>
        <row r="13">
          <cell r="C13">
            <v>25.36</v>
          </cell>
          <cell r="D13">
            <v>25.36</v>
          </cell>
          <cell r="E13" t="str">
            <v>UNITÉ</v>
          </cell>
        </row>
        <row r="14">
          <cell r="C14">
            <v>37.72</v>
          </cell>
          <cell r="D14">
            <v>53.885714285714286</v>
          </cell>
          <cell r="E14" t="str">
            <v>UNITÉ</v>
          </cell>
        </row>
        <row r="15">
          <cell r="C15">
            <v>10.7</v>
          </cell>
          <cell r="D15">
            <v>10.7</v>
          </cell>
          <cell r="E15" t="str">
            <v>UNITÉ</v>
          </cell>
        </row>
        <row r="16">
          <cell r="C16">
            <v>7.99</v>
          </cell>
          <cell r="D16">
            <v>7.99</v>
          </cell>
          <cell r="E16" t="str">
            <v>KG</v>
          </cell>
        </row>
        <row r="17">
          <cell r="C17">
            <v>6.89</v>
          </cell>
          <cell r="D17">
            <v>6.89</v>
          </cell>
          <cell r="E17" t="str">
            <v>KG</v>
          </cell>
        </row>
        <row r="18">
          <cell r="C18">
            <v>26.44</v>
          </cell>
          <cell r="D18">
            <v>26.44</v>
          </cell>
          <cell r="E18" t="str">
            <v>UNITÉ</v>
          </cell>
        </row>
        <row r="19">
          <cell r="C19">
            <v>26.44</v>
          </cell>
          <cell r="D19">
            <v>36.722222222222229</v>
          </cell>
          <cell r="E19" t="str">
            <v>KG</v>
          </cell>
        </row>
        <row r="20">
          <cell r="C20">
            <v>32.21</v>
          </cell>
          <cell r="D20">
            <v>32.21</v>
          </cell>
          <cell r="E20" t="str">
            <v>UNITÉ</v>
          </cell>
        </row>
        <row r="21">
          <cell r="C21">
            <v>40.6</v>
          </cell>
          <cell r="D21">
            <v>40.6</v>
          </cell>
          <cell r="E21" t="str">
            <v>UNITÉ</v>
          </cell>
        </row>
        <row r="22">
          <cell r="C22">
            <v>11.08</v>
          </cell>
          <cell r="D22">
            <v>11.08</v>
          </cell>
          <cell r="E22" t="str">
            <v>KG</v>
          </cell>
        </row>
        <row r="23">
          <cell r="C23">
            <v>10.79</v>
          </cell>
          <cell r="D23">
            <v>10.79</v>
          </cell>
          <cell r="E23" t="str">
            <v>KG</v>
          </cell>
        </row>
        <row r="24">
          <cell r="C24">
            <v>38.270000000000003</v>
          </cell>
          <cell r="D24">
            <v>38.270000000000003</v>
          </cell>
          <cell r="E24" t="str">
            <v>KG</v>
          </cell>
        </row>
        <row r="25">
          <cell r="C25">
            <v>42.11</v>
          </cell>
          <cell r="D25">
            <v>42.11</v>
          </cell>
          <cell r="E25" t="str">
            <v>KG</v>
          </cell>
        </row>
        <row r="26">
          <cell r="C26">
            <v>164.75</v>
          </cell>
          <cell r="D26">
            <v>8.2375000000000007</v>
          </cell>
          <cell r="E26" t="str">
            <v>20*225GR</v>
          </cell>
        </row>
        <row r="27">
          <cell r="C27">
            <v>121.96</v>
          </cell>
          <cell r="D27">
            <v>6.0979999999999999</v>
          </cell>
          <cell r="E27" t="str">
            <v>20*170GR</v>
          </cell>
        </row>
        <row r="28">
          <cell r="C28">
            <v>36.630000000000003</v>
          </cell>
          <cell r="D28">
            <v>36.630000000000003</v>
          </cell>
          <cell r="E28" t="str">
            <v>KG</v>
          </cell>
        </row>
        <row r="29">
          <cell r="C29">
            <v>68.180000000000007</v>
          </cell>
          <cell r="D29">
            <v>68.180000000000007</v>
          </cell>
          <cell r="E29" t="str">
            <v>KG</v>
          </cell>
        </row>
        <row r="30">
          <cell r="C30">
            <v>28.84</v>
          </cell>
          <cell r="D30">
            <v>28.84</v>
          </cell>
          <cell r="E30" t="str">
            <v>KG</v>
          </cell>
        </row>
        <row r="31">
          <cell r="C31">
            <v>28.84</v>
          </cell>
          <cell r="D31">
            <v>28.84</v>
          </cell>
          <cell r="E31" t="str">
            <v>KG</v>
          </cell>
        </row>
        <row r="32">
          <cell r="C32">
            <v>14.24</v>
          </cell>
          <cell r="D32">
            <v>14.24</v>
          </cell>
          <cell r="E32" t="str">
            <v>KG</v>
          </cell>
        </row>
        <row r="33">
          <cell r="C33">
            <v>9.48</v>
          </cell>
          <cell r="D33">
            <v>9.48</v>
          </cell>
          <cell r="E33" t="str">
            <v>KG</v>
          </cell>
        </row>
        <row r="34">
          <cell r="C34">
            <v>9.15</v>
          </cell>
          <cell r="D34">
            <v>9.15</v>
          </cell>
          <cell r="E34" t="str">
            <v>KG</v>
          </cell>
        </row>
        <row r="35">
          <cell r="C35">
            <v>7.16</v>
          </cell>
          <cell r="D35">
            <v>7.16</v>
          </cell>
          <cell r="E35" t="str">
            <v>KG</v>
          </cell>
        </row>
        <row r="36">
          <cell r="C36">
            <v>33.61</v>
          </cell>
          <cell r="D36">
            <v>0.28008333333333335</v>
          </cell>
          <cell r="E36" t="str">
            <v>120*45GR</v>
          </cell>
        </row>
        <row r="37">
          <cell r="C37">
            <v>14.88</v>
          </cell>
          <cell r="D37">
            <v>14.88</v>
          </cell>
          <cell r="E37" t="str">
            <v>KG</v>
          </cell>
        </row>
        <row r="38">
          <cell r="C38">
            <v>25.65</v>
          </cell>
          <cell r="D38">
            <v>25.65</v>
          </cell>
          <cell r="E38" t="str">
            <v>KG</v>
          </cell>
        </row>
        <row r="39">
          <cell r="C39">
            <v>9.9</v>
          </cell>
          <cell r="D39">
            <v>9.9</v>
          </cell>
          <cell r="E39" t="str">
            <v>KG</v>
          </cell>
        </row>
        <row r="40">
          <cell r="C40">
            <v>10.130000000000001</v>
          </cell>
          <cell r="D40">
            <v>10.130000000000001</v>
          </cell>
          <cell r="E40" t="str">
            <v>KG</v>
          </cell>
        </row>
        <row r="41">
          <cell r="C41">
            <v>39.69</v>
          </cell>
          <cell r="D41">
            <v>39.69</v>
          </cell>
          <cell r="E41" t="str">
            <v>KG</v>
          </cell>
        </row>
        <row r="42">
          <cell r="C42">
            <v>22.56</v>
          </cell>
          <cell r="D42">
            <v>22.56</v>
          </cell>
          <cell r="E42" t="str">
            <v>KG</v>
          </cell>
        </row>
        <row r="43">
          <cell r="C43">
            <v>25.36</v>
          </cell>
          <cell r="D43">
            <v>25.36</v>
          </cell>
          <cell r="E43" t="str">
            <v>KG</v>
          </cell>
        </row>
        <row r="44">
          <cell r="C44">
            <v>14.05</v>
          </cell>
          <cell r="D44">
            <v>14.05</v>
          </cell>
          <cell r="E44" t="str">
            <v>KG</v>
          </cell>
        </row>
        <row r="45">
          <cell r="C45">
            <v>8.44</v>
          </cell>
          <cell r="D45">
            <v>8.44</v>
          </cell>
          <cell r="E45" t="str">
            <v>KG</v>
          </cell>
        </row>
        <row r="46">
          <cell r="C46">
            <v>47.58</v>
          </cell>
          <cell r="D46">
            <v>1.1895</v>
          </cell>
          <cell r="E46" t="str">
            <v>40*113GR</v>
          </cell>
        </row>
        <row r="47">
          <cell r="C47">
            <v>43.45</v>
          </cell>
          <cell r="D47">
            <v>43.45</v>
          </cell>
          <cell r="E47" t="str">
            <v>KG</v>
          </cell>
        </row>
        <row r="48">
          <cell r="C48">
            <v>5.95</v>
          </cell>
          <cell r="D48">
            <v>5.95</v>
          </cell>
          <cell r="E48" t="str">
            <v>KG</v>
          </cell>
        </row>
        <row r="49">
          <cell r="C49">
            <v>2.95</v>
          </cell>
          <cell r="D49">
            <v>2.95</v>
          </cell>
          <cell r="E49" t="str">
            <v>KG</v>
          </cell>
        </row>
        <row r="50">
          <cell r="C50">
            <v>9.5500000000000007</v>
          </cell>
          <cell r="D50">
            <v>9.5500000000000007</v>
          </cell>
          <cell r="E50" t="str">
            <v>KG</v>
          </cell>
        </row>
        <row r="51">
          <cell r="C51">
            <v>6.34</v>
          </cell>
          <cell r="D51">
            <v>6.34</v>
          </cell>
          <cell r="E51" t="str">
            <v>KG</v>
          </cell>
        </row>
        <row r="52">
          <cell r="C52">
            <v>12.81</v>
          </cell>
          <cell r="D52">
            <v>12.81</v>
          </cell>
          <cell r="E52" t="str">
            <v>KG</v>
          </cell>
        </row>
        <row r="53">
          <cell r="C53">
            <v>40.369999999999997</v>
          </cell>
          <cell r="D53">
            <v>1.3920689655172414</v>
          </cell>
          <cell r="E53" t="str">
            <v>UNITÉ</v>
          </cell>
        </row>
        <row r="54">
          <cell r="C54">
            <v>7.12</v>
          </cell>
          <cell r="D54">
            <v>7.12</v>
          </cell>
          <cell r="E54" t="str">
            <v>KG</v>
          </cell>
        </row>
        <row r="55">
          <cell r="C55">
            <v>20.94</v>
          </cell>
          <cell r="D55">
            <v>20.94</v>
          </cell>
          <cell r="E55" t="str">
            <v>KG</v>
          </cell>
        </row>
        <row r="56">
          <cell r="C56">
            <v>20.94</v>
          </cell>
          <cell r="D56">
            <v>28.684931506849317</v>
          </cell>
          <cell r="E56" t="str">
            <v>KG</v>
          </cell>
        </row>
        <row r="57">
          <cell r="C57">
            <v>27.2</v>
          </cell>
          <cell r="D57">
            <v>27.2</v>
          </cell>
          <cell r="E57" t="str">
            <v>KG</v>
          </cell>
        </row>
        <row r="58">
          <cell r="C58">
            <v>36.176000000000002</v>
          </cell>
          <cell r="D58">
            <v>36.176000000000002</v>
          </cell>
          <cell r="E58" t="str">
            <v>KG</v>
          </cell>
        </row>
        <row r="59">
          <cell r="C59">
            <v>5.07</v>
          </cell>
          <cell r="D59">
            <v>5.07</v>
          </cell>
          <cell r="E59" t="str">
            <v>KG</v>
          </cell>
        </row>
        <row r="60">
          <cell r="C60">
            <v>7.11</v>
          </cell>
          <cell r="D60">
            <v>7.11</v>
          </cell>
          <cell r="E60" t="str">
            <v>KG</v>
          </cell>
        </row>
        <row r="61">
          <cell r="C61">
            <v>19.47</v>
          </cell>
          <cell r="D61">
            <v>19.47</v>
          </cell>
          <cell r="E61" t="str">
            <v>KG</v>
          </cell>
        </row>
        <row r="62">
          <cell r="C62">
            <v>10.5</v>
          </cell>
          <cell r="D62">
            <v>10.5</v>
          </cell>
          <cell r="E62" t="str">
            <v>KG</v>
          </cell>
        </row>
        <row r="64">
          <cell r="C64">
            <v>8.49</v>
          </cell>
          <cell r="D64">
            <v>8.49</v>
          </cell>
          <cell r="E64" t="str">
            <v>KG</v>
          </cell>
        </row>
        <row r="65">
          <cell r="C65">
            <v>9.82</v>
          </cell>
          <cell r="D65">
            <v>9.82</v>
          </cell>
          <cell r="E65" t="str">
            <v>KG</v>
          </cell>
        </row>
        <row r="66">
          <cell r="C66">
            <v>25</v>
          </cell>
          <cell r="D66">
            <v>25</v>
          </cell>
          <cell r="E66" t="str">
            <v>KG</v>
          </cell>
        </row>
        <row r="67">
          <cell r="C67">
            <v>17.2</v>
          </cell>
          <cell r="D67">
            <v>17.2</v>
          </cell>
          <cell r="E67" t="str">
            <v>KG</v>
          </cell>
        </row>
        <row r="68">
          <cell r="C68">
            <v>11.62</v>
          </cell>
          <cell r="D68">
            <v>11.62</v>
          </cell>
          <cell r="E68" t="str">
            <v>KG</v>
          </cell>
        </row>
        <row r="69">
          <cell r="C69">
            <v>6.51</v>
          </cell>
          <cell r="D69">
            <v>6.51</v>
          </cell>
          <cell r="E69" t="str">
            <v>KG</v>
          </cell>
        </row>
        <row r="70">
          <cell r="C70">
            <v>12.85</v>
          </cell>
          <cell r="D70">
            <v>12.85</v>
          </cell>
          <cell r="E70" t="str">
            <v>KG</v>
          </cell>
        </row>
        <row r="71">
          <cell r="C71">
            <v>11.33</v>
          </cell>
          <cell r="D71">
            <v>11.33</v>
          </cell>
          <cell r="E71" t="str">
            <v>KG</v>
          </cell>
        </row>
        <row r="72">
          <cell r="C72">
            <v>15.52</v>
          </cell>
          <cell r="D72">
            <v>15.52</v>
          </cell>
          <cell r="E72" t="str">
            <v>KG</v>
          </cell>
        </row>
        <row r="73">
          <cell r="C73">
            <v>6.28</v>
          </cell>
          <cell r="D73">
            <v>6.28</v>
          </cell>
          <cell r="E73" t="str">
            <v>KG</v>
          </cell>
        </row>
        <row r="74">
          <cell r="C74">
            <v>6.28</v>
          </cell>
          <cell r="D74">
            <v>6.28</v>
          </cell>
          <cell r="E74" t="str">
            <v>KG</v>
          </cell>
        </row>
        <row r="75">
          <cell r="C75">
            <v>10.69</v>
          </cell>
          <cell r="D75">
            <v>10.69</v>
          </cell>
          <cell r="E75" t="str">
            <v>KG</v>
          </cell>
        </row>
        <row r="76">
          <cell r="C76">
            <v>16.91</v>
          </cell>
          <cell r="D76">
            <v>16.91</v>
          </cell>
          <cell r="E76" t="str">
            <v>KG</v>
          </cell>
        </row>
        <row r="77">
          <cell r="C77">
            <v>18.190000000000001</v>
          </cell>
          <cell r="D77">
            <v>18.190000000000001</v>
          </cell>
          <cell r="E77" t="str">
            <v>KG</v>
          </cell>
        </row>
        <row r="78">
          <cell r="C78">
            <v>22.26</v>
          </cell>
          <cell r="D78">
            <v>22.26</v>
          </cell>
        </row>
        <row r="79">
          <cell r="C79">
            <v>47.63</v>
          </cell>
          <cell r="D79">
            <v>0.99229166666666668</v>
          </cell>
          <cell r="E79" t="str">
            <v>4*12*96 GR</v>
          </cell>
        </row>
        <row r="80">
          <cell r="C80">
            <v>55.63</v>
          </cell>
          <cell r="D80">
            <v>1.3907500000000002</v>
          </cell>
          <cell r="E80" t="str">
            <v>40*100GR</v>
          </cell>
        </row>
        <row r="81">
          <cell r="C81">
            <v>19.149999999999999</v>
          </cell>
          <cell r="D81">
            <v>19.149999999999999</v>
          </cell>
          <cell r="E81" t="str">
            <v>KG</v>
          </cell>
        </row>
        <row r="82">
          <cell r="C82">
            <v>9.3800000000000008</v>
          </cell>
          <cell r="D82">
            <v>9.3800000000000008</v>
          </cell>
          <cell r="E82" t="str">
            <v>KG</v>
          </cell>
        </row>
        <row r="83">
          <cell r="C83">
            <v>9.3800000000000008</v>
          </cell>
          <cell r="D83">
            <v>9.3800000000000008</v>
          </cell>
          <cell r="E83" t="str">
            <v>KG</v>
          </cell>
        </row>
        <row r="84">
          <cell r="C84">
            <v>5.19</v>
          </cell>
          <cell r="D84">
            <v>5.19</v>
          </cell>
          <cell r="E84" t="str">
            <v>KG</v>
          </cell>
        </row>
        <row r="85">
          <cell r="C85">
            <v>5.33</v>
          </cell>
          <cell r="D85">
            <v>5.33</v>
          </cell>
          <cell r="E85" t="str">
            <v>KG</v>
          </cell>
        </row>
        <row r="86">
          <cell r="C86">
            <v>12.82</v>
          </cell>
          <cell r="D86">
            <v>12.82</v>
          </cell>
          <cell r="E86" t="str">
            <v>KG</v>
          </cell>
        </row>
        <row r="87">
          <cell r="C87">
            <v>53</v>
          </cell>
          <cell r="D87">
            <v>13.25</v>
          </cell>
          <cell r="E87" t="str">
            <v>4 KG</v>
          </cell>
        </row>
        <row r="88">
          <cell r="C88">
            <v>61.84</v>
          </cell>
          <cell r="D88">
            <v>15.46</v>
          </cell>
          <cell r="E88" t="str">
            <v>4KG</v>
          </cell>
        </row>
        <row r="89">
          <cell r="C89">
            <v>72.73</v>
          </cell>
          <cell r="D89">
            <v>1.8182500000000001</v>
          </cell>
          <cell r="E89" t="str">
            <v>4*90GR</v>
          </cell>
        </row>
        <row r="90">
          <cell r="C90">
            <v>16.559999999999999</v>
          </cell>
          <cell r="D90">
            <v>3.3119999999999998</v>
          </cell>
          <cell r="E90" t="str">
            <v>5KG</v>
          </cell>
        </row>
        <row r="91">
          <cell r="C91">
            <v>7.5</v>
          </cell>
          <cell r="D91">
            <v>7.5</v>
          </cell>
          <cell r="E91" t="str">
            <v>KG</v>
          </cell>
        </row>
        <row r="92">
          <cell r="C92">
            <v>12.82</v>
          </cell>
          <cell r="D92">
            <v>12.82</v>
          </cell>
          <cell r="E92" t="str">
            <v>KG</v>
          </cell>
        </row>
        <row r="93">
          <cell r="C93">
            <v>10.29</v>
          </cell>
          <cell r="D93">
            <v>10.29</v>
          </cell>
          <cell r="E93" t="str">
            <v>KG</v>
          </cell>
        </row>
        <row r="94">
          <cell r="C94">
            <v>43.39</v>
          </cell>
          <cell r="D94">
            <v>10.8475</v>
          </cell>
          <cell r="E94" t="str">
            <v>4KG</v>
          </cell>
        </row>
        <row r="95">
          <cell r="C95">
            <v>37.5</v>
          </cell>
          <cell r="D95">
            <v>7.5</v>
          </cell>
          <cell r="E95" t="str">
            <v>5KG</v>
          </cell>
        </row>
        <row r="96">
          <cell r="C96">
            <v>1.96</v>
          </cell>
          <cell r="D96">
            <v>1.96</v>
          </cell>
          <cell r="E96" t="str">
            <v>KG</v>
          </cell>
        </row>
        <row r="97">
          <cell r="C97">
            <v>8.01</v>
          </cell>
          <cell r="D97">
            <v>8.01</v>
          </cell>
          <cell r="E97" t="str">
            <v>KG</v>
          </cell>
        </row>
        <row r="98">
          <cell r="C98">
            <v>18.25</v>
          </cell>
          <cell r="D98">
            <v>18.25</v>
          </cell>
          <cell r="E98" t="str">
            <v>KG</v>
          </cell>
        </row>
        <row r="99">
          <cell r="C99">
            <v>6.95</v>
          </cell>
          <cell r="D99">
            <v>6.95</v>
          </cell>
          <cell r="E99" t="str">
            <v>KG</v>
          </cell>
        </row>
        <row r="100">
          <cell r="C100">
            <v>19.95</v>
          </cell>
          <cell r="D100">
            <v>19.95</v>
          </cell>
          <cell r="E100" t="str">
            <v>KG</v>
          </cell>
        </row>
      </sheetData>
      <sheetData sheetId="7"/>
      <sheetData sheetId="8">
        <row r="29">
          <cell r="C29">
            <v>0.89</v>
          </cell>
          <cell r="D29">
            <v>0.89</v>
          </cell>
          <cell r="E29" t="str">
            <v>UN</v>
          </cell>
        </row>
        <row r="30">
          <cell r="C30">
            <v>8.24</v>
          </cell>
          <cell r="D30">
            <v>8.24</v>
          </cell>
          <cell r="E30" t="str">
            <v>UN</v>
          </cell>
        </row>
        <row r="31">
          <cell r="C31">
            <v>7.7</v>
          </cell>
          <cell r="D31">
            <v>7.7</v>
          </cell>
          <cell r="E31" t="str">
            <v>UN</v>
          </cell>
        </row>
        <row r="32">
          <cell r="C32">
            <v>0.8</v>
          </cell>
          <cell r="D32">
            <v>0.8</v>
          </cell>
          <cell r="E32" t="str">
            <v>UN</v>
          </cell>
        </row>
        <row r="33">
          <cell r="C33">
            <v>1.3</v>
          </cell>
          <cell r="D33">
            <v>1.3</v>
          </cell>
          <cell r="E33" t="str">
            <v>UN</v>
          </cell>
        </row>
      </sheetData>
      <sheetData sheetId="9"/>
      <sheetData sheetId="10">
        <row r="11">
          <cell r="C11">
            <v>7.8</v>
          </cell>
          <cell r="D11">
            <v>1.3</v>
          </cell>
          <cell r="E11" t="str">
            <v>6 UN</v>
          </cell>
        </row>
        <row r="12">
          <cell r="C12">
            <v>7.8</v>
          </cell>
          <cell r="D12">
            <v>1.3</v>
          </cell>
          <cell r="E12" t="str">
            <v>6UN</v>
          </cell>
        </row>
        <row r="13">
          <cell r="C13">
            <v>12.8</v>
          </cell>
          <cell r="D13">
            <v>12.8</v>
          </cell>
          <cell r="E13" t="str">
            <v>UN</v>
          </cell>
        </row>
        <row r="14">
          <cell r="C14">
            <v>12.8</v>
          </cell>
          <cell r="D14">
            <v>12.8</v>
          </cell>
          <cell r="E14" t="str">
            <v>UN</v>
          </cell>
        </row>
        <row r="15">
          <cell r="C15">
            <v>22.2</v>
          </cell>
          <cell r="D15">
            <v>1.8499999999999999</v>
          </cell>
          <cell r="E15" t="str">
            <v>12 UN</v>
          </cell>
        </row>
        <row r="16">
          <cell r="C16">
            <v>47.85</v>
          </cell>
          <cell r="D16">
            <v>15.950000000000001</v>
          </cell>
          <cell r="E16" t="str">
            <v>3UN</v>
          </cell>
        </row>
        <row r="17">
          <cell r="C17">
            <v>47.85</v>
          </cell>
          <cell r="D17">
            <v>15.950000000000001</v>
          </cell>
          <cell r="E17" t="str">
            <v>3UN</v>
          </cell>
        </row>
        <row r="18">
          <cell r="C18">
            <v>22</v>
          </cell>
          <cell r="D18">
            <v>1.8333333333333333</v>
          </cell>
          <cell r="E18" t="str">
            <v>DZ</v>
          </cell>
        </row>
      </sheetData>
      <sheetData sheetId="11"/>
      <sheetData sheetId="12">
        <row r="11">
          <cell r="C11">
            <v>37.5</v>
          </cell>
          <cell r="D11">
            <v>37.5</v>
          </cell>
          <cell r="E11" t="str">
            <v>KG</v>
          </cell>
        </row>
        <row r="16">
          <cell r="C16">
            <v>37</v>
          </cell>
          <cell r="D16">
            <v>37</v>
          </cell>
          <cell r="E16" t="str">
            <v>KG</v>
          </cell>
        </row>
        <row r="19">
          <cell r="C19">
            <v>18.5</v>
          </cell>
        </row>
        <row r="44">
          <cell r="C44">
            <v>16.5</v>
          </cell>
          <cell r="D44">
            <v>16.5</v>
          </cell>
          <cell r="E44" t="str">
            <v>KG</v>
          </cell>
        </row>
      </sheetData>
      <sheetData sheetId="13"/>
      <sheetData sheetId="14">
        <row r="12">
          <cell r="C12">
            <v>41.3</v>
          </cell>
          <cell r="D12">
            <v>355.17999999999995</v>
          </cell>
          <cell r="E12" t="str">
            <v>115ML</v>
          </cell>
        </row>
        <row r="13">
          <cell r="C13">
            <v>4.45</v>
          </cell>
        </row>
        <row r="14">
          <cell r="C14">
            <v>34</v>
          </cell>
          <cell r="D14">
            <v>16.649999999999999</v>
          </cell>
          <cell r="E14" t="str">
            <v>KG</v>
          </cell>
        </row>
        <row r="15">
          <cell r="C15">
            <v>28.3</v>
          </cell>
          <cell r="D15">
            <v>28.3</v>
          </cell>
          <cell r="E15" t="str">
            <v>L</v>
          </cell>
        </row>
        <row r="16">
          <cell r="C16">
            <v>18.899999999999999</v>
          </cell>
          <cell r="D16">
            <v>18.899999999999999</v>
          </cell>
          <cell r="E16" t="str">
            <v>KG</v>
          </cell>
        </row>
        <row r="17">
          <cell r="C17">
            <v>16.649999999999999</v>
          </cell>
        </row>
        <row r="19">
          <cell r="C19">
            <v>5.75</v>
          </cell>
        </row>
        <row r="22">
          <cell r="C22">
            <v>0</v>
          </cell>
        </row>
        <row r="23">
          <cell r="C23">
            <v>82.9</v>
          </cell>
          <cell r="D23">
            <v>82.9</v>
          </cell>
        </row>
        <row r="25">
          <cell r="C25">
            <v>11.8</v>
          </cell>
          <cell r="D25">
            <v>11.8</v>
          </cell>
          <cell r="E25" t="str">
            <v>500ML</v>
          </cell>
        </row>
        <row r="26">
          <cell r="C26">
            <v>45</v>
          </cell>
          <cell r="D26">
            <v>45</v>
          </cell>
          <cell r="E26" t="str">
            <v>KG</v>
          </cell>
        </row>
        <row r="27">
          <cell r="C27">
            <v>12.17</v>
          </cell>
        </row>
        <row r="28">
          <cell r="C28">
            <v>3.9</v>
          </cell>
          <cell r="D28">
            <v>3.9</v>
          </cell>
          <cell r="E28" t="str">
            <v>KG</v>
          </cell>
        </row>
        <row r="29">
          <cell r="C29">
            <v>2.56</v>
          </cell>
          <cell r="D29">
            <v>2.56</v>
          </cell>
          <cell r="E29" t="str">
            <v>L</v>
          </cell>
        </row>
        <row r="30">
          <cell r="C30">
            <v>29.25</v>
          </cell>
          <cell r="D30">
            <v>117</v>
          </cell>
          <cell r="E30" t="str">
            <v>250ML</v>
          </cell>
        </row>
        <row r="31">
          <cell r="C31">
            <v>91.45</v>
          </cell>
          <cell r="D31">
            <v>18.29</v>
          </cell>
          <cell r="E31" t="str">
            <v>5L</v>
          </cell>
        </row>
        <row r="32">
          <cell r="C32">
            <v>6.85</v>
          </cell>
        </row>
        <row r="34">
          <cell r="C34">
            <v>0</v>
          </cell>
        </row>
        <row r="36">
          <cell r="C36">
            <v>82</v>
          </cell>
          <cell r="D36">
            <v>82</v>
          </cell>
          <cell r="E36" t="str">
            <v>KG</v>
          </cell>
        </row>
        <row r="37">
          <cell r="C37">
            <v>0</v>
          </cell>
        </row>
        <row r="38">
          <cell r="C38">
            <v>470.35</v>
          </cell>
          <cell r="D38">
            <v>470.35</v>
          </cell>
          <cell r="E38" t="str">
            <v>KG</v>
          </cell>
        </row>
        <row r="39">
          <cell r="C39">
            <v>48</v>
          </cell>
          <cell r="D39">
            <v>48</v>
          </cell>
          <cell r="E39" t="str">
            <v>KG</v>
          </cell>
        </row>
        <row r="40">
          <cell r="C40">
            <v>58.52</v>
          </cell>
        </row>
        <row r="42">
          <cell r="C42">
            <v>20</v>
          </cell>
          <cell r="D42">
            <v>20</v>
          </cell>
          <cell r="E42" t="str">
            <v>KG</v>
          </cell>
        </row>
        <row r="43">
          <cell r="C43">
            <v>9.65</v>
          </cell>
          <cell r="D43">
            <v>9.65</v>
          </cell>
          <cell r="E43" t="str">
            <v>L</v>
          </cell>
        </row>
        <row r="46">
          <cell r="C46">
            <v>19.5</v>
          </cell>
        </row>
        <row r="47">
          <cell r="C47">
            <v>14.3</v>
          </cell>
        </row>
        <row r="48">
          <cell r="C48">
            <v>24.75</v>
          </cell>
          <cell r="D48">
            <v>9.9</v>
          </cell>
          <cell r="E48" t="str">
            <v>2.5KG</v>
          </cell>
        </row>
        <row r="49">
          <cell r="C49">
            <v>15.95</v>
          </cell>
          <cell r="D49">
            <v>15.95</v>
          </cell>
          <cell r="E49" t="str">
            <v>KG</v>
          </cell>
        </row>
        <row r="50">
          <cell r="C50">
            <v>20</v>
          </cell>
          <cell r="D50">
            <v>20</v>
          </cell>
          <cell r="E50" t="str">
            <v>KG</v>
          </cell>
        </row>
        <row r="51">
          <cell r="C51">
            <v>9.5</v>
          </cell>
        </row>
        <row r="52">
          <cell r="C52">
            <v>12.8</v>
          </cell>
        </row>
        <row r="53">
          <cell r="C53">
            <v>106</v>
          </cell>
          <cell r="D53">
            <v>106</v>
          </cell>
          <cell r="E53" t="str">
            <v>KG</v>
          </cell>
        </row>
        <row r="54">
          <cell r="D54">
            <v>316.54000000000002</v>
          </cell>
          <cell r="E54" t="str">
            <v>120GR</v>
          </cell>
        </row>
        <row r="55">
          <cell r="C55">
            <v>11.95</v>
          </cell>
        </row>
        <row r="56">
          <cell r="C56">
            <v>25.3</v>
          </cell>
          <cell r="D56">
            <v>50.6</v>
          </cell>
          <cell r="E56" t="str">
            <v>500 ML</v>
          </cell>
        </row>
        <row r="57">
          <cell r="C57">
            <v>3.3</v>
          </cell>
        </row>
        <row r="59">
          <cell r="C59">
            <v>0</v>
          </cell>
        </row>
        <row r="60">
          <cell r="C60">
            <v>9.6999999999999993</v>
          </cell>
          <cell r="D60">
            <v>9.6999999999999993</v>
          </cell>
          <cell r="E60" t="str">
            <v>L</v>
          </cell>
        </row>
        <row r="62">
          <cell r="C62">
            <v>8.1999999999999993</v>
          </cell>
          <cell r="D62">
            <v>8.1999999999999993</v>
          </cell>
          <cell r="E62" t="str">
            <v>L</v>
          </cell>
        </row>
      </sheetData>
      <sheetData sheetId="15"/>
      <sheetData sheetId="16">
        <row r="11">
          <cell r="C11">
            <v>15.48</v>
          </cell>
        </row>
        <row r="28">
          <cell r="C28">
            <v>7.35</v>
          </cell>
        </row>
        <row r="29">
          <cell r="C29">
            <v>11.48</v>
          </cell>
        </row>
      </sheetData>
      <sheetData sheetId="17"/>
      <sheetData sheetId="18">
        <row r="11">
          <cell r="C11">
            <v>11.62</v>
          </cell>
          <cell r="D11">
            <v>11.62</v>
          </cell>
          <cell r="E11" t="str">
            <v>KG</v>
          </cell>
        </row>
        <row r="12">
          <cell r="C12">
            <v>42.95</v>
          </cell>
          <cell r="D12">
            <v>8.59</v>
          </cell>
          <cell r="E12" t="str">
            <v>1 X 5 KG</v>
          </cell>
        </row>
        <row r="13">
          <cell r="C13">
            <v>8.89</v>
          </cell>
        </row>
        <row r="14">
          <cell r="C14">
            <v>104.3</v>
          </cell>
          <cell r="D14">
            <v>20.86</v>
          </cell>
          <cell r="E14" t="str">
            <v>5 KG</v>
          </cell>
        </row>
        <row r="15">
          <cell r="C15">
            <v>13.89</v>
          </cell>
          <cell r="D15">
            <v>13.89</v>
          </cell>
          <cell r="E15" t="str">
            <v>KG</v>
          </cell>
        </row>
        <row r="16">
          <cell r="C16">
            <v>29.95</v>
          </cell>
          <cell r="D16">
            <v>29.95</v>
          </cell>
          <cell r="E16" t="str">
            <v>KG</v>
          </cell>
        </row>
        <row r="17">
          <cell r="C17">
            <v>11.89</v>
          </cell>
          <cell r="D17">
            <v>11.89</v>
          </cell>
          <cell r="E17" t="str">
            <v>KG</v>
          </cell>
        </row>
        <row r="19">
          <cell r="C19">
            <v>17.13</v>
          </cell>
          <cell r="D19">
            <v>17.13</v>
          </cell>
          <cell r="E19" t="str">
            <v>KG</v>
          </cell>
        </row>
        <row r="20">
          <cell r="C20">
            <v>5.79</v>
          </cell>
          <cell r="D20">
            <v>5.79</v>
          </cell>
          <cell r="E20" t="str">
            <v>KG</v>
          </cell>
        </row>
        <row r="21">
          <cell r="C21">
            <v>11.89</v>
          </cell>
          <cell r="D21">
            <v>11.89</v>
          </cell>
          <cell r="E21" t="str">
            <v>KG</v>
          </cell>
        </row>
        <row r="22">
          <cell r="C22">
            <v>4.5</v>
          </cell>
          <cell r="D22">
            <v>4.5</v>
          </cell>
          <cell r="E22" t="str">
            <v>UNITÉ</v>
          </cell>
        </row>
        <row r="23">
          <cell r="C23">
            <v>6.57</v>
          </cell>
          <cell r="D23">
            <v>6.57</v>
          </cell>
          <cell r="E23" t="str">
            <v>KG</v>
          </cell>
        </row>
        <row r="26">
          <cell r="C26">
            <v>14.57</v>
          </cell>
        </row>
        <row r="27">
          <cell r="C27">
            <v>33.57</v>
          </cell>
        </row>
        <row r="28">
          <cell r="C28">
            <v>14.57</v>
          </cell>
        </row>
        <row r="29">
          <cell r="C29">
            <v>17.82</v>
          </cell>
        </row>
        <row r="30">
          <cell r="C30">
            <v>13.95</v>
          </cell>
          <cell r="D30">
            <v>13.95</v>
          </cell>
          <cell r="E30" t="str">
            <v>KG</v>
          </cell>
        </row>
        <row r="32">
          <cell r="C32">
            <v>26</v>
          </cell>
        </row>
        <row r="33">
          <cell r="C33">
            <v>13.05</v>
          </cell>
        </row>
        <row r="34">
          <cell r="C34">
            <v>24.94</v>
          </cell>
          <cell r="D34">
            <v>24.94</v>
          </cell>
          <cell r="E34" t="str">
            <v>KG</v>
          </cell>
        </row>
        <row r="35">
          <cell r="C35">
            <v>29.61</v>
          </cell>
          <cell r="D35">
            <v>29.61</v>
          </cell>
          <cell r="E35" t="str">
            <v>KG</v>
          </cell>
        </row>
        <row r="36">
          <cell r="C36">
            <v>14.86</v>
          </cell>
          <cell r="D36">
            <v>14.86</v>
          </cell>
          <cell r="E36" t="str">
            <v>kg</v>
          </cell>
        </row>
        <row r="37">
          <cell r="C37">
            <v>7.89</v>
          </cell>
          <cell r="D37">
            <v>7.89</v>
          </cell>
          <cell r="E37" t="str">
            <v>KG</v>
          </cell>
        </row>
        <row r="38">
          <cell r="C38">
            <v>38.49</v>
          </cell>
          <cell r="D38">
            <v>38.49</v>
          </cell>
          <cell r="E38" t="str">
            <v>KG</v>
          </cell>
        </row>
        <row r="39">
          <cell r="C39">
            <v>5.79</v>
          </cell>
          <cell r="D39">
            <v>5.79</v>
          </cell>
          <cell r="E39" t="str">
            <v>KG</v>
          </cell>
        </row>
        <row r="40">
          <cell r="C40">
            <v>10.95</v>
          </cell>
          <cell r="D40">
            <v>10.95</v>
          </cell>
          <cell r="E40" t="str">
            <v>KG</v>
          </cell>
        </row>
        <row r="41">
          <cell r="C41">
            <v>9</v>
          </cell>
          <cell r="D41">
            <v>9</v>
          </cell>
          <cell r="E41" t="str">
            <v>KG</v>
          </cell>
        </row>
        <row r="42">
          <cell r="C42">
            <v>18.95</v>
          </cell>
          <cell r="D42">
            <v>18.95</v>
          </cell>
          <cell r="E42" t="str">
            <v>KG</v>
          </cell>
        </row>
        <row r="43">
          <cell r="C43">
            <v>14.4</v>
          </cell>
          <cell r="D43">
            <v>14.4</v>
          </cell>
          <cell r="E43" t="str">
            <v>KG</v>
          </cell>
        </row>
        <row r="44">
          <cell r="C44">
            <v>14.89</v>
          </cell>
          <cell r="D44">
            <v>14.89</v>
          </cell>
          <cell r="E44" t="str">
            <v>KG</v>
          </cell>
        </row>
        <row r="45">
          <cell r="C45">
            <v>39.93</v>
          </cell>
          <cell r="D45">
            <v>39.93</v>
          </cell>
          <cell r="E45" t="str">
            <v>KG</v>
          </cell>
        </row>
        <row r="46">
          <cell r="C46">
            <v>12.89</v>
          </cell>
          <cell r="D46">
            <v>12.89</v>
          </cell>
          <cell r="E46" t="str">
            <v>KG</v>
          </cell>
        </row>
        <row r="47">
          <cell r="C47">
            <v>10.89</v>
          </cell>
          <cell r="D47">
            <v>10.89</v>
          </cell>
          <cell r="E47" t="str">
            <v>KG</v>
          </cell>
        </row>
        <row r="48">
          <cell r="C48">
            <v>29</v>
          </cell>
          <cell r="D48">
            <v>29</v>
          </cell>
          <cell r="E48" t="str">
            <v>KG</v>
          </cell>
        </row>
        <row r="49">
          <cell r="C49">
            <v>12.95</v>
          </cell>
          <cell r="D49">
            <v>12.95</v>
          </cell>
          <cell r="E49" t="str">
            <v>KG</v>
          </cell>
        </row>
        <row r="50">
          <cell r="C50">
            <v>29.5</v>
          </cell>
          <cell r="D50">
            <v>29.5</v>
          </cell>
          <cell r="E50" t="str">
            <v>KG</v>
          </cell>
        </row>
        <row r="51">
          <cell r="C51">
            <v>4.49</v>
          </cell>
          <cell r="D51">
            <v>4.49</v>
          </cell>
          <cell r="E51" t="str">
            <v>KG</v>
          </cell>
        </row>
        <row r="52">
          <cell r="C52">
            <v>11.89</v>
          </cell>
          <cell r="D52">
            <v>11.89</v>
          </cell>
          <cell r="E52" t="str">
            <v>KG</v>
          </cell>
        </row>
        <row r="53">
          <cell r="C53">
            <v>21.89</v>
          </cell>
          <cell r="D53">
            <v>21.89</v>
          </cell>
          <cell r="E53" t="str">
            <v>KG</v>
          </cell>
        </row>
        <row r="54">
          <cell r="C54">
            <v>20.16</v>
          </cell>
          <cell r="D54">
            <v>20.16</v>
          </cell>
          <cell r="E54" t="str">
            <v>KG</v>
          </cell>
        </row>
        <row r="55">
          <cell r="C55">
            <v>6.89</v>
          </cell>
          <cell r="D55">
            <v>6.89</v>
          </cell>
          <cell r="E55" t="str">
            <v>KG</v>
          </cell>
        </row>
        <row r="56">
          <cell r="C56">
            <v>8.89</v>
          </cell>
          <cell r="D56">
            <v>8.89</v>
          </cell>
          <cell r="E56" t="str">
            <v>KG</v>
          </cell>
        </row>
        <row r="57">
          <cell r="C57">
            <v>16.89</v>
          </cell>
          <cell r="D57">
            <v>16.89</v>
          </cell>
          <cell r="E57" t="str">
            <v>KG</v>
          </cell>
        </row>
        <row r="58">
          <cell r="C58">
            <v>16.89</v>
          </cell>
        </row>
        <row r="59">
          <cell r="C59">
            <v>39.89</v>
          </cell>
          <cell r="D59">
            <v>39.89</v>
          </cell>
          <cell r="E59" t="str">
            <v>KG</v>
          </cell>
        </row>
        <row r="60">
          <cell r="C60">
            <v>5.49</v>
          </cell>
          <cell r="D60">
            <v>5.49</v>
          </cell>
          <cell r="E60" t="str">
            <v>KG</v>
          </cell>
        </row>
        <row r="61">
          <cell r="C61">
            <v>6.89</v>
          </cell>
          <cell r="D61">
            <v>6.89</v>
          </cell>
          <cell r="E61" t="str">
            <v>KG</v>
          </cell>
        </row>
        <row r="62">
          <cell r="C62">
            <v>8.49</v>
          </cell>
          <cell r="D62">
            <v>8.49</v>
          </cell>
          <cell r="E62" t="str">
            <v>KG</v>
          </cell>
        </row>
        <row r="63">
          <cell r="C63">
            <v>52.23</v>
          </cell>
          <cell r="D63">
            <v>52.23</v>
          </cell>
          <cell r="E63" t="str">
            <v>KG</v>
          </cell>
        </row>
        <row r="64">
          <cell r="C64">
            <v>10.61</v>
          </cell>
        </row>
        <row r="65">
          <cell r="C65">
            <v>43.38</v>
          </cell>
          <cell r="D65">
            <v>43.38</v>
          </cell>
          <cell r="E65" t="str">
            <v>KG</v>
          </cell>
        </row>
        <row r="66">
          <cell r="C66">
            <v>67.5</v>
          </cell>
          <cell r="D66">
            <v>67.5</v>
          </cell>
          <cell r="E66" t="str">
            <v>KG</v>
          </cell>
        </row>
        <row r="68">
          <cell r="C68">
            <v>57.5</v>
          </cell>
          <cell r="D68">
            <v>57.5</v>
          </cell>
          <cell r="E68" t="str">
            <v>KG</v>
          </cell>
        </row>
        <row r="69">
          <cell r="C69">
            <v>10.61</v>
          </cell>
        </row>
        <row r="70">
          <cell r="C70">
            <v>28.89</v>
          </cell>
          <cell r="D70">
            <v>28.89</v>
          </cell>
          <cell r="E70" t="str">
            <v>KG</v>
          </cell>
        </row>
        <row r="71">
          <cell r="C71">
            <v>46.58</v>
          </cell>
          <cell r="D71">
            <v>46.58</v>
          </cell>
          <cell r="E71" t="str">
            <v>KG</v>
          </cell>
        </row>
        <row r="72">
          <cell r="C72">
            <v>5.32</v>
          </cell>
          <cell r="D72">
            <v>5.32</v>
          </cell>
          <cell r="E72" t="str">
            <v>KG</v>
          </cell>
        </row>
        <row r="73">
          <cell r="C73">
            <v>2.95</v>
          </cell>
          <cell r="D73">
            <v>2.95</v>
          </cell>
          <cell r="E73" t="str">
            <v>KG</v>
          </cell>
        </row>
        <row r="74">
          <cell r="C74">
            <v>46</v>
          </cell>
          <cell r="D74">
            <v>46</v>
          </cell>
          <cell r="E74" t="str">
            <v>KG</v>
          </cell>
        </row>
        <row r="76">
          <cell r="C76">
            <v>23.95</v>
          </cell>
          <cell r="D76">
            <v>23.95</v>
          </cell>
          <cell r="E76" t="str">
            <v>KG</v>
          </cell>
        </row>
        <row r="77">
          <cell r="C77">
            <v>130</v>
          </cell>
          <cell r="D77">
            <v>43.333333333333336</v>
          </cell>
          <cell r="E77" t="str">
            <v>15*200GR</v>
          </cell>
        </row>
        <row r="78">
          <cell r="C78">
            <v>21.95</v>
          </cell>
          <cell r="D78">
            <v>21.95</v>
          </cell>
          <cell r="E78" t="str">
            <v>KG</v>
          </cell>
        </row>
        <row r="79">
          <cell r="C79">
            <v>9.32</v>
          </cell>
          <cell r="D79">
            <v>9.32</v>
          </cell>
          <cell r="E79" t="str">
            <v>KG</v>
          </cell>
        </row>
        <row r="80">
          <cell r="C80">
            <v>47.85</v>
          </cell>
          <cell r="D80">
            <v>47.85</v>
          </cell>
          <cell r="E80" t="str">
            <v>KG</v>
          </cell>
        </row>
        <row r="82">
          <cell r="C82">
            <v>12.95</v>
          </cell>
          <cell r="D82">
            <v>12.95</v>
          </cell>
          <cell r="E82" t="str">
            <v>KG</v>
          </cell>
        </row>
        <row r="83">
          <cell r="C83">
            <v>8.89</v>
          </cell>
          <cell r="D83">
            <v>8.89</v>
          </cell>
          <cell r="E83" t="str">
            <v>KG</v>
          </cell>
        </row>
        <row r="84">
          <cell r="C84">
            <v>9.64</v>
          </cell>
          <cell r="D84">
            <v>9.64</v>
          </cell>
          <cell r="E84" t="str">
            <v>KG</v>
          </cell>
        </row>
        <row r="85">
          <cell r="C85">
            <v>6.1</v>
          </cell>
          <cell r="D85">
            <v>6.1</v>
          </cell>
          <cell r="E85" t="str">
            <v>KG</v>
          </cell>
        </row>
        <row r="86">
          <cell r="C86">
            <v>8.89</v>
          </cell>
          <cell r="D86">
            <v>8.89</v>
          </cell>
          <cell r="E86" t="str">
            <v>KG</v>
          </cell>
        </row>
        <row r="87">
          <cell r="C87">
            <v>8.89</v>
          </cell>
          <cell r="D87">
            <v>8.89</v>
          </cell>
          <cell r="E87" t="str">
            <v>KG</v>
          </cell>
        </row>
        <row r="88">
          <cell r="C88">
            <v>62</v>
          </cell>
          <cell r="D88">
            <v>1.3478260869565217</v>
          </cell>
          <cell r="E88" t="str">
            <v>46 UN</v>
          </cell>
        </row>
        <row r="89">
          <cell r="C89">
            <v>12.5</v>
          </cell>
          <cell r="D89">
            <v>12.5</v>
          </cell>
          <cell r="E89" t="str">
            <v>KG</v>
          </cell>
        </row>
        <row r="91">
          <cell r="C91">
            <v>6.95</v>
          </cell>
          <cell r="D91">
            <v>6.95</v>
          </cell>
          <cell r="E91" t="str">
            <v>KG</v>
          </cell>
        </row>
        <row r="92">
          <cell r="C92">
            <v>8.9499999999999993</v>
          </cell>
          <cell r="D92">
            <v>8.9499999999999993</v>
          </cell>
          <cell r="E92" t="str">
            <v>KG</v>
          </cell>
        </row>
        <row r="93">
          <cell r="C93">
            <v>13.62</v>
          </cell>
        </row>
        <row r="94">
          <cell r="C94">
            <v>17.95</v>
          </cell>
          <cell r="D94">
            <v>17.95</v>
          </cell>
          <cell r="E94" t="str">
            <v>KG</v>
          </cell>
        </row>
        <row r="95">
          <cell r="C95">
            <v>5.95</v>
          </cell>
          <cell r="D95">
            <v>5.95</v>
          </cell>
          <cell r="E95" t="str">
            <v>KG</v>
          </cell>
        </row>
        <row r="96">
          <cell r="C96">
            <v>6.89</v>
          </cell>
          <cell r="D96">
            <v>6.89</v>
          </cell>
          <cell r="E96" t="str">
            <v>KG</v>
          </cell>
        </row>
        <row r="97">
          <cell r="C97">
            <v>12.2</v>
          </cell>
          <cell r="D97">
            <v>12.2</v>
          </cell>
          <cell r="E97" t="str">
            <v>KG</v>
          </cell>
        </row>
        <row r="98">
          <cell r="C98">
            <v>11.5</v>
          </cell>
        </row>
        <row r="99">
          <cell r="C99">
            <v>23.01</v>
          </cell>
          <cell r="D99">
            <v>23.01</v>
          </cell>
          <cell r="E99" t="str">
            <v>KG</v>
          </cell>
        </row>
        <row r="100">
          <cell r="C100">
            <v>41.95</v>
          </cell>
          <cell r="D100">
            <v>41.95</v>
          </cell>
          <cell r="E100" t="str">
            <v>KG</v>
          </cell>
        </row>
        <row r="101">
          <cell r="C101">
            <v>15.89</v>
          </cell>
          <cell r="D101">
            <v>15.89</v>
          </cell>
          <cell r="E101" t="str">
            <v>KG</v>
          </cell>
        </row>
        <row r="102">
          <cell r="C102">
            <v>36.46</v>
          </cell>
        </row>
        <row r="103">
          <cell r="C103">
            <v>32.14</v>
          </cell>
        </row>
        <row r="107">
          <cell r="C107">
            <v>15.95</v>
          </cell>
        </row>
        <row r="108">
          <cell r="C108">
            <v>3.89</v>
          </cell>
        </row>
        <row r="109">
          <cell r="C109">
            <v>1.95</v>
          </cell>
          <cell r="D109">
            <v>1.95</v>
          </cell>
          <cell r="E109" t="str">
            <v>KG</v>
          </cell>
        </row>
        <row r="110">
          <cell r="C110">
            <v>2.98</v>
          </cell>
        </row>
        <row r="111">
          <cell r="C111">
            <v>11.98</v>
          </cell>
          <cell r="D111">
            <v>11.98</v>
          </cell>
          <cell r="E111" t="str">
            <v>KG</v>
          </cell>
        </row>
        <row r="112">
          <cell r="C112">
            <v>7.91</v>
          </cell>
          <cell r="D112">
            <v>7.91</v>
          </cell>
          <cell r="E112" t="str">
            <v>KG</v>
          </cell>
        </row>
        <row r="113">
          <cell r="C113">
            <v>61.89</v>
          </cell>
          <cell r="D113">
            <v>15.4725</v>
          </cell>
          <cell r="E113" t="str">
            <v>4KG</v>
          </cell>
        </row>
        <row r="114">
          <cell r="C114">
            <v>8</v>
          </cell>
          <cell r="D114">
            <v>8</v>
          </cell>
          <cell r="E114" t="str">
            <v>KG</v>
          </cell>
        </row>
        <row r="115">
          <cell r="C115">
            <v>12.5</v>
          </cell>
          <cell r="D115">
            <v>12.5</v>
          </cell>
          <cell r="E115" t="str">
            <v>KG</v>
          </cell>
        </row>
        <row r="116">
          <cell r="C116">
            <v>8.9499999999999993</v>
          </cell>
          <cell r="D116">
            <v>8.9499999999999993</v>
          </cell>
          <cell r="E116" t="str">
            <v>KG</v>
          </cell>
        </row>
        <row r="117">
          <cell r="C117">
            <v>13.89</v>
          </cell>
        </row>
        <row r="118">
          <cell r="C118">
            <v>47.16</v>
          </cell>
          <cell r="D118">
            <v>11.79</v>
          </cell>
          <cell r="E118" t="str">
            <v>4KG</v>
          </cell>
        </row>
        <row r="119">
          <cell r="C119">
            <v>16.95</v>
          </cell>
          <cell r="D119">
            <v>16.95</v>
          </cell>
          <cell r="E119" t="str">
            <v>KG</v>
          </cell>
        </row>
        <row r="120">
          <cell r="C120">
            <v>5.89</v>
          </cell>
          <cell r="D120">
            <v>5.89</v>
          </cell>
          <cell r="E120" t="str">
            <v>KG</v>
          </cell>
        </row>
        <row r="121">
          <cell r="C121">
            <v>5.5</v>
          </cell>
          <cell r="D121">
            <v>5.5</v>
          </cell>
          <cell r="E121" t="str">
            <v>KG</v>
          </cell>
        </row>
        <row r="122">
          <cell r="C122">
            <v>5.49</v>
          </cell>
          <cell r="D122">
            <v>5.49</v>
          </cell>
          <cell r="E122" t="str">
            <v>KG</v>
          </cell>
        </row>
        <row r="123">
          <cell r="C123">
            <v>8.99</v>
          </cell>
          <cell r="D123">
            <v>8.99</v>
          </cell>
          <cell r="E123" t="str">
            <v>KG</v>
          </cell>
        </row>
        <row r="124">
          <cell r="C124">
            <v>14.5</v>
          </cell>
          <cell r="D124">
            <v>14.5</v>
          </cell>
          <cell r="E124" t="str">
            <v>KG</v>
          </cell>
        </row>
        <row r="125">
          <cell r="C125">
            <v>34.5</v>
          </cell>
          <cell r="D125">
            <v>34.5</v>
          </cell>
          <cell r="E125" t="str">
            <v>KG</v>
          </cell>
        </row>
        <row r="126">
          <cell r="C126">
            <v>18.89</v>
          </cell>
          <cell r="D126">
            <v>18.89</v>
          </cell>
          <cell r="E126" t="str">
            <v>KG</v>
          </cell>
        </row>
        <row r="127">
          <cell r="C127">
            <v>49</v>
          </cell>
        </row>
        <row r="129">
          <cell r="C129">
            <v>5.9</v>
          </cell>
          <cell r="D129">
            <v>5.9</v>
          </cell>
          <cell r="E129" t="str">
            <v>KG</v>
          </cell>
        </row>
        <row r="130">
          <cell r="C130">
            <v>10.029999999999999</v>
          </cell>
        </row>
        <row r="131">
          <cell r="C131">
            <v>51.25</v>
          </cell>
        </row>
        <row r="132">
          <cell r="C132">
            <v>55.54</v>
          </cell>
        </row>
        <row r="135">
          <cell r="C135">
            <v>16.59</v>
          </cell>
        </row>
        <row r="136">
          <cell r="C136">
            <v>33.950000000000003</v>
          </cell>
          <cell r="D136">
            <v>6.7900000000000009</v>
          </cell>
          <cell r="E136" t="str">
            <v>5KG</v>
          </cell>
        </row>
        <row r="137">
          <cell r="C137">
            <v>33.950000000000003</v>
          </cell>
          <cell r="D137">
            <v>6.7900000000000009</v>
          </cell>
          <cell r="E137" t="str">
            <v>5 KG</v>
          </cell>
        </row>
        <row r="138">
          <cell r="C138">
            <v>13.49</v>
          </cell>
          <cell r="D138">
            <v>13.49</v>
          </cell>
          <cell r="E138" t="str">
            <v>KG</v>
          </cell>
        </row>
        <row r="139">
          <cell r="C139">
            <v>6.56</v>
          </cell>
          <cell r="D139">
            <v>6.56</v>
          </cell>
          <cell r="E139" t="str">
            <v>KG</v>
          </cell>
        </row>
        <row r="141">
          <cell r="C141">
            <v>4.8899999999999997</v>
          </cell>
          <cell r="D141">
            <v>4.8899999999999997</v>
          </cell>
          <cell r="E141" t="str">
            <v>CS 5KG</v>
          </cell>
        </row>
        <row r="142">
          <cell r="C142">
            <v>9.9499999999999993</v>
          </cell>
          <cell r="D142">
            <v>9.9499999999999993</v>
          </cell>
          <cell r="E142" t="str">
            <v>KG</v>
          </cell>
        </row>
        <row r="143">
          <cell r="C143">
            <v>21.95</v>
          </cell>
        </row>
        <row r="144">
          <cell r="C144">
            <v>0.5</v>
          </cell>
        </row>
        <row r="145">
          <cell r="C145">
            <v>17.14</v>
          </cell>
        </row>
        <row r="146">
          <cell r="C146">
            <v>0</v>
          </cell>
        </row>
        <row r="147">
          <cell r="C147">
            <v>54.42</v>
          </cell>
          <cell r="D147">
            <v>1.8140000000000001</v>
          </cell>
          <cell r="E147" t="str">
            <v>30*155 GR</v>
          </cell>
        </row>
        <row r="148">
          <cell r="C148">
            <v>19.239999999999998</v>
          </cell>
          <cell r="D148">
            <v>19.239999999999998</v>
          </cell>
          <cell r="E148" t="str">
            <v>KG</v>
          </cell>
        </row>
      </sheetData>
      <sheetData sheetId="19"/>
      <sheetData sheetId="20">
        <row r="13">
          <cell r="C13">
            <v>48</v>
          </cell>
          <cell r="D13">
            <v>0.8571428571428571</v>
          </cell>
          <cell r="E13" t="str">
            <v>56`S</v>
          </cell>
        </row>
        <row r="14">
          <cell r="C14">
            <v>48</v>
          </cell>
          <cell r="D14">
            <v>1.5</v>
          </cell>
          <cell r="E14" t="str">
            <v>32`S</v>
          </cell>
        </row>
        <row r="16">
          <cell r="C16">
            <v>39.9</v>
          </cell>
          <cell r="D16">
            <v>19.95</v>
          </cell>
          <cell r="E16" t="str">
            <v>2/BOITE</v>
          </cell>
        </row>
        <row r="17">
          <cell r="C17">
            <v>25.95</v>
          </cell>
        </row>
        <row r="19">
          <cell r="C19">
            <v>9.6</v>
          </cell>
          <cell r="D19">
            <v>3.84</v>
          </cell>
          <cell r="E19" t="str">
            <v>2.5KG</v>
          </cell>
        </row>
        <row r="22">
          <cell r="C22">
            <v>1.5</v>
          </cell>
        </row>
        <row r="24">
          <cell r="C24">
            <v>28.15</v>
          </cell>
        </row>
        <row r="25">
          <cell r="C25">
            <v>1.75</v>
          </cell>
        </row>
        <row r="26">
          <cell r="C26">
            <v>26</v>
          </cell>
        </row>
        <row r="33">
          <cell r="C33">
            <v>162.13999999999999</v>
          </cell>
        </row>
      </sheetData>
      <sheetData sheetId="21"/>
      <sheetData sheetId="22">
        <row r="12">
          <cell r="C12">
            <v>38.799999999999997</v>
          </cell>
          <cell r="D12">
            <v>7.76</v>
          </cell>
          <cell r="E12" t="str">
            <v>5*1KG</v>
          </cell>
        </row>
        <row r="14">
          <cell r="C14">
            <v>52.1</v>
          </cell>
          <cell r="D14">
            <v>10.42</v>
          </cell>
          <cell r="E14" t="str">
            <v>5*1KG</v>
          </cell>
        </row>
        <row r="15">
          <cell r="C15">
            <v>19.95</v>
          </cell>
          <cell r="D15">
            <v>19.95</v>
          </cell>
          <cell r="E15" t="str">
            <v>KG</v>
          </cell>
        </row>
        <row r="16">
          <cell r="C16">
            <v>19.95</v>
          </cell>
          <cell r="D16">
            <v>19.95</v>
          </cell>
          <cell r="E16" t="str">
            <v>KG</v>
          </cell>
        </row>
        <row r="17">
          <cell r="C17">
            <v>19.95</v>
          </cell>
          <cell r="D17">
            <v>19.95</v>
          </cell>
          <cell r="E17" t="str">
            <v>KG</v>
          </cell>
        </row>
        <row r="18">
          <cell r="C18">
            <v>159.5</v>
          </cell>
          <cell r="D18">
            <v>14.052863436123349</v>
          </cell>
          <cell r="E18" t="str">
            <v>25lbs</v>
          </cell>
        </row>
        <row r="19">
          <cell r="C19">
            <v>4.5</v>
          </cell>
          <cell r="D19">
            <v>11.25</v>
          </cell>
          <cell r="E19" t="str">
            <v>400 GR</v>
          </cell>
        </row>
        <row r="20">
          <cell r="C20">
            <v>22.5</v>
          </cell>
          <cell r="D20">
            <v>9</v>
          </cell>
          <cell r="E20" t="str">
            <v>KG</v>
          </cell>
        </row>
        <row r="21">
          <cell r="C21">
            <v>7.25</v>
          </cell>
          <cell r="D21">
            <v>29</v>
          </cell>
          <cell r="E21" t="str">
            <v>250GR</v>
          </cell>
        </row>
        <row r="22">
          <cell r="C22">
            <v>5.5</v>
          </cell>
          <cell r="D22">
            <v>11</v>
          </cell>
          <cell r="E22" t="str">
            <v>500GR</v>
          </cell>
        </row>
        <row r="23">
          <cell r="C23">
            <v>48</v>
          </cell>
        </row>
        <row r="24">
          <cell r="C24">
            <v>24.95</v>
          </cell>
          <cell r="D24">
            <v>12.475</v>
          </cell>
          <cell r="E24" t="str">
            <v>2*1l</v>
          </cell>
        </row>
        <row r="25">
          <cell r="C25">
            <v>52.5</v>
          </cell>
          <cell r="D25">
            <v>9.6365638766519819</v>
          </cell>
          <cell r="E25" t="str">
            <v>4*3LBS</v>
          </cell>
        </row>
        <row r="27">
          <cell r="C27">
            <v>51.5</v>
          </cell>
          <cell r="D27">
            <v>10.3</v>
          </cell>
          <cell r="E27" t="str">
            <v>5*1KG</v>
          </cell>
        </row>
        <row r="28">
          <cell r="C28">
            <v>41.95</v>
          </cell>
          <cell r="D28">
            <v>8.39</v>
          </cell>
          <cell r="E28" t="str">
            <v>5*1KG</v>
          </cell>
        </row>
        <row r="29">
          <cell r="C29">
            <v>142.5</v>
          </cell>
          <cell r="D29">
            <v>62.775330396475773</v>
          </cell>
          <cell r="E29" t="str">
            <v>5LBS</v>
          </cell>
        </row>
        <row r="30">
          <cell r="C30">
            <v>19.75</v>
          </cell>
          <cell r="D30">
            <v>1.9750000000000001</v>
          </cell>
          <cell r="E30" t="str">
            <v>10 KG</v>
          </cell>
        </row>
        <row r="31">
          <cell r="C31">
            <v>26.5</v>
          </cell>
          <cell r="D31">
            <v>0.20703125</v>
          </cell>
          <cell r="E31" t="str">
            <v>128 UN</v>
          </cell>
        </row>
        <row r="32">
          <cell r="C32">
            <v>3.5</v>
          </cell>
        </row>
        <row r="33">
          <cell r="C33">
            <v>5.95</v>
          </cell>
        </row>
        <row r="34">
          <cell r="C34">
            <v>47</v>
          </cell>
          <cell r="D34">
            <v>5.875</v>
          </cell>
          <cell r="E34" t="str">
            <v>2*4L</v>
          </cell>
        </row>
        <row r="35">
          <cell r="C35">
            <v>25.5</v>
          </cell>
          <cell r="D35">
            <v>3.1875</v>
          </cell>
          <cell r="E35" t="str">
            <v>2*4L</v>
          </cell>
        </row>
        <row r="36">
          <cell r="C36">
            <v>29.95</v>
          </cell>
          <cell r="D36">
            <v>5.99</v>
          </cell>
          <cell r="E36" t="str">
            <v>5*1KG</v>
          </cell>
        </row>
        <row r="37">
          <cell r="C37">
            <v>72</v>
          </cell>
          <cell r="D37">
            <v>6.3548102383053839</v>
          </cell>
          <cell r="E37" t="str">
            <v>25LBS</v>
          </cell>
        </row>
        <row r="39">
          <cell r="C39">
            <v>74.75</v>
          </cell>
          <cell r="D39">
            <v>7.4749999999999996</v>
          </cell>
          <cell r="E39" t="str">
            <v>10KG</v>
          </cell>
        </row>
        <row r="40">
          <cell r="C40">
            <v>49.5</v>
          </cell>
          <cell r="D40">
            <v>9.9</v>
          </cell>
          <cell r="E40" t="str">
            <v>5*1KG</v>
          </cell>
        </row>
        <row r="41">
          <cell r="C41">
            <v>15.95</v>
          </cell>
        </row>
        <row r="42">
          <cell r="C42">
            <v>20.5</v>
          </cell>
        </row>
        <row r="43">
          <cell r="C43">
            <v>7.75</v>
          </cell>
          <cell r="D43">
            <v>10.333333333333334</v>
          </cell>
          <cell r="E43" t="str">
            <v>750GR</v>
          </cell>
        </row>
        <row r="44">
          <cell r="C44">
            <v>28</v>
          </cell>
          <cell r="D44">
            <v>0.21875</v>
          </cell>
          <cell r="E44" t="str">
            <v>128 UN</v>
          </cell>
        </row>
        <row r="45">
          <cell r="C45">
            <v>31.5</v>
          </cell>
          <cell r="D45">
            <v>63</v>
          </cell>
          <cell r="E45" t="str">
            <v>500 GR</v>
          </cell>
        </row>
        <row r="46">
          <cell r="C46">
            <v>14.5</v>
          </cell>
          <cell r="D46">
            <v>29</v>
          </cell>
          <cell r="E46" t="str">
            <v>500 GR</v>
          </cell>
        </row>
        <row r="47">
          <cell r="C47">
            <v>21.7</v>
          </cell>
          <cell r="D47">
            <v>21.7</v>
          </cell>
          <cell r="E47" t="str">
            <v>1L</v>
          </cell>
        </row>
        <row r="48">
          <cell r="C48">
            <v>42</v>
          </cell>
        </row>
        <row r="49">
          <cell r="C49">
            <v>38.5</v>
          </cell>
          <cell r="D49">
            <v>2.2593896713615025</v>
          </cell>
          <cell r="E49" t="str">
            <v>6*2.84 L</v>
          </cell>
        </row>
        <row r="50">
          <cell r="C50">
            <v>11.4</v>
          </cell>
        </row>
        <row r="51">
          <cell r="C51">
            <v>12.95</v>
          </cell>
          <cell r="D51">
            <v>36.907499999999999</v>
          </cell>
          <cell r="E51" t="str">
            <v>350GR</v>
          </cell>
        </row>
        <row r="52">
          <cell r="C52">
            <v>46</v>
          </cell>
          <cell r="D52">
            <v>4.791666666666667</v>
          </cell>
          <cell r="E52" t="str">
            <v>12*796ML</v>
          </cell>
        </row>
        <row r="54">
          <cell r="C54">
            <v>10.5</v>
          </cell>
          <cell r="D54">
            <v>2.4705882352941178</v>
          </cell>
          <cell r="E54" t="str">
            <v>1*4.25</v>
          </cell>
        </row>
        <row r="55">
          <cell r="C55">
            <v>17.809999999999999</v>
          </cell>
        </row>
        <row r="56">
          <cell r="C56">
            <v>4.25</v>
          </cell>
          <cell r="D56">
            <v>8.5</v>
          </cell>
          <cell r="E56" t="str">
            <v>500GR</v>
          </cell>
        </row>
        <row r="57">
          <cell r="C57">
            <v>5.5</v>
          </cell>
        </row>
        <row r="58">
          <cell r="C58">
            <v>22.5</v>
          </cell>
          <cell r="D58">
            <v>2.25</v>
          </cell>
          <cell r="E58" t="str">
            <v>10KG</v>
          </cell>
        </row>
        <row r="59">
          <cell r="C59">
            <v>5.16</v>
          </cell>
          <cell r="D59">
            <v>10.836</v>
          </cell>
          <cell r="E59" t="str">
            <v>0.47 KG</v>
          </cell>
        </row>
        <row r="60">
          <cell r="C60">
            <v>12.25</v>
          </cell>
          <cell r="D60">
            <v>6.125</v>
          </cell>
          <cell r="E60" t="str">
            <v>2 KG</v>
          </cell>
        </row>
        <row r="61">
          <cell r="C61">
            <v>5.0999999999999996</v>
          </cell>
          <cell r="D61">
            <v>10.199999999999999</v>
          </cell>
          <cell r="E61" t="str">
            <v>500GR</v>
          </cell>
        </row>
        <row r="63">
          <cell r="C63">
            <v>12.9</v>
          </cell>
        </row>
        <row r="64">
          <cell r="C64">
            <v>5.25</v>
          </cell>
          <cell r="D64">
            <v>5.25</v>
          </cell>
          <cell r="E64" t="str">
            <v>L</v>
          </cell>
        </row>
        <row r="65">
          <cell r="C65">
            <v>5.75</v>
          </cell>
          <cell r="D65">
            <v>11.5</v>
          </cell>
          <cell r="E65" t="str">
            <v>500GR</v>
          </cell>
        </row>
        <row r="66">
          <cell r="C66">
            <v>49.5</v>
          </cell>
          <cell r="D66">
            <v>24.75</v>
          </cell>
          <cell r="E66" t="str">
            <v>2kg</v>
          </cell>
        </row>
        <row r="67">
          <cell r="C67">
            <v>3</v>
          </cell>
        </row>
        <row r="68">
          <cell r="C68">
            <v>35.5</v>
          </cell>
        </row>
        <row r="69">
          <cell r="C69">
            <v>26.5</v>
          </cell>
        </row>
        <row r="70">
          <cell r="C70">
            <v>15.5</v>
          </cell>
          <cell r="D70">
            <v>1.55</v>
          </cell>
          <cell r="E70" t="str">
            <v>10 KG</v>
          </cell>
        </row>
        <row r="71">
          <cell r="C71">
            <v>15</v>
          </cell>
        </row>
        <row r="72">
          <cell r="C72">
            <v>58.5</v>
          </cell>
          <cell r="D72">
            <v>11.7</v>
          </cell>
          <cell r="E72" t="str">
            <v>5*1KG</v>
          </cell>
        </row>
        <row r="73">
          <cell r="C73">
            <v>98</v>
          </cell>
        </row>
        <row r="75">
          <cell r="C75">
            <v>26.5</v>
          </cell>
          <cell r="D75">
            <v>2.760416666666667</v>
          </cell>
          <cell r="E75" t="str">
            <v>12*796 ml</v>
          </cell>
        </row>
        <row r="76">
          <cell r="C76">
            <v>26.5</v>
          </cell>
          <cell r="D76">
            <v>26.5</v>
          </cell>
          <cell r="E76" t="str">
            <v>KG</v>
          </cell>
        </row>
        <row r="77">
          <cell r="C77">
            <v>29.59</v>
          </cell>
          <cell r="D77">
            <v>1.7365023474178405</v>
          </cell>
          <cell r="E77" t="str">
            <v>6*2,84 L</v>
          </cell>
        </row>
        <row r="78">
          <cell r="C78">
            <v>43.5</v>
          </cell>
          <cell r="D78">
            <v>8.6999999999999993</v>
          </cell>
          <cell r="E78" t="str">
            <v>5*1KG</v>
          </cell>
        </row>
        <row r="79">
          <cell r="C79">
            <v>19.5</v>
          </cell>
          <cell r="D79">
            <v>3.9</v>
          </cell>
          <cell r="E79" t="str">
            <v>5*1KG</v>
          </cell>
        </row>
        <row r="80">
          <cell r="C80">
            <v>72.5</v>
          </cell>
          <cell r="D80">
            <v>12.083333333333334</v>
          </cell>
          <cell r="E80" t="str">
            <v>6*1KG</v>
          </cell>
        </row>
        <row r="81">
          <cell r="C81">
            <v>39.950000000000003</v>
          </cell>
          <cell r="D81">
            <v>7.99</v>
          </cell>
          <cell r="E81" t="str">
            <v>5*1KG</v>
          </cell>
        </row>
        <row r="82">
          <cell r="C82">
            <v>72.5</v>
          </cell>
          <cell r="D82">
            <v>12.083333333333334</v>
          </cell>
          <cell r="E82" t="str">
            <v>6*1KG</v>
          </cell>
        </row>
        <row r="83">
          <cell r="C83">
            <v>44</v>
          </cell>
          <cell r="D83">
            <v>0.17599999999999999</v>
          </cell>
          <cell r="E83" t="str">
            <v>250 FEUILLES</v>
          </cell>
        </row>
        <row r="84">
          <cell r="C84">
            <v>21.5</v>
          </cell>
        </row>
        <row r="85">
          <cell r="C85">
            <v>21.5</v>
          </cell>
        </row>
        <row r="86">
          <cell r="C86">
            <v>3.7</v>
          </cell>
          <cell r="D86">
            <v>9.25</v>
          </cell>
          <cell r="E86" t="str">
            <v>400GR</v>
          </cell>
        </row>
        <row r="87">
          <cell r="C87">
            <v>21.13</v>
          </cell>
        </row>
        <row r="88">
          <cell r="C88">
            <v>4.95</v>
          </cell>
        </row>
        <row r="89">
          <cell r="C89">
            <v>3.95</v>
          </cell>
          <cell r="D89">
            <v>5.609</v>
          </cell>
          <cell r="E89" t="str">
            <v>700GR</v>
          </cell>
        </row>
        <row r="90">
          <cell r="C90">
            <v>1.9</v>
          </cell>
        </row>
        <row r="91">
          <cell r="C91">
            <v>26.2</v>
          </cell>
          <cell r="D91">
            <v>13.1</v>
          </cell>
          <cell r="E91" t="str">
            <v>2KG</v>
          </cell>
        </row>
        <row r="92">
          <cell r="C92">
            <v>5.5</v>
          </cell>
          <cell r="D92">
            <v>11</v>
          </cell>
          <cell r="E92" t="str">
            <v>500 GR</v>
          </cell>
        </row>
        <row r="93">
          <cell r="C93">
            <v>4.25</v>
          </cell>
          <cell r="D93">
            <v>8.5</v>
          </cell>
          <cell r="E93" t="str">
            <v>500 GR</v>
          </cell>
        </row>
        <row r="94">
          <cell r="C94">
            <v>5.95</v>
          </cell>
        </row>
        <row r="95">
          <cell r="C95">
            <v>16</v>
          </cell>
          <cell r="D95">
            <v>7.0484581497797354</v>
          </cell>
          <cell r="E95" t="str">
            <v>5 LB</v>
          </cell>
        </row>
        <row r="96">
          <cell r="C96">
            <v>12.5</v>
          </cell>
        </row>
        <row r="97">
          <cell r="C97">
            <v>15.5</v>
          </cell>
          <cell r="D97">
            <v>1.55</v>
          </cell>
          <cell r="E97" t="str">
            <v>10KG</v>
          </cell>
        </row>
        <row r="98">
          <cell r="C98">
            <v>26.5</v>
          </cell>
          <cell r="D98">
            <v>1.8928571428571428</v>
          </cell>
          <cell r="E98" t="str">
            <v>24*540ML</v>
          </cell>
        </row>
        <row r="99">
          <cell r="C99">
            <v>26.5</v>
          </cell>
          <cell r="D99">
            <v>1.8928571428571428</v>
          </cell>
          <cell r="E99" t="str">
            <v>24*540ML</v>
          </cell>
        </row>
        <row r="103">
          <cell r="C103">
            <v>2.37</v>
          </cell>
          <cell r="D103">
            <v>2.4885000000000002</v>
          </cell>
          <cell r="E103" t="str">
            <v>946ML</v>
          </cell>
        </row>
        <row r="104">
          <cell r="C104">
            <v>6.25</v>
          </cell>
          <cell r="D104">
            <v>12.5</v>
          </cell>
          <cell r="E104" t="str">
            <v>500ML</v>
          </cell>
        </row>
        <row r="105">
          <cell r="C105">
            <v>24.44</v>
          </cell>
        </row>
        <row r="106">
          <cell r="C106">
            <v>21.52</v>
          </cell>
          <cell r="D106">
            <v>86.08</v>
          </cell>
          <cell r="E106" t="str">
            <v>250ML</v>
          </cell>
        </row>
        <row r="107">
          <cell r="C107">
            <v>54</v>
          </cell>
          <cell r="D107">
            <v>5.4</v>
          </cell>
          <cell r="E107" t="str">
            <v>2*5L</v>
          </cell>
        </row>
        <row r="108">
          <cell r="C108">
            <v>22.5</v>
          </cell>
          <cell r="D108">
            <v>7.5</v>
          </cell>
          <cell r="E108" t="str">
            <v>3L</v>
          </cell>
        </row>
        <row r="109">
          <cell r="C109">
            <v>20</v>
          </cell>
          <cell r="D109">
            <v>6.666666666666667</v>
          </cell>
          <cell r="E109" t="str">
            <v>3L</v>
          </cell>
        </row>
        <row r="110">
          <cell r="C110">
            <v>9</v>
          </cell>
          <cell r="D110">
            <v>9</v>
          </cell>
          <cell r="E110" t="str">
            <v>L</v>
          </cell>
        </row>
        <row r="112">
          <cell r="C112">
            <v>35.299999999999997</v>
          </cell>
          <cell r="D112">
            <v>3.6955611390284755</v>
          </cell>
          <cell r="E112" t="str">
            <v>24*398 ML</v>
          </cell>
        </row>
        <row r="113">
          <cell r="C113">
            <v>25.5</v>
          </cell>
        </row>
        <row r="114">
          <cell r="C114">
            <v>18.5</v>
          </cell>
        </row>
        <row r="115">
          <cell r="C115">
            <v>1.89</v>
          </cell>
        </row>
        <row r="116">
          <cell r="C116">
            <v>14.5</v>
          </cell>
          <cell r="D116">
            <v>1.45</v>
          </cell>
          <cell r="E116" t="str">
            <v>10 KG</v>
          </cell>
        </row>
        <row r="117">
          <cell r="C117">
            <v>53.25</v>
          </cell>
          <cell r="D117">
            <v>10.65</v>
          </cell>
          <cell r="E117" t="str">
            <v>5*1KG</v>
          </cell>
        </row>
        <row r="119">
          <cell r="C119">
            <v>66.25</v>
          </cell>
          <cell r="D119">
            <v>13.25</v>
          </cell>
          <cell r="E119" t="str">
            <v>5*1KG</v>
          </cell>
        </row>
        <row r="120">
          <cell r="C120">
            <v>15.75</v>
          </cell>
          <cell r="D120">
            <v>15.75</v>
          </cell>
          <cell r="E120" t="str">
            <v>500GR</v>
          </cell>
        </row>
        <row r="121">
          <cell r="C121">
            <v>29.5</v>
          </cell>
          <cell r="D121">
            <v>1.7312206572769955</v>
          </cell>
          <cell r="E121" t="str">
            <v>6*2,84L</v>
          </cell>
        </row>
        <row r="122">
          <cell r="C122">
            <v>36</v>
          </cell>
          <cell r="D122">
            <v>7.2</v>
          </cell>
          <cell r="E122" t="str">
            <v>5*1KG</v>
          </cell>
        </row>
        <row r="124">
          <cell r="C124">
            <v>14.39</v>
          </cell>
        </row>
        <row r="125">
          <cell r="C125">
            <v>46.06</v>
          </cell>
        </row>
        <row r="126">
          <cell r="C126">
            <v>8.9499999999999993</v>
          </cell>
          <cell r="D126">
            <v>17.899999999999999</v>
          </cell>
          <cell r="E126" t="str">
            <v>500GR</v>
          </cell>
        </row>
        <row r="127">
          <cell r="C127">
            <v>29.95</v>
          </cell>
          <cell r="D127">
            <v>4.9916666666666663</v>
          </cell>
          <cell r="E127" t="str">
            <v>6*2.84L</v>
          </cell>
        </row>
        <row r="128">
          <cell r="C128">
            <v>14.9</v>
          </cell>
        </row>
        <row r="129">
          <cell r="C129">
            <v>47.95</v>
          </cell>
          <cell r="D129">
            <v>9.59</v>
          </cell>
          <cell r="E129" t="str">
            <v>5*1KG</v>
          </cell>
        </row>
        <row r="131">
          <cell r="C131">
            <v>26.5</v>
          </cell>
          <cell r="D131">
            <v>26.5</v>
          </cell>
          <cell r="E131" t="str">
            <v>1KG</v>
          </cell>
        </row>
        <row r="132">
          <cell r="C132">
            <v>29.75</v>
          </cell>
          <cell r="D132">
            <v>29.75</v>
          </cell>
          <cell r="E132" t="str">
            <v>KG</v>
          </cell>
        </row>
        <row r="133">
          <cell r="C133">
            <v>14.96</v>
          </cell>
          <cell r="D133">
            <v>14.96</v>
          </cell>
          <cell r="E133" t="str">
            <v>KG</v>
          </cell>
        </row>
        <row r="134">
          <cell r="C134">
            <v>179.5</v>
          </cell>
          <cell r="D134">
            <v>14.958333333333334</v>
          </cell>
          <cell r="E134" t="str">
            <v>12KG</v>
          </cell>
        </row>
        <row r="135">
          <cell r="C135">
            <v>22.75</v>
          </cell>
          <cell r="D135">
            <v>22.75</v>
          </cell>
          <cell r="E135" t="str">
            <v>KG</v>
          </cell>
        </row>
        <row r="136">
          <cell r="C136">
            <v>10.9</v>
          </cell>
          <cell r="D136">
            <v>5.45</v>
          </cell>
          <cell r="E136" t="str">
            <v>2KG</v>
          </cell>
        </row>
        <row r="137">
          <cell r="C137">
            <v>60.25</v>
          </cell>
          <cell r="D137">
            <v>12.05</v>
          </cell>
          <cell r="E137" t="str">
            <v>5*1KG</v>
          </cell>
        </row>
        <row r="138">
          <cell r="C138">
            <v>23.95</v>
          </cell>
          <cell r="D138">
            <v>23.95</v>
          </cell>
          <cell r="E138" t="str">
            <v>1 KG</v>
          </cell>
        </row>
        <row r="139">
          <cell r="C139">
            <v>199</v>
          </cell>
          <cell r="D139">
            <v>17.563989408649604</v>
          </cell>
          <cell r="E139" t="str">
            <v>25 LBS</v>
          </cell>
        </row>
        <row r="140">
          <cell r="C140">
            <v>29.95</v>
          </cell>
          <cell r="D140">
            <v>29.95</v>
          </cell>
          <cell r="E140" t="str">
            <v>KG</v>
          </cell>
        </row>
        <row r="141">
          <cell r="C141">
            <v>49.95</v>
          </cell>
          <cell r="D141">
            <v>49.95</v>
          </cell>
          <cell r="E141" t="str">
            <v>KG</v>
          </cell>
        </row>
        <row r="142">
          <cell r="C142">
            <v>19.899999999999999</v>
          </cell>
          <cell r="D142">
            <v>4.9749999999999996</v>
          </cell>
          <cell r="E142" t="str">
            <v>1*4L</v>
          </cell>
        </row>
        <row r="143">
          <cell r="C143">
            <v>4.5</v>
          </cell>
        </row>
        <row r="144">
          <cell r="C144">
            <v>68</v>
          </cell>
          <cell r="D144">
            <v>6.8</v>
          </cell>
          <cell r="E144" t="str">
            <v>10KG</v>
          </cell>
        </row>
        <row r="145">
          <cell r="C145">
            <v>43.51</v>
          </cell>
          <cell r="D145">
            <v>5.4387499999999998</v>
          </cell>
          <cell r="E145" t="str">
            <v>2*4L</v>
          </cell>
        </row>
        <row r="146">
          <cell r="C146">
            <v>22.6</v>
          </cell>
        </row>
        <row r="147">
          <cell r="C147">
            <v>26.95</v>
          </cell>
          <cell r="D147">
            <v>6.7374999999999998</v>
          </cell>
          <cell r="E147" t="str">
            <v>1*4L</v>
          </cell>
        </row>
        <row r="148">
          <cell r="C148">
            <v>39.5</v>
          </cell>
          <cell r="D148">
            <v>7.9</v>
          </cell>
          <cell r="E148" t="str">
            <v>5*1KG</v>
          </cell>
        </row>
        <row r="149">
          <cell r="C149">
            <v>56.95</v>
          </cell>
          <cell r="D149">
            <v>11.39</v>
          </cell>
          <cell r="E149" t="str">
            <v>5*1kg</v>
          </cell>
        </row>
        <row r="150">
          <cell r="C150">
            <v>6</v>
          </cell>
          <cell r="D150">
            <v>12</v>
          </cell>
          <cell r="E150" t="str">
            <v>500GR</v>
          </cell>
        </row>
        <row r="151">
          <cell r="C151">
            <v>3.15</v>
          </cell>
          <cell r="D151">
            <v>15.75</v>
          </cell>
          <cell r="E151" t="str">
            <v>200 GR</v>
          </cell>
        </row>
        <row r="152">
          <cell r="C152">
            <v>28.75</v>
          </cell>
          <cell r="D152">
            <v>28.75</v>
          </cell>
          <cell r="E152" t="str">
            <v>KG</v>
          </cell>
        </row>
        <row r="153">
          <cell r="C153">
            <v>269</v>
          </cell>
          <cell r="D153">
            <v>26.9</v>
          </cell>
          <cell r="E153" t="str">
            <v>10KG</v>
          </cell>
        </row>
        <row r="154">
          <cell r="C154">
            <v>42</v>
          </cell>
          <cell r="D154">
            <v>6.1837455830388697</v>
          </cell>
          <cell r="E154" t="str">
            <v>24*283GR</v>
          </cell>
        </row>
        <row r="155">
          <cell r="C155">
            <v>46.5</v>
          </cell>
          <cell r="D155">
            <v>9.3000000000000007</v>
          </cell>
          <cell r="E155" t="str">
            <v>5*1KG</v>
          </cell>
        </row>
        <row r="156">
          <cell r="C156">
            <v>59.25</v>
          </cell>
          <cell r="D156">
            <v>11.85</v>
          </cell>
          <cell r="E156" t="str">
            <v>5*1KG</v>
          </cell>
        </row>
        <row r="157">
          <cell r="C157">
            <v>28.5</v>
          </cell>
          <cell r="D157">
            <v>38</v>
          </cell>
          <cell r="E157" t="str">
            <v>750GR</v>
          </cell>
        </row>
        <row r="158">
          <cell r="C158">
            <v>21.5</v>
          </cell>
        </row>
        <row r="159">
          <cell r="C159">
            <v>17.95</v>
          </cell>
        </row>
        <row r="160">
          <cell r="C160">
            <v>52.56</v>
          </cell>
          <cell r="D160">
            <v>8.76</v>
          </cell>
          <cell r="E160" t="str">
            <v>6*1KG</v>
          </cell>
        </row>
        <row r="162">
          <cell r="C162">
            <v>10.5</v>
          </cell>
          <cell r="D162">
            <v>8.0769230769230766</v>
          </cell>
          <cell r="E162" t="str">
            <v>1.3KG</v>
          </cell>
        </row>
        <row r="164">
          <cell r="C164">
            <v>54.6</v>
          </cell>
          <cell r="D164">
            <v>218.4</v>
          </cell>
          <cell r="E164" t="str">
            <v>250GR</v>
          </cell>
        </row>
        <row r="165">
          <cell r="C165">
            <v>36.75</v>
          </cell>
          <cell r="D165">
            <v>36.75</v>
          </cell>
          <cell r="E165" t="str">
            <v>KG</v>
          </cell>
        </row>
        <row r="166">
          <cell r="C166">
            <v>27.95</v>
          </cell>
          <cell r="D166">
            <v>1.6402582159624413</v>
          </cell>
          <cell r="E166" t="str">
            <v>6*2,84</v>
          </cell>
        </row>
        <row r="167">
          <cell r="C167">
            <v>9.9499999999999993</v>
          </cell>
          <cell r="D167">
            <v>0.99499999999999988</v>
          </cell>
          <cell r="E167" t="str">
            <v>10JKG</v>
          </cell>
        </row>
        <row r="168">
          <cell r="C168">
            <v>38.5</v>
          </cell>
          <cell r="D168">
            <v>7.7</v>
          </cell>
          <cell r="E168" t="str">
            <v>5*1KG</v>
          </cell>
        </row>
        <row r="169">
          <cell r="C169">
            <v>18</v>
          </cell>
        </row>
        <row r="170">
          <cell r="C170">
            <v>50.52</v>
          </cell>
          <cell r="D170">
            <v>8.42</v>
          </cell>
          <cell r="E170" t="str">
            <v>6*1KG</v>
          </cell>
        </row>
        <row r="171">
          <cell r="C171">
            <v>32.9</v>
          </cell>
          <cell r="D171">
            <v>13.16</v>
          </cell>
          <cell r="E171" t="str">
            <v>KG</v>
          </cell>
        </row>
        <row r="172">
          <cell r="C172">
            <v>22.5</v>
          </cell>
        </row>
        <row r="173">
          <cell r="C173">
            <v>4.25</v>
          </cell>
        </row>
        <row r="174">
          <cell r="C174">
            <v>6.35</v>
          </cell>
          <cell r="D174">
            <v>63.5</v>
          </cell>
          <cell r="E174" t="str">
            <v>100GR</v>
          </cell>
        </row>
        <row r="175">
          <cell r="C175">
            <v>31.5</v>
          </cell>
        </row>
        <row r="176">
          <cell r="C176">
            <v>20.14</v>
          </cell>
          <cell r="D176">
            <v>34.724137931034484</v>
          </cell>
          <cell r="E176" t="str">
            <v>580 GR</v>
          </cell>
        </row>
        <row r="177">
          <cell r="C177">
            <v>19.25</v>
          </cell>
        </row>
        <row r="178">
          <cell r="C178">
            <v>16</v>
          </cell>
        </row>
        <row r="179">
          <cell r="C179">
            <v>36.5</v>
          </cell>
          <cell r="D179">
            <v>3.65</v>
          </cell>
          <cell r="E179" t="str">
            <v>20*500 GR</v>
          </cell>
        </row>
        <row r="180">
          <cell r="C180">
            <v>5.25</v>
          </cell>
          <cell r="D180">
            <v>13.125</v>
          </cell>
          <cell r="E180" t="str">
            <v>0.4 KG</v>
          </cell>
        </row>
        <row r="181">
          <cell r="C181">
            <v>4.0999999999999996</v>
          </cell>
          <cell r="D181">
            <v>8.1999999999999993</v>
          </cell>
          <cell r="E181" t="str">
            <v>500 GR</v>
          </cell>
        </row>
        <row r="182">
          <cell r="C182">
            <v>4.5</v>
          </cell>
          <cell r="D182">
            <v>11.25</v>
          </cell>
          <cell r="E182" t="str">
            <v>400GR</v>
          </cell>
        </row>
        <row r="183">
          <cell r="C183">
            <v>79.5</v>
          </cell>
          <cell r="D183">
            <v>7.4862499999999992</v>
          </cell>
          <cell r="E183" t="str">
            <v>12*880GR</v>
          </cell>
        </row>
        <row r="184">
          <cell r="C184">
            <v>39.950000000000003</v>
          </cell>
        </row>
        <row r="185">
          <cell r="C185">
            <v>76</v>
          </cell>
          <cell r="D185">
            <v>12.666666666666666</v>
          </cell>
          <cell r="E185" t="str">
            <v>6*1KG</v>
          </cell>
        </row>
        <row r="186">
          <cell r="C186">
            <v>47.52</v>
          </cell>
          <cell r="D186">
            <v>9.5040000000000013</v>
          </cell>
          <cell r="E186" t="str">
            <v>5 KG</v>
          </cell>
        </row>
        <row r="187">
          <cell r="C187">
            <v>17.5</v>
          </cell>
        </row>
        <row r="188">
          <cell r="C188">
            <v>5.25</v>
          </cell>
        </row>
        <row r="189">
          <cell r="C189">
            <v>79.5</v>
          </cell>
          <cell r="D189">
            <v>5.8455882352941178</v>
          </cell>
          <cell r="E189" t="str">
            <v>30LBS</v>
          </cell>
        </row>
        <row r="190">
          <cell r="C190">
            <v>8.75</v>
          </cell>
        </row>
        <row r="191">
          <cell r="C191">
            <v>41.1</v>
          </cell>
        </row>
        <row r="192">
          <cell r="C192">
            <v>29.75</v>
          </cell>
          <cell r="D192">
            <v>7.4375</v>
          </cell>
          <cell r="E192" t="str">
            <v>4KG</v>
          </cell>
        </row>
        <row r="193">
          <cell r="C193">
            <v>36</v>
          </cell>
          <cell r="D193">
            <v>3.99</v>
          </cell>
          <cell r="E193" t="str">
            <v>12*750 GR</v>
          </cell>
        </row>
        <row r="194">
          <cell r="C194">
            <v>46</v>
          </cell>
        </row>
        <row r="195">
          <cell r="C195">
            <v>13.75</v>
          </cell>
          <cell r="D195">
            <v>3.0353200883002205</v>
          </cell>
          <cell r="E195" t="str">
            <v>10 LBS</v>
          </cell>
        </row>
        <row r="196">
          <cell r="C196">
            <v>18.95</v>
          </cell>
          <cell r="D196">
            <v>2.3687499999999999</v>
          </cell>
          <cell r="E196" t="str">
            <v>8KG</v>
          </cell>
        </row>
        <row r="197">
          <cell r="C197">
            <v>39.5</v>
          </cell>
        </row>
        <row r="198">
          <cell r="C198">
            <v>48</v>
          </cell>
          <cell r="D198">
            <v>9.6</v>
          </cell>
          <cell r="E198" t="str">
            <v>5*1KG</v>
          </cell>
        </row>
        <row r="199">
          <cell r="C199">
            <v>72</v>
          </cell>
          <cell r="D199">
            <v>2400</v>
          </cell>
          <cell r="E199" t="str">
            <v>30 GR</v>
          </cell>
        </row>
        <row r="200">
          <cell r="C200">
            <v>25</v>
          </cell>
          <cell r="D200">
            <v>25</v>
          </cell>
          <cell r="E200" t="str">
            <v>KG</v>
          </cell>
        </row>
        <row r="201">
          <cell r="C201">
            <v>1.5</v>
          </cell>
        </row>
        <row r="202">
          <cell r="C202">
            <v>29.5</v>
          </cell>
          <cell r="D202">
            <v>3.072916666666667</v>
          </cell>
          <cell r="E202" t="str">
            <v>12*796 ML</v>
          </cell>
        </row>
        <row r="203">
          <cell r="C203">
            <v>28.5</v>
          </cell>
        </row>
        <row r="205">
          <cell r="C205">
            <v>2.5</v>
          </cell>
        </row>
        <row r="206">
          <cell r="C206">
            <v>9.5</v>
          </cell>
        </row>
        <row r="207">
          <cell r="C207">
            <v>5.95</v>
          </cell>
          <cell r="D207">
            <v>8.4489999999999998</v>
          </cell>
          <cell r="E207" t="str">
            <v>700ML</v>
          </cell>
        </row>
        <row r="208">
          <cell r="C208">
            <v>4.5</v>
          </cell>
          <cell r="D208">
            <v>6.39</v>
          </cell>
          <cell r="E208" t="str">
            <v>700 ML</v>
          </cell>
        </row>
        <row r="209">
          <cell r="C209">
            <v>64</v>
          </cell>
          <cell r="D209">
            <v>5.333333333333333</v>
          </cell>
          <cell r="E209" t="str">
            <v>12*1L</v>
          </cell>
        </row>
        <row r="210">
          <cell r="C210">
            <v>23.18</v>
          </cell>
        </row>
        <row r="211">
          <cell r="C211">
            <v>21.95</v>
          </cell>
        </row>
        <row r="212">
          <cell r="C212">
            <v>5.25</v>
          </cell>
        </row>
        <row r="213">
          <cell r="C213">
            <v>9.25</v>
          </cell>
          <cell r="D213">
            <v>15.416666666666668</v>
          </cell>
          <cell r="E213" t="str">
            <v>6*100GR</v>
          </cell>
        </row>
        <row r="214">
          <cell r="C214">
            <v>82.5</v>
          </cell>
          <cell r="D214">
            <v>0.171875</v>
          </cell>
          <cell r="E214" t="str">
            <v>480 PC</v>
          </cell>
        </row>
        <row r="215">
          <cell r="C215">
            <v>87.5</v>
          </cell>
        </row>
        <row r="216">
          <cell r="C216">
            <v>9</v>
          </cell>
          <cell r="D216">
            <v>11.25</v>
          </cell>
          <cell r="E216" t="str">
            <v>800 gr</v>
          </cell>
        </row>
        <row r="217">
          <cell r="C217">
            <v>26.95</v>
          </cell>
        </row>
        <row r="219">
          <cell r="C219">
            <v>7.95</v>
          </cell>
          <cell r="D219">
            <v>7.95</v>
          </cell>
          <cell r="E219" t="str">
            <v>UNITE</v>
          </cell>
        </row>
        <row r="220">
          <cell r="C220">
            <v>78</v>
          </cell>
          <cell r="D220">
            <v>1.0833333333333333</v>
          </cell>
          <cell r="E220" t="str">
            <v>72UN</v>
          </cell>
        </row>
        <row r="221">
          <cell r="C221">
            <v>59.5</v>
          </cell>
          <cell r="D221">
            <v>5.95</v>
          </cell>
          <cell r="E221" t="str">
            <v>2*5L</v>
          </cell>
        </row>
        <row r="222">
          <cell r="C222">
            <v>71.5</v>
          </cell>
          <cell r="D222">
            <v>11.916666666666666</v>
          </cell>
          <cell r="E222" t="str">
            <v>12*500ML</v>
          </cell>
        </row>
        <row r="223">
          <cell r="C223">
            <v>3.48</v>
          </cell>
          <cell r="D223">
            <v>0.69599999999999995</v>
          </cell>
          <cell r="E223" t="str">
            <v>5L</v>
          </cell>
        </row>
        <row r="224">
          <cell r="C224">
            <v>31.5</v>
          </cell>
          <cell r="D224">
            <v>5.25</v>
          </cell>
          <cell r="E224" t="str">
            <v>6*1L</v>
          </cell>
        </row>
        <row r="225">
          <cell r="C225">
            <v>18</v>
          </cell>
          <cell r="D225">
            <v>3</v>
          </cell>
          <cell r="E225" t="str">
            <v>6*1L</v>
          </cell>
        </row>
        <row r="226">
          <cell r="C226">
            <v>14.5</v>
          </cell>
        </row>
        <row r="227">
          <cell r="C227">
            <v>5</v>
          </cell>
          <cell r="D227">
            <v>5</v>
          </cell>
          <cell r="E227" t="str">
            <v>L</v>
          </cell>
        </row>
        <row r="228">
          <cell r="C228">
            <v>4.25</v>
          </cell>
          <cell r="D228">
            <v>5.9499999999999993</v>
          </cell>
          <cell r="E228" t="str">
            <v>710ML</v>
          </cell>
        </row>
        <row r="229">
          <cell r="C229">
            <v>14.5</v>
          </cell>
          <cell r="D229">
            <v>4.833333333333333</v>
          </cell>
          <cell r="E229" t="str">
            <v>6*500ML</v>
          </cell>
        </row>
        <row r="230">
          <cell r="C230">
            <v>16.5</v>
          </cell>
          <cell r="D230">
            <v>5.5</v>
          </cell>
          <cell r="E230" t="str">
            <v>6*500ML</v>
          </cell>
        </row>
        <row r="231">
          <cell r="C231">
            <v>18.5</v>
          </cell>
        </row>
        <row r="232">
          <cell r="C232">
            <v>3</v>
          </cell>
          <cell r="D232">
            <v>6</v>
          </cell>
          <cell r="E232" t="str">
            <v>500ML</v>
          </cell>
        </row>
        <row r="233">
          <cell r="C233">
            <v>26</v>
          </cell>
          <cell r="D233">
            <v>2.6</v>
          </cell>
          <cell r="E233" t="str">
            <v>2*5L</v>
          </cell>
        </row>
        <row r="234">
          <cell r="C234">
            <v>29.95</v>
          </cell>
        </row>
      </sheetData>
      <sheetData sheetId="23"/>
      <sheetData sheetId="24">
        <row r="11">
          <cell r="C11">
            <v>7.95</v>
          </cell>
          <cell r="D11">
            <v>7.95</v>
          </cell>
        </row>
        <row r="12">
          <cell r="C12">
            <v>8.9499999999999993</v>
          </cell>
        </row>
        <row r="13">
          <cell r="C13">
            <v>9.4499999999999993</v>
          </cell>
        </row>
        <row r="14">
          <cell r="C14">
            <v>24.78</v>
          </cell>
        </row>
        <row r="15">
          <cell r="C15">
            <v>20</v>
          </cell>
        </row>
        <row r="16">
          <cell r="C16">
            <v>11.43</v>
          </cell>
        </row>
        <row r="18">
          <cell r="C18">
            <v>41.95</v>
          </cell>
        </row>
        <row r="19">
          <cell r="C19">
            <v>7.95</v>
          </cell>
          <cell r="D19">
            <v>7.95</v>
          </cell>
          <cell r="E19" t="str">
            <v>KG</v>
          </cell>
        </row>
        <row r="21">
          <cell r="C21">
            <v>16.95</v>
          </cell>
        </row>
        <row r="22">
          <cell r="C22">
            <v>9.9499999999999993</v>
          </cell>
        </row>
        <row r="24">
          <cell r="C24">
            <v>9.75</v>
          </cell>
        </row>
        <row r="25">
          <cell r="C25">
            <v>9.9499999999999993</v>
          </cell>
          <cell r="D25">
            <v>9.9499999999999993</v>
          </cell>
          <cell r="E25" t="str">
            <v>KG</v>
          </cell>
        </row>
        <row r="26">
          <cell r="C26">
            <v>17.95</v>
          </cell>
        </row>
        <row r="27">
          <cell r="C27">
            <v>17.95</v>
          </cell>
        </row>
        <row r="28">
          <cell r="C28">
            <v>10</v>
          </cell>
        </row>
        <row r="29">
          <cell r="C29">
            <v>7.95</v>
          </cell>
          <cell r="D29">
            <v>7.95</v>
          </cell>
          <cell r="E29" t="str">
            <v>KG</v>
          </cell>
        </row>
        <row r="30">
          <cell r="C30">
            <v>12.95</v>
          </cell>
        </row>
        <row r="32">
          <cell r="C32">
            <v>9.9499999999999993</v>
          </cell>
          <cell r="D32">
            <v>9.9499999999999993</v>
          </cell>
          <cell r="E32" t="str">
            <v>KG</v>
          </cell>
        </row>
        <row r="34">
          <cell r="C34">
            <v>7.95</v>
          </cell>
          <cell r="D34">
            <v>7.95</v>
          </cell>
          <cell r="E34" t="str">
            <v>KG</v>
          </cell>
        </row>
        <row r="35">
          <cell r="C35">
            <v>16.95</v>
          </cell>
          <cell r="D35">
            <v>16.95</v>
          </cell>
          <cell r="E35" t="str">
            <v>KG</v>
          </cell>
        </row>
        <row r="36">
          <cell r="C36">
            <v>17.95</v>
          </cell>
        </row>
        <row r="37">
          <cell r="C37">
            <v>49.95</v>
          </cell>
        </row>
        <row r="38">
          <cell r="C38">
            <v>10.95</v>
          </cell>
        </row>
        <row r="39">
          <cell r="C39">
            <v>9.9499999999999993</v>
          </cell>
          <cell r="D39">
            <v>9.9499999999999993</v>
          </cell>
          <cell r="E39" t="str">
            <v>KG</v>
          </cell>
        </row>
        <row r="40">
          <cell r="C40">
            <v>7.95</v>
          </cell>
        </row>
        <row r="42">
          <cell r="C42">
            <v>25.45</v>
          </cell>
        </row>
        <row r="43">
          <cell r="C43">
            <v>10.95</v>
          </cell>
        </row>
        <row r="46">
          <cell r="C46" t="str">
            <v>8.95</v>
          </cell>
        </row>
        <row r="47">
          <cell r="C47">
            <v>20.95</v>
          </cell>
        </row>
        <row r="49">
          <cell r="C49">
            <v>24.95</v>
          </cell>
        </row>
        <row r="50">
          <cell r="C50">
            <v>9.9499999999999993</v>
          </cell>
        </row>
        <row r="51">
          <cell r="C51">
            <v>15.95</v>
          </cell>
        </row>
        <row r="52">
          <cell r="C52">
            <v>12.95</v>
          </cell>
          <cell r="D52">
            <v>12.95</v>
          </cell>
          <cell r="E52" t="str">
            <v>KG</v>
          </cell>
        </row>
        <row r="53">
          <cell r="C53">
            <v>9.4499999999999993</v>
          </cell>
          <cell r="D53">
            <v>9.4499999999999993</v>
          </cell>
          <cell r="E53" t="str">
            <v>KG</v>
          </cell>
        </row>
        <row r="55">
          <cell r="C55">
            <v>10.95</v>
          </cell>
          <cell r="D55">
            <v>10.95</v>
          </cell>
          <cell r="E55" t="str">
            <v>KG</v>
          </cell>
        </row>
        <row r="56">
          <cell r="C56">
            <v>9.9499999999999993</v>
          </cell>
        </row>
        <row r="57">
          <cell r="C57">
            <v>9.9499999999999993</v>
          </cell>
        </row>
        <row r="58">
          <cell r="C58">
            <v>8.9499999999999993</v>
          </cell>
        </row>
        <row r="59">
          <cell r="C59">
            <v>21.95</v>
          </cell>
        </row>
        <row r="60">
          <cell r="C60">
            <v>19.95</v>
          </cell>
        </row>
        <row r="61">
          <cell r="C61">
            <v>13.45</v>
          </cell>
        </row>
        <row r="63">
          <cell r="C63">
            <v>1.95</v>
          </cell>
        </row>
        <row r="64">
          <cell r="C64">
            <v>9.9499999999999993</v>
          </cell>
        </row>
        <row r="65">
          <cell r="C65">
            <v>15.95</v>
          </cell>
        </row>
        <row r="66">
          <cell r="C66">
            <v>45</v>
          </cell>
        </row>
        <row r="67">
          <cell r="C67">
            <v>21.95</v>
          </cell>
        </row>
        <row r="68">
          <cell r="C68">
            <v>9.9499999999999993</v>
          </cell>
        </row>
      </sheetData>
      <sheetData sheetId="25"/>
      <sheetData sheetId="26">
        <row r="11">
          <cell r="C11">
            <v>1.75</v>
          </cell>
        </row>
        <row r="12">
          <cell r="C12">
            <v>2.25</v>
          </cell>
          <cell r="D12">
            <v>2.25</v>
          </cell>
          <cell r="E12" t="str">
            <v>PC</v>
          </cell>
        </row>
        <row r="14">
          <cell r="C14">
            <v>35</v>
          </cell>
          <cell r="D14">
            <v>35</v>
          </cell>
          <cell r="E14" t="str">
            <v>KG</v>
          </cell>
        </row>
        <row r="15">
          <cell r="C15">
            <v>11</v>
          </cell>
          <cell r="D15">
            <v>0.91666666666666663</v>
          </cell>
          <cell r="E15" t="str">
            <v>DZ</v>
          </cell>
        </row>
        <row r="16">
          <cell r="C16">
            <v>9.6</v>
          </cell>
        </row>
        <row r="17">
          <cell r="C17">
            <v>14.4</v>
          </cell>
        </row>
        <row r="19">
          <cell r="C19">
            <v>1.08</v>
          </cell>
          <cell r="D19">
            <v>1.08</v>
          </cell>
          <cell r="E19" t="str">
            <v>UN</v>
          </cell>
        </row>
        <row r="20">
          <cell r="C20">
            <v>7.9</v>
          </cell>
        </row>
        <row r="21">
          <cell r="C21">
            <v>3</v>
          </cell>
        </row>
        <row r="22">
          <cell r="C22">
            <v>11.6</v>
          </cell>
        </row>
        <row r="23">
          <cell r="C23">
            <v>12</v>
          </cell>
        </row>
        <row r="24">
          <cell r="C24">
            <v>26</v>
          </cell>
          <cell r="D24">
            <v>26</v>
          </cell>
          <cell r="E24" t="str">
            <v>UN</v>
          </cell>
        </row>
        <row r="25">
          <cell r="C25">
            <v>27.8</v>
          </cell>
          <cell r="D25">
            <v>27.8</v>
          </cell>
          <cell r="E25" t="str">
            <v>UN</v>
          </cell>
        </row>
        <row r="26">
          <cell r="C26">
            <v>27.8</v>
          </cell>
          <cell r="D26">
            <v>27.8</v>
          </cell>
          <cell r="E26" t="str">
            <v>UN</v>
          </cell>
        </row>
        <row r="28">
          <cell r="C28">
            <v>24.5</v>
          </cell>
          <cell r="D28">
            <v>24.5</v>
          </cell>
          <cell r="E28" t="str">
            <v>UN</v>
          </cell>
        </row>
        <row r="29">
          <cell r="C29">
            <v>29.5</v>
          </cell>
          <cell r="D29">
            <v>29.5</v>
          </cell>
          <cell r="E29" t="str">
            <v>UN</v>
          </cell>
        </row>
        <row r="30">
          <cell r="C30">
            <v>26.5</v>
          </cell>
          <cell r="D30">
            <v>26.5</v>
          </cell>
          <cell r="E30" t="str">
            <v>UN</v>
          </cell>
        </row>
        <row r="31">
          <cell r="C31">
            <v>29.5</v>
          </cell>
          <cell r="D31">
            <v>29.5</v>
          </cell>
          <cell r="E31" t="str">
            <v>UN</v>
          </cell>
        </row>
        <row r="32">
          <cell r="C32">
            <v>27.5</v>
          </cell>
          <cell r="D32">
            <v>27.5</v>
          </cell>
          <cell r="E32" t="str">
            <v>UN</v>
          </cell>
        </row>
        <row r="33">
          <cell r="C33">
            <v>29.5</v>
          </cell>
          <cell r="D33">
            <v>29.5</v>
          </cell>
          <cell r="E33" t="str">
            <v>UN</v>
          </cell>
        </row>
        <row r="34">
          <cell r="C34">
            <v>29.5</v>
          </cell>
          <cell r="D34">
            <v>29.5</v>
          </cell>
          <cell r="E34" t="str">
            <v>UN</v>
          </cell>
        </row>
        <row r="35">
          <cell r="C35">
            <v>29.5</v>
          </cell>
          <cell r="D35">
            <v>29.5</v>
          </cell>
          <cell r="E35" t="str">
            <v>UN</v>
          </cell>
        </row>
        <row r="36">
          <cell r="C36">
            <v>29.5</v>
          </cell>
          <cell r="D36">
            <v>29.5</v>
          </cell>
          <cell r="E36" t="str">
            <v>UN</v>
          </cell>
        </row>
        <row r="37">
          <cell r="C37">
            <v>14.95</v>
          </cell>
          <cell r="D37">
            <v>14.95</v>
          </cell>
          <cell r="E37" t="str">
            <v>UN</v>
          </cell>
        </row>
        <row r="38">
          <cell r="C38">
            <v>14.95</v>
          </cell>
          <cell r="D38">
            <v>14.95</v>
          </cell>
          <cell r="E38" t="str">
            <v>UN</v>
          </cell>
        </row>
        <row r="39">
          <cell r="C39">
            <v>16.5</v>
          </cell>
          <cell r="D39">
            <v>16.5</v>
          </cell>
          <cell r="E39" t="str">
            <v>UN</v>
          </cell>
        </row>
        <row r="40">
          <cell r="C40">
            <v>3.8</v>
          </cell>
          <cell r="D40">
            <v>3.8</v>
          </cell>
          <cell r="E40" t="str">
            <v>UN</v>
          </cell>
        </row>
        <row r="41">
          <cell r="C41">
            <v>48</v>
          </cell>
          <cell r="D41">
            <v>48</v>
          </cell>
          <cell r="E41" t="str">
            <v>KG</v>
          </cell>
        </row>
        <row r="42">
          <cell r="C42">
            <v>40</v>
          </cell>
          <cell r="D42">
            <v>40</v>
          </cell>
          <cell r="E42" t="str">
            <v>KG</v>
          </cell>
        </row>
        <row r="43">
          <cell r="C43">
            <v>12.75</v>
          </cell>
        </row>
        <row r="44">
          <cell r="C44">
            <v>8.6</v>
          </cell>
        </row>
        <row r="45">
          <cell r="C45">
            <v>3.35</v>
          </cell>
          <cell r="D45">
            <v>0.27916666666666667</v>
          </cell>
        </row>
        <row r="46">
          <cell r="C46">
            <v>0.04</v>
          </cell>
        </row>
        <row r="47">
          <cell r="C47">
            <v>4.2</v>
          </cell>
        </row>
        <row r="48">
          <cell r="C48">
            <v>9.6</v>
          </cell>
        </row>
        <row r="52">
          <cell r="C52">
            <v>12</v>
          </cell>
        </row>
        <row r="53">
          <cell r="C53">
            <v>0.85</v>
          </cell>
          <cell r="D53">
            <v>0.85</v>
          </cell>
          <cell r="E53" t="str">
            <v>UN</v>
          </cell>
        </row>
        <row r="54">
          <cell r="C54">
            <v>12</v>
          </cell>
          <cell r="D54">
            <v>12</v>
          </cell>
          <cell r="E54" t="str">
            <v>UN</v>
          </cell>
        </row>
        <row r="56">
          <cell r="C56">
            <v>12</v>
          </cell>
        </row>
        <row r="57">
          <cell r="C57">
            <v>3.05</v>
          </cell>
        </row>
        <row r="59">
          <cell r="C59">
            <v>0.98</v>
          </cell>
          <cell r="D59">
            <v>0.98</v>
          </cell>
          <cell r="E59" t="str">
            <v>UN</v>
          </cell>
        </row>
        <row r="60">
          <cell r="C60">
            <v>0.65</v>
          </cell>
          <cell r="D60">
            <v>0.65</v>
          </cell>
          <cell r="E60" t="str">
            <v>UN</v>
          </cell>
        </row>
        <row r="61">
          <cell r="C61">
            <v>5.75</v>
          </cell>
          <cell r="D61">
            <v>5.75</v>
          </cell>
          <cell r="E61" t="str">
            <v>UN</v>
          </cell>
        </row>
        <row r="62">
          <cell r="C62">
            <v>12.15</v>
          </cell>
        </row>
        <row r="63">
          <cell r="C63">
            <v>11.25</v>
          </cell>
        </row>
        <row r="64">
          <cell r="C64">
            <v>2.9</v>
          </cell>
        </row>
        <row r="65">
          <cell r="C65">
            <v>43</v>
          </cell>
        </row>
        <row r="66">
          <cell r="C66">
            <v>4.8</v>
          </cell>
        </row>
        <row r="67">
          <cell r="C67">
            <v>18</v>
          </cell>
        </row>
        <row r="68">
          <cell r="C68">
            <v>13</v>
          </cell>
        </row>
        <row r="69">
          <cell r="C69">
            <v>17</v>
          </cell>
        </row>
        <row r="70">
          <cell r="C70">
            <v>1.95</v>
          </cell>
          <cell r="D70">
            <v>1.95</v>
          </cell>
          <cell r="E70" t="str">
            <v>UN</v>
          </cell>
        </row>
        <row r="71">
          <cell r="C71">
            <v>8</v>
          </cell>
          <cell r="D71">
            <v>8</v>
          </cell>
          <cell r="E71" t="str">
            <v>UN</v>
          </cell>
        </row>
        <row r="72">
          <cell r="C72">
            <v>35</v>
          </cell>
          <cell r="D72">
            <v>35</v>
          </cell>
          <cell r="E72" t="str">
            <v>KG</v>
          </cell>
        </row>
        <row r="73">
          <cell r="C73">
            <v>3.5</v>
          </cell>
        </row>
        <row r="74">
          <cell r="C74">
            <v>16.5</v>
          </cell>
        </row>
        <row r="75">
          <cell r="C75">
            <v>65</v>
          </cell>
        </row>
        <row r="77">
          <cell r="C77">
            <v>4.9000000000000004</v>
          </cell>
          <cell r="D77">
            <v>0.40833333333333338</v>
          </cell>
          <cell r="E77" t="str">
            <v>12 UN</v>
          </cell>
        </row>
        <row r="78">
          <cell r="C78">
            <v>4.9000000000000004</v>
          </cell>
          <cell r="D78">
            <v>0.40833333333333338</v>
          </cell>
        </row>
        <row r="79">
          <cell r="C79">
            <v>13.8</v>
          </cell>
          <cell r="D79">
            <v>13.8</v>
          </cell>
          <cell r="E79" t="str">
            <v>UN</v>
          </cell>
        </row>
        <row r="80">
          <cell r="C80">
            <v>0.8</v>
          </cell>
          <cell r="D80">
            <v>0.8</v>
          </cell>
          <cell r="E80" t="str">
            <v>UN</v>
          </cell>
        </row>
        <row r="81">
          <cell r="C81">
            <v>1.1000000000000001</v>
          </cell>
          <cell r="D81">
            <v>1.1000000000000001</v>
          </cell>
          <cell r="E81" t="str">
            <v>UN</v>
          </cell>
        </row>
        <row r="82">
          <cell r="C82">
            <v>1</v>
          </cell>
          <cell r="D82">
            <v>1</v>
          </cell>
          <cell r="E82" t="str">
            <v>UN</v>
          </cell>
        </row>
      </sheetData>
      <sheetData sheetId="27"/>
      <sheetData sheetId="28">
        <row r="13">
          <cell r="C13">
            <v>92.09</v>
          </cell>
          <cell r="D13">
            <v>10.142070484581497</v>
          </cell>
          <cell r="E13" t="str">
            <v>20*454 GR</v>
          </cell>
        </row>
        <row r="15">
          <cell r="C15">
            <v>41</v>
          </cell>
        </row>
        <row r="17">
          <cell r="C17">
            <v>80</v>
          </cell>
          <cell r="D17">
            <v>5</v>
          </cell>
          <cell r="E17" t="str">
            <v>16*1L</v>
          </cell>
        </row>
        <row r="18">
          <cell r="C18">
            <v>8</v>
          </cell>
          <cell r="D18">
            <v>8</v>
          </cell>
          <cell r="E18" t="str">
            <v>L</v>
          </cell>
        </row>
        <row r="19">
          <cell r="C19">
            <v>2.81</v>
          </cell>
          <cell r="D19">
            <v>2.81E-2</v>
          </cell>
          <cell r="E19" t="str">
            <v>100 X 15 ML / SAC</v>
          </cell>
        </row>
        <row r="20">
          <cell r="C20">
            <v>30</v>
          </cell>
          <cell r="D20">
            <v>30</v>
          </cell>
          <cell r="E20" t="str">
            <v>KG</v>
          </cell>
        </row>
        <row r="22">
          <cell r="C22">
            <v>25.76</v>
          </cell>
          <cell r="D22">
            <v>1.61</v>
          </cell>
          <cell r="E22" t="str">
            <v>16 X 1 L</v>
          </cell>
        </row>
        <row r="23">
          <cell r="C23">
            <v>24.64</v>
          </cell>
          <cell r="D23">
            <v>1.76</v>
          </cell>
          <cell r="E23" t="str">
            <v>1*28 UN DE 500MML</v>
          </cell>
        </row>
        <row r="24">
          <cell r="C24">
            <v>1.27</v>
          </cell>
        </row>
        <row r="25">
          <cell r="C25">
            <v>24.96</v>
          </cell>
          <cell r="D25">
            <v>1.56</v>
          </cell>
          <cell r="E25" t="str">
            <v>16 X 1 L</v>
          </cell>
        </row>
        <row r="26">
          <cell r="C26">
            <v>5</v>
          </cell>
        </row>
        <row r="27">
          <cell r="C27">
            <v>0.62</v>
          </cell>
        </row>
        <row r="28">
          <cell r="C28">
            <v>2.46</v>
          </cell>
          <cell r="D28">
            <v>3.7637999999999998</v>
          </cell>
          <cell r="E28" t="str">
            <v>650 GR</v>
          </cell>
        </row>
        <row r="30">
          <cell r="C30">
            <v>2</v>
          </cell>
          <cell r="D30">
            <v>2</v>
          </cell>
          <cell r="E30" t="str">
            <v>L</v>
          </cell>
        </row>
      </sheetData>
      <sheetData sheetId="29"/>
      <sheetData sheetId="30">
        <row r="11">
          <cell r="C11">
            <v>15.2</v>
          </cell>
          <cell r="D11">
            <v>7.6</v>
          </cell>
          <cell r="E11" t="str">
            <v>2KG</v>
          </cell>
        </row>
        <row r="12">
          <cell r="C12">
            <v>15.65</v>
          </cell>
          <cell r="D12">
            <v>15.65</v>
          </cell>
          <cell r="E12" t="str">
            <v>KG</v>
          </cell>
        </row>
        <row r="14">
          <cell r="C14">
            <v>1.89</v>
          </cell>
        </row>
        <row r="16">
          <cell r="C16">
            <v>26</v>
          </cell>
          <cell r="D16">
            <v>33.800000000000004</v>
          </cell>
          <cell r="E16" t="str">
            <v>KG</v>
          </cell>
        </row>
        <row r="17">
          <cell r="C17">
            <v>19.8</v>
          </cell>
          <cell r="D17">
            <v>19.8</v>
          </cell>
          <cell r="E17" t="str">
            <v>KG</v>
          </cell>
        </row>
        <row r="19">
          <cell r="C19">
            <v>0.8</v>
          </cell>
        </row>
        <row r="20">
          <cell r="C20">
            <v>28.45</v>
          </cell>
        </row>
        <row r="21">
          <cell r="C21">
            <v>120</v>
          </cell>
          <cell r="D21">
            <v>10</v>
          </cell>
          <cell r="E21" t="str">
            <v>12KG</v>
          </cell>
        </row>
        <row r="22">
          <cell r="C22">
            <v>3.95</v>
          </cell>
        </row>
        <row r="23">
          <cell r="C23">
            <v>31.33</v>
          </cell>
          <cell r="D23">
            <v>56.963636363636361</v>
          </cell>
          <cell r="E23" t="str">
            <v>550GR</v>
          </cell>
        </row>
        <row r="24">
          <cell r="C24">
            <v>20.6</v>
          </cell>
          <cell r="D24">
            <v>206</v>
          </cell>
          <cell r="E24" t="str">
            <v>100GR</v>
          </cell>
        </row>
        <row r="25">
          <cell r="C25">
            <v>11.95</v>
          </cell>
        </row>
        <row r="26">
          <cell r="C26">
            <v>15.45</v>
          </cell>
          <cell r="D26">
            <v>38.625</v>
          </cell>
          <cell r="E26" t="str">
            <v>400GR</v>
          </cell>
        </row>
        <row r="27">
          <cell r="C27">
            <v>21.8</v>
          </cell>
          <cell r="D27">
            <v>48.444444444444443</v>
          </cell>
          <cell r="E27" t="str">
            <v>LBS</v>
          </cell>
        </row>
        <row r="28">
          <cell r="C28">
            <v>25.2</v>
          </cell>
          <cell r="D28">
            <v>25.2</v>
          </cell>
          <cell r="E28" t="str">
            <v>KG</v>
          </cell>
        </row>
        <row r="29">
          <cell r="C29">
            <v>8.75</v>
          </cell>
          <cell r="D29">
            <v>8.75</v>
          </cell>
          <cell r="E29" t="str">
            <v>KG</v>
          </cell>
        </row>
        <row r="30">
          <cell r="C30">
            <v>52.55</v>
          </cell>
          <cell r="D30">
            <v>52.55</v>
          </cell>
          <cell r="E30" t="str">
            <v>12*1LBS</v>
          </cell>
        </row>
        <row r="32">
          <cell r="C32">
            <v>11.75</v>
          </cell>
          <cell r="D32">
            <v>37.130000000000003</v>
          </cell>
          <cell r="E32" t="str">
            <v>316GR</v>
          </cell>
        </row>
        <row r="33">
          <cell r="C33">
            <v>25</v>
          </cell>
          <cell r="D33">
            <v>6.5</v>
          </cell>
          <cell r="E33" t="str">
            <v>PC</v>
          </cell>
        </row>
        <row r="34">
          <cell r="C34">
            <v>5.2</v>
          </cell>
        </row>
        <row r="35">
          <cell r="C35">
            <v>39.9</v>
          </cell>
        </row>
        <row r="36">
          <cell r="C36">
            <v>57.1</v>
          </cell>
          <cell r="D36">
            <v>57.1</v>
          </cell>
          <cell r="E36" t="str">
            <v>KG</v>
          </cell>
        </row>
        <row r="37">
          <cell r="C37">
            <v>46.43</v>
          </cell>
          <cell r="D37">
            <v>46.43</v>
          </cell>
          <cell r="E37" t="str">
            <v>KG</v>
          </cell>
        </row>
        <row r="38">
          <cell r="C38">
            <v>38.75</v>
          </cell>
        </row>
        <row r="39">
          <cell r="C39">
            <v>26.3</v>
          </cell>
          <cell r="D39">
            <v>26.3</v>
          </cell>
          <cell r="E39" t="str">
            <v>39pc</v>
          </cell>
        </row>
        <row r="40">
          <cell r="C40">
            <v>23.5</v>
          </cell>
          <cell r="D40">
            <v>23.5</v>
          </cell>
          <cell r="E40" t="str">
            <v>KG</v>
          </cell>
        </row>
        <row r="41">
          <cell r="C41">
            <v>20.95</v>
          </cell>
          <cell r="D41">
            <v>20.95</v>
          </cell>
          <cell r="E41" t="str">
            <v>KG</v>
          </cell>
        </row>
        <row r="42">
          <cell r="C42">
            <v>26.7</v>
          </cell>
          <cell r="D42">
            <v>26.7</v>
          </cell>
          <cell r="E42" t="str">
            <v>KG</v>
          </cell>
        </row>
        <row r="43">
          <cell r="C43">
            <v>23.3</v>
          </cell>
        </row>
        <row r="44">
          <cell r="C44">
            <v>158</v>
          </cell>
          <cell r="D44">
            <v>17.420066152149943</v>
          </cell>
          <cell r="E44" t="str">
            <v>9.07 KG</v>
          </cell>
        </row>
        <row r="46">
          <cell r="C46">
            <v>45</v>
          </cell>
          <cell r="D46">
            <v>45</v>
          </cell>
          <cell r="E46" t="str">
            <v>KG</v>
          </cell>
        </row>
        <row r="47">
          <cell r="C47">
            <v>101</v>
          </cell>
          <cell r="D47">
            <v>24.754901960784313</v>
          </cell>
          <cell r="E47" t="str">
            <v>4*2.25LBS</v>
          </cell>
        </row>
        <row r="48">
          <cell r="C48">
            <v>122</v>
          </cell>
          <cell r="D48">
            <v>22.426470588235293</v>
          </cell>
          <cell r="E48" t="str">
            <v>5.44KG</v>
          </cell>
        </row>
        <row r="49">
          <cell r="C49">
            <v>22.84</v>
          </cell>
          <cell r="D49">
            <v>0.69212121212121214</v>
          </cell>
          <cell r="E49" t="str">
            <v>33 UN</v>
          </cell>
        </row>
        <row r="50">
          <cell r="C50">
            <v>26.3</v>
          </cell>
        </row>
        <row r="51">
          <cell r="C51">
            <v>18.899999999999999</v>
          </cell>
          <cell r="D51">
            <v>18.899999999999999</v>
          </cell>
          <cell r="E51" t="str">
            <v>KG</v>
          </cell>
        </row>
        <row r="52">
          <cell r="C52">
            <v>82.68</v>
          </cell>
          <cell r="D52">
            <v>0.55120000000000002</v>
          </cell>
          <cell r="E52" t="str">
            <v>3*50 UN</v>
          </cell>
        </row>
        <row r="53">
          <cell r="C53">
            <v>17.600000000000001</v>
          </cell>
          <cell r="D53">
            <v>17.600000000000001</v>
          </cell>
          <cell r="E53" t="str">
            <v>KG</v>
          </cell>
        </row>
        <row r="54">
          <cell r="C54">
            <v>4.5</v>
          </cell>
          <cell r="D54">
            <v>4.5</v>
          </cell>
          <cell r="E54" t="str">
            <v>KG</v>
          </cell>
        </row>
        <row r="55">
          <cell r="C55">
            <v>20.75</v>
          </cell>
          <cell r="D55">
            <v>20.75</v>
          </cell>
          <cell r="E55" t="str">
            <v>KG</v>
          </cell>
        </row>
        <row r="56">
          <cell r="C56">
            <v>5.0999999999999996</v>
          </cell>
        </row>
        <row r="57">
          <cell r="C57">
            <v>10.5</v>
          </cell>
          <cell r="D57">
            <v>21</v>
          </cell>
          <cell r="E57" t="str">
            <v>KG</v>
          </cell>
        </row>
        <row r="58">
          <cell r="C58">
            <v>16.8</v>
          </cell>
        </row>
        <row r="59">
          <cell r="C59">
            <v>19.350000000000001</v>
          </cell>
        </row>
        <row r="60">
          <cell r="C60">
            <v>19</v>
          </cell>
        </row>
        <row r="61">
          <cell r="C61">
            <v>19</v>
          </cell>
        </row>
        <row r="63">
          <cell r="C63">
            <v>9.1</v>
          </cell>
        </row>
        <row r="64">
          <cell r="C64">
            <v>9.1</v>
          </cell>
        </row>
        <row r="65">
          <cell r="C65">
            <v>12.85</v>
          </cell>
        </row>
        <row r="66">
          <cell r="C66">
            <v>8.7100000000000009</v>
          </cell>
        </row>
        <row r="67">
          <cell r="C67">
            <v>16.399999999999999</v>
          </cell>
        </row>
        <row r="68">
          <cell r="C68">
            <v>19.93</v>
          </cell>
        </row>
        <row r="69">
          <cell r="C69">
            <v>15.2</v>
          </cell>
          <cell r="D69">
            <v>19.759999999999998</v>
          </cell>
          <cell r="E69" t="str">
            <v>KG</v>
          </cell>
        </row>
        <row r="70">
          <cell r="C70">
            <v>45</v>
          </cell>
          <cell r="D70">
            <v>1.125</v>
          </cell>
          <cell r="E70" t="str">
            <v>40 UN/CS</v>
          </cell>
        </row>
        <row r="71">
          <cell r="C71">
            <v>28</v>
          </cell>
        </row>
        <row r="72">
          <cell r="C72">
            <v>45.95</v>
          </cell>
        </row>
        <row r="73">
          <cell r="C73">
            <v>38.950000000000003</v>
          </cell>
          <cell r="D73">
            <v>8.5792951541850222</v>
          </cell>
          <cell r="E73" t="str">
            <v>4.54 KG</v>
          </cell>
        </row>
        <row r="74">
          <cell r="C74">
            <v>29.5</v>
          </cell>
          <cell r="D74">
            <v>5.9</v>
          </cell>
          <cell r="E74" t="str">
            <v>5KG</v>
          </cell>
        </row>
        <row r="75">
          <cell r="C75">
            <v>21.95</v>
          </cell>
        </row>
        <row r="76">
          <cell r="C76">
            <v>26.95</v>
          </cell>
          <cell r="D76">
            <v>26.95</v>
          </cell>
          <cell r="E76" t="str">
            <v>KG</v>
          </cell>
        </row>
        <row r="77">
          <cell r="C77">
            <v>16.71</v>
          </cell>
          <cell r="D77">
            <v>16.71</v>
          </cell>
          <cell r="E77" t="str">
            <v>KG</v>
          </cell>
        </row>
        <row r="78">
          <cell r="C78">
            <v>102.3</v>
          </cell>
        </row>
        <row r="79">
          <cell r="C79">
            <v>80.3</v>
          </cell>
          <cell r="D79">
            <v>0.80299999999999994</v>
          </cell>
          <cell r="E79" t="str">
            <v>100 UN</v>
          </cell>
        </row>
        <row r="80">
          <cell r="C80">
            <v>88.81</v>
          </cell>
          <cell r="D80">
            <v>0.8881</v>
          </cell>
          <cell r="E80" t="str">
            <v>100 UN</v>
          </cell>
        </row>
        <row r="81">
          <cell r="C81">
            <v>49</v>
          </cell>
        </row>
        <row r="82">
          <cell r="C82">
            <v>38.75</v>
          </cell>
        </row>
        <row r="83">
          <cell r="C83">
            <v>32.4</v>
          </cell>
          <cell r="D83">
            <v>32.4</v>
          </cell>
          <cell r="E83" t="str">
            <v>KG</v>
          </cell>
        </row>
        <row r="84">
          <cell r="C84">
            <v>32.65</v>
          </cell>
          <cell r="D84">
            <v>42.445</v>
          </cell>
          <cell r="E84" t="str">
            <v>KG</v>
          </cell>
        </row>
        <row r="85">
          <cell r="C85">
            <v>8.4</v>
          </cell>
        </row>
        <row r="86">
          <cell r="C86">
            <v>12.65</v>
          </cell>
          <cell r="D86">
            <v>12.65</v>
          </cell>
          <cell r="E86" t="str">
            <v>KG</v>
          </cell>
        </row>
        <row r="87">
          <cell r="C87">
            <v>11.85</v>
          </cell>
        </row>
        <row r="88">
          <cell r="C88">
            <v>30.75</v>
          </cell>
          <cell r="D88">
            <v>30.75</v>
          </cell>
          <cell r="E88" t="str">
            <v>KG</v>
          </cell>
        </row>
        <row r="89">
          <cell r="C89">
            <v>15.61</v>
          </cell>
          <cell r="D89">
            <v>22.955882352941174</v>
          </cell>
          <cell r="E89" t="str">
            <v>KG</v>
          </cell>
        </row>
        <row r="90">
          <cell r="C90">
            <v>38.299999999999997</v>
          </cell>
        </row>
        <row r="91">
          <cell r="C91">
            <v>3.6</v>
          </cell>
        </row>
        <row r="92">
          <cell r="C92">
            <v>7.5</v>
          </cell>
        </row>
        <row r="93">
          <cell r="C93">
            <v>10</v>
          </cell>
          <cell r="D93">
            <v>10</v>
          </cell>
          <cell r="E93" t="str">
            <v>KG</v>
          </cell>
        </row>
        <row r="94">
          <cell r="C94">
            <v>24.92</v>
          </cell>
          <cell r="D94">
            <v>35.6</v>
          </cell>
          <cell r="E94" t="str">
            <v>KG</v>
          </cell>
        </row>
        <row r="95">
          <cell r="C95">
            <v>12</v>
          </cell>
        </row>
        <row r="96">
          <cell r="C96">
            <v>15.7</v>
          </cell>
        </row>
        <row r="97">
          <cell r="C97">
            <v>44.1</v>
          </cell>
          <cell r="D97">
            <v>44.1</v>
          </cell>
          <cell r="E97" t="str">
            <v>KG</v>
          </cell>
        </row>
        <row r="98">
          <cell r="C98">
            <v>16.3</v>
          </cell>
        </row>
        <row r="99">
          <cell r="C99">
            <v>35.9</v>
          </cell>
          <cell r="D99">
            <v>35.9</v>
          </cell>
          <cell r="E99" t="str">
            <v>KG</v>
          </cell>
        </row>
        <row r="100">
          <cell r="C100">
            <v>23.35</v>
          </cell>
        </row>
        <row r="101">
          <cell r="C101">
            <v>11.85</v>
          </cell>
          <cell r="D101">
            <v>11.85</v>
          </cell>
          <cell r="E101" t="str">
            <v>KG</v>
          </cell>
        </row>
        <row r="102">
          <cell r="C102">
            <v>45.55</v>
          </cell>
          <cell r="D102">
            <v>45.55</v>
          </cell>
          <cell r="E102" t="str">
            <v>KG</v>
          </cell>
        </row>
        <row r="103">
          <cell r="C103">
            <v>52.6</v>
          </cell>
          <cell r="D103">
            <v>52.6</v>
          </cell>
          <cell r="E103" t="str">
            <v>KG</v>
          </cell>
        </row>
        <row r="104">
          <cell r="C104">
            <v>17.3</v>
          </cell>
          <cell r="D104">
            <v>17.3</v>
          </cell>
          <cell r="E104" t="str">
            <v>KG</v>
          </cell>
        </row>
        <row r="105">
          <cell r="C105">
            <v>44.1</v>
          </cell>
          <cell r="D105">
            <v>44.1</v>
          </cell>
          <cell r="E105" t="str">
            <v>KG</v>
          </cell>
        </row>
        <row r="106">
          <cell r="C106">
            <v>59.2</v>
          </cell>
        </row>
        <row r="107">
          <cell r="C107">
            <v>42</v>
          </cell>
        </row>
        <row r="108">
          <cell r="C108">
            <v>4.05</v>
          </cell>
          <cell r="D108">
            <v>4.05</v>
          </cell>
          <cell r="E108" t="str">
            <v>UN</v>
          </cell>
        </row>
        <row r="109">
          <cell r="C109">
            <v>12</v>
          </cell>
          <cell r="D109">
            <v>12</v>
          </cell>
          <cell r="E109" t="str">
            <v>KG</v>
          </cell>
        </row>
        <row r="110">
          <cell r="C110">
            <v>14.68</v>
          </cell>
        </row>
        <row r="114">
          <cell r="C114">
            <v>10.3</v>
          </cell>
        </row>
        <row r="115">
          <cell r="C115">
            <v>23.83</v>
          </cell>
          <cell r="D115">
            <v>23.83</v>
          </cell>
          <cell r="E115" t="str">
            <v>KG</v>
          </cell>
        </row>
        <row r="116">
          <cell r="C116">
            <v>26.55</v>
          </cell>
          <cell r="D116">
            <v>25.25</v>
          </cell>
          <cell r="E116" t="str">
            <v>KG</v>
          </cell>
        </row>
        <row r="117">
          <cell r="C117">
            <v>16.850000000000001</v>
          </cell>
        </row>
        <row r="118">
          <cell r="C118">
            <v>72</v>
          </cell>
          <cell r="D118">
            <v>36</v>
          </cell>
          <cell r="E118" t="str">
            <v>20*100GR</v>
          </cell>
        </row>
        <row r="119">
          <cell r="C119">
            <v>15.29</v>
          </cell>
        </row>
        <row r="120">
          <cell r="C120">
            <v>44.4</v>
          </cell>
        </row>
        <row r="121">
          <cell r="C121">
            <v>23</v>
          </cell>
          <cell r="D121">
            <v>27.599999999999998</v>
          </cell>
          <cell r="E121" t="str">
            <v>KG</v>
          </cell>
        </row>
        <row r="122">
          <cell r="C122">
            <v>8.85</v>
          </cell>
          <cell r="D122">
            <v>35.4</v>
          </cell>
          <cell r="E122" t="str">
            <v>250gr</v>
          </cell>
        </row>
        <row r="123">
          <cell r="C123">
            <v>13.45</v>
          </cell>
        </row>
        <row r="124">
          <cell r="C124">
            <v>15.5</v>
          </cell>
          <cell r="D124">
            <v>22.142857142857146</v>
          </cell>
          <cell r="E124" t="str">
            <v>KG</v>
          </cell>
        </row>
        <row r="125">
          <cell r="C125">
            <v>30.75</v>
          </cell>
          <cell r="D125">
            <v>30.75</v>
          </cell>
          <cell r="E125" t="str">
            <v>KG</v>
          </cell>
        </row>
        <row r="126">
          <cell r="C126">
            <v>20.56</v>
          </cell>
        </row>
        <row r="127">
          <cell r="C127">
            <v>16.8</v>
          </cell>
        </row>
        <row r="128">
          <cell r="C128">
            <v>0</v>
          </cell>
        </row>
        <row r="129">
          <cell r="C129">
            <v>17</v>
          </cell>
          <cell r="D129">
            <v>24.285714285714288</v>
          </cell>
          <cell r="E129" t="str">
            <v>KG</v>
          </cell>
        </row>
      </sheetData>
      <sheetData sheetId="31"/>
      <sheetData sheetId="32">
        <row r="11">
          <cell r="C11">
            <v>5</v>
          </cell>
          <cell r="D11">
            <v>5</v>
          </cell>
        </row>
        <row r="12">
          <cell r="C12">
            <v>8.4</v>
          </cell>
          <cell r="D12">
            <v>8.4</v>
          </cell>
          <cell r="E12" t="str">
            <v>KG</v>
          </cell>
        </row>
        <row r="13">
          <cell r="C13">
            <v>6.85</v>
          </cell>
          <cell r="D13">
            <v>6.85</v>
          </cell>
          <cell r="E13" t="str">
            <v>KG</v>
          </cell>
        </row>
        <row r="14">
          <cell r="C14">
            <v>4.9000000000000004</v>
          </cell>
        </row>
        <row r="15">
          <cell r="C15">
            <v>6.6</v>
          </cell>
          <cell r="D15">
            <v>0.54999999999999993</v>
          </cell>
          <cell r="E15" t="str">
            <v>DZ</v>
          </cell>
        </row>
        <row r="16">
          <cell r="C16">
            <v>3.5</v>
          </cell>
          <cell r="D16">
            <v>3.5</v>
          </cell>
          <cell r="E16" t="str">
            <v>KG</v>
          </cell>
        </row>
        <row r="17">
          <cell r="C17">
            <v>8</v>
          </cell>
        </row>
        <row r="18">
          <cell r="C18">
            <v>17.75</v>
          </cell>
        </row>
        <row r="19">
          <cell r="C19">
            <v>15.1</v>
          </cell>
        </row>
        <row r="20">
          <cell r="C20">
            <v>9.1</v>
          </cell>
          <cell r="D20">
            <v>0.7583333333333333</v>
          </cell>
          <cell r="E20" t="str">
            <v>DZ</v>
          </cell>
        </row>
        <row r="21">
          <cell r="C21">
            <v>11.09</v>
          </cell>
        </row>
        <row r="22">
          <cell r="C22">
            <v>10.8</v>
          </cell>
          <cell r="D22">
            <v>10.8</v>
          </cell>
          <cell r="E22" t="str">
            <v>KG</v>
          </cell>
        </row>
        <row r="23">
          <cell r="C23">
            <v>3.3</v>
          </cell>
          <cell r="D23">
            <v>3.3</v>
          </cell>
          <cell r="E23" t="str">
            <v>KG</v>
          </cell>
        </row>
        <row r="24">
          <cell r="C24">
            <v>3.5</v>
          </cell>
          <cell r="D24">
            <v>3.5</v>
          </cell>
          <cell r="E24" t="str">
            <v>KG</v>
          </cell>
        </row>
        <row r="26">
          <cell r="C26">
            <v>4.8</v>
          </cell>
        </row>
        <row r="27">
          <cell r="C27">
            <v>5.2</v>
          </cell>
          <cell r="D27">
            <v>5.2</v>
          </cell>
          <cell r="E27" t="str">
            <v>KG</v>
          </cell>
        </row>
        <row r="28">
          <cell r="C28">
            <v>4.5</v>
          </cell>
        </row>
        <row r="29">
          <cell r="C29">
            <v>42.15</v>
          </cell>
          <cell r="D29">
            <v>15.496323529411763</v>
          </cell>
          <cell r="E29" t="str">
            <v>2*1.36</v>
          </cell>
        </row>
        <row r="30">
          <cell r="C30">
            <v>11.8</v>
          </cell>
        </row>
        <row r="31">
          <cell r="C31">
            <v>6.3</v>
          </cell>
        </row>
        <row r="32">
          <cell r="C32">
            <v>4.5999999999999996</v>
          </cell>
        </row>
        <row r="33">
          <cell r="C33">
            <v>6.2</v>
          </cell>
          <cell r="D33">
            <v>6.2</v>
          </cell>
          <cell r="E33" t="str">
            <v>KG</v>
          </cell>
        </row>
        <row r="34">
          <cell r="C34">
            <v>3.5</v>
          </cell>
        </row>
        <row r="36">
          <cell r="C36">
            <v>7.15</v>
          </cell>
          <cell r="D36">
            <v>7.15</v>
          </cell>
          <cell r="E36" t="str">
            <v>KG</v>
          </cell>
        </row>
        <row r="37">
          <cell r="C37">
            <v>8.75</v>
          </cell>
          <cell r="D37">
            <v>8.75</v>
          </cell>
          <cell r="E37" t="str">
            <v>KG</v>
          </cell>
        </row>
        <row r="38">
          <cell r="C38">
            <v>25</v>
          </cell>
        </row>
        <row r="39">
          <cell r="C39">
            <v>12.2</v>
          </cell>
          <cell r="D39">
            <v>12.2</v>
          </cell>
          <cell r="E39" t="str">
            <v>KG</v>
          </cell>
        </row>
        <row r="40">
          <cell r="C40">
            <v>8.85</v>
          </cell>
          <cell r="D40">
            <v>8.85</v>
          </cell>
          <cell r="E40" t="str">
            <v>KG</v>
          </cell>
        </row>
        <row r="41">
          <cell r="C41">
            <v>42.5</v>
          </cell>
        </row>
        <row r="42">
          <cell r="C42">
            <v>4.7</v>
          </cell>
        </row>
        <row r="43">
          <cell r="C43">
            <v>6.25</v>
          </cell>
        </row>
        <row r="44">
          <cell r="C44">
            <v>6.25</v>
          </cell>
        </row>
        <row r="45">
          <cell r="C45">
            <v>7.25</v>
          </cell>
        </row>
        <row r="46">
          <cell r="C46">
            <v>4.7</v>
          </cell>
        </row>
        <row r="47">
          <cell r="C47">
            <v>6.8</v>
          </cell>
        </row>
        <row r="48">
          <cell r="C48">
            <v>6.8</v>
          </cell>
          <cell r="D48">
            <v>6.8</v>
          </cell>
          <cell r="E48" t="str">
            <v>KG</v>
          </cell>
        </row>
        <row r="49">
          <cell r="C49">
            <v>4.25</v>
          </cell>
        </row>
        <row r="50">
          <cell r="C50">
            <v>4.7</v>
          </cell>
        </row>
        <row r="51">
          <cell r="C51">
            <v>4.8499999999999996</v>
          </cell>
          <cell r="D51">
            <v>4.8499999999999996</v>
          </cell>
          <cell r="E51" t="str">
            <v>KG</v>
          </cell>
        </row>
        <row r="52">
          <cell r="C52">
            <v>4.7</v>
          </cell>
        </row>
        <row r="53">
          <cell r="C53">
            <v>9.5</v>
          </cell>
          <cell r="D53">
            <v>9.5</v>
          </cell>
          <cell r="E53" t="str">
            <v>KG</v>
          </cell>
        </row>
        <row r="54">
          <cell r="C54">
            <v>4</v>
          </cell>
        </row>
        <row r="55">
          <cell r="C55">
            <v>6.2</v>
          </cell>
        </row>
        <row r="56">
          <cell r="C56">
            <v>3.5</v>
          </cell>
          <cell r="D56">
            <v>3.5</v>
          </cell>
          <cell r="E56" t="str">
            <v>KG</v>
          </cell>
        </row>
        <row r="57">
          <cell r="C57">
            <v>0.7</v>
          </cell>
          <cell r="D57">
            <v>0.7</v>
          </cell>
          <cell r="E57" t="str">
            <v>UN</v>
          </cell>
        </row>
      </sheetData>
      <sheetData sheetId="33"/>
      <sheetData sheetId="34">
        <row r="11">
          <cell r="C11">
            <v>89.5</v>
          </cell>
          <cell r="D11">
            <v>7.0472440944881898</v>
          </cell>
          <cell r="E11" t="str">
            <v>28LBS</v>
          </cell>
        </row>
        <row r="12">
          <cell r="C12">
            <v>114</v>
          </cell>
          <cell r="D12">
            <v>19</v>
          </cell>
          <cell r="E12" t="str">
            <v>6KG</v>
          </cell>
        </row>
        <row r="13">
          <cell r="C13">
            <v>24.52</v>
          </cell>
          <cell r="D13">
            <v>2.4593781344032095</v>
          </cell>
          <cell r="E13" t="str">
            <v>22LB</v>
          </cell>
        </row>
        <row r="14">
          <cell r="C14">
            <v>9.51</v>
          </cell>
          <cell r="D14">
            <v>4.2079646017699117</v>
          </cell>
          <cell r="E14" t="str">
            <v>5LBS</v>
          </cell>
        </row>
        <row r="15">
          <cell r="C15">
            <v>24.5</v>
          </cell>
          <cell r="D15">
            <v>4.4545454545454541</v>
          </cell>
          <cell r="E15" t="str">
            <v>5/6 UN</v>
          </cell>
        </row>
        <row r="16">
          <cell r="C16">
            <v>3.95</v>
          </cell>
          <cell r="D16">
            <v>3.95</v>
          </cell>
          <cell r="E16" t="str">
            <v>UNITÉ</v>
          </cell>
        </row>
        <row r="17">
          <cell r="C17">
            <v>1.95</v>
          </cell>
        </row>
        <row r="18">
          <cell r="C18">
            <v>2.5</v>
          </cell>
          <cell r="D18">
            <v>2.5</v>
          </cell>
          <cell r="E18" t="str">
            <v>UNITÉ</v>
          </cell>
        </row>
        <row r="19">
          <cell r="C19">
            <v>24.51</v>
          </cell>
          <cell r="D19">
            <v>8.17</v>
          </cell>
          <cell r="E19" t="str">
            <v>3KG</v>
          </cell>
        </row>
        <row r="20">
          <cell r="C20">
            <v>29.75</v>
          </cell>
          <cell r="D20">
            <v>1.2395833333333333</v>
          </cell>
          <cell r="E20" t="str">
            <v>24`S</v>
          </cell>
        </row>
        <row r="21">
          <cell r="C21">
            <v>36.950000000000003</v>
          </cell>
          <cell r="E21" t="str">
            <v>CS</v>
          </cell>
        </row>
        <row r="22">
          <cell r="C22">
            <v>35</v>
          </cell>
        </row>
        <row r="23">
          <cell r="C23">
            <v>17.61</v>
          </cell>
          <cell r="D23">
            <v>1.7645290581162323</v>
          </cell>
          <cell r="E23" t="str">
            <v>22 LBS</v>
          </cell>
        </row>
        <row r="24">
          <cell r="C24">
            <v>35.090000000000003</v>
          </cell>
        </row>
        <row r="25">
          <cell r="C25">
            <v>27.5</v>
          </cell>
          <cell r="D25">
            <v>1.375</v>
          </cell>
          <cell r="E25" t="str">
            <v>16 UN</v>
          </cell>
        </row>
        <row r="26">
          <cell r="C26">
            <v>5.74</v>
          </cell>
          <cell r="D26">
            <v>2.5398230088495577</v>
          </cell>
          <cell r="E26" t="str">
            <v>5LBS</v>
          </cell>
        </row>
        <row r="27">
          <cell r="C27">
            <v>0.95</v>
          </cell>
        </row>
        <row r="28">
          <cell r="C28">
            <v>38</v>
          </cell>
          <cell r="D28">
            <v>0.95</v>
          </cell>
          <cell r="E28" t="str">
            <v>40 / CS</v>
          </cell>
        </row>
        <row r="29">
          <cell r="C29">
            <v>17.5</v>
          </cell>
          <cell r="D29">
            <v>0.72916666666666663</v>
          </cell>
          <cell r="E29" t="str">
            <v>24 / CS</v>
          </cell>
        </row>
        <row r="30">
          <cell r="C30">
            <v>16.5</v>
          </cell>
          <cell r="D30">
            <v>1.375</v>
          </cell>
          <cell r="E30" t="str">
            <v>12 / CS</v>
          </cell>
        </row>
        <row r="32">
          <cell r="C32">
            <v>17.850000000000001</v>
          </cell>
        </row>
        <row r="33">
          <cell r="C33">
            <v>11.83</v>
          </cell>
        </row>
        <row r="34">
          <cell r="C34">
            <v>18.5</v>
          </cell>
          <cell r="D34">
            <v>3.7</v>
          </cell>
          <cell r="E34" t="str">
            <v>5 KG / CS</v>
          </cell>
        </row>
        <row r="35">
          <cell r="C35">
            <v>33.950000000000003</v>
          </cell>
        </row>
        <row r="36">
          <cell r="C36">
            <v>36.5</v>
          </cell>
          <cell r="D36">
            <v>81.111111111111114</v>
          </cell>
          <cell r="E36" t="str">
            <v>450GR</v>
          </cell>
        </row>
        <row r="37">
          <cell r="C37">
            <v>36.5</v>
          </cell>
          <cell r="D37">
            <v>81.111111111111114</v>
          </cell>
          <cell r="E37" t="str">
            <v>450GR</v>
          </cell>
        </row>
        <row r="38">
          <cell r="C38">
            <v>27.04</v>
          </cell>
          <cell r="D38">
            <v>6.2592592592592595</v>
          </cell>
          <cell r="E38" t="str">
            <v>360 GR</v>
          </cell>
        </row>
        <row r="39">
          <cell r="C39">
            <v>78.540000000000006</v>
          </cell>
          <cell r="D39">
            <v>0.19833333333333336</v>
          </cell>
          <cell r="E39" t="str">
            <v>396 UN</v>
          </cell>
        </row>
        <row r="40">
          <cell r="C40">
            <v>29.85</v>
          </cell>
        </row>
        <row r="42">
          <cell r="C42">
            <v>19</v>
          </cell>
          <cell r="D42">
            <v>1.5833333333333333</v>
          </cell>
          <cell r="E42" t="str">
            <v>12 UNITE</v>
          </cell>
        </row>
        <row r="43">
          <cell r="C43">
            <v>52.94</v>
          </cell>
          <cell r="D43">
            <v>0.44116666666666665</v>
          </cell>
          <cell r="E43" t="str">
            <v>120`S</v>
          </cell>
        </row>
        <row r="44">
          <cell r="C44">
            <v>60.8</v>
          </cell>
          <cell r="D44">
            <v>0.31666666666666665</v>
          </cell>
          <cell r="E44" t="str">
            <v>192 un</v>
          </cell>
        </row>
        <row r="45">
          <cell r="C45">
            <v>19.75</v>
          </cell>
        </row>
        <row r="47">
          <cell r="C47">
            <v>59.62</v>
          </cell>
          <cell r="D47">
            <v>0.99366666666666659</v>
          </cell>
          <cell r="E47" t="str">
            <v>60 UN</v>
          </cell>
        </row>
        <row r="48">
          <cell r="C48">
            <v>65.66</v>
          </cell>
        </row>
        <row r="49">
          <cell r="C49">
            <v>19.989999999999998</v>
          </cell>
        </row>
        <row r="50">
          <cell r="C50">
            <v>65.66</v>
          </cell>
        </row>
        <row r="53">
          <cell r="C53">
            <v>23.5</v>
          </cell>
        </row>
        <row r="54">
          <cell r="C54">
            <v>16.5</v>
          </cell>
          <cell r="D54">
            <v>0.55000000000000004</v>
          </cell>
          <cell r="E54" t="str">
            <v>UN</v>
          </cell>
        </row>
        <row r="55">
          <cell r="C55">
            <v>32.75</v>
          </cell>
        </row>
        <row r="56">
          <cell r="C56">
            <v>25.5</v>
          </cell>
        </row>
        <row r="57">
          <cell r="C57">
            <v>42.66</v>
          </cell>
        </row>
        <row r="58">
          <cell r="C58">
            <v>21</v>
          </cell>
        </row>
        <row r="59">
          <cell r="C59">
            <v>26</v>
          </cell>
          <cell r="D59">
            <v>11.504424778761063</v>
          </cell>
          <cell r="E59" t="str">
            <v>5LBS</v>
          </cell>
        </row>
        <row r="60">
          <cell r="C60">
            <v>26</v>
          </cell>
          <cell r="D60">
            <v>11.504424778761063</v>
          </cell>
          <cell r="E60" t="str">
            <v>5LBS</v>
          </cell>
        </row>
        <row r="61">
          <cell r="C61">
            <v>36.950000000000003</v>
          </cell>
        </row>
        <row r="62">
          <cell r="C62">
            <v>17.850000000000001</v>
          </cell>
        </row>
        <row r="63">
          <cell r="C63">
            <v>44.89</v>
          </cell>
        </row>
        <row r="64">
          <cell r="C64">
            <v>35.75</v>
          </cell>
          <cell r="D64">
            <v>3.9415656008820283</v>
          </cell>
          <cell r="E64" t="str">
            <v>9.07 KG</v>
          </cell>
        </row>
        <row r="65">
          <cell r="C65">
            <v>26.98</v>
          </cell>
          <cell r="D65">
            <v>2.2483333333333335</v>
          </cell>
          <cell r="E65" t="str">
            <v>12`S</v>
          </cell>
        </row>
        <row r="66">
          <cell r="C66">
            <v>15</v>
          </cell>
          <cell r="D66">
            <v>15</v>
          </cell>
          <cell r="E66" t="str">
            <v>KG</v>
          </cell>
        </row>
        <row r="67">
          <cell r="C67">
            <v>18.5</v>
          </cell>
        </row>
        <row r="68">
          <cell r="C68">
            <v>22.5</v>
          </cell>
          <cell r="D68">
            <v>25</v>
          </cell>
          <cell r="E68" t="str">
            <v>2LBS</v>
          </cell>
        </row>
        <row r="69">
          <cell r="C69">
            <v>54.29</v>
          </cell>
          <cell r="D69">
            <v>135.72499999999999</v>
          </cell>
          <cell r="E69" t="str">
            <v>400 GR</v>
          </cell>
        </row>
        <row r="70">
          <cell r="C70">
            <v>14.95</v>
          </cell>
          <cell r="D70">
            <v>6.615044247787611</v>
          </cell>
          <cell r="E70" t="str">
            <v>5LB</v>
          </cell>
        </row>
        <row r="71">
          <cell r="C71">
            <v>39.5</v>
          </cell>
        </row>
        <row r="72">
          <cell r="C72">
            <v>18.149999999999999</v>
          </cell>
        </row>
        <row r="73">
          <cell r="C73">
            <v>38.159999999999997</v>
          </cell>
        </row>
        <row r="74">
          <cell r="C74">
            <v>17.190000000000001</v>
          </cell>
        </row>
        <row r="75">
          <cell r="C75">
            <v>37.75</v>
          </cell>
        </row>
        <row r="76">
          <cell r="C76">
            <v>22.5</v>
          </cell>
          <cell r="D76">
            <v>22.5</v>
          </cell>
          <cell r="E76" t="str">
            <v>KG</v>
          </cell>
        </row>
        <row r="77">
          <cell r="C77">
            <v>23.4</v>
          </cell>
        </row>
        <row r="78">
          <cell r="C78">
            <v>18.5</v>
          </cell>
        </row>
        <row r="79">
          <cell r="C79">
            <v>28.5</v>
          </cell>
        </row>
        <row r="80">
          <cell r="C80">
            <v>120</v>
          </cell>
          <cell r="D80">
            <v>120</v>
          </cell>
          <cell r="E80" t="str">
            <v>KG</v>
          </cell>
        </row>
        <row r="81">
          <cell r="C81">
            <v>29.98</v>
          </cell>
          <cell r="D81">
            <v>29.98</v>
          </cell>
          <cell r="E81" t="str">
            <v>KG</v>
          </cell>
        </row>
        <row r="82">
          <cell r="C82">
            <v>70</v>
          </cell>
          <cell r="D82">
            <v>2.1875</v>
          </cell>
          <cell r="E82" t="str">
            <v>32 UN</v>
          </cell>
        </row>
        <row r="83">
          <cell r="C83">
            <v>3.25</v>
          </cell>
          <cell r="D83">
            <v>3.25</v>
          </cell>
          <cell r="E83" t="str">
            <v>UN</v>
          </cell>
        </row>
        <row r="84">
          <cell r="C84">
            <v>10.99</v>
          </cell>
          <cell r="D84">
            <v>4.8414096916299556</v>
          </cell>
          <cell r="E84" t="str">
            <v>2.27 KG</v>
          </cell>
        </row>
        <row r="85">
          <cell r="C85">
            <v>38.200000000000003</v>
          </cell>
          <cell r="D85">
            <v>3.1833333333333336</v>
          </cell>
          <cell r="E85" t="str">
            <v>12UN</v>
          </cell>
        </row>
        <row r="86">
          <cell r="C86">
            <v>28.5</v>
          </cell>
          <cell r="D86">
            <v>2.375</v>
          </cell>
          <cell r="E86" t="str">
            <v>12UN</v>
          </cell>
        </row>
        <row r="87">
          <cell r="C87">
            <v>26.9</v>
          </cell>
          <cell r="D87">
            <v>2.1519999999999997</v>
          </cell>
          <cell r="E87" t="str">
            <v>25LBS</v>
          </cell>
        </row>
        <row r="89">
          <cell r="C89">
            <v>16.73</v>
          </cell>
        </row>
        <row r="90">
          <cell r="C90">
            <v>15.75</v>
          </cell>
        </row>
        <row r="91">
          <cell r="C91">
            <v>21</v>
          </cell>
        </row>
        <row r="92">
          <cell r="C92">
            <v>18.75</v>
          </cell>
        </row>
        <row r="93">
          <cell r="C93">
            <v>6.95</v>
          </cell>
          <cell r="D93">
            <v>15.290000000000001</v>
          </cell>
          <cell r="E93" t="str">
            <v>1LBS</v>
          </cell>
        </row>
        <row r="94">
          <cell r="C94">
            <v>46.5</v>
          </cell>
          <cell r="D94">
            <v>0.33695652173913043</v>
          </cell>
          <cell r="E94">
            <v>138</v>
          </cell>
        </row>
        <row r="95">
          <cell r="C95">
            <v>9.75</v>
          </cell>
          <cell r="D95">
            <v>4.3141592920353986</v>
          </cell>
          <cell r="E95" t="str">
            <v>5LBS</v>
          </cell>
        </row>
        <row r="96">
          <cell r="C96">
            <v>31.44</v>
          </cell>
        </row>
        <row r="97">
          <cell r="C97">
            <v>34.58</v>
          </cell>
          <cell r="D97">
            <v>8.6449999999999996</v>
          </cell>
          <cell r="E97" t="str">
            <v>4KG</v>
          </cell>
        </row>
        <row r="98">
          <cell r="C98">
            <v>17.29</v>
          </cell>
          <cell r="D98">
            <v>4.3224999999999998</v>
          </cell>
          <cell r="E98" t="str">
            <v>4KG</v>
          </cell>
        </row>
        <row r="99">
          <cell r="C99">
            <v>25.27</v>
          </cell>
          <cell r="D99">
            <v>6.3174999999999999</v>
          </cell>
          <cell r="E99" t="str">
            <v>4KG</v>
          </cell>
        </row>
        <row r="100">
          <cell r="C100">
            <v>31.92</v>
          </cell>
          <cell r="D100">
            <v>7.98</v>
          </cell>
          <cell r="E100" t="str">
            <v>4KG</v>
          </cell>
        </row>
        <row r="101">
          <cell r="C101">
            <v>61.18</v>
          </cell>
          <cell r="D101">
            <v>15.295</v>
          </cell>
          <cell r="E101" t="str">
            <v>4KG</v>
          </cell>
        </row>
        <row r="102">
          <cell r="C102">
            <v>39.9</v>
          </cell>
          <cell r="D102">
            <v>9.9749999999999996</v>
          </cell>
          <cell r="E102" t="str">
            <v>4KG</v>
          </cell>
        </row>
        <row r="104">
          <cell r="C104">
            <v>31.72</v>
          </cell>
          <cell r="D104">
            <v>7.93</v>
          </cell>
          <cell r="E104" t="str">
            <v>4KG</v>
          </cell>
        </row>
        <row r="105">
          <cell r="C105">
            <v>26.32</v>
          </cell>
          <cell r="D105">
            <v>6.58</v>
          </cell>
          <cell r="E105" t="str">
            <v>4KG</v>
          </cell>
        </row>
        <row r="106">
          <cell r="C106">
            <v>13.75</v>
          </cell>
        </row>
        <row r="107">
          <cell r="C107">
            <v>29.5</v>
          </cell>
          <cell r="D107">
            <v>3.0412371134020622</v>
          </cell>
          <cell r="E107" t="str">
            <v>20LBS</v>
          </cell>
        </row>
        <row r="108">
          <cell r="C108">
            <v>1.95</v>
          </cell>
          <cell r="D108">
            <v>1.95</v>
          </cell>
          <cell r="E108" t="str">
            <v>UN</v>
          </cell>
        </row>
        <row r="109">
          <cell r="C109">
            <v>46.7</v>
          </cell>
          <cell r="D109">
            <v>0.64861111111111114</v>
          </cell>
          <cell r="E109" t="str">
            <v>72 UN / CS</v>
          </cell>
        </row>
        <row r="110">
          <cell r="C110">
            <v>24.52</v>
          </cell>
        </row>
        <row r="111">
          <cell r="C111">
            <v>17.5</v>
          </cell>
          <cell r="D111">
            <v>3.8546255506607929</v>
          </cell>
          <cell r="E111" t="str">
            <v>4.54 KG</v>
          </cell>
        </row>
        <row r="112">
          <cell r="C112">
            <v>36.5</v>
          </cell>
          <cell r="D112">
            <v>3.0416666666666665</v>
          </cell>
          <cell r="E112" t="str">
            <v>12UN</v>
          </cell>
        </row>
        <row r="113">
          <cell r="C113">
            <v>32.950000000000003</v>
          </cell>
        </row>
        <row r="114">
          <cell r="C114">
            <v>45</v>
          </cell>
        </row>
        <row r="115">
          <cell r="C115">
            <v>25</v>
          </cell>
        </row>
        <row r="116">
          <cell r="C116">
            <v>29</v>
          </cell>
          <cell r="D116">
            <v>3.1973539140022051</v>
          </cell>
          <cell r="E116" t="str">
            <v>20 LB / CS</v>
          </cell>
        </row>
        <row r="117">
          <cell r="C117">
            <v>29</v>
          </cell>
          <cell r="D117">
            <v>29</v>
          </cell>
          <cell r="E117" t="str">
            <v>KG</v>
          </cell>
        </row>
        <row r="118">
          <cell r="C118">
            <v>18.5</v>
          </cell>
          <cell r="D118">
            <v>1.5416666666666667</v>
          </cell>
          <cell r="E118" t="str">
            <v>12UN</v>
          </cell>
        </row>
        <row r="119">
          <cell r="C119">
            <v>76.67</v>
          </cell>
        </row>
        <row r="120">
          <cell r="C120">
            <v>64.8</v>
          </cell>
          <cell r="D120">
            <v>1.0799999999999998</v>
          </cell>
          <cell r="E120" t="str">
            <v>60UN</v>
          </cell>
        </row>
        <row r="121">
          <cell r="C121">
            <v>48.6</v>
          </cell>
          <cell r="D121">
            <v>3.8879999999999999</v>
          </cell>
          <cell r="E121" t="str">
            <v>12.5KG</v>
          </cell>
        </row>
        <row r="122">
          <cell r="C122">
            <v>61.33</v>
          </cell>
          <cell r="D122">
            <v>0.30664999999999998</v>
          </cell>
          <cell r="E122" t="str">
            <v>200`S</v>
          </cell>
        </row>
        <row r="123">
          <cell r="C123">
            <v>2.75</v>
          </cell>
        </row>
        <row r="124">
          <cell r="C124">
            <v>55.88</v>
          </cell>
          <cell r="D124">
            <v>0.46566666666666667</v>
          </cell>
          <cell r="E124" t="str">
            <v>120`S</v>
          </cell>
        </row>
        <row r="126">
          <cell r="C126">
            <v>140.46</v>
          </cell>
          <cell r="D126">
            <v>0.17557500000000001</v>
          </cell>
          <cell r="E126" t="str">
            <v>16*900GR (800UN)</v>
          </cell>
        </row>
        <row r="127">
          <cell r="C127">
            <v>32.5</v>
          </cell>
          <cell r="D127">
            <v>7.1743929359823397</v>
          </cell>
          <cell r="E127" t="str">
            <v>10LBS</v>
          </cell>
        </row>
        <row r="128">
          <cell r="C128">
            <v>14.25</v>
          </cell>
          <cell r="D128">
            <v>3.1456953642384105</v>
          </cell>
          <cell r="E128" t="str">
            <v>10LBS</v>
          </cell>
        </row>
        <row r="129">
          <cell r="C129">
            <v>36</v>
          </cell>
          <cell r="D129">
            <v>0.75</v>
          </cell>
          <cell r="E129" t="str">
            <v>48/SAC</v>
          </cell>
        </row>
        <row r="131">
          <cell r="C131">
            <v>39.75</v>
          </cell>
          <cell r="D131">
            <v>17.51101321585903</v>
          </cell>
          <cell r="E131" t="str">
            <v>5LB</v>
          </cell>
        </row>
        <row r="132">
          <cell r="C132">
            <v>8</v>
          </cell>
          <cell r="D132">
            <v>7.0796460176991154</v>
          </cell>
          <cell r="E132" t="str">
            <v>2,5LBS</v>
          </cell>
        </row>
        <row r="133">
          <cell r="C133">
            <v>24.75</v>
          </cell>
          <cell r="D133">
            <v>5.4515418502202646</v>
          </cell>
          <cell r="E133" t="str">
            <v>10LB</v>
          </cell>
        </row>
        <row r="134">
          <cell r="C134">
            <v>37.799999999999997</v>
          </cell>
        </row>
        <row r="136">
          <cell r="C136">
            <v>1.79</v>
          </cell>
          <cell r="D136">
            <v>1.79</v>
          </cell>
          <cell r="E136" t="str">
            <v>12'S</v>
          </cell>
        </row>
        <row r="137">
          <cell r="C137">
            <v>38.5</v>
          </cell>
          <cell r="D137">
            <v>1.6041666666666667</v>
          </cell>
          <cell r="E137" t="str">
            <v>24 UN</v>
          </cell>
        </row>
        <row r="138">
          <cell r="C138">
            <v>49.8</v>
          </cell>
          <cell r="D138">
            <v>3.6563876651982374</v>
          </cell>
          <cell r="E138" t="str">
            <v>30*1LBS</v>
          </cell>
        </row>
        <row r="139">
          <cell r="C139">
            <v>87.58</v>
          </cell>
        </row>
        <row r="142">
          <cell r="C142">
            <v>19.75</v>
          </cell>
          <cell r="D142">
            <v>0.82291666666666663</v>
          </cell>
          <cell r="E142" t="str">
            <v>24 UN</v>
          </cell>
        </row>
        <row r="144">
          <cell r="C144">
            <v>59.62</v>
          </cell>
          <cell r="D144">
            <v>0.99366666666666659</v>
          </cell>
          <cell r="E144" t="str">
            <v>60UN</v>
          </cell>
        </row>
        <row r="145">
          <cell r="C145">
            <v>8</v>
          </cell>
          <cell r="D145">
            <v>8</v>
          </cell>
          <cell r="E145" t="str">
            <v>KG</v>
          </cell>
        </row>
        <row r="146">
          <cell r="C146">
            <v>13.96</v>
          </cell>
          <cell r="D146">
            <v>279.20000000000005</v>
          </cell>
          <cell r="E146" t="str">
            <v>50GR</v>
          </cell>
        </row>
        <row r="147">
          <cell r="C147">
            <v>18.75</v>
          </cell>
          <cell r="D147">
            <v>0.375</v>
          </cell>
          <cell r="E147" t="str">
            <v>50 UN</v>
          </cell>
        </row>
        <row r="148">
          <cell r="C148">
            <v>73.150000000000006</v>
          </cell>
          <cell r="D148">
            <v>14.067307692307693</v>
          </cell>
          <cell r="E148" t="str">
            <v>20*375GR</v>
          </cell>
        </row>
        <row r="149">
          <cell r="C149">
            <v>18.75</v>
          </cell>
          <cell r="D149">
            <v>5.162444933920705</v>
          </cell>
          <cell r="E149" t="str">
            <v>8*1LB</v>
          </cell>
        </row>
        <row r="150">
          <cell r="C150">
            <v>37.659999999999997</v>
          </cell>
        </row>
        <row r="151">
          <cell r="C151">
            <v>36</v>
          </cell>
          <cell r="D151">
            <v>3</v>
          </cell>
          <cell r="E151" t="str">
            <v>12'S</v>
          </cell>
        </row>
        <row r="152">
          <cell r="C152">
            <v>28.5</v>
          </cell>
          <cell r="D152">
            <v>1.1875</v>
          </cell>
          <cell r="E152" t="str">
            <v>24 CS</v>
          </cell>
        </row>
        <row r="153">
          <cell r="C153">
            <v>20.5</v>
          </cell>
          <cell r="D153">
            <v>0.85416666666666663</v>
          </cell>
          <cell r="E153" t="str">
            <v>24 CS</v>
          </cell>
        </row>
        <row r="154">
          <cell r="C154">
            <v>38.979999999999997</v>
          </cell>
          <cell r="D154">
            <v>5.7492625368731565</v>
          </cell>
          <cell r="E154" t="str">
            <v>6*2.5LBS</v>
          </cell>
        </row>
        <row r="156">
          <cell r="C156">
            <v>1</v>
          </cell>
          <cell r="D156">
            <v>1</v>
          </cell>
          <cell r="E156" t="str">
            <v>UN</v>
          </cell>
        </row>
        <row r="157">
          <cell r="C157">
            <v>30.62</v>
          </cell>
          <cell r="D157">
            <v>30.62</v>
          </cell>
          <cell r="E157" t="str">
            <v>UN</v>
          </cell>
        </row>
        <row r="158">
          <cell r="C158">
            <v>3.95</v>
          </cell>
          <cell r="D158">
            <v>8.7196467991169975</v>
          </cell>
          <cell r="E158" t="str">
            <v>LBS</v>
          </cell>
        </row>
        <row r="159">
          <cell r="C159">
            <v>19.75</v>
          </cell>
        </row>
        <row r="160">
          <cell r="C160">
            <v>19.95</v>
          </cell>
          <cell r="D160">
            <v>0.88001764446404929</v>
          </cell>
          <cell r="E160" t="str">
            <v>50LBS</v>
          </cell>
        </row>
        <row r="161">
          <cell r="C161">
            <v>14.95</v>
          </cell>
          <cell r="D161">
            <v>14.95</v>
          </cell>
          <cell r="E161" t="str">
            <v>KG</v>
          </cell>
        </row>
        <row r="163">
          <cell r="C163">
            <v>8</v>
          </cell>
          <cell r="D163">
            <v>8</v>
          </cell>
          <cell r="E163" t="str">
            <v>KG</v>
          </cell>
        </row>
        <row r="164">
          <cell r="C164">
            <v>64.739999999999995</v>
          </cell>
          <cell r="D164">
            <v>43.16</v>
          </cell>
          <cell r="E164" t="str">
            <v>6*250GR</v>
          </cell>
        </row>
        <row r="165">
          <cell r="C165">
            <v>6.95</v>
          </cell>
          <cell r="D165">
            <v>13.2606</v>
          </cell>
          <cell r="E165" t="str">
            <v>LBS</v>
          </cell>
        </row>
        <row r="167">
          <cell r="C167">
            <v>44.5</v>
          </cell>
          <cell r="D167">
            <v>4.45</v>
          </cell>
          <cell r="E167" t="str">
            <v>10KG</v>
          </cell>
        </row>
        <row r="168">
          <cell r="C168">
            <v>25</v>
          </cell>
          <cell r="D168">
            <v>11.013215859030836</v>
          </cell>
          <cell r="E168" t="str">
            <v>5LB</v>
          </cell>
        </row>
        <row r="170">
          <cell r="C170">
            <v>39.950000000000003</v>
          </cell>
          <cell r="D170">
            <v>6.6583333333333341</v>
          </cell>
          <cell r="E170" t="str">
            <v>12*500GR</v>
          </cell>
        </row>
        <row r="171">
          <cell r="C171">
            <v>31.75</v>
          </cell>
          <cell r="D171">
            <v>1.3229166666666667</v>
          </cell>
          <cell r="E171" t="str">
            <v>24PC</v>
          </cell>
        </row>
        <row r="172">
          <cell r="C172">
            <v>21.95</v>
          </cell>
        </row>
        <row r="173">
          <cell r="C173">
            <v>12.94</v>
          </cell>
          <cell r="D173">
            <v>5.7004405286343607</v>
          </cell>
          <cell r="E173" t="str">
            <v>2.27 KG</v>
          </cell>
        </row>
        <row r="174">
          <cell r="C174">
            <v>22</v>
          </cell>
          <cell r="D174">
            <v>3.6666666666666665</v>
          </cell>
          <cell r="E174" t="str">
            <v>6*1LITRE</v>
          </cell>
        </row>
        <row r="175">
          <cell r="C175">
            <v>8.6300000000000008</v>
          </cell>
          <cell r="D175">
            <v>2.2830687830687832</v>
          </cell>
          <cell r="E175" t="str">
            <v>3.78 L</v>
          </cell>
        </row>
        <row r="176">
          <cell r="C176">
            <v>8.6300000000000008</v>
          </cell>
          <cell r="D176">
            <v>2.2830687830687832</v>
          </cell>
          <cell r="E176" t="str">
            <v>3.78 L</v>
          </cell>
        </row>
        <row r="177">
          <cell r="C177">
            <v>34.5</v>
          </cell>
          <cell r="D177">
            <v>4.95</v>
          </cell>
          <cell r="E177" t="str">
            <v>6*1L</v>
          </cell>
        </row>
        <row r="179">
          <cell r="C179">
            <v>26.95</v>
          </cell>
        </row>
        <row r="180">
          <cell r="C180">
            <v>32.5</v>
          </cell>
          <cell r="D180">
            <v>16.25</v>
          </cell>
          <cell r="E180" t="str">
            <v>2KG/CS</v>
          </cell>
        </row>
        <row r="181">
          <cell r="C181">
            <v>24.95</v>
          </cell>
        </row>
        <row r="182">
          <cell r="C182">
            <v>8.85</v>
          </cell>
        </row>
        <row r="183">
          <cell r="C183">
            <v>16.5</v>
          </cell>
          <cell r="D183">
            <v>2.75</v>
          </cell>
          <cell r="E183" t="str">
            <v>6 UNITÉ</v>
          </cell>
        </row>
        <row r="184">
          <cell r="C184">
            <v>49.67</v>
          </cell>
          <cell r="D184">
            <v>2.0695833333333336</v>
          </cell>
          <cell r="E184" t="str">
            <v>24's</v>
          </cell>
        </row>
        <row r="185">
          <cell r="C185">
            <v>28.8</v>
          </cell>
          <cell r="D185">
            <v>1.2</v>
          </cell>
          <cell r="E185" t="str">
            <v>24'S</v>
          </cell>
        </row>
        <row r="186">
          <cell r="C186">
            <v>5.95</v>
          </cell>
          <cell r="D186">
            <v>5.95</v>
          </cell>
          <cell r="E186" t="str">
            <v>UN</v>
          </cell>
        </row>
        <row r="187">
          <cell r="C187">
            <v>22</v>
          </cell>
          <cell r="D187">
            <v>0.91666666666666663</v>
          </cell>
          <cell r="E187" t="str">
            <v>24 UN</v>
          </cell>
        </row>
        <row r="188">
          <cell r="C188">
            <v>35.75</v>
          </cell>
        </row>
        <row r="189">
          <cell r="C189">
            <v>6</v>
          </cell>
          <cell r="D189">
            <v>0.06</v>
          </cell>
          <cell r="E189" t="str">
            <v>UN</v>
          </cell>
        </row>
        <row r="190">
          <cell r="C190">
            <v>58.22</v>
          </cell>
          <cell r="D190">
            <v>5.8220000000000001</v>
          </cell>
          <cell r="E190" t="str">
            <v>10*1KG</v>
          </cell>
        </row>
        <row r="191">
          <cell r="C191">
            <v>46.33</v>
          </cell>
          <cell r="D191">
            <v>23.164999999999999</v>
          </cell>
          <cell r="E191" t="str">
            <v>2KG/CS</v>
          </cell>
        </row>
        <row r="192">
          <cell r="C192">
            <v>32</v>
          </cell>
          <cell r="D192">
            <v>2.1333333333333333</v>
          </cell>
          <cell r="E192" t="str">
            <v>RAVIERS/15UN</v>
          </cell>
        </row>
        <row r="193">
          <cell r="C193">
            <v>23.5</v>
          </cell>
          <cell r="D193">
            <v>0.10217391304347827</v>
          </cell>
          <cell r="E193" t="str">
            <v>230 UN</v>
          </cell>
        </row>
        <row r="194">
          <cell r="C194">
            <v>24.5</v>
          </cell>
        </row>
        <row r="195">
          <cell r="C195">
            <v>15</v>
          </cell>
          <cell r="D195">
            <v>1.25</v>
          </cell>
          <cell r="E195" t="str">
            <v>12 UN</v>
          </cell>
        </row>
        <row r="196">
          <cell r="C196">
            <v>2.5</v>
          </cell>
          <cell r="D196">
            <v>2.5</v>
          </cell>
          <cell r="E196" t="str">
            <v xml:space="preserve">RAVIER </v>
          </cell>
        </row>
        <row r="197">
          <cell r="C197">
            <v>28.52</v>
          </cell>
          <cell r="D197">
            <v>2.3766666666666665</v>
          </cell>
          <cell r="E197" t="str">
            <v>6*2KG</v>
          </cell>
        </row>
        <row r="198">
          <cell r="C198">
            <v>19.95</v>
          </cell>
          <cell r="D198">
            <v>33.25</v>
          </cell>
          <cell r="E198" t="str">
            <v>6*100GR</v>
          </cell>
        </row>
        <row r="199">
          <cell r="C199">
            <v>25.78</v>
          </cell>
          <cell r="D199">
            <v>2.1483333333333334</v>
          </cell>
          <cell r="E199" t="str">
            <v>6*2KG</v>
          </cell>
        </row>
        <row r="200">
          <cell r="C200">
            <v>35.840000000000003</v>
          </cell>
        </row>
        <row r="201">
          <cell r="C201">
            <v>33.5</v>
          </cell>
        </row>
        <row r="205">
          <cell r="C205">
            <v>10.69</v>
          </cell>
        </row>
        <row r="206">
          <cell r="C206">
            <v>16</v>
          </cell>
          <cell r="D206">
            <v>2</v>
          </cell>
          <cell r="E206" t="str">
            <v>9'CS</v>
          </cell>
        </row>
        <row r="207">
          <cell r="C207">
            <v>0.95</v>
          </cell>
        </row>
        <row r="208">
          <cell r="C208">
            <v>17.95</v>
          </cell>
          <cell r="D208">
            <v>13.198529411764705</v>
          </cell>
          <cell r="E208" t="str">
            <v>3LBS</v>
          </cell>
        </row>
        <row r="209">
          <cell r="C209">
            <v>18.25</v>
          </cell>
          <cell r="D209">
            <v>60.772500000000001</v>
          </cell>
          <cell r="E209" t="str">
            <v>0.3 KG</v>
          </cell>
        </row>
        <row r="210">
          <cell r="C210">
            <v>22</v>
          </cell>
          <cell r="D210">
            <v>22</v>
          </cell>
          <cell r="E210" t="str">
            <v>KG</v>
          </cell>
        </row>
        <row r="211">
          <cell r="C211">
            <v>38.75</v>
          </cell>
          <cell r="D211">
            <v>34.292035398230091</v>
          </cell>
          <cell r="E211" t="str">
            <v>2.5 LBS</v>
          </cell>
        </row>
        <row r="212">
          <cell r="C212">
            <v>12</v>
          </cell>
          <cell r="D212">
            <v>240</v>
          </cell>
          <cell r="E212" t="str">
            <v>50GR</v>
          </cell>
        </row>
        <row r="213">
          <cell r="C213">
            <v>14.95</v>
          </cell>
        </row>
        <row r="214">
          <cell r="C214">
            <v>12</v>
          </cell>
          <cell r="D214">
            <v>240</v>
          </cell>
          <cell r="E214" t="str">
            <v>50GR</v>
          </cell>
        </row>
        <row r="215">
          <cell r="C215">
            <v>14.5</v>
          </cell>
          <cell r="D215">
            <v>145</v>
          </cell>
          <cell r="E215" t="str">
            <v>100gr</v>
          </cell>
        </row>
        <row r="217">
          <cell r="C217">
            <v>75.63</v>
          </cell>
          <cell r="D217">
            <v>0.37814999999999999</v>
          </cell>
          <cell r="E217" t="str">
            <v>200 UN</v>
          </cell>
        </row>
        <row r="218">
          <cell r="C218">
            <v>24.95</v>
          </cell>
          <cell r="D218">
            <v>1.0395833333333333</v>
          </cell>
          <cell r="E218" t="str">
            <v>6*4 UNITÉ</v>
          </cell>
        </row>
        <row r="219">
          <cell r="C219">
            <v>12.75</v>
          </cell>
          <cell r="D219">
            <v>255</v>
          </cell>
          <cell r="E219" t="str">
            <v>50 GR</v>
          </cell>
        </row>
        <row r="220">
          <cell r="C220">
            <v>76.69</v>
          </cell>
          <cell r="D220">
            <v>1.0363513513513514</v>
          </cell>
          <cell r="E220" t="str">
            <v>74 UN</v>
          </cell>
        </row>
        <row r="221">
          <cell r="C221">
            <v>25.07</v>
          </cell>
        </row>
        <row r="222">
          <cell r="C222">
            <v>42.88</v>
          </cell>
          <cell r="D222">
            <v>0.44666666666666671</v>
          </cell>
          <cell r="E222" t="str">
            <v>96'</v>
          </cell>
        </row>
        <row r="223">
          <cell r="C223">
            <v>37.5</v>
          </cell>
        </row>
        <row r="224">
          <cell r="C224">
            <v>74.63</v>
          </cell>
          <cell r="D224">
            <v>0.38869791666666664</v>
          </cell>
          <cell r="E224">
            <v>192</v>
          </cell>
        </row>
        <row r="225">
          <cell r="C225">
            <v>36.75</v>
          </cell>
          <cell r="D225">
            <v>3.0625</v>
          </cell>
          <cell r="E225" t="str">
            <v>12UN</v>
          </cell>
        </row>
        <row r="226">
          <cell r="C226">
            <v>12</v>
          </cell>
          <cell r="D226">
            <v>120</v>
          </cell>
          <cell r="E226" t="str">
            <v>100GR</v>
          </cell>
        </row>
        <row r="227">
          <cell r="C227">
            <v>49.95</v>
          </cell>
        </row>
        <row r="228">
          <cell r="C228">
            <v>31.5</v>
          </cell>
          <cell r="D228">
            <v>15.441176470588236</v>
          </cell>
          <cell r="E228" t="str">
            <v>12/CS</v>
          </cell>
        </row>
        <row r="230">
          <cell r="C230">
            <v>23</v>
          </cell>
        </row>
        <row r="232">
          <cell r="C232">
            <v>10.69</v>
          </cell>
        </row>
        <row r="233">
          <cell r="C233">
            <v>40</v>
          </cell>
          <cell r="D233">
            <v>40</v>
          </cell>
          <cell r="E233" t="str">
            <v>KG</v>
          </cell>
        </row>
        <row r="234">
          <cell r="C234">
            <v>31.75</v>
          </cell>
        </row>
        <row r="236">
          <cell r="C236">
            <v>14.96</v>
          </cell>
          <cell r="D236">
            <v>1.649393605292172</v>
          </cell>
          <cell r="E236" t="str">
            <v>20LBS</v>
          </cell>
        </row>
        <row r="237">
          <cell r="C237">
            <v>25.5</v>
          </cell>
        </row>
        <row r="238">
          <cell r="C238">
            <v>23.92</v>
          </cell>
        </row>
        <row r="239">
          <cell r="C239">
            <v>32.590000000000003</v>
          </cell>
        </row>
        <row r="240">
          <cell r="C240">
            <v>18.11</v>
          </cell>
        </row>
        <row r="241">
          <cell r="C241">
            <v>29.75</v>
          </cell>
        </row>
        <row r="244">
          <cell r="C244">
            <v>79.5</v>
          </cell>
          <cell r="D244">
            <v>7.95</v>
          </cell>
          <cell r="E244" t="str">
            <v>10KG</v>
          </cell>
        </row>
        <row r="245">
          <cell r="C245">
            <v>42.1</v>
          </cell>
        </row>
        <row r="246">
          <cell r="C246">
            <v>30.95</v>
          </cell>
          <cell r="D246">
            <v>0.67282608695652169</v>
          </cell>
          <cell r="E246" t="str">
            <v>46/CS</v>
          </cell>
        </row>
        <row r="247">
          <cell r="C247">
            <v>38</v>
          </cell>
          <cell r="D247">
            <v>0.6785714285714286</v>
          </cell>
          <cell r="E247" t="str">
            <v>56'S</v>
          </cell>
        </row>
        <row r="248">
          <cell r="C248">
            <v>25</v>
          </cell>
          <cell r="D248">
            <v>0.28409090909090912</v>
          </cell>
          <cell r="E248" t="str">
            <v>88UN</v>
          </cell>
        </row>
        <row r="249">
          <cell r="C249">
            <v>2</v>
          </cell>
          <cell r="D249">
            <v>2</v>
          </cell>
          <cell r="E249" t="str">
            <v>UNITE</v>
          </cell>
        </row>
        <row r="250">
          <cell r="C250">
            <v>1.5</v>
          </cell>
        </row>
        <row r="251">
          <cell r="C251">
            <v>18.5</v>
          </cell>
        </row>
        <row r="252">
          <cell r="C252">
            <v>27.7</v>
          </cell>
          <cell r="D252">
            <v>3.4624999999999999</v>
          </cell>
          <cell r="E252" t="str">
            <v>8*800GR</v>
          </cell>
        </row>
        <row r="253">
          <cell r="C253">
            <v>101.69</v>
          </cell>
          <cell r="D253">
            <v>5.0845000000000002</v>
          </cell>
          <cell r="E253" t="str">
            <v>20 PLAQUE</v>
          </cell>
        </row>
        <row r="254">
          <cell r="C254">
            <v>48.97</v>
          </cell>
          <cell r="D254">
            <v>0.30606250000000002</v>
          </cell>
          <cell r="E254" t="str">
            <v>160 UNITE</v>
          </cell>
        </row>
        <row r="255">
          <cell r="C255">
            <v>22.01</v>
          </cell>
          <cell r="D255">
            <v>0.45854166666666668</v>
          </cell>
          <cell r="E255" t="str">
            <v>48 UN</v>
          </cell>
        </row>
        <row r="256">
          <cell r="C256">
            <v>30.95</v>
          </cell>
          <cell r="D256">
            <v>3.408590308370044</v>
          </cell>
          <cell r="E256" t="str">
            <v>20lbs</v>
          </cell>
        </row>
        <row r="257">
          <cell r="C257">
            <v>63.12</v>
          </cell>
          <cell r="D257">
            <v>0.52600000000000002</v>
          </cell>
          <cell r="E257" t="str">
            <v>120*4GR</v>
          </cell>
        </row>
        <row r="258">
          <cell r="C258">
            <v>38.5</v>
          </cell>
          <cell r="D258">
            <v>3.85</v>
          </cell>
          <cell r="E258" t="str">
            <v>10/cs</v>
          </cell>
        </row>
        <row r="259">
          <cell r="C259">
            <v>24.5</v>
          </cell>
          <cell r="D259">
            <v>0.30625000000000002</v>
          </cell>
          <cell r="E259" t="str">
            <v>80'S</v>
          </cell>
        </row>
        <row r="260">
          <cell r="C260">
            <v>61.22</v>
          </cell>
        </row>
        <row r="261">
          <cell r="C261">
            <v>12.45</v>
          </cell>
          <cell r="D261">
            <v>1.2449999999999999</v>
          </cell>
          <cell r="E261" t="str">
            <v>10KG</v>
          </cell>
        </row>
        <row r="262">
          <cell r="C262">
            <v>17.95</v>
          </cell>
        </row>
        <row r="263">
          <cell r="C263">
            <v>46.53</v>
          </cell>
          <cell r="D263">
            <v>3.7224000000000004</v>
          </cell>
          <cell r="E263" t="str">
            <v>5*2.5KG</v>
          </cell>
        </row>
        <row r="264">
          <cell r="C264">
            <v>29.5</v>
          </cell>
        </row>
        <row r="265">
          <cell r="C265">
            <v>28.08</v>
          </cell>
          <cell r="D265">
            <v>2.2464</v>
          </cell>
          <cell r="E265" t="str">
            <v>5*2.5KG</v>
          </cell>
        </row>
        <row r="266">
          <cell r="C266">
            <v>19.05</v>
          </cell>
        </row>
        <row r="267">
          <cell r="C267">
            <v>32.5</v>
          </cell>
        </row>
        <row r="268">
          <cell r="C268">
            <v>34.5</v>
          </cell>
        </row>
        <row r="269">
          <cell r="C269">
            <v>29.5</v>
          </cell>
        </row>
        <row r="270">
          <cell r="C270">
            <v>31.5</v>
          </cell>
          <cell r="D270">
            <v>0.39374999999999999</v>
          </cell>
          <cell r="E270" t="str">
            <v>80'S</v>
          </cell>
        </row>
        <row r="271">
          <cell r="C271">
            <v>0.95</v>
          </cell>
          <cell r="D271">
            <v>0.95</v>
          </cell>
          <cell r="E271" t="str">
            <v>UN</v>
          </cell>
        </row>
        <row r="272">
          <cell r="C272">
            <v>22.01</v>
          </cell>
        </row>
        <row r="273">
          <cell r="C273">
            <v>38.369999999999997</v>
          </cell>
        </row>
        <row r="274">
          <cell r="C274">
            <v>37.58</v>
          </cell>
        </row>
        <row r="275">
          <cell r="C275">
            <v>37.58</v>
          </cell>
          <cell r="D275">
            <v>18.79</v>
          </cell>
          <cell r="E275" t="str">
            <v>2*1KG</v>
          </cell>
        </row>
        <row r="276">
          <cell r="C276">
            <v>33.96</v>
          </cell>
        </row>
        <row r="277">
          <cell r="C277">
            <v>26.22</v>
          </cell>
          <cell r="D277">
            <v>2.1850000000000001</v>
          </cell>
          <cell r="E277" t="str">
            <v>6*2KG</v>
          </cell>
        </row>
        <row r="278">
          <cell r="C278">
            <v>6.75</v>
          </cell>
          <cell r="D278">
            <v>15.254999999999999</v>
          </cell>
          <cell r="E278" t="str">
            <v>LBS</v>
          </cell>
        </row>
        <row r="280">
          <cell r="C280">
            <v>2.64</v>
          </cell>
        </row>
        <row r="281">
          <cell r="C281">
            <v>28.96</v>
          </cell>
        </row>
        <row r="282">
          <cell r="C282">
            <v>23.96</v>
          </cell>
          <cell r="D282">
            <v>7.9866666666666672</v>
          </cell>
          <cell r="E282" t="str">
            <v>3`S</v>
          </cell>
        </row>
        <row r="283">
          <cell r="C283">
            <v>94.5</v>
          </cell>
          <cell r="D283">
            <v>4.1629955947136565</v>
          </cell>
          <cell r="E283" t="str">
            <v>50 LBS</v>
          </cell>
        </row>
        <row r="285">
          <cell r="C285">
            <v>87.58</v>
          </cell>
          <cell r="D285">
            <v>0.60819444444444448</v>
          </cell>
          <cell r="E285" t="str">
            <v>144'S</v>
          </cell>
        </row>
        <row r="286">
          <cell r="C286">
            <v>0.8</v>
          </cell>
          <cell r="D286">
            <v>0.8</v>
          </cell>
          <cell r="E286" t="str">
            <v>UN</v>
          </cell>
        </row>
        <row r="287">
          <cell r="C287">
            <v>26.5</v>
          </cell>
          <cell r="D287">
            <v>1.1041666666666667</v>
          </cell>
          <cell r="E287" t="str">
            <v>24`S</v>
          </cell>
        </row>
        <row r="288">
          <cell r="C288">
            <v>25.75</v>
          </cell>
          <cell r="D288">
            <v>0.42916666666666664</v>
          </cell>
          <cell r="E288" t="str">
            <v>60`S</v>
          </cell>
        </row>
        <row r="289">
          <cell r="C289">
            <v>18.75</v>
          </cell>
        </row>
        <row r="290">
          <cell r="C290">
            <v>40.950000000000003</v>
          </cell>
          <cell r="D290">
            <v>9.0198237885462564</v>
          </cell>
          <cell r="E290">
            <v>4540</v>
          </cell>
        </row>
        <row r="291">
          <cell r="C291">
            <v>20.5</v>
          </cell>
          <cell r="D291">
            <v>4.5555555555555554</v>
          </cell>
          <cell r="E291" t="str">
            <v>4.5 KG/CS</v>
          </cell>
        </row>
        <row r="292">
          <cell r="C292">
            <v>36.5</v>
          </cell>
          <cell r="D292">
            <v>4.0555555555555554</v>
          </cell>
          <cell r="E292" t="str">
            <v>9'S</v>
          </cell>
        </row>
        <row r="293">
          <cell r="C293">
            <v>39.950000000000003</v>
          </cell>
        </row>
        <row r="294">
          <cell r="C294">
            <v>47</v>
          </cell>
          <cell r="D294">
            <v>9.4</v>
          </cell>
          <cell r="E294" t="str">
            <v>5KG</v>
          </cell>
        </row>
        <row r="295">
          <cell r="C295">
            <v>12.5</v>
          </cell>
          <cell r="D295">
            <v>3.125</v>
          </cell>
          <cell r="E295" t="str">
            <v>4KG</v>
          </cell>
        </row>
        <row r="296">
          <cell r="C296">
            <v>36.35</v>
          </cell>
        </row>
        <row r="297">
          <cell r="C297">
            <v>1.45</v>
          </cell>
        </row>
        <row r="298">
          <cell r="C298">
            <v>39.380000000000003</v>
          </cell>
          <cell r="D298">
            <v>1.6408333333333334</v>
          </cell>
          <cell r="E298" t="str">
            <v>6*4kg</v>
          </cell>
        </row>
        <row r="299">
          <cell r="C299">
            <v>50.15</v>
          </cell>
        </row>
        <row r="300">
          <cell r="C300">
            <v>25.75</v>
          </cell>
          <cell r="D300">
            <v>2.06</v>
          </cell>
          <cell r="E300" t="str">
            <v>5.2.5 KG</v>
          </cell>
        </row>
        <row r="302">
          <cell r="C302">
            <v>48.5</v>
          </cell>
          <cell r="D302">
            <v>0.42920353982300885</v>
          </cell>
          <cell r="E302" t="str">
            <v>113'S</v>
          </cell>
        </row>
        <row r="303">
          <cell r="C303">
            <v>48.5</v>
          </cell>
          <cell r="D303">
            <v>0.55113636363636365</v>
          </cell>
          <cell r="E303" t="str">
            <v>88'S</v>
          </cell>
        </row>
        <row r="306">
          <cell r="C306">
            <v>45.9</v>
          </cell>
          <cell r="D306">
            <v>0.36719999999999997</v>
          </cell>
          <cell r="E306" t="str">
            <v>125'S</v>
          </cell>
        </row>
        <row r="307">
          <cell r="C307">
            <v>11.59</v>
          </cell>
          <cell r="D307">
            <v>115.9</v>
          </cell>
          <cell r="E307" t="str">
            <v>100 GR</v>
          </cell>
        </row>
        <row r="308">
          <cell r="C308">
            <v>10.95</v>
          </cell>
          <cell r="D308">
            <v>109.5</v>
          </cell>
          <cell r="E308" t="str">
            <v>100GR</v>
          </cell>
        </row>
        <row r="309">
          <cell r="C309">
            <v>11.5</v>
          </cell>
          <cell r="D309">
            <v>115</v>
          </cell>
          <cell r="E309" t="str">
            <v>100GR</v>
          </cell>
        </row>
        <row r="310">
          <cell r="C310">
            <v>9.5</v>
          </cell>
          <cell r="D310">
            <v>62.699999999999996</v>
          </cell>
          <cell r="E310" t="str">
            <v>150GR</v>
          </cell>
        </row>
        <row r="311">
          <cell r="C311">
            <v>10.95</v>
          </cell>
          <cell r="D311">
            <v>109.5</v>
          </cell>
          <cell r="E311" t="str">
            <v>100GR</v>
          </cell>
        </row>
        <row r="312">
          <cell r="C312">
            <v>12</v>
          </cell>
          <cell r="D312">
            <v>120</v>
          </cell>
          <cell r="E312" t="str">
            <v>100GR</v>
          </cell>
        </row>
        <row r="314">
          <cell r="C314">
            <v>31.54</v>
          </cell>
          <cell r="D314">
            <v>0.21902777777777777</v>
          </cell>
          <cell r="E314" t="str">
            <v>144 UN</v>
          </cell>
        </row>
        <row r="316">
          <cell r="C316">
            <v>47</v>
          </cell>
        </row>
        <row r="317">
          <cell r="C317">
            <v>15.75</v>
          </cell>
          <cell r="D317">
            <v>15.75</v>
          </cell>
          <cell r="E317" t="str">
            <v>KG</v>
          </cell>
        </row>
        <row r="318">
          <cell r="C318">
            <v>15.75</v>
          </cell>
        </row>
        <row r="320">
          <cell r="C320">
            <v>40</v>
          </cell>
          <cell r="D320">
            <v>4</v>
          </cell>
          <cell r="E320" t="str">
            <v>10KG</v>
          </cell>
        </row>
        <row r="321">
          <cell r="C321">
            <v>22</v>
          </cell>
          <cell r="D321">
            <v>22</v>
          </cell>
          <cell r="E321" t="str">
            <v>KG</v>
          </cell>
        </row>
        <row r="322">
          <cell r="C322">
            <v>42</v>
          </cell>
        </row>
        <row r="323">
          <cell r="C323">
            <v>11.95</v>
          </cell>
          <cell r="D323">
            <v>1.8181071428571427</v>
          </cell>
          <cell r="E323" t="str">
            <v>14*16OZ</v>
          </cell>
        </row>
        <row r="324">
          <cell r="C324">
            <v>36.450000000000003</v>
          </cell>
          <cell r="D324">
            <v>5.7311320754716979</v>
          </cell>
          <cell r="E324" t="str">
            <v>6.35 KG</v>
          </cell>
        </row>
        <row r="325">
          <cell r="C325">
            <v>45.75</v>
          </cell>
          <cell r="D325">
            <v>6.2981828193832596</v>
          </cell>
          <cell r="E325" t="str">
            <v>16LB</v>
          </cell>
        </row>
        <row r="326">
          <cell r="C326">
            <v>52</v>
          </cell>
          <cell r="D326">
            <v>7.1585903083700435</v>
          </cell>
          <cell r="E326" t="str">
            <v>16LB</v>
          </cell>
        </row>
        <row r="327">
          <cell r="C327">
            <v>49.75</v>
          </cell>
          <cell r="D327">
            <v>5.4790748898678414</v>
          </cell>
          <cell r="E327" t="str">
            <v>20lbs</v>
          </cell>
        </row>
        <row r="328">
          <cell r="C328">
            <v>8</v>
          </cell>
          <cell r="D328">
            <v>8</v>
          </cell>
          <cell r="E328" t="str">
            <v>KG</v>
          </cell>
        </row>
        <row r="329">
          <cell r="C329">
            <v>33.090000000000003</v>
          </cell>
          <cell r="D329">
            <v>7.3046357615894042</v>
          </cell>
          <cell r="E329" t="str">
            <v>10LBS/CS</v>
          </cell>
        </row>
        <row r="331">
          <cell r="C331">
            <v>19.850000000000001</v>
          </cell>
        </row>
        <row r="332">
          <cell r="C332">
            <v>1.25</v>
          </cell>
          <cell r="D332">
            <v>1.25</v>
          </cell>
          <cell r="E332" t="str">
            <v>UNITÉ</v>
          </cell>
        </row>
        <row r="334">
          <cell r="C334">
            <v>80.680000000000007</v>
          </cell>
        </row>
        <row r="337">
          <cell r="C337">
            <v>73.06</v>
          </cell>
        </row>
        <row r="338">
          <cell r="C338">
            <v>38.950000000000003</v>
          </cell>
          <cell r="D338">
            <v>3.540909090909091</v>
          </cell>
          <cell r="E338" t="str">
            <v>11LT</v>
          </cell>
        </row>
        <row r="339">
          <cell r="C339">
            <v>28.5</v>
          </cell>
          <cell r="D339">
            <v>6.2775330396475768</v>
          </cell>
          <cell r="E339" t="str">
            <v>2*2.27KG</v>
          </cell>
        </row>
        <row r="340">
          <cell r="C340">
            <v>36.94</v>
          </cell>
          <cell r="D340">
            <v>6.7877249999999991</v>
          </cell>
          <cell r="E340" t="str">
            <v>8*680GR</v>
          </cell>
        </row>
        <row r="342">
          <cell r="C342">
            <v>72.41</v>
          </cell>
        </row>
        <row r="343">
          <cell r="C343">
            <v>75.64</v>
          </cell>
        </row>
        <row r="344">
          <cell r="C344">
            <v>20.8</v>
          </cell>
        </row>
        <row r="345">
          <cell r="C345">
            <v>36.99</v>
          </cell>
        </row>
        <row r="346">
          <cell r="C346">
            <v>42</v>
          </cell>
        </row>
        <row r="347">
          <cell r="C347">
            <v>38.89</v>
          </cell>
        </row>
        <row r="348">
          <cell r="C348">
            <v>1.5</v>
          </cell>
        </row>
        <row r="349">
          <cell r="C349">
            <v>67</v>
          </cell>
          <cell r="D349">
            <v>1.4888888888888889</v>
          </cell>
          <cell r="E349" t="str">
            <v>UNITÉ</v>
          </cell>
        </row>
        <row r="350">
          <cell r="C350">
            <v>1.5</v>
          </cell>
          <cell r="D350">
            <v>1.5</v>
          </cell>
          <cell r="E350" t="str">
            <v>UNITÉ</v>
          </cell>
        </row>
        <row r="352">
          <cell r="C352">
            <v>23.77</v>
          </cell>
          <cell r="D352">
            <v>4.7539999999999996</v>
          </cell>
          <cell r="E352" t="str">
            <v>5KG</v>
          </cell>
        </row>
        <row r="353">
          <cell r="C353">
            <v>17.61</v>
          </cell>
        </row>
        <row r="354">
          <cell r="C354">
            <v>39</v>
          </cell>
          <cell r="D354">
            <v>3.4421888790820829</v>
          </cell>
          <cell r="E354" t="str">
            <v>25lbs</v>
          </cell>
        </row>
        <row r="355">
          <cell r="C355">
            <v>26</v>
          </cell>
          <cell r="D355">
            <v>5.2</v>
          </cell>
          <cell r="E355" t="str">
            <v>5 KG / CS</v>
          </cell>
        </row>
        <row r="356">
          <cell r="C356">
            <v>25</v>
          </cell>
          <cell r="D356">
            <v>11.061946902654869</v>
          </cell>
          <cell r="E356" t="str">
            <v>5LBS</v>
          </cell>
        </row>
        <row r="357">
          <cell r="C357">
            <v>14.5</v>
          </cell>
        </row>
        <row r="358">
          <cell r="C358">
            <v>36.950000000000003</v>
          </cell>
          <cell r="D358">
            <v>8.8680000000000003</v>
          </cell>
          <cell r="E358" t="str">
            <v>12*12OZ</v>
          </cell>
        </row>
        <row r="359">
          <cell r="C359">
            <v>42</v>
          </cell>
          <cell r="D359">
            <v>1.5</v>
          </cell>
          <cell r="E359" t="str">
            <v>26/30</v>
          </cell>
        </row>
        <row r="360">
          <cell r="C360">
            <v>42</v>
          </cell>
          <cell r="D360">
            <v>6.1674008810572687</v>
          </cell>
          <cell r="E360" t="str">
            <v>15LBS</v>
          </cell>
        </row>
        <row r="361">
          <cell r="C361">
            <v>54.45</v>
          </cell>
          <cell r="D361">
            <v>10.91182364729459</v>
          </cell>
          <cell r="E361" t="str">
            <v>11LBS</v>
          </cell>
        </row>
        <row r="362">
          <cell r="C362">
            <v>6.83</v>
          </cell>
          <cell r="D362">
            <v>6.83</v>
          </cell>
          <cell r="E362" t="str">
            <v>KG</v>
          </cell>
        </row>
        <row r="363">
          <cell r="C363">
            <v>32</v>
          </cell>
        </row>
        <row r="364">
          <cell r="C364">
            <v>22.64</v>
          </cell>
          <cell r="D364">
            <v>1.9982347749338041</v>
          </cell>
          <cell r="E364" t="str">
            <v>25lbs</v>
          </cell>
        </row>
        <row r="365">
          <cell r="C365">
            <v>54.5</v>
          </cell>
          <cell r="D365">
            <v>5.0045913682277314</v>
          </cell>
          <cell r="E365" t="str">
            <v>24*1LBS</v>
          </cell>
        </row>
        <row r="367">
          <cell r="C367">
            <v>77.3</v>
          </cell>
          <cell r="D367">
            <v>0.25766666666666665</v>
          </cell>
          <cell r="E367" t="str">
            <v>300UN</v>
          </cell>
        </row>
        <row r="368">
          <cell r="C368">
            <v>15.5</v>
          </cell>
          <cell r="D368">
            <v>0.68281938325991187</v>
          </cell>
          <cell r="E368" t="str">
            <v>50LBS</v>
          </cell>
        </row>
        <row r="369">
          <cell r="C369">
            <v>29.5</v>
          </cell>
          <cell r="D369">
            <v>82.009999999999991</v>
          </cell>
          <cell r="E369">
            <v>0.5</v>
          </cell>
        </row>
      </sheetData>
      <sheetData sheetId="35"/>
      <sheetData sheetId="36">
        <row r="11">
          <cell r="C11">
            <v>12.5</v>
          </cell>
        </row>
        <row r="12">
          <cell r="C12">
            <v>20.05</v>
          </cell>
        </row>
        <row r="13">
          <cell r="C13">
            <v>5</v>
          </cell>
        </row>
        <row r="14">
          <cell r="C14">
            <v>24.95</v>
          </cell>
        </row>
        <row r="15">
          <cell r="C15">
            <v>23.5</v>
          </cell>
        </row>
        <row r="17">
          <cell r="C17">
            <v>56</v>
          </cell>
        </row>
        <row r="18">
          <cell r="C18">
            <v>26</v>
          </cell>
          <cell r="D18">
            <v>26</v>
          </cell>
          <cell r="E18" t="str">
            <v>KG</v>
          </cell>
        </row>
      </sheetData>
      <sheetData sheetId="37"/>
      <sheetData sheetId="38">
        <row r="11">
          <cell r="C11">
            <v>27.25</v>
          </cell>
        </row>
        <row r="12">
          <cell r="C12">
            <v>24.95</v>
          </cell>
          <cell r="D12">
            <v>24.95</v>
          </cell>
          <cell r="E12" t="str">
            <v>KG</v>
          </cell>
        </row>
        <row r="13">
          <cell r="C13">
            <v>17.989999999999998</v>
          </cell>
          <cell r="D13">
            <v>17.989999999999998</v>
          </cell>
          <cell r="E13" t="str">
            <v>3 KG</v>
          </cell>
        </row>
        <row r="14">
          <cell r="C14">
            <v>29.88</v>
          </cell>
        </row>
        <row r="15">
          <cell r="C15">
            <v>40.64</v>
          </cell>
          <cell r="D15">
            <v>40.64</v>
          </cell>
          <cell r="E15" t="str">
            <v>KG</v>
          </cell>
        </row>
        <row r="16">
          <cell r="C16">
            <v>26.4</v>
          </cell>
        </row>
        <row r="18">
          <cell r="C18">
            <v>51.75</v>
          </cell>
        </row>
        <row r="19">
          <cell r="C19">
            <v>32.1</v>
          </cell>
        </row>
        <row r="21">
          <cell r="C21">
            <v>4.5</v>
          </cell>
        </row>
        <row r="22">
          <cell r="C22">
            <v>19.22</v>
          </cell>
          <cell r="D22">
            <v>19.22</v>
          </cell>
          <cell r="E22" t="str">
            <v>KG</v>
          </cell>
        </row>
        <row r="23">
          <cell r="C23">
            <v>28.96</v>
          </cell>
          <cell r="D23">
            <v>3.62</v>
          </cell>
          <cell r="E23" t="str">
            <v>8*170GR</v>
          </cell>
        </row>
        <row r="24">
          <cell r="C24">
            <v>30.55</v>
          </cell>
          <cell r="D24">
            <v>17.413500000000003</v>
          </cell>
          <cell r="E24" t="str">
            <v>5*350GR</v>
          </cell>
        </row>
        <row r="26">
          <cell r="C26">
            <v>16.989999999999998</v>
          </cell>
          <cell r="D26">
            <v>16.989999999999998</v>
          </cell>
          <cell r="E26" t="str">
            <v>2.5 KG</v>
          </cell>
        </row>
        <row r="27">
          <cell r="C27">
            <v>28.96</v>
          </cell>
          <cell r="D27">
            <v>3.62</v>
          </cell>
          <cell r="E27" t="str">
            <v>8*170GR</v>
          </cell>
        </row>
        <row r="28">
          <cell r="C28">
            <v>19.32</v>
          </cell>
          <cell r="D28">
            <v>19.32</v>
          </cell>
          <cell r="E28" t="str">
            <v>2*650GR</v>
          </cell>
        </row>
        <row r="29">
          <cell r="C29">
            <v>17.43</v>
          </cell>
          <cell r="D29">
            <v>17.43</v>
          </cell>
          <cell r="E29" t="str">
            <v>KG</v>
          </cell>
        </row>
        <row r="31">
          <cell r="C31">
            <v>19.53</v>
          </cell>
          <cell r="D31">
            <v>19.53</v>
          </cell>
          <cell r="E31" t="str">
            <v>kg</v>
          </cell>
        </row>
        <row r="32">
          <cell r="C32">
            <v>5.56</v>
          </cell>
          <cell r="D32">
            <v>5.56</v>
          </cell>
          <cell r="E32" t="str">
            <v>UN</v>
          </cell>
        </row>
        <row r="33">
          <cell r="C33">
            <v>28.96</v>
          </cell>
          <cell r="D33">
            <v>3.62</v>
          </cell>
          <cell r="E33" t="str">
            <v>8*170gr</v>
          </cell>
        </row>
        <row r="34">
          <cell r="C34">
            <v>23.4</v>
          </cell>
          <cell r="D34">
            <v>23.4</v>
          </cell>
          <cell r="E34" t="str">
            <v>KG</v>
          </cell>
        </row>
        <row r="35">
          <cell r="C35">
            <v>21.92</v>
          </cell>
          <cell r="D35">
            <v>5.48</v>
          </cell>
          <cell r="E35" t="str">
            <v>4*180gr</v>
          </cell>
        </row>
        <row r="36">
          <cell r="C36">
            <v>12.71</v>
          </cell>
        </row>
        <row r="37">
          <cell r="C37">
            <v>12.32</v>
          </cell>
        </row>
        <row r="38">
          <cell r="C38">
            <v>20.36</v>
          </cell>
        </row>
        <row r="39">
          <cell r="C39">
            <v>36.32</v>
          </cell>
          <cell r="D39">
            <v>36.32</v>
          </cell>
          <cell r="E39" t="str">
            <v>KG</v>
          </cell>
        </row>
        <row r="40">
          <cell r="C40">
            <v>22.75</v>
          </cell>
          <cell r="D40">
            <v>22.75</v>
          </cell>
          <cell r="E40" t="str">
            <v>KG</v>
          </cell>
        </row>
        <row r="41">
          <cell r="C41">
            <v>37.76</v>
          </cell>
          <cell r="D41">
            <v>4.72</v>
          </cell>
          <cell r="E41" t="str">
            <v>8*170gr</v>
          </cell>
        </row>
        <row r="42">
          <cell r="C42">
            <v>33.450000000000003</v>
          </cell>
          <cell r="D42">
            <v>33.450000000000003</v>
          </cell>
          <cell r="E42" t="str">
            <v>KG</v>
          </cell>
        </row>
        <row r="43">
          <cell r="C43">
            <v>16.739999999999998</v>
          </cell>
          <cell r="D43">
            <v>2.7899999999999996</v>
          </cell>
          <cell r="E43" t="str">
            <v>6/CS</v>
          </cell>
        </row>
        <row r="44">
          <cell r="C44">
            <v>4.6900000000000004</v>
          </cell>
          <cell r="D44">
            <v>29.312500000000004</v>
          </cell>
          <cell r="E44" t="str">
            <v>160GR</v>
          </cell>
        </row>
        <row r="45">
          <cell r="C45">
            <v>24.48</v>
          </cell>
        </row>
        <row r="46">
          <cell r="C46">
            <v>43.99</v>
          </cell>
        </row>
        <row r="47">
          <cell r="C47">
            <v>81.510000000000005</v>
          </cell>
          <cell r="D47">
            <v>14.82</v>
          </cell>
          <cell r="E47" t="str">
            <v>5.5 KG</v>
          </cell>
        </row>
        <row r="48">
          <cell r="C48">
            <v>37.76</v>
          </cell>
          <cell r="D48">
            <v>4.72</v>
          </cell>
          <cell r="E48" t="str">
            <v>8*170gr</v>
          </cell>
        </row>
        <row r="49">
          <cell r="C49">
            <v>52.04</v>
          </cell>
          <cell r="D49">
            <v>13.01</v>
          </cell>
          <cell r="E49" t="str">
            <v>4KG</v>
          </cell>
        </row>
        <row r="50">
          <cell r="C50">
            <v>21.15</v>
          </cell>
          <cell r="D50">
            <v>7.05</v>
          </cell>
          <cell r="E50" t="str">
            <v>3 KG</v>
          </cell>
        </row>
        <row r="51">
          <cell r="C51">
            <v>9.92</v>
          </cell>
          <cell r="D51">
            <v>4.96</v>
          </cell>
          <cell r="E51" t="str">
            <v>2KG</v>
          </cell>
        </row>
        <row r="52">
          <cell r="C52">
            <v>33.96</v>
          </cell>
        </row>
        <row r="53">
          <cell r="C53">
            <v>11.54</v>
          </cell>
          <cell r="D53">
            <v>11.54</v>
          </cell>
          <cell r="E53" t="str">
            <v>KG</v>
          </cell>
        </row>
        <row r="55">
          <cell r="C55">
            <v>17.5</v>
          </cell>
          <cell r="D55">
            <v>17.5</v>
          </cell>
          <cell r="E55" t="str">
            <v>KG</v>
          </cell>
        </row>
        <row r="56">
          <cell r="C56">
            <v>15.93</v>
          </cell>
          <cell r="D56">
            <v>15.93</v>
          </cell>
          <cell r="E56" t="str">
            <v>KG</v>
          </cell>
        </row>
        <row r="57">
          <cell r="C57">
            <v>14.19</v>
          </cell>
          <cell r="D57">
            <v>14.19</v>
          </cell>
          <cell r="E57" t="str">
            <v>KG</v>
          </cell>
        </row>
        <row r="58">
          <cell r="C58">
            <v>23.99</v>
          </cell>
          <cell r="D58">
            <v>23.99</v>
          </cell>
          <cell r="E58" t="str">
            <v>KG</v>
          </cell>
        </row>
        <row r="59">
          <cell r="C59">
            <v>21.6</v>
          </cell>
        </row>
        <row r="60">
          <cell r="C60">
            <v>46.57</v>
          </cell>
          <cell r="D60">
            <v>15.523333333333333</v>
          </cell>
          <cell r="E60" t="str">
            <v>6*500GR</v>
          </cell>
        </row>
        <row r="61">
          <cell r="C61">
            <v>32.880000000000003</v>
          </cell>
        </row>
        <row r="62">
          <cell r="C62">
            <v>55</v>
          </cell>
        </row>
        <row r="63">
          <cell r="C63">
            <v>49.99</v>
          </cell>
          <cell r="D63">
            <v>0.24995000000000001</v>
          </cell>
          <cell r="E63" t="str">
            <v>3KG 200 UN</v>
          </cell>
        </row>
        <row r="64">
          <cell r="C64">
            <v>30.92</v>
          </cell>
          <cell r="D64">
            <v>30.92</v>
          </cell>
          <cell r="E64" t="str">
            <v>2.4 KG</v>
          </cell>
        </row>
        <row r="65">
          <cell r="C65">
            <v>15.25</v>
          </cell>
          <cell r="D65">
            <v>15.25</v>
          </cell>
          <cell r="E65" t="str">
            <v>KG</v>
          </cell>
        </row>
        <row r="66">
          <cell r="C66">
            <v>30.39</v>
          </cell>
        </row>
        <row r="67">
          <cell r="C67">
            <v>5.4</v>
          </cell>
          <cell r="D67">
            <v>21.6</v>
          </cell>
          <cell r="E67" t="str">
            <v>250GR</v>
          </cell>
        </row>
        <row r="68">
          <cell r="C68">
            <v>109.13</v>
          </cell>
          <cell r="D68">
            <v>10.913</v>
          </cell>
          <cell r="E68" t="str">
            <v>4*2.5KG</v>
          </cell>
        </row>
        <row r="69">
          <cell r="C69">
            <v>10.25</v>
          </cell>
        </row>
        <row r="70">
          <cell r="C70">
            <v>9.49</v>
          </cell>
          <cell r="D70">
            <v>47.45</v>
          </cell>
          <cell r="E70" t="str">
            <v>200 GRAMMES</v>
          </cell>
        </row>
        <row r="71">
          <cell r="C71">
            <v>23.11</v>
          </cell>
          <cell r="D71">
            <v>23.11</v>
          </cell>
          <cell r="E71" t="str">
            <v>KG</v>
          </cell>
        </row>
        <row r="72">
          <cell r="C72">
            <v>23.11</v>
          </cell>
          <cell r="D72">
            <v>23.11</v>
          </cell>
          <cell r="E72" t="str">
            <v>KG</v>
          </cell>
        </row>
        <row r="73">
          <cell r="C73">
            <v>23.11</v>
          </cell>
          <cell r="D73">
            <v>23.11</v>
          </cell>
          <cell r="E73" t="str">
            <v>KG</v>
          </cell>
        </row>
        <row r="74">
          <cell r="C74">
            <v>58.84</v>
          </cell>
          <cell r="D74">
            <v>5.8840000000000003</v>
          </cell>
          <cell r="E74" t="str">
            <v>10KG</v>
          </cell>
        </row>
        <row r="75">
          <cell r="C75">
            <v>5.09</v>
          </cell>
        </row>
        <row r="76">
          <cell r="C76">
            <v>24.5</v>
          </cell>
        </row>
        <row r="77">
          <cell r="C77">
            <v>89.72</v>
          </cell>
          <cell r="D77">
            <v>22.43</v>
          </cell>
          <cell r="E77" t="str">
            <v>4KG</v>
          </cell>
        </row>
        <row r="78">
          <cell r="C78">
            <v>37.979999999999997</v>
          </cell>
          <cell r="D78">
            <v>16.731277533039645</v>
          </cell>
          <cell r="E78" t="str">
            <v>2.27 KG</v>
          </cell>
        </row>
        <row r="79">
          <cell r="C79">
            <v>19.88</v>
          </cell>
          <cell r="D79">
            <v>19.88</v>
          </cell>
          <cell r="E79" t="str">
            <v>KG</v>
          </cell>
        </row>
        <row r="80">
          <cell r="C80">
            <v>35.590000000000003</v>
          </cell>
          <cell r="D80">
            <v>35.590000000000003</v>
          </cell>
          <cell r="E80" t="str">
            <v>KG</v>
          </cell>
        </row>
        <row r="81">
          <cell r="C81">
            <v>29.5</v>
          </cell>
          <cell r="D81">
            <v>29.5</v>
          </cell>
          <cell r="E81" t="str">
            <v>KG</v>
          </cell>
        </row>
        <row r="82">
          <cell r="C82">
            <v>33.6</v>
          </cell>
          <cell r="D82">
            <v>5.6000000000000005</v>
          </cell>
          <cell r="E82" t="str">
            <v>6*200GR</v>
          </cell>
        </row>
        <row r="83">
          <cell r="C83">
            <v>15.07</v>
          </cell>
          <cell r="D83">
            <v>15.07</v>
          </cell>
          <cell r="E83" t="str">
            <v>KG</v>
          </cell>
        </row>
        <row r="84">
          <cell r="C84">
            <v>30.15</v>
          </cell>
          <cell r="D84">
            <v>30.15</v>
          </cell>
          <cell r="E84" t="str">
            <v>KG</v>
          </cell>
        </row>
        <row r="85">
          <cell r="C85">
            <v>37.76</v>
          </cell>
          <cell r="D85">
            <v>4.72</v>
          </cell>
          <cell r="E85" t="str">
            <v>8*170gr</v>
          </cell>
        </row>
        <row r="86">
          <cell r="C86">
            <v>17.850000000000001</v>
          </cell>
          <cell r="D86">
            <v>8.9250000000000007</v>
          </cell>
          <cell r="E86" t="str">
            <v>2KG</v>
          </cell>
        </row>
        <row r="87">
          <cell r="C87">
            <v>30.15</v>
          </cell>
        </row>
        <row r="88">
          <cell r="C88">
            <v>23.75</v>
          </cell>
          <cell r="D88">
            <v>47.5</v>
          </cell>
          <cell r="E88" t="str">
            <v>500 GR</v>
          </cell>
        </row>
        <row r="89">
          <cell r="C89">
            <v>30</v>
          </cell>
          <cell r="D89">
            <v>30</v>
          </cell>
          <cell r="E89" t="str">
            <v>KG</v>
          </cell>
        </row>
        <row r="90">
          <cell r="C90">
            <v>28.16</v>
          </cell>
          <cell r="D90">
            <v>3.52</v>
          </cell>
          <cell r="E90" t="str">
            <v>8*120GR</v>
          </cell>
        </row>
        <row r="91">
          <cell r="C91">
            <v>28.16</v>
          </cell>
          <cell r="D91">
            <v>3.52</v>
          </cell>
          <cell r="E91" t="str">
            <v>8*120gr</v>
          </cell>
        </row>
        <row r="92">
          <cell r="C92">
            <v>28.16</v>
          </cell>
          <cell r="D92">
            <v>3.52</v>
          </cell>
          <cell r="E92" t="str">
            <v>8*120GR</v>
          </cell>
        </row>
        <row r="93">
          <cell r="C93">
            <v>46.99</v>
          </cell>
          <cell r="D93">
            <v>46.99</v>
          </cell>
          <cell r="E93" t="str">
            <v>KG</v>
          </cell>
        </row>
        <row r="94">
          <cell r="C94">
            <v>38.409999999999997</v>
          </cell>
          <cell r="D94">
            <v>38.409999999999997</v>
          </cell>
          <cell r="E94" t="str">
            <v>KG</v>
          </cell>
        </row>
        <row r="95">
          <cell r="C95">
            <v>31.6</v>
          </cell>
          <cell r="D95">
            <v>31.6</v>
          </cell>
          <cell r="E95" t="str">
            <v>KG</v>
          </cell>
        </row>
        <row r="96">
          <cell r="C96">
            <v>6.39</v>
          </cell>
          <cell r="D96">
            <v>6.39</v>
          </cell>
          <cell r="E96" t="str">
            <v>170GR</v>
          </cell>
        </row>
        <row r="97">
          <cell r="C97">
            <v>21.5</v>
          </cell>
        </row>
        <row r="98">
          <cell r="C98">
            <v>24.05</v>
          </cell>
          <cell r="D98">
            <v>24.05</v>
          </cell>
          <cell r="E98" t="str">
            <v>KG</v>
          </cell>
        </row>
        <row r="100">
          <cell r="C100">
            <v>16.72</v>
          </cell>
        </row>
        <row r="101">
          <cell r="C101">
            <v>15.35</v>
          </cell>
        </row>
        <row r="102">
          <cell r="C102">
            <v>30.95</v>
          </cell>
        </row>
        <row r="103">
          <cell r="C103">
            <v>6.39</v>
          </cell>
          <cell r="D103">
            <v>6.39</v>
          </cell>
          <cell r="E103" t="str">
            <v>200GR</v>
          </cell>
        </row>
        <row r="104">
          <cell r="C104">
            <v>19.600000000000001</v>
          </cell>
          <cell r="D104">
            <v>19.600000000000001</v>
          </cell>
          <cell r="E104" t="str">
            <v>KG</v>
          </cell>
        </row>
        <row r="105">
          <cell r="C105">
            <v>17.53</v>
          </cell>
          <cell r="D105">
            <v>17.53</v>
          </cell>
        </row>
      </sheetData>
      <sheetData sheetId="39"/>
      <sheetData sheetId="40"/>
      <sheetData sheetId="41">
        <row r="11">
          <cell r="C11">
            <v>46.41</v>
          </cell>
          <cell r="D11">
            <v>15.469999999999999</v>
          </cell>
          <cell r="E11" t="str">
            <v>3KG</v>
          </cell>
        </row>
        <row r="12">
          <cell r="C12">
            <v>48.42</v>
          </cell>
          <cell r="D12">
            <v>17.801470588235293</v>
          </cell>
          <cell r="E12" t="str">
            <v>2*1.36KG</v>
          </cell>
        </row>
        <row r="13">
          <cell r="C13">
            <v>22.46</v>
          </cell>
          <cell r="D13">
            <v>1.3180751173708922</v>
          </cell>
          <cell r="E13" t="str">
            <v>6*2,84 L</v>
          </cell>
        </row>
        <row r="14">
          <cell r="C14">
            <v>5.49</v>
          </cell>
          <cell r="D14">
            <v>14.9877</v>
          </cell>
          <cell r="E14" t="str">
            <v>365GR</v>
          </cell>
        </row>
        <row r="15">
          <cell r="C15">
            <v>32.76</v>
          </cell>
        </row>
        <row r="16">
          <cell r="C16">
            <v>36.619999999999997</v>
          </cell>
          <cell r="D16">
            <v>9.1549999999999994</v>
          </cell>
          <cell r="E16" t="str">
            <v>1 X 4 KG / CS</v>
          </cell>
        </row>
        <row r="17">
          <cell r="C17">
            <v>43.28</v>
          </cell>
          <cell r="D17">
            <v>10.82</v>
          </cell>
          <cell r="E17" t="str">
            <v>4KG</v>
          </cell>
        </row>
        <row r="18">
          <cell r="C18">
            <v>52</v>
          </cell>
          <cell r="D18">
            <v>13</v>
          </cell>
          <cell r="E18" t="str">
            <v>4KG</v>
          </cell>
        </row>
        <row r="19">
          <cell r="C19">
            <v>43.28</v>
          </cell>
          <cell r="D19">
            <v>10.82</v>
          </cell>
          <cell r="E19" t="str">
            <v>4KG /82 UN</v>
          </cell>
        </row>
        <row r="21">
          <cell r="C21">
            <v>25.27</v>
          </cell>
          <cell r="D21">
            <v>6.6851851851851851</v>
          </cell>
          <cell r="E21" t="str">
            <v>4*1.89L</v>
          </cell>
        </row>
        <row r="22">
          <cell r="C22">
            <v>53.62</v>
          </cell>
        </row>
        <row r="23">
          <cell r="C23">
            <v>51.37</v>
          </cell>
          <cell r="D23">
            <v>0.79030769230769227</v>
          </cell>
          <cell r="E23" t="str">
            <v>65*150gr</v>
          </cell>
        </row>
        <row r="24">
          <cell r="C24">
            <v>30.31</v>
          </cell>
          <cell r="D24">
            <v>2.165</v>
          </cell>
          <cell r="E24" t="str">
            <v>14*475 GR</v>
          </cell>
        </row>
        <row r="25">
          <cell r="C25">
            <v>0.45</v>
          </cell>
        </row>
        <row r="26">
          <cell r="C26">
            <v>0.25</v>
          </cell>
          <cell r="D26">
            <v>0.25</v>
          </cell>
          <cell r="E26" t="str">
            <v>UN</v>
          </cell>
        </row>
        <row r="27">
          <cell r="C27">
            <v>0.25</v>
          </cell>
          <cell r="D27">
            <v>0.25</v>
          </cell>
          <cell r="E27" t="str">
            <v>UN</v>
          </cell>
        </row>
        <row r="28">
          <cell r="C28">
            <v>0.25</v>
          </cell>
          <cell r="D28">
            <v>0.25</v>
          </cell>
          <cell r="E28" t="str">
            <v>UN</v>
          </cell>
        </row>
        <row r="29">
          <cell r="C29">
            <v>73.23</v>
          </cell>
          <cell r="D29">
            <v>16.129955947136565</v>
          </cell>
          <cell r="E29" t="str">
            <v>2*2.27KG</v>
          </cell>
        </row>
        <row r="30">
          <cell r="C30">
            <v>25.74</v>
          </cell>
          <cell r="D30">
            <v>5.1479999999999997</v>
          </cell>
          <cell r="E30" t="str">
            <v>5 KG</v>
          </cell>
        </row>
        <row r="31">
          <cell r="C31">
            <v>26.47</v>
          </cell>
          <cell r="D31">
            <v>0.36763888888888885</v>
          </cell>
          <cell r="E31" t="str">
            <v>72 UN</v>
          </cell>
        </row>
        <row r="32">
          <cell r="C32">
            <v>15.73</v>
          </cell>
          <cell r="D32">
            <v>0.43694444444444441</v>
          </cell>
          <cell r="E32" t="str">
            <v>6*6*112GR</v>
          </cell>
        </row>
        <row r="33">
          <cell r="C33">
            <v>48.75</v>
          </cell>
          <cell r="D33">
            <v>1.3541666666666667</v>
          </cell>
          <cell r="E33" t="str">
            <v>36UN</v>
          </cell>
        </row>
        <row r="34">
          <cell r="C34">
            <v>44.13</v>
          </cell>
          <cell r="D34">
            <v>0.61291666666666667</v>
          </cell>
          <cell r="E34" t="str">
            <v>2*36 PORTION</v>
          </cell>
        </row>
        <row r="35">
          <cell r="C35">
            <v>30</v>
          </cell>
          <cell r="D35">
            <v>0.75</v>
          </cell>
          <cell r="E35" t="str">
            <v>1/CS</v>
          </cell>
        </row>
        <row r="36">
          <cell r="C36">
            <v>29.3</v>
          </cell>
          <cell r="D36">
            <v>0.73250000000000004</v>
          </cell>
          <cell r="E36" t="str">
            <v>40/CS</v>
          </cell>
        </row>
        <row r="37">
          <cell r="C37">
            <v>58.43</v>
          </cell>
          <cell r="D37">
            <v>0.60864583333333333</v>
          </cell>
          <cell r="E37" t="str">
            <v>96CS</v>
          </cell>
        </row>
        <row r="38">
          <cell r="C38">
            <v>49.67</v>
          </cell>
          <cell r="D38">
            <v>0.62087500000000007</v>
          </cell>
          <cell r="E38" t="str">
            <v>2/CS</v>
          </cell>
        </row>
        <row r="39">
          <cell r="C39">
            <v>27.8</v>
          </cell>
          <cell r="D39">
            <v>0.69500000000000006</v>
          </cell>
          <cell r="E39" t="str">
            <v>40/CS</v>
          </cell>
        </row>
        <row r="40">
          <cell r="C40">
            <v>70.709999999999994</v>
          </cell>
          <cell r="D40">
            <v>1.2626785714285713</v>
          </cell>
          <cell r="E40" t="str">
            <v>2*28UN</v>
          </cell>
        </row>
        <row r="41">
          <cell r="C41">
            <v>43.99</v>
          </cell>
          <cell r="D41">
            <v>0.91645833333333337</v>
          </cell>
          <cell r="E41" t="str">
            <v>48 UN</v>
          </cell>
        </row>
        <row r="42">
          <cell r="C42">
            <v>21.22</v>
          </cell>
          <cell r="D42">
            <v>0.44208333333333333</v>
          </cell>
          <cell r="E42" t="str">
            <v>48 UN</v>
          </cell>
        </row>
        <row r="43">
          <cell r="C43">
            <v>21.22</v>
          </cell>
          <cell r="D43">
            <v>0.44208333333333333</v>
          </cell>
          <cell r="E43" t="str">
            <v>48 UN</v>
          </cell>
        </row>
        <row r="44">
          <cell r="C44">
            <v>26.87</v>
          </cell>
        </row>
        <row r="46">
          <cell r="C46">
            <v>38.01</v>
          </cell>
          <cell r="D46">
            <v>16.744493392070485</v>
          </cell>
          <cell r="E46" t="str">
            <v>2.27KG</v>
          </cell>
        </row>
        <row r="48">
          <cell r="C48">
            <v>26.95</v>
          </cell>
        </row>
        <row r="49">
          <cell r="C49">
            <v>26.08</v>
          </cell>
          <cell r="D49">
            <v>1.5305164319248827</v>
          </cell>
          <cell r="E49" t="str">
            <v>6*2.84L</v>
          </cell>
        </row>
        <row r="50">
          <cell r="C50">
            <v>20.66</v>
          </cell>
        </row>
        <row r="51">
          <cell r="C51">
            <v>62.74</v>
          </cell>
          <cell r="D51">
            <v>8.6267500000000013</v>
          </cell>
          <cell r="E51" t="str">
            <v>16*454 GR</v>
          </cell>
        </row>
        <row r="52">
          <cell r="C52">
            <v>27.67</v>
          </cell>
          <cell r="D52">
            <v>0.13835</v>
          </cell>
          <cell r="E52" t="str">
            <v>200*18GR</v>
          </cell>
        </row>
        <row r="53">
          <cell r="C53">
            <v>11.17</v>
          </cell>
          <cell r="D53">
            <v>5.585</v>
          </cell>
          <cell r="E53" t="str">
            <v>2KG</v>
          </cell>
        </row>
        <row r="54">
          <cell r="C54">
            <v>128.30000000000001</v>
          </cell>
          <cell r="D54">
            <v>15.957711442786071</v>
          </cell>
          <cell r="E54" t="str">
            <v>6*1.36KG</v>
          </cell>
        </row>
        <row r="55">
          <cell r="C55">
            <v>21.54</v>
          </cell>
        </row>
        <row r="56">
          <cell r="C56">
            <v>0.25</v>
          </cell>
          <cell r="D56">
            <v>0.25</v>
          </cell>
          <cell r="E56" t="str">
            <v>UN</v>
          </cell>
        </row>
        <row r="57">
          <cell r="C57">
            <v>30.61</v>
          </cell>
        </row>
        <row r="58">
          <cell r="C58">
            <v>19.09</v>
          </cell>
        </row>
        <row r="60">
          <cell r="C60">
            <v>40.96</v>
          </cell>
          <cell r="D60">
            <v>0.81920000000000004</v>
          </cell>
          <cell r="E60" t="str">
            <v>50UN</v>
          </cell>
        </row>
        <row r="61">
          <cell r="C61">
            <v>8.98</v>
          </cell>
          <cell r="D61">
            <v>8.98</v>
          </cell>
          <cell r="E61" t="str">
            <v>KG</v>
          </cell>
        </row>
        <row r="62">
          <cell r="C62">
            <v>21.39</v>
          </cell>
        </row>
        <row r="63">
          <cell r="C63">
            <v>0</v>
          </cell>
        </row>
        <row r="64">
          <cell r="C64">
            <v>0.28000000000000003</v>
          </cell>
          <cell r="D64">
            <v>0.28000000000000003</v>
          </cell>
          <cell r="E64" t="str">
            <v>UN</v>
          </cell>
        </row>
        <row r="65">
          <cell r="C65">
            <v>102</v>
          </cell>
          <cell r="D65">
            <v>7.4955908289241622</v>
          </cell>
          <cell r="E65" t="str">
            <v>13,608 KG</v>
          </cell>
        </row>
        <row r="66">
          <cell r="C66">
            <v>39.64</v>
          </cell>
          <cell r="D66">
            <v>13.213333333333333</v>
          </cell>
          <cell r="E66" t="str">
            <v>3KG</v>
          </cell>
        </row>
        <row r="67">
          <cell r="C67">
            <v>113.91</v>
          </cell>
          <cell r="D67">
            <v>23.731249999999999</v>
          </cell>
          <cell r="E67" t="str">
            <v>6*800GR</v>
          </cell>
        </row>
        <row r="68">
          <cell r="C68">
            <v>25.18</v>
          </cell>
          <cell r="D68">
            <v>5.0359999999999996</v>
          </cell>
          <cell r="E68" t="str">
            <v>5 KG</v>
          </cell>
        </row>
        <row r="69">
          <cell r="C69">
            <v>39.56</v>
          </cell>
          <cell r="D69">
            <v>0.52746666666666675</v>
          </cell>
          <cell r="E69" t="str">
            <v>4.54 kg OU 75 UN</v>
          </cell>
        </row>
        <row r="70">
          <cell r="C70">
            <v>69.3</v>
          </cell>
          <cell r="D70">
            <v>9.625</v>
          </cell>
          <cell r="E70" t="str">
            <v>4*1.802 KG</v>
          </cell>
        </row>
        <row r="71">
          <cell r="C71">
            <v>0.97</v>
          </cell>
          <cell r="D71">
            <v>4.8499999999999996</v>
          </cell>
          <cell r="E71" t="str">
            <v>200GR</v>
          </cell>
        </row>
        <row r="72">
          <cell r="C72">
            <v>35.36</v>
          </cell>
          <cell r="D72">
            <v>0.70719999999999994</v>
          </cell>
          <cell r="E72" t="str">
            <v>50*5,5 OZ</v>
          </cell>
        </row>
        <row r="73">
          <cell r="C73">
            <v>65.22</v>
          </cell>
          <cell r="D73">
            <v>11.988970588235293</v>
          </cell>
          <cell r="E73" t="str">
            <v>5.44KG</v>
          </cell>
        </row>
        <row r="74">
          <cell r="C74">
            <v>70.78</v>
          </cell>
          <cell r="D74">
            <v>1.4156</v>
          </cell>
          <cell r="E74" t="str">
            <v>50 X 76 G / CS</v>
          </cell>
        </row>
        <row r="75">
          <cell r="C75">
            <v>57.59</v>
          </cell>
          <cell r="D75">
            <v>1.5997222222222223</v>
          </cell>
          <cell r="E75" t="str">
            <v>36UN</v>
          </cell>
        </row>
        <row r="76">
          <cell r="C76">
            <v>35.08</v>
          </cell>
          <cell r="D76">
            <v>0.7016</v>
          </cell>
          <cell r="E76" t="str">
            <v>50*70GR</v>
          </cell>
        </row>
        <row r="77">
          <cell r="C77">
            <v>59.46</v>
          </cell>
          <cell r="D77">
            <v>1.1892</v>
          </cell>
          <cell r="E77" t="str">
            <v>50*70GR</v>
          </cell>
        </row>
        <row r="78">
          <cell r="C78">
            <v>66.53</v>
          </cell>
          <cell r="D78">
            <v>1.8480555555555556</v>
          </cell>
          <cell r="E78" t="str">
            <v>36UN</v>
          </cell>
        </row>
        <row r="80">
          <cell r="C80">
            <v>82.6</v>
          </cell>
          <cell r="D80">
            <v>1.7208333333333332</v>
          </cell>
        </row>
        <row r="81">
          <cell r="C81">
            <v>133.82</v>
          </cell>
          <cell r="D81">
            <v>33.454999999999998</v>
          </cell>
          <cell r="E81" t="str">
            <v>4 UNITE</v>
          </cell>
        </row>
        <row r="82">
          <cell r="C82">
            <v>52.25</v>
          </cell>
        </row>
        <row r="84">
          <cell r="C84">
            <v>35.72</v>
          </cell>
          <cell r="D84">
            <v>19.734806629834253</v>
          </cell>
          <cell r="E84" t="str">
            <v>1.81KG</v>
          </cell>
        </row>
        <row r="85">
          <cell r="C85">
            <v>45</v>
          </cell>
          <cell r="D85">
            <v>0.75</v>
          </cell>
          <cell r="E85" t="str">
            <v>60 UNITÉ</v>
          </cell>
        </row>
        <row r="86">
          <cell r="C86">
            <v>55.31</v>
          </cell>
          <cell r="D86">
            <v>0.92183333333333339</v>
          </cell>
          <cell r="E86" t="str">
            <v>60UN</v>
          </cell>
        </row>
        <row r="87">
          <cell r="C87">
            <v>63.56</v>
          </cell>
        </row>
        <row r="89">
          <cell r="C89">
            <v>3.24</v>
          </cell>
        </row>
        <row r="90">
          <cell r="C90">
            <v>27.61</v>
          </cell>
        </row>
        <row r="91">
          <cell r="C91">
            <v>20.28</v>
          </cell>
          <cell r="D91">
            <v>1.6900000000000002</v>
          </cell>
          <cell r="E91" t="str">
            <v>6*2KG</v>
          </cell>
        </row>
        <row r="92">
          <cell r="C92">
            <v>165</v>
          </cell>
          <cell r="D92">
            <v>2.2000000000000002</v>
          </cell>
          <cell r="E92" t="str">
            <v>75 UN</v>
          </cell>
        </row>
        <row r="93">
          <cell r="C93">
            <v>27.22</v>
          </cell>
        </row>
        <row r="94">
          <cell r="C94">
            <v>3.82</v>
          </cell>
          <cell r="D94">
            <v>1.91</v>
          </cell>
          <cell r="E94" t="str">
            <v>2KG</v>
          </cell>
        </row>
        <row r="95">
          <cell r="C95">
            <v>48.26</v>
          </cell>
          <cell r="D95">
            <v>0.67027777777777775</v>
          </cell>
          <cell r="E95" t="str">
            <v>72/CS</v>
          </cell>
        </row>
        <row r="96">
          <cell r="C96">
            <v>41.19</v>
          </cell>
          <cell r="D96">
            <v>0.58842857142857141</v>
          </cell>
          <cell r="E96" t="str">
            <v>70*51 GR</v>
          </cell>
        </row>
        <row r="97">
          <cell r="C97">
            <v>49.1</v>
          </cell>
          <cell r="D97">
            <v>9.6563333333333325</v>
          </cell>
          <cell r="E97" t="str">
            <v>6*850 GR</v>
          </cell>
        </row>
        <row r="98">
          <cell r="C98">
            <v>7.99</v>
          </cell>
          <cell r="D98">
            <v>7.99</v>
          </cell>
          <cell r="E98" t="str">
            <v>KG</v>
          </cell>
        </row>
        <row r="99">
          <cell r="C99">
            <v>41.7</v>
          </cell>
          <cell r="D99">
            <v>3.6804942630185349</v>
          </cell>
          <cell r="E99" t="str">
            <v>25LBS</v>
          </cell>
        </row>
        <row r="100">
          <cell r="C100">
            <v>36.799999999999997</v>
          </cell>
          <cell r="D100">
            <v>4.0573318632855564</v>
          </cell>
          <cell r="E100" t="str">
            <v>9.07 KG</v>
          </cell>
        </row>
        <row r="101">
          <cell r="C101">
            <v>89.78</v>
          </cell>
        </row>
        <row r="102">
          <cell r="C102">
            <v>47.29</v>
          </cell>
          <cell r="D102">
            <v>1.9704166666666667</v>
          </cell>
          <cell r="E102" t="str">
            <v>60*400GR</v>
          </cell>
        </row>
        <row r="103">
          <cell r="C103">
            <v>67.36</v>
          </cell>
        </row>
        <row r="104">
          <cell r="C104">
            <v>0.61</v>
          </cell>
          <cell r="D104">
            <v>0.61</v>
          </cell>
          <cell r="E104" t="str">
            <v>PETIT SAC</v>
          </cell>
        </row>
        <row r="105">
          <cell r="C105">
            <v>37.909999999999997</v>
          </cell>
          <cell r="D105">
            <v>8.9164320000000004</v>
          </cell>
          <cell r="E105" t="str">
            <v>50*85GR</v>
          </cell>
        </row>
        <row r="106">
          <cell r="C106">
            <v>13</v>
          </cell>
          <cell r="D106">
            <v>4.333333333333333</v>
          </cell>
          <cell r="E106" t="str">
            <v>2*1,5KG</v>
          </cell>
        </row>
        <row r="107">
          <cell r="C107">
            <v>6.5</v>
          </cell>
          <cell r="D107">
            <v>6.5</v>
          </cell>
          <cell r="E107" t="str">
            <v>KG</v>
          </cell>
        </row>
        <row r="108">
          <cell r="C108">
            <v>18.29</v>
          </cell>
          <cell r="D108">
            <v>20.850599999999996</v>
          </cell>
          <cell r="E108" t="str">
            <v>30*38 GR</v>
          </cell>
        </row>
        <row r="109">
          <cell r="C109">
            <v>50.53</v>
          </cell>
          <cell r="D109">
            <v>24.759699999999999</v>
          </cell>
          <cell r="E109" t="str">
            <v>12*170GR</v>
          </cell>
        </row>
        <row r="110">
          <cell r="C110">
            <v>34.619999999999997</v>
          </cell>
          <cell r="D110">
            <v>15.665158371040722</v>
          </cell>
          <cell r="E110" t="str">
            <v>12*170gr</v>
          </cell>
        </row>
        <row r="111">
          <cell r="C111">
            <v>49.9</v>
          </cell>
          <cell r="D111">
            <v>3.6637298091042583</v>
          </cell>
          <cell r="E111" t="str">
            <v>6*5LBS</v>
          </cell>
        </row>
        <row r="112">
          <cell r="C112">
            <v>57.42</v>
          </cell>
          <cell r="D112">
            <v>11.484</v>
          </cell>
          <cell r="E112" t="str">
            <v>5KG</v>
          </cell>
        </row>
        <row r="113">
          <cell r="C113">
            <v>20.34</v>
          </cell>
          <cell r="D113">
            <v>2.5425</v>
          </cell>
          <cell r="E113" t="str">
            <v>2*4LITRE</v>
          </cell>
        </row>
        <row r="114">
          <cell r="C114">
            <v>66.22</v>
          </cell>
        </row>
        <row r="115">
          <cell r="C115">
            <v>41.89</v>
          </cell>
          <cell r="D115">
            <v>1.1636111111111112</v>
          </cell>
          <cell r="E115" t="str">
            <v>36UN</v>
          </cell>
        </row>
        <row r="116">
          <cell r="C116">
            <v>30.58</v>
          </cell>
        </row>
        <row r="117">
          <cell r="C117">
            <v>28</v>
          </cell>
        </row>
        <row r="119">
          <cell r="C119">
            <v>16.05</v>
          </cell>
          <cell r="D119">
            <v>3.21</v>
          </cell>
          <cell r="E119" t="str">
            <v>5L</v>
          </cell>
        </row>
        <row r="121">
          <cell r="C121">
            <v>8.0299999999999994</v>
          </cell>
          <cell r="D121">
            <v>5.3533333333333326</v>
          </cell>
          <cell r="E121" t="str">
            <v>1.5L</v>
          </cell>
        </row>
        <row r="122">
          <cell r="C122">
            <v>13.8</v>
          </cell>
          <cell r="D122">
            <v>6.9000000000000006E-2</v>
          </cell>
          <cell r="E122" t="str">
            <v>200'S</v>
          </cell>
        </row>
        <row r="123">
          <cell r="C123">
            <v>14.54</v>
          </cell>
          <cell r="D123">
            <v>7.2700000000000001E-2</v>
          </cell>
          <cell r="E123" t="str">
            <v>200'S</v>
          </cell>
        </row>
        <row r="125">
          <cell r="C125">
            <v>25.65</v>
          </cell>
          <cell r="D125">
            <v>25.65</v>
          </cell>
          <cell r="E125" t="str">
            <v>KG</v>
          </cell>
        </row>
        <row r="126">
          <cell r="C126">
            <v>16.66</v>
          </cell>
          <cell r="D126">
            <v>1.836824696802646</v>
          </cell>
          <cell r="E126" t="str">
            <v>20 LBS</v>
          </cell>
        </row>
        <row r="128">
          <cell r="C128">
            <v>30.72</v>
          </cell>
          <cell r="D128">
            <v>3.84</v>
          </cell>
          <cell r="E128" t="str">
            <v>2*4 LITRES</v>
          </cell>
        </row>
        <row r="129">
          <cell r="C129">
            <v>23.17</v>
          </cell>
          <cell r="D129">
            <v>23.17</v>
          </cell>
          <cell r="E129" t="str">
            <v>KG</v>
          </cell>
        </row>
        <row r="130">
          <cell r="C130">
            <v>10.38</v>
          </cell>
          <cell r="D130">
            <v>10.38</v>
          </cell>
          <cell r="E130" t="str">
            <v>KG</v>
          </cell>
        </row>
        <row r="131">
          <cell r="C131">
            <v>48.09</v>
          </cell>
          <cell r="D131">
            <v>12.022500000000001</v>
          </cell>
          <cell r="E131" t="str">
            <v>4 LITRES</v>
          </cell>
        </row>
        <row r="132">
          <cell r="C132">
            <v>28.88</v>
          </cell>
          <cell r="D132">
            <v>2.4066666666666667</v>
          </cell>
          <cell r="E132" t="str">
            <v>6*2KG</v>
          </cell>
        </row>
        <row r="133">
          <cell r="C133">
            <v>11.32</v>
          </cell>
          <cell r="D133">
            <v>2.2640000000000002</v>
          </cell>
          <cell r="E133" t="str">
            <v>5 KG</v>
          </cell>
        </row>
        <row r="135">
          <cell r="C135">
            <v>48.09</v>
          </cell>
          <cell r="D135">
            <v>0.8015000000000001</v>
          </cell>
          <cell r="E135" t="str">
            <v>60 UNITÉ</v>
          </cell>
        </row>
        <row r="137">
          <cell r="C137">
            <v>83.2</v>
          </cell>
          <cell r="D137">
            <v>5.2</v>
          </cell>
          <cell r="E137" t="str">
            <v>16*1 LITRE</v>
          </cell>
        </row>
        <row r="138">
          <cell r="C138">
            <v>56.19</v>
          </cell>
          <cell r="D138">
            <v>11.706250000000001</v>
          </cell>
          <cell r="E138" t="str">
            <v>12*400GR</v>
          </cell>
        </row>
        <row r="139">
          <cell r="C139">
            <v>5</v>
          </cell>
          <cell r="D139">
            <v>5</v>
          </cell>
          <cell r="E139" t="str">
            <v>LITRE</v>
          </cell>
        </row>
        <row r="140">
          <cell r="C140">
            <v>8.9499999999999993</v>
          </cell>
          <cell r="D140">
            <v>4.4749999999999996</v>
          </cell>
          <cell r="E140" t="str">
            <v>2 L</v>
          </cell>
        </row>
        <row r="141">
          <cell r="C141">
            <v>20.81</v>
          </cell>
          <cell r="D141">
            <v>0.20809999999999998</v>
          </cell>
          <cell r="E141" t="str">
            <v>100 PC</v>
          </cell>
        </row>
        <row r="142">
          <cell r="C142">
            <v>15.58</v>
          </cell>
          <cell r="D142">
            <v>0.2434375</v>
          </cell>
          <cell r="E142" t="str">
            <v>64*38GR</v>
          </cell>
        </row>
        <row r="143">
          <cell r="C143">
            <v>40.619999999999997</v>
          </cell>
          <cell r="D143">
            <v>40.619999999999997</v>
          </cell>
          <cell r="E143" t="str">
            <v>KG</v>
          </cell>
        </row>
        <row r="144">
          <cell r="C144">
            <v>56.12</v>
          </cell>
          <cell r="D144">
            <v>0.28059999999999996</v>
          </cell>
          <cell r="E144" t="str">
            <v>200*25GR</v>
          </cell>
        </row>
        <row r="145">
          <cell r="C145">
            <v>119.76</v>
          </cell>
          <cell r="D145">
            <v>1.996</v>
          </cell>
          <cell r="E145" t="str">
            <v>2*30UN</v>
          </cell>
        </row>
        <row r="147">
          <cell r="C147">
            <v>95.09</v>
          </cell>
          <cell r="D147">
            <v>1.9810416666666668</v>
          </cell>
          <cell r="E147" t="str">
            <v>48*80GR</v>
          </cell>
        </row>
        <row r="148">
          <cell r="C148">
            <v>120</v>
          </cell>
          <cell r="D148">
            <v>0.24</v>
          </cell>
          <cell r="E148" t="str">
            <v>500 UN</v>
          </cell>
        </row>
        <row r="149">
          <cell r="C149">
            <v>38.75</v>
          </cell>
          <cell r="D149">
            <v>7.7499999999999999E-2</v>
          </cell>
          <cell r="E149" t="str">
            <v>500 UN</v>
          </cell>
        </row>
        <row r="150">
          <cell r="C150">
            <v>0.95</v>
          </cell>
          <cell r="D150">
            <v>0.95</v>
          </cell>
          <cell r="E150" t="str">
            <v>UN</v>
          </cell>
        </row>
        <row r="152">
          <cell r="C152">
            <v>41.87</v>
          </cell>
          <cell r="D152">
            <v>0.34891666666666665</v>
          </cell>
          <cell r="E152" t="str">
            <v>120UNITÉ</v>
          </cell>
        </row>
        <row r="153">
          <cell r="C153">
            <v>45.03</v>
          </cell>
          <cell r="D153">
            <v>0.37525000000000003</v>
          </cell>
          <cell r="E153" t="str">
            <v>120UNITÉ</v>
          </cell>
        </row>
        <row r="154">
          <cell r="C154">
            <v>160</v>
          </cell>
          <cell r="D154">
            <v>0.22222222222222221</v>
          </cell>
          <cell r="E154" t="str">
            <v>16*45UN</v>
          </cell>
        </row>
        <row r="155">
          <cell r="C155">
            <v>76.040000000000006</v>
          </cell>
          <cell r="D155">
            <v>0.50693333333333335</v>
          </cell>
          <cell r="E155" t="str">
            <v>3*50 UNITÉ</v>
          </cell>
        </row>
        <row r="156">
          <cell r="C156">
            <v>48.12</v>
          </cell>
          <cell r="D156">
            <v>16.04</v>
          </cell>
          <cell r="E156" t="str">
            <v>6*500GR</v>
          </cell>
        </row>
        <row r="158">
          <cell r="C158">
            <v>15.95</v>
          </cell>
        </row>
        <row r="159">
          <cell r="C159">
            <v>27.37</v>
          </cell>
        </row>
        <row r="160">
          <cell r="C160">
            <v>59.97</v>
          </cell>
          <cell r="D160">
            <v>29.984999999999999</v>
          </cell>
          <cell r="E160" t="str">
            <v>2UNITE</v>
          </cell>
        </row>
        <row r="161">
          <cell r="C161">
            <v>27.62</v>
          </cell>
          <cell r="D161">
            <v>0.32494117647058823</v>
          </cell>
          <cell r="E161" t="str">
            <v>85UN</v>
          </cell>
        </row>
        <row r="162">
          <cell r="C162">
            <v>32.92</v>
          </cell>
          <cell r="D162">
            <v>0.27433333333333337</v>
          </cell>
          <cell r="E162" t="str">
            <v>120/CS</v>
          </cell>
        </row>
        <row r="165">
          <cell r="C165">
            <v>44.77</v>
          </cell>
          <cell r="D165">
            <v>9.861233480176212</v>
          </cell>
          <cell r="E165" t="str">
            <v>2*2.27KG</v>
          </cell>
        </row>
        <row r="168">
          <cell r="C168">
            <v>27.16</v>
          </cell>
          <cell r="D168">
            <v>6.79</v>
          </cell>
          <cell r="E168" t="str">
            <v>4 LITRES</v>
          </cell>
        </row>
        <row r="169">
          <cell r="C169">
            <v>9</v>
          </cell>
          <cell r="D169">
            <v>13.636363636363635</v>
          </cell>
          <cell r="E169" t="str">
            <v>660 GR</v>
          </cell>
        </row>
        <row r="170">
          <cell r="C170">
            <v>9</v>
          </cell>
          <cell r="D170">
            <v>12.857142857142858</v>
          </cell>
          <cell r="E170" t="str">
            <v>660 GR</v>
          </cell>
        </row>
        <row r="171">
          <cell r="C171">
            <v>11.69</v>
          </cell>
          <cell r="D171">
            <v>20.875</v>
          </cell>
          <cell r="E171" t="str">
            <v>560GR</v>
          </cell>
        </row>
        <row r="172">
          <cell r="C172">
            <v>29.31</v>
          </cell>
          <cell r="D172">
            <v>2.4424999999999999</v>
          </cell>
          <cell r="E172" t="str">
            <v>12*1KG</v>
          </cell>
        </row>
        <row r="173">
          <cell r="C173">
            <v>124.41</v>
          </cell>
          <cell r="D173">
            <v>0.10799479166666666</v>
          </cell>
          <cell r="E173" t="str">
            <v>12*496GR/96PC</v>
          </cell>
        </row>
        <row r="175">
          <cell r="C175">
            <v>18.190000000000001</v>
          </cell>
          <cell r="D175">
            <v>4.0066079295154191</v>
          </cell>
          <cell r="E175" t="str">
            <v>4.54 KG</v>
          </cell>
        </row>
        <row r="177">
          <cell r="C177">
            <v>15.43</v>
          </cell>
          <cell r="D177">
            <v>2.0573333333333332</v>
          </cell>
          <cell r="E177" t="str">
            <v>15 X 500 GR</v>
          </cell>
        </row>
        <row r="178">
          <cell r="C178">
            <v>14.85</v>
          </cell>
          <cell r="D178">
            <v>0.74249999999999994</v>
          </cell>
          <cell r="E178" t="str">
            <v>20KG</v>
          </cell>
        </row>
        <row r="179">
          <cell r="C179">
            <v>16.54</v>
          </cell>
          <cell r="D179">
            <v>3.3079999999999998</v>
          </cell>
          <cell r="E179" t="str">
            <v>5KG</v>
          </cell>
        </row>
        <row r="180">
          <cell r="C180">
            <v>24.46</v>
          </cell>
          <cell r="D180">
            <v>2.696802646085998</v>
          </cell>
          <cell r="E180" t="str">
            <v>20LBS</v>
          </cell>
        </row>
        <row r="182">
          <cell r="C182">
            <v>15</v>
          </cell>
          <cell r="D182">
            <v>0.15</v>
          </cell>
          <cell r="E182" t="str">
            <v>100 UN</v>
          </cell>
        </row>
        <row r="183">
          <cell r="C183">
            <v>0.1</v>
          </cell>
          <cell r="D183">
            <v>0.1</v>
          </cell>
          <cell r="E183" t="str">
            <v>UN</v>
          </cell>
        </row>
        <row r="185">
          <cell r="C185">
            <v>37.5</v>
          </cell>
          <cell r="D185">
            <v>3.125</v>
          </cell>
          <cell r="E185" t="str">
            <v>6*2kg</v>
          </cell>
        </row>
        <row r="186">
          <cell r="C186">
            <v>22.69</v>
          </cell>
          <cell r="D186">
            <v>2.5211111111111113</v>
          </cell>
          <cell r="E186" t="str">
            <v>6*1.5KG</v>
          </cell>
        </row>
        <row r="187">
          <cell r="C187">
            <v>54.31</v>
          </cell>
          <cell r="D187">
            <v>18.103333333333335</v>
          </cell>
          <cell r="E187" t="str">
            <v>2*1.5KG</v>
          </cell>
        </row>
        <row r="188">
          <cell r="C188">
            <v>50.05</v>
          </cell>
        </row>
        <row r="189">
          <cell r="C189">
            <v>12.5</v>
          </cell>
          <cell r="D189">
            <v>12.5</v>
          </cell>
          <cell r="E189" t="str">
            <v>KG</v>
          </cell>
        </row>
        <row r="190">
          <cell r="C190">
            <v>63.68</v>
          </cell>
          <cell r="D190">
            <v>63.68</v>
          </cell>
          <cell r="E190" t="str">
            <v>KG</v>
          </cell>
        </row>
        <row r="191">
          <cell r="C191">
            <v>51.89</v>
          </cell>
          <cell r="D191">
            <v>12.9725</v>
          </cell>
          <cell r="E191" t="str">
            <v>4KG</v>
          </cell>
        </row>
        <row r="193">
          <cell r="C193">
            <v>39</v>
          </cell>
          <cell r="D193">
            <v>50.7</v>
          </cell>
          <cell r="E193" t="str">
            <v>KG</v>
          </cell>
        </row>
        <row r="195">
          <cell r="C195">
            <v>29.78</v>
          </cell>
          <cell r="D195">
            <v>2.1271428571428572</v>
          </cell>
          <cell r="E195" t="str">
            <v>14*430GR</v>
          </cell>
        </row>
        <row r="196">
          <cell r="C196">
            <v>50.28</v>
          </cell>
          <cell r="D196">
            <v>8.2602857142857147</v>
          </cell>
          <cell r="E196" t="str">
            <v>14*430gr</v>
          </cell>
        </row>
        <row r="197">
          <cell r="C197">
            <v>3.95</v>
          </cell>
          <cell r="D197">
            <v>3.95</v>
          </cell>
          <cell r="E197" t="str">
            <v>UN</v>
          </cell>
        </row>
        <row r="199">
          <cell r="C199">
            <v>32.64</v>
          </cell>
          <cell r="D199">
            <v>4.8141592920353986</v>
          </cell>
          <cell r="E199" t="str">
            <v>6*1.13KG</v>
          </cell>
        </row>
        <row r="200">
          <cell r="C200">
            <v>28.84</v>
          </cell>
          <cell r="D200">
            <v>2.12</v>
          </cell>
          <cell r="E200" t="str">
            <v>6*5LBS</v>
          </cell>
        </row>
        <row r="201">
          <cell r="C201">
            <v>47.5</v>
          </cell>
          <cell r="D201">
            <v>4.3738489871086559</v>
          </cell>
          <cell r="E201" t="str">
            <v>6*1.81KG</v>
          </cell>
        </row>
        <row r="202">
          <cell r="C202">
            <v>36.71</v>
          </cell>
          <cell r="D202">
            <v>9.1775000000000002</v>
          </cell>
          <cell r="E202" t="str">
            <v>2*2KG</v>
          </cell>
        </row>
        <row r="203">
          <cell r="C203">
            <v>16.95</v>
          </cell>
          <cell r="D203">
            <v>4.3911917098445592</v>
          </cell>
          <cell r="E203" t="str">
            <v>3.86L</v>
          </cell>
        </row>
        <row r="204">
          <cell r="C204">
            <v>58.84</v>
          </cell>
          <cell r="D204">
            <v>29.42</v>
          </cell>
          <cell r="E204" t="str">
            <v>2UNITE</v>
          </cell>
        </row>
        <row r="205">
          <cell r="C205">
            <v>16.149999999999999</v>
          </cell>
          <cell r="D205">
            <v>3.5572687224669601</v>
          </cell>
          <cell r="E205" t="str">
            <v>4.54KG</v>
          </cell>
        </row>
        <row r="207">
          <cell r="C207">
            <v>70.680000000000007</v>
          </cell>
          <cell r="D207">
            <v>0.52355555555555555</v>
          </cell>
          <cell r="E207" t="str">
            <v>135 UN</v>
          </cell>
        </row>
        <row r="208">
          <cell r="C208">
            <v>41.56</v>
          </cell>
          <cell r="D208">
            <v>1.1544444444444446</v>
          </cell>
          <cell r="E208" t="str">
            <v>36UN</v>
          </cell>
        </row>
        <row r="209">
          <cell r="C209">
            <v>48.86</v>
          </cell>
          <cell r="D209">
            <v>2.0358333333333332</v>
          </cell>
          <cell r="E209" t="str">
            <v>24*198GR</v>
          </cell>
        </row>
        <row r="211">
          <cell r="C211">
            <v>66.27</v>
          </cell>
          <cell r="D211">
            <v>12.181985294117645</v>
          </cell>
          <cell r="E211" t="str">
            <v>4*1.36KG</v>
          </cell>
        </row>
        <row r="213">
          <cell r="C213">
            <v>71.28</v>
          </cell>
          <cell r="D213">
            <v>35.64</v>
          </cell>
          <cell r="E213" t="str">
            <v>2UNITE</v>
          </cell>
        </row>
        <row r="214">
          <cell r="C214">
            <v>91.88</v>
          </cell>
          <cell r="D214">
            <v>22.97</v>
          </cell>
          <cell r="E214" t="str">
            <v>4 UNITE</v>
          </cell>
        </row>
        <row r="215">
          <cell r="C215">
            <v>76.430000000000007</v>
          </cell>
          <cell r="D215">
            <v>0.34120535714285716</v>
          </cell>
          <cell r="E215" t="str">
            <v>4*54UN</v>
          </cell>
        </row>
        <row r="216">
          <cell r="C216">
            <v>184</v>
          </cell>
          <cell r="D216">
            <v>46</v>
          </cell>
          <cell r="E216" t="str">
            <v>4 UNITE</v>
          </cell>
        </row>
        <row r="217">
          <cell r="C217">
            <v>20.059999999999999</v>
          </cell>
          <cell r="D217">
            <v>20.059999999999999</v>
          </cell>
          <cell r="E217" t="str">
            <v>UNITE</v>
          </cell>
        </row>
        <row r="218">
          <cell r="C218">
            <v>37.5</v>
          </cell>
          <cell r="D218">
            <v>0.625</v>
          </cell>
          <cell r="E218" t="str">
            <v>1*60UN</v>
          </cell>
        </row>
        <row r="219">
          <cell r="C219">
            <v>35</v>
          </cell>
          <cell r="D219">
            <v>35</v>
          </cell>
          <cell r="E219" t="str">
            <v>UNITÉ</v>
          </cell>
        </row>
        <row r="220">
          <cell r="C220">
            <v>35</v>
          </cell>
          <cell r="D220">
            <v>35</v>
          </cell>
          <cell r="E220" t="str">
            <v>UNITÉ</v>
          </cell>
        </row>
        <row r="221">
          <cell r="C221">
            <v>24.61</v>
          </cell>
          <cell r="D221">
            <v>24.61</v>
          </cell>
          <cell r="E221" t="str">
            <v>UNITÉ</v>
          </cell>
        </row>
        <row r="222">
          <cell r="C222">
            <v>55.26</v>
          </cell>
          <cell r="D222">
            <v>27.63</v>
          </cell>
          <cell r="E222" t="str">
            <v>2 UNITES</v>
          </cell>
        </row>
        <row r="223">
          <cell r="C223">
            <v>56.86</v>
          </cell>
          <cell r="D223">
            <v>0.59229166666666666</v>
          </cell>
          <cell r="E223" t="str">
            <v>2*48UN</v>
          </cell>
        </row>
        <row r="224">
          <cell r="C224">
            <v>28.41</v>
          </cell>
          <cell r="D224">
            <v>7.1025</v>
          </cell>
          <cell r="E224" t="str">
            <v>4UN</v>
          </cell>
        </row>
        <row r="225">
          <cell r="C225">
            <v>70.56</v>
          </cell>
          <cell r="D225">
            <v>35.28</v>
          </cell>
          <cell r="E225" t="str">
            <v>2 UNITES</v>
          </cell>
        </row>
        <row r="226">
          <cell r="C226">
            <v>1.95</v>
          </cell>
          <cell r="D226">
            <v>1.95</v>
          </cell>
          <cell r="E226" t="str">
            <v>UN</v>
          </cell>
        </row>
        <row r="227">
          <cell r="C227">
            <v>1.95</v>
          </cell>
          <cell r="D227">
            <v>1.95</v>
          </cell>
          <cell r="E227" t="str">
            <v>UN</v>
          </cell>
        </row>
        <row r="229">
          <cell r="C229">
            <v>16.5</v>
          </cell>
          <cell r="D229">
            <v>6.6</v>
          </cell>
          <cell r="E229" t="str">
            <v>2,5KG/CS</v>
          </cell>
        </row>
        <row r="230">
          <cell r="C230">
            <v>20.5</v>
          </cell>
          <cell r="D230">
            <v>20.5</v>
          </cell>
          <cell r="E230" t="str">
            <v>KG</v>
          </cell>
        </row>
        <row r="232">
          <cell r="C232">
            <v>44.38</v>
          </cell>
        </row>
        <row r="234">
          <cell r="C234">
            <v>60.9</v>
          </cell>
          <cell r="D234">
            <v>16.240000000000002</v>
          </cell>
          <cell r="E234" t="str">
            <v>12*311GR</v>
          </cell>
        </row>
        <row r="235">
          <cell r="C235">
            <v>39.5</v>
          </cell>
          <cell r="D235">
            <v>158</v>
          </cell>
          <cell r="E235" t="str">
            <v>250GR</v>
          </cell>
        </row>
        <row r="236">
          <cell r="C236">
            <v>114.28</v>
          </cell>
          <cell r="D236">
            <v>1.4285000000000001</v>
          </cell>
          <cell r="E236" t="str">
            <v>80 UN</v>
          </cell>
        </row>
        <row r="237">
          <cell r="C237">
            <v>59</v>
          </cell>
          <cell r="D237">
            <v>11.8</v>
          </cell>
          <cell r="E237" t="str">
            <v>5KG</v>
          </cell>
        </row>
        <row r="238">
          <cell r="C238">
            <v>32.74</v>
          </cell>
          <cell r="D238">
            <v>5.456666666666667</v>
          </cell>
          <cell r="E238" t="str">
            <v>6*16OZ</v>
          </cell>
        </row>
        <row r="239">
          <cell r="C239">
            <v>26.73</v>
          </cell>
          <cell r="D239">
            <v>2.2275</v>
          </cell>
          <cell r="E239" t="str">
            <v>12*1KG</v>
          </cell>
        </row>
        <row r="240">
          <cell r="C240">
            <v>9.52</v>
          </cell>
        </row>
        <row r="241">
          <cell r="C241">
            <v>10</v>
          </cell>
          <cell r="D241">
            <v>10</v>
          </cell>
          <cell r="E241" t="str">
            <v>KG</v>
          </cell>
        </row>
        <row r="242">
          <cell r="C242">
            <v>40.99</v>
          </cell>
          <cell r="D242">
            <v>7.590740740740741</v>
          </cell>
          <cell r="E242" t="str">
            <v>6*2LBS</v>
          </cell>
        </row>
        <row r="243">
          <cell r="C243">
            <v>62.77</v>
          </cell>
          <cell r="D243">
            <v>11.624074074074075</v>
          </cell>
          <cell r="E243" t="str">
            <v>12/1LBS</v>
          </cell>
        </row>
        <row r="244">
          <cell r="C244">
            <v>33.549999999999997</v>
          </cell>
          <cell r="D244">
            <v>3.4516460905349788</v>
          </cell>
          <cell r="E244" t="str">
            <v>9,072KG</v>
          </cell>
        </row>
        <row r="245">
          <cell r="C245">
            <v>0.77</v>
          </cell>
          <cell r="D245">
            <v>0.77</v>
          </cell>
          <cell r="E245" t="str">
            <v>UNITE</v>
          </cell>
        </row>
        <row r="246">
          <cell r="C246">
            <v>1.5</v>
          </cell>
          <cell r="D246">
            <v>1.5</v>
          </cell>
          <cell r="E246" t="str">
            <v>UNITE</v>
          </cell>
        </row>
        <row r="247">
          <cell r="C247">
            <v>20.46</v>
          </cell>
          <cell r="D247">
            <v>1.6</v>
          </cell>
          <cell r="E247" t="str">
            <v>10KG</v>
          </cell>
        </row>
        <row r="248">
          <cell r="C248">
            <v>25.76</v>
          </cell>
          <cell r="D248">
            <v>1.5117370892018782</v>
          </cell>
          <cell r="E248" t="str">
            <v>6*2.84L</v>
          </cell>
        </row>
        <row r="249">
          <cell r="C249">
            <v>40.99</v>
          </cell>
          <cell r="D249">
            <v>3.4158333333333335</v>
          </cell>
          <cell r="E249" t="str">
            <v>12*796 ML</v>
          </cell>
        </row>
        <row r="250">
          <cell r="C250">
            <v>40</v>
          </cell>
          <cell r="D250">
            <v>40</v>
          </cell>
          <cell r="E250" t="str">
            <v>KG</v>
          </cell>
        </row>
        <row r="251">
          <cell r="C251">
            <v>10.01</v>
          </cell>
          <cell r="D251">
            <v>10.01</v>
          </cell>
          <cell r="E251" t="str">
            <v>KG</v>
          </cell>
        </row>
        <row r="252">
          <cell r="C252">
            <v>28.35</v>
          </cell>
          <cell r="D252">
            <v>1.7718750000000001</v>
          </cell>
          <cell r="E252" t="str">
            <v>16L</v>
          </cell>
        </row>
        <row r="254">
          <cell r="C254">
            <v>24.44</v>
          </cell>
        </row>
        <row r="255">
          <cell r="C255">
            <v>46.35</v>
          </cell>
          <cell r="D255">
            <v>2.6791907514450868</v>
          </cell>
          <cell r="E255" t="str">
            <v>17.3L</v>
          </cell>
        </row>
        <row r="256">
          <cell r="C256">
            <v>6.2</v>
          </cell>
          <cell r="D256">
            <v>6.2</v>
          </cell>
          <cell r="E256" t="str">
            <v>KG</v>
          </cell>
        </row>
        <row r="257">
          <cell r="C257">
            <v>57.6</v>
          </cell>
          <cell r="D257">
            <v>9.9585062240663902</v>
          </cell>
          <cell r="E257" t="str">
            <v>12*482GR</v>
          </cell>
        </row>
        <row r="258">
          <cell r="C258">
            <v>57.6</v>
          </cell>
          <cell r="D258">
            <v>9.9585062240663902</v>
          </cell>
          <cell r="E258" t="str">
            <v>12*482GR</v>
          </cell>
        </row>
        <row r="259">
          <cell r="C259">
            <v>57.6</v>
          </cell>
          <cell r="D259">
            <v>9.9585062240663902</v>
          </cell>
          <cell r="E259" t="str">
            <v>12*482GR</v>
          </cell>
        </row>
        <row r="260">
          <cell r="C260">
            <v>68.349999999999994</v>
          </cell>
          <cell r="D260">
            <v>7.5944444444444441</v>
          </cell>
          <cell r="E260" t="str">
            <v>9*1KG</v>
          </cell>
        </row>
        <row r="261">
          <cell r="C261">
            <v>38.409999999999997</v>
          </cell>
          <cell r="D261">
            <v>33.692982456140349</v>
          </cell>
          <cell r="E261" t="str">
            <v>1.14 LITRE</v>
          </cell>
        </row>
        <row r="262">
          <cell r="C262">
            <v>36.36</v>
          </cell>
          <cell r="D262">
            <v>32.035242290748897</v>
          </cell>
          <cell r="E262" t="str">
            <v>1.135 KG</v>
          </cell>
        </row>
        <row r="263">
          <cell r="C263">
            <v>7.9</v>
          </cell>
          <cell r="D263">
            <v>7.9</v>
          </cell>
          <cell r="E263" t="str">
            <v>KG</v>
          </cell>
        </row>
        <row r="264">
          <cell r="C264">
            <v>26.55</v>
          </cell>
          <cell r="D264">
            <v>8.85</v>
          </cell>
          <cell r="E264" t="str">
            <v>6*50GR</v>
          </cell>
        </row>
        <row r="266">
          <cell r="C266">
            <v>10.95</v>
          </cell>
          <cell r="D266">
            <v>10.95</v>
          </cell>
          <cell r="E266" t="str">
            <v>KG</v>
          </cell>
        </row>
        <row r="267">
          <cell r="C267">
            <v>111.25</v>
          </cell>
          <cell r="D267">
            <v>23.177083333333336</v>
          </cell>
          <cell r="E267" t="str">
            <v>12*400GR</v>
          </cell>
        </row>
        <row r="268">
          <cell r="C268">
            <v>10.75</v>
          </cell>
          <cell r="D268">
            <v>10.75</v>
          </cell>
          <cell r="E268" t="str">
            <v>KG</v>
          </cell>
        </row>
        <row r="269">
          <cell r="C269">
            <v>10.75</v>
          </cell>
          <cell r="D269">
            <v>10.75</v>
          </cell>
          <cell r="E269" t="str">
            <v>2.X 2.27 KG</v>
          </cell>
        </row>
        <row r="270">
          <cell r="C270">
            <v>48.05</v>
          </cell>
          <cell r="D270">
            <v>3.5310111699000584</v>
          </cell>
          <cell r="E270" t="str">
            <v>13,608 KG</v>
          </cell>
        </row>
        <row r="272">
          <cell r="C272">
            <v>19.7</v>
          </cell>
          <cell r="D272">
            <v>19.7</v>
          </cell>
          <cell r="E272" t="str">
            <v>KG</v>
          </cell>
        </row>
        <row r="273">
          <cell r="C273">
            <v>29.41</v>
          </cell>
        </row>
        <row r="274">
          <cell r="C274">
            <v>15.75</v>
          </cell>
        </row>
        <row r="275">
          <cell r="C275">
            <v>15.76</v>
          </cell>
        </row>
        <row r="276">
          <cell r="C276">
            <v>44.09</v>
          </cell>
          <cell r="D276">
            <v>3.6741666666666668</v>
          </cell>
          <cell r="E276" t="str">
            <v>6*2LITRES</v>
          </cell>
        </row>
        <row r="277">
          <cell r="C277">
            <v>15.76</v>
          </cell>
          <cell r="D277">
            <v>1.3658666666666666</v>
          </cell>
          <cell r="E277" t="str">
            <v>12 X 960ML</v>
          </cell>
        </row>
        <row r="278">
          <cell r="C278">
            <v>20.58</v>
          </cell>
        </row>
        <row r="279">
          <cell r="C279">
            <v>17.2</v>
          </cell>
          <cell r="D279">
            <v>1.4333333333333333</v>
          </cell>
          <cell r="E279" t="str">
            <v>12*1LITRE</v>
          </cell>
        </row>
        <row r="280">
          <cell r="C280">
            <v>20</v>
          </cell>
        </row>
        <row r="281">
          <cell r="C281">
            <v>12.82</v>
          </cell>
        </row>
        <row r="282">
          <cell r="C282">
            <v>40.17</v>
          </cell>
          <cell r="D282">
            <v>0.66949999999999998</v>
          </cell>
          <cell r="E282" t="str">
            <v>60 UNITÉ</v>
          </cell>
        </row>
        <row r="284">
          <cell r="D284">
            <v>0.5</v>
          </cell>
        </row>
        <row r="285">
          <cell r="C285">
            <v>19.93</v>
          </cell>
        </row>
        <row r="286">
          <cell r="C286">
            <v>12</v>
          </cell>
        </row>
        <row r="287">
          <cell r="C287">
            <v>73.63</v>
          </cell>
          <cell r="D287">
            <v>1.3148214285714286</v>
          </cell>
          <cell r="E287" t="str">
            <v>2*28 UN</v>
          </cell>
        </row>
        <row r="288">
          <cell r="C288">
            <v>12.27</v>
          </cell>
        </row>
        <row r="289">
          <cell r="C289">
            <v>42.39</v>
          </cell>
        </row>
        <row r="290">
          <cell r="C290">
            <v>14.85</v>
          </cell>
          <cell r="D290">
            <v>3.2709251101321586</v>
          </cell>
          <cell r="E290" t="str">
            <v>4.54 KG</v>
          </cell>
        </row>
        <row r="291">
          <cell r="C291">
            <v>32.369999999999997</v>
          </cell>
          <cell r="D291">
            <v>10.79</v>
          </cell>
          <cell r="E291" t="str">
            <v>3*1KG</v>
          </cell>
        </row>
        <row r="292">
          <cell r="C292">
            <v>32.369999999999997</v>
          </cell>
          <cell r="D292">
            <v>10.79</v>
          </cell>
          <cell r="E292" t="str">
            <v>3*1KG</v>
          </cell>
        </row>
        <row r="293">
          <cell r="C293">
            <v>9.41</v>
          </cell>
        </row>
        <row r="294">
          <cell r="C294">
            <v>6.5</v>
          </cell>
          <cell r="D294">
            <v>7.15</v>
          </cell>
          <cell r="E294" t="str">
            <v>0.907KG</v>
          </cell>
        </row>
        <row r="295">
          <cell r="C295">
            <v>65.64</v>
          </cell>
          <cell r="D295">
            <v>65.64</v>
          </cell>
          <cell r="E295" t="str">
            <v>KG</v>
          </cell>
        </row>
        <row r="296">
          <cell r="C296">
            <v>28.06</v>
          </cell>
          <cell r="D296">
            <v>28.06</v>
          </cell>
          <cell r="E296" t="str">
            <v>KG</v>
          </cell>
        </row>
        <row r="298">
          <cell r="C298">
            <v>24.25</v>
          </cell>
          <cell r="D298">
            <v>2.6736493936052921</v>
          </cell>
          <cell r="E298" t="str">
            <v>9.07KG</v>
          </cell>
        </row>
        <row r="299">
          <cell r="C299">
            <v>8</v>
          </cell>
          <cell r="D299">
            <v>8</v>
          </cell>
          <cell r="E299" t="str">
            <v>KG</v>
          </cell>
        </row>
        <row r="300">
          <cell r="C300">
            <v>32.369999999999997</v>
          </cell>
          <cell r="D300">
            <v>2.84856</v>
          </cell>
          <cell r="E300" t="str">
            <v>25*454 GR</v>
          </cell>
        </row>
        <row r="301">
          <cell r="C301">
            <v>32.369999999999997</v>
          </cell>
          <cell r="D301">
            <v>3.2369999999999997</v>
          </cell>
          <cell r="E301" t="str">
            <v>10KG</v>
          </cell>
        </row>
        <row r="302">
          <cell r="C302">
            <v>13.68</v>
          </cell>
          <cell r="D302">
            <v>13.68</v>
          </cell>
          <cell r="E302" t="str">
            <v>KG</v>
          </cell>
        </row>
        <row r="303">
          <cell r="C303">
            <v>32.25</v>
          </cell>
        </row>
        <row r="304">
          <cell r="C304">
            <v>1.08</v>
          </cell>
          <cell r="D304">
            <v>2.88</v>
          </cell>
          <cell r="E304" t="str">
            <v>375GR</v>
          </cell>
        </row>
        <row r="305">
          <cell r="C305">
            <v>21.25</v>
          </cell>
          <cell r="D305">
            <v>1.6346153846153846</v>
          </cell>
          <cell r="E305" t="str">
            <v>13KG</v>
          </cell>
        </row>
        <row r="307">
          <cell r="C307">
            <v>20.68</v>
          </cell>
          <cell r="D307">
            <v>3.1815384615384614</v>
          </cell>
          <cell r="E307" t="str">
            <v>6.5kg</v>
          </cell>
        </row>
        <row r="308">
          <cell r="C308">
            <v>46.57</v>
          </cell>
          <cell r="D308">
            <v>25.846350000000001</v>
          </cell>
          <cell r="E308" t="str">
            <v>4*450GR</v>
          </cell>
        </row>
        <row r="309">
          <cell r="C309">
            <v>57.45</v>
          </cell>
        </row>
        <row r="310">
          <cell r="C310">
            <v>32</v>
          </cell>
          <cell r="D310">
            <v>8</v>
          </cell>
          <cell r="E310" t="str">
            <v>2*2KG</v>
          </cell>
        </row>
        <row r="311">
          <cell r="C311">
            <v>37.799999999999997</v>
          </cell>
          <cell r="D311">
            <v>10</v>
          </cell>
          <cell r="E311" t="str">
            <v>9*420GR</v>
          </cell>
        </row>
        <row r="312">
          <cell r="C312">
            <v>13.56</v>
          </cell>
          <cell r="D312">
            <v>2.7120000000000002</v>
          </cell>
          <cell r="E312" t="str">
            <v>5KG</v>
          </cell>
        </row>
        <row r="313">
          <cell r="C313">
            <v>41.3</v>
          </cell>
          <cell r="D313">
            <v>0.16519999999999999</v>
          </cell>
          <cell r="E313" t="str">
            <v>20KG OU 250 UN</v>
          </cell>
        </row>
        <row r="314">
          <cell r="C314">
            <v>62</v>
          </cell>
        </row>
        <row r="315">
          <cell r="C315">
            <v>68.22</v>
          </cell>
          <cell r="D315">
            <v>5.0088105726872243</v>
          </cell>
          <cell r="E315" t="str">
            <v>6*2.27 KG</v>
          </cell>
        </row>
        <row r="316">
          <cell r="C316">
            <v>61.58</v>
          </cell>
          <cell r="D316">
            <v>10.263333333333334</v>
          </cell>
          <cell r="E316" t="str">
            <v>6*1L</v>
          </cell>
        </row>
        <row r="317">
          <cell r="C317">
            <v>57.31</v>
          </cell>
          <cell r="D317">
            <v>0.7959722222222223</v>
          </cell>
          <cell r="E317" t="str">
            <v>72*62GR</v>
          </cell>
        </row>
        <row r="318">
          <cell r="C318">
            <v>45</v>
          </cell>
        </row>
        <row r="319">
          <cell r="C319">
            <v>35.31</v>
          </cell>
          <cell r="D319">
            <v>0.58850000000000002</v>
          </cell>
          <cell r="E319" t="str">
            <v>60 UNITÉ</v>
          </cell>
        </row>
        <row r="320">
          <cell r="C320">
            <v>35.31</v>
          </cell>
          <cell r="D320">
            <v>0.58850000000000002</v>
          </cell>
          <cell r="E320" t="str">
            <v>60 UNITÉ</v>
          </cell>
        </row>
        <row r="321">
          <cell r="C321">
            <v>16.27</v>
          </cell>
          <cell r="D321">
            <v>0.19369047619047619</v>
          </cell>
          <cell r="E321" t="str">
            <v>84 UN</v>
          </cell>
        </row>
        <row r="322">
          <cell r="C322">
            <v>16.27</v>
          </cell>
          <cell r="D322">
            <v>0.19369047619047619</v>
          </cell>
          <cell r="E322" t="str">
            <v>84 UN</v>
          </cell>
        </row>
        <row r="323">
          <cell r="C323">
            <v>40.06</v>
          </cell>
          <cell r="D323">
            <v>0.25037500000000001</v>
          </cell>
          <cell r="E323" t="str">
            <v>160 UN</v>
          </cell>
        </row>
        <row r="326">
          <cell r="C326">
            <v>30</v>
          </cell>
          <cell r="D326">
            <v>30</v>
          </cell>
          <cell r="E326" t="str">
            <v>KG</v>
          </cell>
        </row>
        <row r="327">
          <cell r="C327">
            <v>104.66</v>
          </cell>
          <cell r="D327">
            <v>0.72680555555555548</v>
          </cell>
          <cell r="E327" t="str">
            <v>144UN</v>
          </cell>
        </row>
        <row r="328">
          <cell r="C328">
            <v>30</v>
          </cell>
          <cell r="D328">
            <v>40</v>
          </cell>
          <cell r="E328" t="str">
            <v>750ML</v>
          </cell>
        </row>
        <row r="330">
          <cell r="C330">
            <v>7.12</v>
          </cell>
          <cell r="D330">
            <v>7.12</v>
          </cell>
          <cell r="E330" t="str">
            <v>KG</v>
          </cell>
        </row>
        <row r="331">
          <cell r="C331">
            <v>12.65</v>
          </cell>
        </row>
        <row r="332">
          <cell r="C332">
            <v>34.25</v>
          </cell>
          <cell r="D332">
            <v>3.722826086956522</v>
          </cell>
          <cell r="E332" t="str">
            <v>2*4.6 L</v>
          </cell>
        </row>
        <row r="333">
          <cell r="C333">
            <v>33.71</v>
          </cell>
          <cell r="D333">
            <v>3.371</v>
          </cell>
          <cell r="E333" t="str">
            <v>2*5L</v>
          </cell>
        </row>
        <row r="334">
          <cell r="C334">
            <v>5.35</v>
          </cell>
          <cell r="D334">
            <v>11.877000000000001</v>
          </cell>
          <cell r="E334" t="str">
            <v>450GR</v>
          </cell>
        </row>
        <row r="336">
          <cell r="C336">
            <v>36.21</v>
          </cell>
          <cell r="D336">
            <v>3.9358695652173918</v>
          </cell>
          <cell r="E336" t="str">
            <v>2*4.6L</v>
          </cell>
        </row>
        <row r="337">
          <cell r="C337">
            <v>14.06</v>
          </cell>
        </row>
        <row r="338">
          <cell r="C338">
            <v>4.55</v>
          </cell>
        </row>
        <row r="339">
          <cell r="C339">
            <v>39.26</v>
          </cell>
          <cell r="D339">
            <v>0.24234567901234566</v>
          </cell>
          <cell r="E339" t="str">
            <v>162 UN</v>
          </cell>
        </row>
        <row r="340">
          <cell r="C340">
            <v>18.5</v>
          </cell>
          <cell r="D340">
            <v>0.77083333333333337</v>
          </cell>
          <cell r="E340" t="str">
            <v>24 unités</v>
          </cell>
        </row>
        <row r="341">
          <cell r="C341">
            <v>23.5</v>
          </cell>
        </row>
        <row r="342">
          <cell r="C342">
            <v>23.17</v>
          </cell>
          <cell r="D342">
            <v>2.1393633333333333</v>
          </cell>
          <cell r="E342" t="str">
            <v>6*554GR</v>
          </cell>
        </row>
        <row r="343">
          <cell r="C343">
            <v>50.92</v>
          </cell>
          <cell r="D343">
            <v>16.973333333333333</v>
          </cell>
          <cell r="E343" t="str">
            <v>3KG</v>
          </cell>
        </row>
        <row r="344">
          <cell r="C344">
            <v>3.99</v>
          </cell>
          <cell r="D344">
            <v>15.96</v>
          </cell>
          <cell r="E344" t="str">
            <v>250GR</v>
          </cell>
        </row>
        <row r="345">
          <cell r="C345">
            <v>15.6</v>
          </cell>
        </row>
        <row r="346">
          <cell r="C346">
            <v>42.04</v>
          </cell>
          <cell r="D346">
            <v>3.0866372980910426</v>
          </cell>
          <cell r="E346" t="str">
            <v>6*2.27KG</v>
          </cell>
        </row>
        <row r="347">
          <cell r="C347">
            <v>40.28</v>
          </cell>
          <cell r="D347">
            <v>2.2180616740088106</v>
          </cell>
          <cell r="E347" t="str">
            <v>8*2.27KG</v>
          </cell>
        </row>
        <row r="348">
          <cell r="C348">
            <v>12.68</v>
          </cell>
        </row>
        <row r="349">
          <cell r="C349">
            <v>48.2</v>
          </cell>
          <cell r="D349">
            <v>2.7386363636363638</v>
          </cell>
          <cell r="E349" t="str">
            <v>8.2.27KG</v>
          </cell>
        </row>
        <row r="350">
          <cell r="C350">
            <v>43.7</v>
          </cell>
        </row>
        <row r="351">
          <cell r="C351">
            <v>17.47</v>
          </cell>
          <cell r="D351">
            <v>0.24263888888888888</v>
          </cell>
          <cell r="E351" t="str">
            <v>72 UNE</v>
          </cell>
        </row>
        <row r="353">
          <cell r="C353">
            <v>48.88</v>
          </cell>
          <cell r="D353">
            <v>11.980392156862745</v>
          </cell>
          <cell r="E353" t="str">
            <v>6*680GR</v>
          </cell>
        </row>
        <row r="354">
          <cell r="C354">
            <v>18.98</v>
          </cell>
          <cell r="D354">
            <v>4.7450000000000001</v>
          </cell>
          <cell r="E354" t="str">
            <v>4KG</v>
          </cell>
        </row>
        <row r="356">
          <cell r="C356">
            <v>81.47</v>
          </cell>
          <cell r="D356">
            <v>6.7891666666666666</v>
          </cell>
          <cell r="E356" t="str">
            <v>6*2KG</v>
          </cell>
        </row>
        <row r="358">
          <cell r="C358">
            <v>60.2</v>
          </cell>
          <cell r="D358">
            <v>8.6</v>
          </cell>
          <cell r="E358" t="str">
            <v>2*3.5KG</v>
          </cell>
        </row>
        <row r="359">
          <cell r="C359">
            <v>39.409999999999997</v>
          </cell>
          <cell r="D359">
            <v>5.63</v>
          </cell>
          <cell r="E359" t="str">
            <v>2*3.5KG</v>
          </cell>
        </row>
        <row r="360">
          <cell r="C360">
            <v>60.2</v>
          </cell>
          <cell r="D360">
            <v>8.6</v>
          </cell>
          <cell r="E360" t="str">
            <v>2*3.5KG</v>
          </cell>
        </row>
        <row r="361">
          <cell r="C361">
            <v>50.94</v>
          </cell>
          <cell r="D361">
            <v>0.63674999999999993</v>
          </cell>
          <cell r="E361" t="str">
            <v>80*85GR</v>
          </cell>
        </row>
        <row r="362">
          <cell r="C362">
            <v>57.07</v>
          </cell>
          <cell r="D362">
            <v>0.79263888888888889</v>
          </cell>
          <cell r="E362" t="str">
            <v>72*98GR</v>
          </cell>
        </row>
        <row r="363">
          <cell r="C363">
            <v>15.88</v>
          </cell>
        </row>
        <row r="364">
          <cell r="C364">
            <v>24.21</v>
          </cell>
        </row>
        <row r="365">
          <cell r="C365">
            <v>38.17</v>
          </cell>
          <cell r="D365">
            <v>3.8170000000000002</v>
          </cell>
          <cell r="E365" t="str">
            <v>10KG</v>
          </cell>
        </row>
        <row r="367">
          <cell r="C367">
            <v>36.799999999999997</v>
          </cell>
          <cell r="D367">
            <v>4.0573318632855564</v>
          </cell>
          <cell r="E367" t="str">
            <v>20 LBS</v>
          </cell>
        </row>
        <row r="368">
          <cell r="C368">
            <v>15</v>
          </cell>
          <cell r="D368">
            <v>0.41666666666666669</v>
          </cell>
          <cell r="E368" t="str">
            <v>2/CS PAR 18TR</v>
          </cell>
        </row>
        <row r="369">
          <cell r="C369">
            <v>15</v>
          </cell>
          <cell r="D369">
            <v>0.41666666666666669</v>
          </cell>
          <cell r="E369" t="str">
            <v>2*18 TRANCHE</v>
          </cell>
        </row>
        <row r="370">
          <cell r="C370">
            <v>2.69</v>
          </cell>
          <cell r="D370">
            <v>0.38428571428571429</v>
          </cell>
          <cell r="E370" t="str">
            <v>7 TRANCHES</v>
          </cell>
        </row>
        <row r="371">
          <cell r="C371">
            <v>2.69</v>
          </cell>
          <cell r="D371">
            <v>0.38428571428571429</v>
          </cell>
          <cell r="E371" t="str">
            <v>7 TRANCHES</v>
          </cell>
        </row>
        <row r="372">
          <cell r="C372">
            <v>58.17</v>
          </cell>
          <cell r="D372">
            <v>0.30296875000000001</v>
          </cell>
          <cell r="E372" t="str">
            <v>192*25GR</v>
          </cell>
        </row>
        <row r="373">
          <cell r="C373">
            <v>2.69</v>
          </cell>
          <cell r="D373">
            <v>0.38428571428571429</v>
          </cell>
          <cell r="E373" t="str">
            <v>7 TRANCHES</v>
          </cell>
        </row>
        <row r="374">
          <cell r="C374">
            <v>34.93</v>
          </cell>
          <cell r="D374">
            <v>0.3493</v>
          </cell>
          <cell r="E374" t="str">
            <v>100*50GR</v>
          </cell>
        </row>
        <row r="375">
          <cell r="C375">
            <v>67.89</v>
          </cell>
          <cell r="D375">
            <v>0.28287499999999999</v>
          </cell>
          <cell r="E375" t="str">
            <v>240*40GR</v>
          </cell>
        </row>
        <row r="376">
          <cell r="C376">
            <v>67.89</v>
          </cell>
          <cell r="D376">
            <v>0.28287499999999999</v>
          </cell>
          <cell r="E376" t="str">
            <v>240*40GR</v>
          </cell>
        </row>
        <row r="377">
          <cell r="C377">
            <v>0.19</v>
          </cell>
          <cell r="D377">
            <v>0.19</v>
          </cell>
          <cell r="E377" t="str">
            <v>UN</v>
          </cell>
        </row>
        <row r="378">
          <cell r="C378">
            <v>26.53</v>
          </cell>
          <cell r="D378">
            <v>0.73694444444444451</v>
          </cell>
          <cell r="E378" t="str">
            <v>2/CS</v>
          </cell>
        </row>
        <row r="379">
          <cell r="C379">
            <v>12</v>
          </cell>
        </row>
        <row r="381">
          <cell r="C381">
            <v>27.42</v>
          </cell>
          <cell r="D381">
            <v>0.57125000000000004</v>
          </cell>
          <cell r="E381" t="str">
            <v>48*65GR</v>
          </cell>
        </row>
        <row r="382">
          <cell r="C382">
            <v>0.45</v>
          </cell>
          <cell r="D382">
            <v>0.45</v>
          </cell>
          <cell r="E382" t="str">
            <v>UN</v>
          </cell>
        </row>
        <row r="383">
          <cell r="C383">
            <v>46.17</v>
          </cell>
          <cell r="D383">
            <v>0.577125</v>
          </cell>
          <cell r="E383" t="str">
            <v>80*90GR</v>
          </cell>
        </row>
        <row r="384">
          <cell r="C384">
            <v>36.85</v>
          </cell>
          <cell r="D384">
            <v>0.25590277777777781</v>
          </cell>
          <cell r="E384" t="str">
            <v>144 UNITÉ</v>
          </cell>
        </row>
        <row r="385">
          <cell r="C385">
            <v>15</v>
          </cell>
          <cell r="D385">
            <v>0.41666666666666669</v>
          </cell>
          <cell r="E385" t="str">
            <v>2*18 TR</v>
          </cell>
        </row>
        <row r="386">
          <cell r="C386">
            <v>17.3</v>
          </cell>
          <cell r="D386">
            <v>0.72083333333333333</v>
          </cell>
          <cell r="E386" t="str">
            <v>24*300GR</v>
          </cell>
        </row>
        <row r="387">
          <cell r="C387">
            <v>35.11</v>
          </cell>
          <cell r="D387">
            <v>0.70219999999999994</v>
          </cell>
          <cell r="E387" t="str">
            <v>50 UN</v>
          </cell>
        </row>
        <row r="388">
          <cell r="C388">
            <v>15</v>
          </cell>
          <cell r="D388">
            <v>0.41666666666666669</v>
          </cell>
          <cell r="E388" t="str">
            <v>2*18TR</v>
          </cell>
        </row>
        <row r="390">
          <cell r="C390">
            <v>23.32</v>
          </cell>
          <cell r="D390">
            <v>0.51822222222222225</v>
          </cell>
          <cell r="E390" t="str">
            <v>45 UN</v>
          </cell>
        </row>
        <row r="391">
          <cell r="C391">
            <v>43.48</v>
          </cell>
          <cell r="D391">
            <v>0.62114285714285711</v>
          </cell>
          <cell r="E391" t="str">
            <v>54* 70 GR</v>
          </cell>
        </row>
        <row r="392">
          <cell r="C392">
            <v>22.6</v>
          </cell>
          <cell r="D392">
            <v>0.28250000000000003</v>
          </cell>
          <cell r="E392" t="str">
            <v>80*30GR</v>
          </cell>
        </row>
        <row r="393">
          <cell r="C393">
            <v>43.48</v>
          </cell>
          <cell r="D393">
            <v>0.62114285714285711</v>
          </cell>
          <cell r="E393" t="str">
            <v>54* 70 GR</v>
          </cell>
        </row>
        <row r="394">
          <cell r="C394">
            <v>51.37</v>
          </cell>
          <cell r="D394">
            <v>0.79030769230769227</v>
          </cell>
          <cell r="E394" t="str">
            <v>65*150gr</v>
          </cell>
        </row>
        <row r="395">
          <cell r="C395">
            <v>41.89</v>
          </cell>
          <cell r="D395">
            <v>1.1636111111111112</v>
          </cell>
          <cell r="E395" t="str">
            <v>36 UNITÉ</v>
          </cell>
        </row>
        <row r="396">
          <cell r="C396">
            <v>34.840000000000003</v>
          </cell>
          <cell r="D396">
            <v>0.29033333333333339</v>
          </cell>
          <cell r="E396" t="str">
            <v>120 UN</v>
          </cell>
        </row>
        <row r="397">
          <cell r="C397">
            <v>43.48</v>
          </cell>
          <cell r="D397">
            <v>0.72466666666666657</v>
          </cell>
          <cell r="E397" t="str">
            <v>60 UNITÉ</v>
          </cell>
        </row>
        <row r="398">
          <cell r="C398">
            <v>54.91</v>
          </cell>
        </row>
        <row r="399">
          <cell r="C399">
            <v>49.93</v>
          </cell>
          <cell r="D399">
            <v>0.83216666666666661</v>
          </cell>
          <cell r="E399" t="str">
            <v>60*75GR</v>
          </cell>
        </row>
        <row r="401">
          <cell r="C401">
            <v>28.85</v>
          </cell>
          <cell r="D401">
            <v>0.24041666666666667</v>
          </cell>
          <cell r="E401" t="str">
            <v>120*0.08KG</v>
          </cell>
        </row>
        <row r="402">
          <cell r="C402">
            <v>34.840000000000003</v>
          </cell>
          <cell r="D402">
            <v>0.79181818181818187</v>
          </cell>
          <cell r="E402" t="str">
            <v>44 UN</v>
          </cell>
        </row>
        <row r="403">
          <cell r="C403">
            <v>65.650000000000006</v>
          </cell>
          <cell r="D403">
            <v>0.54708333333333337</v>
          </cell>
          <cell r="E403" t="str">
            <v>120 UN</v>
          </cell>
        </row>
        <row r="404">
          <cell r="C404">
            <v>26.95</v>
          </cell>
          <cell r="D404">
            <v>3.963895833333333</v>
          </cell>
          <cell r="E404" t="str">
            <v>24*283 GR</v>
          </cell>
        </row>
        <row r="405">
          <cell r="C405">
            <v>21.09</v>
          </cell>
          <cell r="D405">
            <v>14.06</v>
          </cell>
          <cell r="E405" t="str">
            <v>1.5KG</v>
          </cell>
        </row>
        <row r="406">
          <cell r="C406">
            <v>0.45</v>
          </cell>
          <cell r="D406">
            <v>0.45</v>
          </cell>
          <cell r="E406" t="str">
            <v>UN</v>
          </cell>
        </row>
        <row r="407">
          <cell r="C407">
            <v>35.1</v>
          </cell>
          <cell r="D407">
            <v>0.58500000000000008</v>
          </cell>
          <cell r="E407" t="str">
            <v>60 UNITÉ</v>
          </cell>
        </row>
        <row r="408">
          <cell r="C408">
            <v>39.01</v>
          </cell>
          <cell r="D408">
            <v>0.32508333333333334</v>
          </cell>
          <cell r="E408" t="str">
            <v>120 UN</v>
          </cell>
        </row>
        <row r="409">
          <cell r="C409">
            <v>1.1299999999999999</v>
          </cell>
        </row>
        <row r="410">
          <cell r="C410">
            <v>22.77</v>
          </cell>
          <cell r="D410">
            <v>30.284100000000002</v>
          </cell>
          <cell r="E410" t="str">
            <v>750MML</v>
          </cell>
        </row>
        <row r="411">
          <cell r="C411">
            <v>17.95</v>
          </cell>
        </row>
        <row r="412">
          <cell r="C412">
            <v>39.44</v>
          </cell>
        </row>
        <row r="413">
          <cell r="C413">
            <v>0</v>
          </cell>
        </row>
        <row r="414">
          <cell r="C414">
            <v>80.02</v>
          </cell>
          <cell r="D414">
            <v>4.0009999999999994</v>
          </cell>
          <cell r="E414" t="str">
            <v>20KG</v>
          </cell>
        </row>
        <row r="415">
          <cell r="C415">
            <v>1.34</v>
          </cell>
          <cell r="D415">
            <v>1.34</v>
          </cell>
          <cell r="E415" t="str">
            <v xml:space="preserve">UN </v>
          </cell>
        </row>
        <row r="417">
          <cell r="C417">
            <v>40</v>
          </cell>
          <cell r="D417">
            <v>4</v>
          </cell>
          <cell r="E417" t="str">
            <v>10KG</v>
          </cell>
        </row>
        <row r="419">
          <cell r="C419">
            <v>46.57</v>
          </cell>
          <cell r="D419">
            <v>10.257709251101321</v>
          </cell>
          <cell r="E419" t="str">
            <v>2*2.27kg</v>
          </cell>
        </row>
        <row r="420">
          <cell r="C420">
            <v>23.96</v>
          </cell>
          <cell r="D420">
            <v>1.9966666666666668</v>
          </cell>
          <cell r="E420" t="str">
            <v>CS</v>
          </cell>
        </row>
        <row r="421">
          <cell r="C421">
            <v>13.75</v>
          </cell>
        </row>
        <row r="422">
          <cell r="C422">
            <v>33.54</v>
          </cell>
        </row>
        <row r="423">
          <cell r="C423">
            <v>28.86</v>
          </cell>
          <cell r="D423">
            <v>1.9239999999999999</v>
          </cell>
          <cell r="E423" t="str">
            <v>3*5KG</v>
          </cell>
        </row>
        <row r="424">
          <cell r="C424">
            <v>43.59</v>
          </cell>
          <cell r="D424">
            <v>2.1795</v>
          </cell>
          <cell r="E424" t="str">
            <v>20*312GR</v>
          </cell>
        </row>
        <row r="425">
          <cell r="C425">
            <v>15.88</v>
          </cell>
        </row>
        <row r="426">
          <cell r="C426">
            <v>21.44</v>
          </cell>
          <cell r="D426">
            <v>4.2880000000000003</v>
          </cell>
          <cell r="E426" t="str">
            <v>5*1KG</v>
          </cell>
        </row>
        <row r="427">
          <cell r="C427">
            <v>19.329999999999998</v>
          </cell>
          <cell r="D427">
            <v>2.1312017640573315</v>
          </cell>
          <cell r="E427" t="str">
            <v>20LBS</v>
          </cell>
        </row>
        <row r="429">
          <cell r="C429">
            <v>24.51</v>
          </cell>
          <cell r="D429">
            <v>2.7023153252480707</v>
          </cell>
          <cell r="E429" t="str">
            <v>9.07KG</v>
          </cell>
        </row>
        <row r="430">
          <cell r="C430">
            <v>42.5</v>
          </cell>
          <cell r="D430">
            <v>42.5</v>
          </cell>
          <cell r="E430" t="str">
            <v>KG</v>
          </cell>
        </row>
        <row r="431">
          <cell r="C431">
            <v>0.76</v>
          </cell>
          <cell r="D431">
            <v>0.76</v>
          </cell>
          <cell r="E431" t="str">
            <v xml:space="preserve">UN </v>
          </cell>
        </row>
        <row r="432">
          <cell r="C432">
            <v>15.16</v>
          </cell>
        </row>
        <row r="433">
          <cell r="C433">
            <v>14.74</v>
          </cell>
        </row>
        <row r="434">
          <cell r="C434">
            <v>1.5</v>
          </cell>
          <cell r="D434">
            <v>1.5</v>
          </cell>
          <cell r="E434" t="str">
            <v>UN</v>
          </cell>
        </row>
        <row r="435">
          <cell r="C435">
            <v>6.76</v>
          </cell>
        </row>
        <row r="436">
          <cell r="C436">
            <v>67.36</v>
          </cell>
        </row>
        <row r="437">
          <cell r="C437">
            <v>10.75</v>
          </cell>
          <cell r="D437">
            <v>2.6875</v>
          </cell>
          <cell r="E437" t="str">
            <v>4LITRE</v>
          </cell>
        </row>
        <row r="439">
          <cell r="C439">
            <v>10</v>
          </cell>
          <cell r="D439">
            <v>13.3</v>
          </cell>
          <cell r="E439" t="str">
            <v>750G</v>
          </cell>
        </row>
        <row r="440">
          <cell r="C440">
            <v>29.25</v>
          </cell>
          <cell r="D440">
            <v>21.206250000000001</v>
          </cell>
          <cell r="E440" t="str">
            <v>8*170GR</v>
          </cell>
        </row>
        <row r="441">
          <cell r="C441">
            <v>11.77</v>
          </cell>
        </row>
        <row r="442">
          <cell r="C442">
            <v>56.58</v>
          </cell>
        </row>
        <row r="443">
          <cell r="C443">
            <v>26.52</v>
          </cell>
          <cell r="D443">
            <v>44.2</v>
          </cell>
          <cell r="E443" t="str">
            <v>600GR</v>
          </cell>
        </row>
        <row r="444">
          <cell r="C444">
            <v>19.07</v>
          </cell>
          <cell r="D444">
            <v>35.314814814814817</v>
          </cell>
          <cell r="E444" t="str">
            <v>540 GR</v>
          </cell>
        </row>
        <row r="445">
          <cell r="C445">
            <v>19.239999999999998</v>
          </cell>
          <cell r="D445">
            <v>16.033333333333331</v>
          </cell>
          <cell r="E445" t="str">
            <v>12*100GR</v>
          </cell>
        </row>
        <row r="446">
          <cell r="C446">
            <v>44.4</v>
          </cell>
          <cell r="D446">
            <v>3.6999999999999997</v>
          </cell>
          <cell r="E446" t="str">
            <v>6*2.56l</v>
          </cell>
        </row>
        <row r="447">
          <cell r="C447">
            <v>39.72</v>
          </cell>
          <cell r="D447">
            <v>3.31</v>
          </cell>
          <cell r="E447" t="str">
            <v>6*2.56l</v>
          </cell>
        </row>
        <row r="448">
          <cell r="C448">
            <v>46.84</v>
          </cell>
          <cell r="D448">
            <v>3.4542772861356941</v>
          </cell>
          <cell r="E448" t="str">
            <v>6*4LBS</v>
          </cell>
        </row>
        <row r="451">
          <cell r="C451">
            <v>20.059999999999999</v>
          </cell>
          <cell r="D451">
            <v>8.0239999999999991</v>
          </cell>
          <cell r="E451" t="str">
            <v>2.5KG</v>
          </cell>
        </row>
        <row r="452">
          <cell r="C452">
            <v>31.68</v>
          </cell>
          <cell r="D452">
            <v>15.84</v>
          </cell>
          <cell r="E452" t="str">
            <v>2 KG</v>
          </cell>
        </row>
        <row r="453">
          <cell r="C453">
            <v>5</v>
          </cell>
          <cell r="D453">
            <v>5</v>
          </cell>
          <cell r="E453" t="str">
            <v>KG</v>
          </cell>
        </row>
        <row r="454">
          <cell r="C454">
            <v>16.399999999999999</v>
          </cell>
          <cell r="D454">
            <v>36.203090507726266</v>
          </cell>
          <cell r="E454" t="str">
            <v>LBS</v>
          </cell>
        </row>
        <row r="455">
          <cell r="C455">
            <v>7.99</v>
          </cell>
          <cell r="D455">
            <v>17.637969094922738</v>
          </cell>
          <cell r="E455" t="str">
            <v>LBS</v>
          </cell>
        </row>
        <row r="456">
          <cell r="C456">
            <v>4.9000000000000004</v>
          </cell>
          <cell r="D456">
            <v>4.9000000000000004</v>
          </cell>
          <cell r="E456" t="str">
            <v>KL</v>
          </cell>
        </row>
        <row r="458">
          <cell r="C458">
            <v>26.47</v>
          </cell>
          <cell r="D458">
            <v>1.5534037558685445</v>
          </cell>
          <cell r="E458" t="str">
            <v>6*2.84L</v>
          </cell>
        </row>
        <row r="459">
          <cell r="C459">
            <v>84.3</v>
          </cell>
          <cell r="D459">
            <v>0.35125000000000001</v>
          </cell>
          <cell r="E459" t="str">
            <v>240UN</v>
          </cell>
        </row>
        <row r="461">
          <cell r="C461">
            <v>47.52</v>
          </cell>
          <cell r="D461">
            <v>5.94</v>
          </cell>
          <cell r="E461" t="str">
            <v>8KG</v>
          </cell>
        </row>
        <row r="462">
          <cell r="C462">
            <v>48.78</v>
          </cell>
          <cell r="D462">
            <v>8.4877199999999995</v>
          </cell>
          <cell r="E462" t="str">
            <v>10*572GR</v>
          </cell>
        </row>
        <row r="463">
          <cell r="C463">
            <v>48.09</v>
          </cell>
          <cell r="D463">
            <v>3.3257261410788383</v>
          </cell>
          <cell r="E463" t="str">
            <v>6*2.41 KG</v>
          </cell>
        </row>
        <row r="464">
          <cell r="C464">
            <v>52.56</v>
          </cell>
          <cell r="D464">
            <v>4.8397790055248615</v>
          </cell>
          <cell r="E464" t="str">
            <v>6*1.81KG</v>
          </cell>
        </row>
        <row r="466">
          <cell r="C466">
            <v>41.1</v>
          </cell>
        </row>
        <row r="467">
          <cell r="C467">
            <v>25.52</v>
          </cell>
          <cell r="D467">
            <v>3.19</v>
          </cell>
          <cell r="E467" t="str">
            <v>2*4LITRE</v>
          </cell>
        </row>
        <row r="468">
          <cell r="C468">
            <v>53.69</v>
          </cell>
          <cell r="D468">
            <v>7.4569444444444439</v>
          </cell>
          <cell r="E468" t="str">
            <v>7.2KG</v>
          </cell>
        </row>
        <row r="469">
          <cell r="C469">
            <v>42.15</v>
          </cell>
          <cell r="D469">
            <v>15.496323529411763</v>
          </cell>
          <cell r="E469" t="str">
            <v>2*1.36KG</v>
          </cell>
        </row>
        <row r="470">
          <cell r="C470">
            <v>59.35</v>
          </cell>
          <cell r="D470">
            <v>21.819852941176471</v>
          </cell>
          <cell r="E470" t="str">
            <v>2*1.36KG</v>
          </cell>
        </row>
        <row r="471">
          <cell r="C471">
            <v>101.04</v>
          </cell>
          <cell r="D471">
            <v>37.147058823529413</v>
          </cell>
          <cell r="E471" t="str">
            <v>2*1.36KG</v>
          </cell>
        </row>
        <row r="472">
          <cell r="C472">
            <v>15.87</v>
          </cell>
          <cell r="D472">
            <v>2.0503875968992245</v>
          </cell>
          <cell r="E472" t="str">
            <v>2*3.87L</v>
          </cell>
        </row>
        <row r="473">
          <cell r="C473">
            <v>20.73</v>
          </cell>
        </row>
        <row r="474">
          <cell r="C474">
            <v>45.95</v>
          </cell>
        </row>
        <row r="475">
          <cell r="C475">
            <v>21.67</v>
          </cell>
          <cell r="D475">
            <v>2.1670000000000003</v>
          </cell>
          <cell r="E475" t="str">
            <v>10KG</v>
          </cell>
        </row>
        <row r="476">
          <cell r="C476">
            <v>31.38</v>
          </cell>
        </row>
        <row r="477">
          <cell r="C477">
            <v>51.86</v>
          </cell>
        </row>
        <row r="478">
          <cell r="C478">
            <v>28.15</v>
          </cell>
          <cell r="D478">
            <v>0.5864583333333333</v>
          </cell>
          <cell r="E478" t="str">
            <v>48'S</v>
          </cell>
        </row>
        <row r="479">
          <cell r="C479">
            <v>23.15</v>
          </cell>
          <cell r="D479">
            <v>5.7874999999999996</v>
          </cell>
          <cell r="E479" t="str">
            <v>4 KG</v>
          </cell>
        </row>
        <row r="481">
          <cell r="C481">
            <v>27.61</v>
          </cell>
          <cell r="D481">
            <v>3.0441014332965821</v>
          </cell>
          <cell r="E481" t="str">
            <v>9.07KG</v>
          </cell>
        </row>
        <row r="482">
          <cell r="C482">
            <v>55.31</v>
          </cell>
          <cell r="D482">
            <v>0.92183333333333339</v>
          </cell>
          <cell r="E482" t="str">
            <v>60UN</v>
          </cell>
        </row>
        <row r="483">
          <cell r="C483">
            <v>29.07</v>
          </cell>
          <cell r="D483">
            <v>0.33034090909090907</v>
          </cell>
          <cell r="E483" t="str">
            <v>88 UN</v>
          </cell>
        </row>
        <row r="484">
          <cell r="C484">
            <v>28.5</v>
          </cell>
          <cell r="D484">
            <v>0.32386363636363635</v>
          </cell>
          <cell r="E484" t="str">
            <v>88UN</v>
          </cell>
        </row>
        <row r="485">
          <cell r="C485">
            <v>14.5</v>
          </cell>
          <cell r="D485">
            <v>14.5</v>
          </cell>
          <cell r="E485" t="str">
            <v>KG</v>
          </cell>
        </row>
        <row r="486">
          <cell r="C486">
            <v>12.92</v>
          </cell>
        </row>
        <row r="487">
          <cell r="C487">
            <v>10.81</v>
          </cell>
        </row>
        <row r="488">
          <cell r="C488">
            <v>18.86</v>
          </cell>
        </row>
        <row r="489">
          <cell r="C489">
            <v>94.19</v>
          </cell>
        </row>
        <row r="490">
          <cell r="C490">
            <v>51.1</v>
          </cell>
          <cell r="D490">
            <v>0.42583333333333334</v>
          </cell>
          <cell r="E490" t="str">
            <v>120 UN</v>
          </cell>
        </row>
        <row r="491">
          <cell r="C491">
            <v>65.63</v>
          </cell>
        </row>
        <row r="492">
          <cell r="C492">
            <v>57.71</v>
          </cell>
          <cell r="D492">
            <v>0.57710000000000006</v>
          </cell>
          <cell r="E492" t="str">
            <v>100 X 30 G / CS</v>
          </cell>
        </row>
        <row r="493">
          <cell r="C493">
            <v>30.11</v>
          </cell>
          <cell r="D493">
            <v>4.0689189189189188</v>
          </cell>
          <cell r="E493" t="str">
            <v>2*3.7LITRES</v>
          </cell>
        </row>
        <row r="494">
          <cell r="C494">
            <v>30.77</v>
          </cell>
          <cell r="D494">
            <v>4.1581081081081077</v>
          </cell>
          <cell r="E494" t="str">
            <v>2*3.7L</v>
          </cell>
        </row>
        <row r="495">
          <cell r="C495">
            <v>23.83</v>
          </cell>
          <cell r="D495">
            <v>3.3097222222222218</v>
          </cell>
          <cell r="E495" t="str">
            <v>2*3.6L</v>
          </cell>
        </row>
        <row r="496">
          <cell r="C496">
            <v>10</v>
          </cell>
          <cell r="D496">
            <v>10</v>
          </cell>
          <cell r="E496" t="str">
            <v>L</v>
          </cell>
        </row>
        <row r="497">
          <cell r="C497">
            <v>27.02</v>
          </cell>
          <cell r="D497">
            <v>7.1481481481481488</v>
          </cell>
          <cell r="E497" t="str">
            <v>2*1.89L</v>
          </cell>
        </row>
        <row r="498">
          <cell r="C498">
            <v>40.729999999999997</v>
          </cell>
        </row>
        <row r="499">
          <cell r="C499">
            <v>32.58</v>
          </cell>
          <cell r="D499">
            <v>4.4027027027027019</v>
          </cell>
          <cell r="E499" t="str">
            <v>2*3.7L</v>
          </cell>
        </row>
        <row r="500">
          <cell r="C500">
            <v>19.48</v>
          </cell>
          <cell r="D500">
            <v>2.4350000000000001</v>
          </cell>
          <cell r="E500" t="str">
            <v>2*4 L</v>
          </cell>
        </row>
        <row r="501">
          <cell r="C501">
            <v>0</v>
          </cell>
        </row>
        <row r="502">
          <cell r="C502">
            <v>18</v>
          </cell>
          <cell r="D502">
            <v>4.7619047619047619</v>
          </cell>
          <cell r="E502" t="str">
            <v>3.78L</v>
          </cell>
        </row>
        <row r="503">
          <cell r="C503">
            <v>18</v>
          </cell>
          <cell r="D503">
            <v>4.7619047619047619</v>
          </cell>
          <cell r="E503" t="str">
            <v>3.78L</v>
          </cell>
        </row>
        <row r="504">
          <cell r="C504">
            <v>24</v>
          </cell>
          <cell r="D504">
            <v>6.3492063492063497</v>
          </cell>
          <cell r="E504" t="str">
            <v>2*1.89L</v>
          </cell>
        </row>
        <row r="505">
          <cell r="C505">
            <v>28.85</v>
          </cell>
        </row>
        <row r="506">
          <cell r="C506">
            <v>26.77</v>
          </cell>
        </row>
        <row r="507">
          <cell r="C507">
            <v>20.48</v>
          </cell>
          <cell r="D507">
            <v>25.6</v>
          </cell>
          <cell r="E507" t="str">
            <v>800GR</v>
          </cell>
        </row>
        <row r="508">
          <cell r="C508">
            <v>48.27</v>
          </cell>
        </row>
        <row r="509">
          <cell r="C509">
            <v>31.57</v>
          </cell>
          <cell r="D509">
            <v>3.94625</v>
          </cell>
          <cell r="E509" t="str">
            <v>8*1LITRE</v>
          </cell>
        </row>
        <row r="510">
          <cell r="C510">
            <v>44.07</v>
          </cell>
        </row>
        <row r="511">
          <cell r="C511">
            <v>30.14</v>
          </cell>
          <cell r="D511">
            <v>4.0729729729729724</v>
          </cell>
          <cell r="E511" t="str">
            <v>2*3.7 L</v>
          </cell>
        </row>
        <row r="512">
          <cell r="C512">
            <v>10</v>
          </cell>
          <cell r="D512">
            <v>10</v>
          </cell>
          <cell r="E512" t="str">
            <v>KG</v>
          </cell>
        </row>
        <row r="513">
          <cell r="C513">
            <v>25.04</v>
          </cell>
          <cell r="D513">
            <v>4.3819999999999997</v>
          </cell>
          <cell r="E513" t="str">
            <v>12*475 ML</v>
          </cell>
        </row>
        <row r="514">
          <cell r="C514">
            <v>24.71</v>
          </cell>
          <cell r="D514">
            <v>30.887499999999999</v>
          </cell>
          <cell r="E514" t="str">
            <v>800GR</v>
          </cell>
        </row>
        <row r="515">
          <cell r="C515">
            <v>16.690000000000001</v>
          </cell>
          <cell r="D515">
            <v>4.4036939313984176</v>
          </cell>
          <cell r="E515" t="str">
            <v>3.79 L</v>
          </cell>
        </row>
        <row r="516">
          <cell r="C516">
            <v>31.82</v>
          </cell>
          <cell r="D516">
            <v>8.4179894179894177</v>
          </cell>
          <cell r="E516" t="str">
            <v>2*1.89L</v>
          </cell>
        </row>
        <row r="517">
          <cell r="C517">
            <v>20.66</v>
          </cell>
        </row>
        <row r="518">
          <cell r="C518">
            <v>62.74</v>
          </cell>
          <cell r="D518">
            <v>8.6267500000000013</v>
          </cell>
          <cell r="E518" t="str">
            <v>16*454GR</v>
          </cell>
        </row>
        <row r="519">
          <cell r="C519">
            <v>20.23</v>
          </cell>
          <cell r="D519">
            <v>5.3518518518518521</v>
          </cell>
          <cell r="E519" t="str">
            <v>2*1.89L</v>
          </cell>
        </row>
        <row r="520">
          <cell r="C520">
            <v>104.66</v>
          </cell>
          <cell r="D520">
            <v>0.72680555555555548</v>
          </cell>
          <cell r="E520" t="str">
            <v>144*3.7ML</v>
          </cell>
        </row>
        <row r="521">
          <cell r="C521">
            <v>43.85</v>
          </cell>
          <cell r="D521">
            <v>3.508</v>
          </cell>
          <cell r="E521" t="str">
            <v>12.5L</v>
          </cell>
        </row>
        <row r="522">
          <cell r="C522">
            <v>31.61</v>
          </cell>
          <cell r="D522">
            <v>4.2716216216216214</v>
          </cell>
          <cell r="E522" t="str">
            <v>2*3.7L</v>
          </cell>
        </row>
        <row r="523">
          <cell r="C523">
            <v>31.61</v>
          </cell>
          <cell r="D523">
            <v>4.2716216216216214</v>
          </cell>
          <cell r="E523" t="str">
            <v>2*3.7L</v>
          </cell>
        </row>
        <row r="524">
          <cell r="C524">
            <v>40.17</v>
          </cell>
          <cell r="D524">
            <v>4.6493055555555562</v>
          </cell>
          <cell r="E524" t="str">
            <v>12*0.72L</v>
          </cell>
        </row>
        <row r="525">
          <cell r="C525">
            <v>22.57</v>
          </cell>
          <cell r="D525">
            <v>2.9854497354497358</v>
          </cell>
          <cell r="E525" t="str">
            <v>2*3.78LITRES</v>
          </cell>
        </row>
        <row r="526">
          <cell r="C526">
            <v>25.69</v>
          </cell>
          <cell r="D526">
            <v>3.3981481481481484</v>
          </cell>
          <cell r="E526" t="str">
            <v>2*3.78LITRES</v>
          </cell>
        </row>
        <row r="527">
          <cell r="C527">
            <v>54.22</v>
          </cell>
          <cell r="D527">
            <v>3.5859788359788363</v>
          </cell>
          <cell r="E527" t="str">
            <v>4*3.78LITRE</v>
          </cell>
        </row>
        <row r="528">
          <cell r="C528">
            <v>54.22</v>
          </cell>
          <cell r="D528">
            <v>3.5859788359788363</v>
          </cell>
          <cell r="E528" t="str">
            <v>4*3.78LITRE</v>
          </cell>
        </row>
        <row r="529">
          <cell r="C529">
            <v>61.04</v>
          </cell>
        </row>
        <row r="531">
          <cell r="C531">
            <v>20.23</v>
          </cell>
          <cell r="D531">
            <v>5.3518518518518521</v>
          </cell>
          <cell r="E531" t="str">
            <v>2*1.89L</v>
          </cell>
        </row>
        <row r="532">
          <cell r="C532">
            <v>31.76</v>
          </cell>
          <cell r="D532">
            <v>4.2918918918918916</v>
          </cell>
          <cell r="E532" t="str">
            <v>2*3.7L</v>
          </cell>
        </row>
        <row r="533">
          <cell r="C533">
            <v>31.76</v>
          </cell>
          <cell r="D533">
            <v>4.2918918918918916</v>
          </cell>
          <cell r="E533" t="str">
            <v>2*3.7 LITRE</v>
          </cell>
        </row>
        <row r="534">
          <cell r="C534">
            <v>28.81</v>
          </cell>
          <cell r="D534">
            <v>1.6907276995305165</v>
          </cell>
          <cell r="E534" t="str">
            <v>6*2.84L</v>
          </cell>
        </row>
        <row r="535">
          <cell r="C535">
            <v>72.819999999999993</v>
          </cell>
        </row>
        <row r="536">
          <cell r="C536">
            <v>72.819999999999993</v>
          </cell>
          <cell r="D536">
            <v>7.2819999999999991</v>
          </cell>
          <cell r="E536" t="str">
            <v>10L</v>
          </cell>
        </row>
        <row r="537">
          <cell r="C537">
            <v>21.78</v>
          </cell>
        </row>
        <row r="538">
          <cell r="C538">
            <v>19.52</v>
          </cell>
          <cell r="D538">
            <v>3.9039999999999999</v>
          </cell>
          <cell r="E538" t="str">
            <v>5KG</v>
          </cell>
        </row>
        <row r="539">
          <cell r="C539">
            <v>14.8</v>
          </cell>
          <cell r="D539">
            <v>7.4</v>
          </cell>
          <cell r="E539" t="str">
            <v>2KG</v>
          </cell>
        </row>
        <row r="540">
          <cell r="C540">
            <v>23.11</v>
          </cell>
          <cell r="D540">
            <v>2.5479603087100329</v>
          </cell>
          <cell r="E540" t="str">
            <v>20LBS</v>
          </cell>
        </row>
        <row r="543">
          <cell r="C543">
            <v>36.6</v>
          </cell>
          <cell r="D543">
            <v>1.5250000000000001</v>
          </cell>
          <cell r="E543" t="str">
            <v>24*1KG</v>
          </cell>
        </row>
        <row r="544">
          <cell r="C544">
            <v>12.44</v>
          </cell>
          <cell r="D544">
            <v>1.244</v>
          </cell>
        </row>
        <row r="546">
          <cell r="C546">
            <v>52.61</v>
          </cell>
          <cell r="D546">
            <v>13.1525</v>
          </cell>
          <cell r="E546" t="str">
            <v>4LITRE</v>
          </cell>
        </row>
        <row r="548">
          <cell r="C548">
            <v>10</v>
          </cell>
        </row>
        <row r="550">
          <cell r="C550">
            <v>10</v>
          </cell>
        </row>
        <row r="551">
          <cell r="C551">
            <v>24.5</v>
          </cell>
        </row>
        <row r="552">
          <cell r="C552">
            <v>24.26</v>
          </cell>
        </row>
        <row r="553">
          <cell r="C553">
            <v>19.09</v>
          </cell>
          <cell r="D553">
            <v>4.2048458149779737</v>
          </cell>
          <cell r="E553" t="str">
            <v>4.54KG</v>
          </cell>
        </row>
        <row r="555">
          <cell r="C555">
            <v>42.4</v>
          </cell>
          <cell r="D555">
            <v>2.12</v>
          </cell>
          <cell r="E555" t="str">
            <v>20*1KG</v>
          </cell>
        </row>
        <row r="556">
          <cell r="C556">
            <v>28.31</v>
          </cell>
          <cell r="D556">
            <v>1.4155</v>
          </cell>
          <cell r="E556" t="str">
            <v>10*2KG</v>
          </cell>
        </row>
        <row r="557">
          <cell r="C557">
            <v>18.57</v>
          </cell>
        </row>
        <row r="559">
          <cell r="C559">
            <v>23.49</v>
          </cell>
          <cell r="D559">
            <v>29.362499999999997</v>
          </cell>
          <cell r="E559" t="str">
            <v>800GR</v>
          </cell>
        </row>
        <row r="560">
          <cell r="C560">
            <v>14.3</v>
          </cell>
        </row>
        <row r="561">
          <cell r="C561">
            <v>58.56</v>
          </cell>
          <cell r="D561">
            <v>2.9279999999999999</v>
          </cell>
          <cell r="E561" t="str">
            <v>20UN</v>
          </cell>
        </row>
        <row r="562">
          <cell r="C562">
            <v>25.87</v>
          </cell>
          <cell r="D562">
            <v>0.12935000000000002</v>
          </cell>
          <cell r="E562" t="str">
            <v>10*20UN</v>
          </cell>
        </row>
        <row r="563">
          <cell r="C563">
            <v>30</v>
          </cell>
          <cell r="D563">
            <v>5</v>
          </cell>
          <cell r="E563" t="str">
            <v>12*500 GR</v>
          </cell>
        </row>
        <row r="564">
          <cell r="C564">
            <v>19</v>
          </cell>
        </row>
        <row r="565">
          <cell r="C565">
            <v>17.45</v>
          </cell>
        </row>
        <row r="567">
          <cell r="C567">
            <v>25.8</v>
          </cell>
          <cell r="D567">
            <v>6.142857142857143E-2</v>
          </cell>
          <cell r="E567" t="str">
            <v>420 / CS</v>
          </cell>
        </row>
        <row r="568">
          <cell r="C568">
            <v>68</v>
          </cell>
        </row>
        <row r="569">
          <cell r="C569">
            <v>28.57</v>
          </cell>
        </row>
        <row r="570">
          <cell r="C570">
            <v>3.46</v>
          </cell>
          <cell r="D570">
            <v>0.12357142857142857</v>
          </cell>
          <cell r="E570" t="str">
            <v>1 X 28</v>
          </cell>
        </row>
        <row r="571">
          <cell r="C571">
            <v>3.45</v>
          </cell>
        </row>
        <row r="572">
          <cell r="C572">
            <v>3.46</v>
          </cell>
        </row>
        <row r="573">
          <cell r="C573">
            <v>3.46</v>
          </cell>
        </row>
        <row r="574">
          <cell r="C574">
            <v>3.46</v>
          </cell>
        </row>
        <row r="575">
          <cell r="C575">
            <v>9.9499999999999993</v>
          </cell>
          <cell r="D575">
            <v>0.12437499999999999</v>
          </cell>
          <cell r="E575" t="str">
            <v>1*80</v>
          </cell>
        </row>
        <row r="576">
          <cell r="C576">
            <v>3.46</v>
          </cell>
        </row>
        <row r="577">
          <cell r="C577">
            <v>3.46</v>
          </cell>
        </row>
        <row r="578">
          <cell r="C578">
            <v>3.46</v>
          </cell>
        </row>
        <row r="579">
          <cell r="C579">
            <v>31.34</v>
          </cell>
          <cell r="D579">
            <v>3.2776416666666663</v>
          </cell>
          <cell r="E579" t="str">
            <v>24*398</v>
          </cell>
        </row>
        <row r="580">
          <cell r="C580">
            <v>33.799999999999997</v>
          </cell>
          <cell r="D580">
            <v>14.889867841409691</v>
          </cell>
          <cell r="E580" t="str">
            <v>5 LB</v>
          </cell>
        </row>
        <row r="581">
          <cell r="C581">
            <v>67.319999999999993</v>
          </cell>
          <cell r="D581">
            <v>3.9507042253521125</v>
          </cell>
          <cell r="E581" t="str">
            <v>6*2,84 L</v>
          </cell>
        </row>
        <row r="582">
          <cell r="C582">
            <v>59.97</v>
          </cell>
        </row>
        <row r="583">
          <cell r="C583">
            <v>16.66</v>
          </cell>
        </row>
        <row r="584">
          <cell r="C584">
            <v>53.69</v>
          </cell>
          <cell r="D584">
            <v>7.4569444444444439</v>
          </cell>
          <cell r="E584" t="str">
            <v>7.2KG</v>
          </cell>
        </row>
        <row r="586">
          <cell r="C586">
            <v>31.4</v>
          </cell>
          <cell r="D586">
            <v>0.10902777777777778</v>
          </cell>
          <cell r="E586" t="str">
            <v>24*12un</v>
          </cell>
        </row>
        <row r="587">
          <cell r="C587">
            <v>26.5</v>
          </cell>
          <cell r="D587">
            <v>0.36805555555555558</v>
          </cell>
          <cell r="E587" t="str">
            <v>6*12 UN</v>
          </cell>
        </row>
        <row r="588">
          <cell r="C588">
            <v>36.58</v>
          </cell>
          <cell r="D588">
            <v>0.50805555555555559</v>
          </cell>
          <cell r="E588" t="str">
            <v>6*12 UN</v>
          </cell>
        </row>
        <row r="589">
          <cell r="C589">
            <v>36.58</v>
          </cell>
          <cell r="D589">
            <v>0.30483333333333335</v>
          </cell>
          <cell r="E589" t="str">
            <v>120UN</v>
          </cell>
        </row>
        <row r="590">
          <cell r="C590">
            <v>38.71</v>
          </cell>
          <cell r="D590">
            <v>0.13440972222222222</v>
          </cell>
          <cell r="E590" t="str">
            <v>288 UNITÉS</v>
          </cell>
        </row>
        <row r="591">
          <cell r="C591">
            <v>36.82</v>
          </cell>
          <cell r="D591">
            <v>1.0227777777777778</v>
          </cell>
          <cell r="E591" t="str">
            <v>36UN*125GR</v>
          </cell>
        </row>
        <row r="592">
          <cell r="C592">
            <v>46.36</v>
          </cell>
        </row>
        <row r="593">
          <cell r="C593">
            <v>6.2</v>
          </cell>
          <cell r="D593">
            <v>6.2</v>
          </cell>
          <cell r="E593" t="str">
            <v>KG</v>
          </cell>
        </row>
        <row r="594">
          <cell r="C594">
            <v>41.99</v>
          </cell>
          <cell r="D594">
            <v>5.145833333333333</v>
          </cell>
          <cell r="E594" t="str">
            <v>6*1.36KG</v>
          </cell>
        </row>
        <row r="595">
          <cell r="C595">
            <v>40.93</v>
          </cell>
          <cell r="D595">
            <v>5.5310810810810809</v>
          </cell>
          <cell r="E595" t="str">
            <v>2*3.7L</v>
          </cell>
        </row>
        <row r="596">
          <cell r="C596">
            <v>0.31</v>
          </cell>
          <cell r="D596">
            <v>0.31</v>
          </cell>
          <cell r="E596" t="str">
            <v xml:space="preserve">UN </v>
          </cell>
        </row>
        <row r="597">
          <cell r="C597">
            <v>19.52</v>
          </cell>
        </row>
        <row r="598">
          <cell r="C598">
            <v>1.9</v>
          </cell>
          <cell r="D598">
            <v>1.9</v>
          </cell>
          <cell r="E598" t="str">
            <v>UN</v>
          </cell>
        </row>
        <row r="599">
          <cell r="C599">
            <v>78</v>
          </cell>
          <cell r="D599">
            <v>1.0833333333333333</v>
          </cell>
          <cell r="E599" t="str">
            <v>72 UN</v>
          </cell>
        </row>
        <row r="600">
          <cell r="C600">
            <v>70.150000000000006</v>
          </cell>
          <cell r="D600">
            <v>2.9229166666666671</v>
          </cell>
          <cell r="E600" t="str">
            <v>60*400GR</v>
          </cell>
        </row>
        <row r="601">
          <cell r="C601">
            <v>99</v>
          </cell>
          <cell r="D601">
            <v>0.33</v>
          </cell>
          <cell r="E601" t="str">
            <v>300UN</v>
          </cell>
        </row>
        <row r="602">
          <cell r="C602">
            <v>62.52</v>
          </cell>
          <cell r="D602">
            <v>27.404599999999999</v>
          </cell>
          <cell r="E602" t="str">
            <v>6*380ML</v>
          </cell>
        </row>
        <row r="603">
          <cell r="C603">
            <v>26.64</v>
          </cell>
          <cell r="D603">
            <v>6.66</v>
          </cell>
          <cell r="E603" t="str">
            <v>2*2L</v>
          </cell>
        </row>
        <row r="604">
          <cell r="C604">
            <v>24.6</v>
          </cell>
          <cell r="D604">
            <v>6.15</v>
          </cell>
          <cell r="E604" t="str">
            <v>2*2L</v>
          </cell>
        </row>
        <row r="605">
          <cell r="C605">
            <v>40.53</v>
          </cell>
          <cell r="D605">
            <v>5.3611111111111116</v>
          </cell>
          <cell r="E605" t="str">
            <v>2*3.78 LITRE</v>
          </cell>
        </row>
        <row r="606">
          <cell r="C606">
            <v>31.14</v>
          </cell>
          <cell r="D606">
            <v>7.7850000000000001</v>
          </cell>
          <cell r="E606" t="str">
            <v>2*2L</v>
          </cell>
        </row>
        <row r="607">
          <cell r="C607">
            <v>34.68</v>
          </cell>
          <cell r="D607">
            <v>4.5873015873015879</v>
          </cell>
          <cell r="E607" t="str">
            <v>2*3,78</v>
          </cell>
        </row>
        <row r="608">
          <cell r="C608">
            <v>27.03</v>
          </cell>
          <cell r="D608">
            <v>3.5753968253968256</v>
          </cell>
          <cell r="E608" t="str">
            <v>2*3.78LITRES</v>
          </cell>
        </row>
        <row r="609">
          <cell r="C609">
            <v>31.61</v>
          </cell>
          <cell r="D609">
            <v>4.1812169312169312</v>
          </cell>
          <cell r="E609" t="str">
            <v>2*3.78LITRES</v>
          </cell>
        </row>
        <row r="610">
          <cell r="C610">
            <v>31.14</v>
          </cell>
          <cell r="D610">
            <v>7.7850000000000001</v>
          </cell>
          <cell r="E610" t="str">
            <v>2*2L</v>
          </cell>
        </row>
        <row r="611">
          <cell r="C611">
            <v>21.14</v>
          </cell>
          <cell r="D611">
            <v>5.2850000000000001</v>
          </cell>
          <cell r="E611" t="str">
            <v>2*2L</v>
          </cell>
        </row>
        <row r="612">
          <cell r="C612">
            <v>31.14</v>
          </cell>
          <cell r="D612">
            <v>7.7850000000000001</v>
          </cell>
          <cell r="E612" t="str">
            <v>2*2L</v>
          </cell>
        </row>
        <row r="613">
          <cell r="C613">
            <v>37.11</v>
          </cell>
          <cell r="D613">
            <v>4.9087301587301591</v>
          </cell>
          <cell r="E613" t="str">
            <v>2*3.78LITRES</v>
          </cell>
        </row>
        <row r="614">
          <cell r="C614">
            <v>17.579999999999998</v>
          </cell>
        </row>
        <row r="615">
          <cell r="C615">
            <v>20.54</v>
          </cell>
        </row>
        <row r="616">
          <cell r="C616">
            <v>45.23</v>
          </cell>
          <cell r="D616">
            <v>5.9828042328042326</v>
          </cell>
          <cell r="E616" t="str">
            <v>2*3.78LITRES</v>
          </cell>
        </row>
        <row r="617">
          <cell r="C617">
            <v>26.84</v>
          </cell>
          <cell r="D617">
            <v>6.71</v>
          </cell>
          <cell r="E617" t="str">
            <v>2*2L</v>
          </cell>
        </row>
        <row r="618">
          <cell r="C618">
            <v>25.69</v>
          </cell>
        </row>
        <row r="619">
          <cell r="C619">
            <v>26.85</v>
          </cell>
          <cell r="D619">
            <v>0.27968750000000003</v>
          </cell>
          <cell r="E619" t="str">
            <v>96UN</v>
          </cell>
        </row>
        <row r="620">
          <cell r="C620">
            <v>13.8</v>
          </cell>
          <cell r="D620">
            <v>3.5384615384615388</v>
          </cell>
          <cell r="E620" t="str">
            <v>6* 650GR</v>
          </cell>
        </row>
        <row r="621">
          <cell r="C621">
            <v>15.2</v>
          </cell>
        </row>
        <row r="622">
          <cell r="C622">
            <v>0.44</v>
          </cell>
          <cell r="D622">
            <v>0.44</v>
          </cell>
          <cell r="E622" t="str">
            <v>UN</v>
          </cell>
        </row>
        <row r="623">
          <cell r="C623">
            <v>13.99</v>
          </cell>
          <cell r="D623">
            <v>3.1011166666666665</v>
          </cell>
          <cell r="E623" t="str">
            <v>6*750GR</v>
          </cell>
        </row>
        <row r="624">
          <cell r="C624">
            <v>13.54</v>
          </cell>
          <cell r="D624">
            <v>3.0013666666666663</v>
          </cell>
          <cell r="E624" t="str">
            <v>6*750GR</v>
          </cell>
        </row>
      </sheetData>
      <sheetData sheetId="42">
        <row r="11">
          <cell r="C11">
            <v>2.96</v>
          </cell>
        </row>
        <row r="12">
          <cell r="C12">
            <v>0.6</v>
          </cell>
        </row>
        <row r="13">
          <cell r="C13">
            <v>1.5</v>
          </cell>
        </row>
        <row r="14">
          <cell r="C14">
            <v>0.4</v>
          </cell>
        </row>
        <row r="15">
          <cell r="C15">
            <v>0.6</v>
          </cell>
        </row>
        <row r="16">
          <cell r="C16">
            <v>0.6</v>
          </cell>
        </row>
        <row r="17">
          <cell r="C17">
            <v>0.75</v>
          </cell>
        </row>
        <row r="18">
          <cell r="C18">
            <v>14.33</v>
          </cell>
        </row>
        <row r="19">
          <cell r="C19">
            <v>0.6</v>
          </cell>
          <cell r="D19">
            <v>0.6</v>
          </cell>
          <cell r="E19" t="str">
            <v>PC</v>
          </cell>
        </row>
        <row r="20">
          <cell r="C20">
            <v>0.6</v>
          </cell>
          <cell r="D20">
            <v>0.6</v>
          </cell>
          <cell r="E20" t="str">
            <v>PC</v>
          </cell>
        </row>
        <row r="21">
          <cell r="C21">
            <v>1.5</v>
          </cell>
          <cell r="D21">
            <v>1.5</v>
          </cell>
          <cell r="E21" t="str">
            <v>PC</v>
          </cell>
        </row>
        <row r="22">
          <cell r="C22">
            <v>0.45</v>
          </cell>
          <cell r="D22">
            <v>0.45</v>
          </cell>
          <cell r="E22" t="str">
            <v>PC</v>
          </cell>
        </row>
        <row r="23">
          <cell r="C23">
            <v>0.6</v>
          </cell>
          <cell r="D23">
            <v>0.6</v>
          </cell>
          <cell r="E23" t="str">
            <v>PC</v>
          </cell>
        </row>
        <row r="24">
          <cell r="C24">
            <v>0.6</v>
          </cell>
          <cell r="D24">
            <v>0.6</v>
          </cell>
          <cell r="E24" t="str">
            <v>PC</v>
          </cell>
        </row>
        <row r="25">
          <cell r="C25">
            <v>0.8</v>
          </cell>
          <cell r="D25">
            <v>0.8</v>
          </cell>
          <cell r="E25" t="str">
            <v>PC</v>
          </cell>
        </row>
        <row r="26">
          <cell r="C26">
            <v>0.5</v>
          </cell>
          <cell r="D26">
            <v>0.5</v>
          </cell>
          <cell r="E26" t="str">
            <v>PC</v>
          </cell>
        </row>
        <row r="27">
          <cell r="C27">
            <v>0.5</v>
          </cell>
          <cell r="D27">
            <v>0.5</v>
          </cell>
          <cell r="E27" t="str">
            <v>PC</v>
          </cell>
        </row>
      </sheetData>
      <sheetData sheetId="43"/>
      <sheetData sheetId="44">
        <row r="11">
          <cell r="C11">
            <v>9.1999999999999993</v>
          </cell>
        </row>
        <row r="12">
          <cell r="C12">
            <v>4.6900000000000004</v>
          </cell>
        </row>
        <row r="13">
          <cell r="C13">
            <v>50.95</v>
          </cell>
        </row>
        <row r="14">
          <cell r="C14">
            <v>1.8</v>
          </cell>
          <cell r="D14">
            <v>1.8</v>
          </cell>
          <cell r="E14" t="str">
            <v>UNITE</v>
          </cell>
        </row>
        <row r="15">
          <cell r="C15">
            <v>5.79</v>
          </cell>
        </row>
        <row r="16">
          <cell r="C16">
            <v>0</v>
          </cell>
        </row>
        <row r="17">
          <cell r="C17">
            <v>26.42</v>
          </cell>
        </row>
        <row r="18">
          <cell r="C18">
            <v>13.5</v>
          </cell>
          <cell r="D18">
            <v>13.5</v>
          </cell>
          <cell r="E18" t="str">
            <v>KG</v>
          </cell>
        </row>
        <row r="20">
          <cell r="C20">
            <v>18.95</v>
          </cell>
          <cell r="D20">
            <v>18.95</v>
          </cell>
          <cell r="E20" t="str">
            <v>KG</v>
          </cell>
        </row>
        <row r="22">
          <cell r="C22">
            <v>9.9499999999999993</v>
          </cell>
          <cell r="D22">
            <v>9.9499999999999993</v>
          </cell>
          <cell r="E22" t="str">
            <v>KG</v>
          </cell>
        </row>
        <row r="24">
          <cell r="C24">
            <v>6.55</v>
          </cell>
        </row>
        <row r="25">
          <cell r="C25">
            <v>27.95</v>
          </cell>
          <cell r="D25">
            <v>27.95</v>
          </cell>
          <cell r="E25" t="str">
            <v>KG</v>
          </cell>
        </row>
        <row r="26">
          <cell r="C26">
            <v>4.95</v>
          </cell>
          <cell r="D26">
            <v>4.95</v>
          </cell>
          <cell r="E26" t="str">
            <v>UNITE</v>
          </cell>
        </row>
        <row r="27">
          <cell r="C27">
            <v>10.95</v>
          </cell>
          <cell r="D27">
            <v>10.95</v>
          </cell>
          <cell r="E27" t="str">
            <v>KG</v>
          </cell>
        </row>
        <row r="28">
          <cell r="C28">
            <v>0.75</v>
          </cell>
        </row>
        <row r="29">
          <cell r="C29">
            <v>10.199999999999999</v>
          </cell>
          <cell r="D29">
            <v>10.199999999999999</v>
          </cell>
          <cell r="E29" t="str">
            <v>KG</v>
          </cell>
        </row>
        <row r="30">
          <cell r="C30">
            <v>5.95</v>
          </cell>
          <cell r="D30">
            <v>5.95</v>
          </cell>
          <cell r="E30" t="str">
            <v>KG</v>
          </cell>
        </row>
        <row r="31">
          <cell r="C31">
            <v>59.95</v>
          </cell>
          <cell r="D31">
            <v>59.95</v>
          </cell>
          <cell r="E31" t="str">
            <v>KG</v>
          </cell>
        </row>
        <row r="32">
          <cell r="C32">
            <v>16.3</v>
          </cell>
        </row>
        <row r="33">
          <cell r="C33">
            <v>20</v>
          </cell>
          <cell r="D33">
            <v>2</v>
          </cell>
          <cell r="E33" t="str">
            <v>10KG</v>
          </cell>
        </row>
        <row r="34">
          <cell r="C34">
            <v>17.95</v>
          </cell>
        </row>
        <row r="35">
          <cell r="C35">
            <v>11.5</v>
          </cell>
        </row>
        <row r="36">
          <cell r="C36">
            <v>4.2</v>
          </cell>
        </row>
        <row r="37">
          <cell r="C37">
            <v>4.33</v>
          </cell>
        </row>
        <row r="38">
          <cell r="C38">
            <v>4.6900000000000004</v>
          </cell>
        </row>
        <row r="39">
          <cell r="C39">
            <v>32.5</v>
          </cell>
        </row>
        <row r="41">
          <cell r="C41">
            <v>10.199999999999999</v>
          </cell>
          <cell r="D41">
            <v>10.199999999999999</v>
          </cell>
          <cell r="E41" t="str">
            <v>KG</v>
          </cell>
        </row>
        <row r="42">
          <cell r="C42">
            <v>18.5</v>
          </cell>
        </row>
        <row r="44">
          <cell r="C44">
            <v>5.6</v>
          </cell>
          <cell r="D44">
            <v>5.6</v>
          </cell>
          <cell r="E44" t="str">
            <v>KG</v>
          </cell>
        </row>
        <row r="45">
          <cell r="C45">
            <v>5.39</v>
          </cell>
        </row>
        <row r="46">
          <cell r="C46">
            <v>19.2</v>
          </cell>
          <cell r="D46">
            <v>19.2</v>
          </cell>
          <cell r="E46" t="str">
            <v>KG</v>
          </cell>
        </row>
        <row r="47">
          <cell r="C47">
            <v>10.8</v>
          </cell>
          <cell r="D47">
            <v>10.8</v>
          </cell>
          <cell r="E47" t="str">
            <v>KG</v>
          </cell>
        </row>
        <row r="48">
          <cell r="C48">
            <v>21.95</v>
          </cell>
          <cell r="D48">
            <v>21.95</v>
          </cell>
          <cell r="E48" t="str">
            <v>KG</v>
          </cell>
        </row>
        <row r="49">
          <cell r="C49">
            <v>9.9499999999999993</v>
          </cell>
          <cell r="D49">
            <v>9.9499999999999993</v>
          </cell>
          <cell r="E49" t="str">
            <v>KG</v>
          </cell>
        </row>
        <row r="50">
          <cell r="C50">
            <v>10.199999999999999</v>
          </cell>
        </row>
        <row r="51">
          <cell r="C51">
            <v>24.2</v>
          </cell>
        </row>
        <row r="52">
          <cell r="C52">
            <v>32.950000000000003</v>
          </cell>
          <cell r="D52">
            <v>32.950000000000003</v>
          </cell>
          <cell r="E52" t="str">
            <v>KG</v>
          </cell>
        </row>
        <row r="53">
          <cell r="C53">
            <v>16.95</v>
          </cell>
          <cell r="D53">
            <v>16.95</v>
          </cell>
          <cell r="E53" t="str">
            <v>KG</v>
          </cell>
        </row>
        <row r="54">
          <cell r="C54">
            <v>102.35</v>
          </cell>
        </row>
        <row r="55">
          <cell r="C55">
            <v>14</v>
          </cell>
        </row>
        <row r="57">
          <cell r="C57">
            <v>16.95</v>
          </cell>
        </row>
        <row r="58">
          <cell r="C58">
            <v>3.69</v>
          </cell>
          <cell r="D58">
            <v>3.69</v>
          </cell>
          <cell r="E58" t="str">
            <v>PC</v>
          </cell>
        </row>
        <row r="59">
          <cell r="C59">
            <v>40.200000000000003</v>
          </cell>
        </row>
        <row r="62">
          <cell r="C62">
            <v>2</v>
          </cell>
          <cell r="D62">
            <v>2</v>
          </cell>
          <cell r="E62" t="str">
            <v>UNITE</v>
          </cell>
        </row>
      </sheetData>
      <sheetData sheetId="45"/>
      <sheetData sheetId="46">
        <row r="698">
          <cell r="E698">
            <v>0.74788388235277037</v>
          </cell>
        </row>
      </sheetData>
      <sheetData sheetId="47"/>
      <sheetData sheetId="48"/>
      <sheetData sheetId="49"/>
      <sheetData sheetId="50"/>
      <sheetData sheetId="51"/>
      <sheetData sheetId="52">
        <row r="2236">
          <cell r="E2236">
            <v>3.1138033412391892</v>
          </cell>
        </row>
        <row r="2266">
          <cell r="E2266">
            <v>1.1010155038759688</v>
          </cell>
        </row>
        <row r="2505">
          <cell r="E2505">
            <v>7.7260119593998233</v>
          </cell>
        </row>
        <row r="2535">
          <cell r="E2535">
            <v>2.0245766725479113</v>
          </cell>
        </row>
        <row r="2730">
          <cell r="E2730">
            <v>14.56117552290204</v>
          </cell>
        </row>
      </sheetData>
      <sheetData sheetId="53"/>
      <sheetData sheetId="54"/>
      <sheetData sheetId="55"/>
      <sheetData sheetId="56">
        <row r="494">
          <cell r="E494">
            <v>2.1501455732990702</v>
          </cell>
        </row>
        <row r="1946">
          <cell r="E1946">
            <v>1.6436598382437486</v>
          </cell>
        </row>
        <row r="2161">
          <cell r="E2161">
            <v>2.3399659800135115</v>
          </cell>
        </row>
        <row r="2254">
          <cell r="E2254">
            <v>0.35590489426155997</v>
          </cell>
        </row>
        <row r="4367">
          <cell r="E4367">
            <v>2.3900360211067988</v>
          </cell>
        </row>
        <row r="4397">
          <cell r="E4397">
            <v>0.32629620674614984</v>
          </cell>
        </row>
        <row r="4487">
          <cell r="E4487">
            <v>1.7840195741985134</v>
          </cell>
        </row>
        <row r="4517">
          <cell r="E4517">
            <v>5.793364122811381</v>
          </cell>
        </row>
        <row r="4547">
          <cell r="E4547">
            <v>7.1168882048819881</v>
          </cell>
        </row>
        <row r="4577">
          <cell r="E4577">
            <v>5.6400902120197882</v>
          </cell>
        </row>
      </sheetData>
      <sheetData sheetId="57"/>
      <sheetData sheetId="58"/>
      <sheetData sheetId="59">
        <row r="32">
          <cell r="E32">
            <v>8.6992426112737604</v>
          </cell>
        </row>
        <row r="60">
          <cell r="E60">
            <v>5.4794102422907489</v>
          </cell>
        </row>
        <row r="90">
          <cell r="E90">
            <v>3.4115344222891517</v>
          </cell>
        </row>
        <row r="120">
          <cell r="E120">
            <v>3.9040062952338923</v>
          </cell>
        </row>
        <row r="151">
          <cell r="E151">
            <v>10.14866469039365</v>
          </cell>
        </row>
        <row r="181">
          <cell r="E181">
            <v>4.4554688020068527</v>
          </cell>
        </row>
        <row r="211">
          <cell r="E211">
            <v>11.504759307285214</v>
          </cell>
        </row>
        <row r="241">
          <cell r="E241">
            <v>5.693661971830986</v>
          </cell>
        </row>
        <row r="271">
          <cell r="E271">
            <v>3.135191024229075</v>
          </cell>
        </row>
        <row r="308">
          <cell r="E308">
            <v>5.3858064142929241</v>
          </cell>
        </row>
        <row r="340">
          <cell r="E340">
            <v>15.72489657153802</v>
          </cell>
        </row>
        <row r="368">
          <cell r="E368">
            <v>4.26207047171975</v>
          </cell>
        </row>
        <row r="398">
          <cell r="E398">
            <v>7.1769754879753807</v>
          </cell>
        </row>
        <row r="428">
          <cell r="E428">
            <v>5.6545159128611147</v>
          </cell>
        </row>
        <row r="458">
          <cell r="E458">
            <v>5.2272500000000006</v>
          </cell>
        </row>
        <row r="496">
          <cell r="E496">
            <v>7.0243855477555996</v>
          </cell>
        </row>
        <row r="526">
          <cell r="E526">
            <v>5.1675590277777772</v>
          </cell>
        </row>
        <row r="556">
          <cell r="E556">
            <v>11.84962130563688</v>
          </cell>
        </row>
        <row r="588">
          <cell r="E588">
            <v>5.6992920307438322</v>
          </cell>
        </row>
        <row r="618">
          <cell r="E618">
            <v>5.0760170313432678</v>
          </cell>
        </row>
        <row r="650">
          <cell r="E650">
            <v>6.9549828908554581</v>
          </cell>
        </row>
        <row r="709">
          <cell r="E709">
            <v>4.8781403858839045</v>
          </cell>
        </row>
        <row r="743">
          <cell r="E743">
            <v>3.8836360751039036</v>
          </cell>
        </row>
        <row r="777">
          <cell r="E777">
            <v>8.8952041942604865</v>
          </cell>
        </row>
        <row r="815">
          <cell r="E815">
            <v>7.4253561867408635</v>
          </cell>
        </row>
        <row r="853">
          <cell r="E853">
            <v>8.337694875776398</v>
          </cell>
        </row>
        <row r="891">
          <cell r="E891">
            <v>7.0706142621145371</v>
          </cell>
        </row>
        <row r="929">
          <cell r="E929">
            <v>8.8230082066143183</v>
          </cell>
        </row>
        <row r="967">
          <cell r="E967">
            <v>5.8400271323035247</v>
          </cell>
        </row>
        <row r="1006">
          <cell r="E1006">
            <v>9.2900878233367212</v>
          </cell>
        </row>
        <row r="1044">
          <cell r="E1044">
            <v>13.104215573773152</v>
          </cell>
        </row>
        <row r="1082">
          <cell r="E1082">
            <v>5.1518062740596262</v>
          </cell>
        </row>
        <row r="1120">
          <cell r="E1120">
            <v>5.5930935492233713</v>
          </cell>
        </row>
        <row r="1158">
          <cell r="E1158">
            <v>19.479930243830559</v>
          </cell>
        </row>
        <row r="1196">
          <cell r="E1196">
            <v>5.5816709792158363</v>
          </cell>
        </row>
        <row r="1237">
          <cell r="E1237">
            <v>8.0628947299148681</v>
          </cell>
        </row>
        <row r="1275">
          <cell r="E1275">
            <v>20.671031448835198</v>
          </cell>
        </row>
        <row r="1313">
          <cell r="E1313">
            <v>20.006860543997629</v>
          </cell>
        </row>
        <row r="1351">
          <cell r="E1351">
            <v>6.3525151136279856</v>
          </cell>
        </row>
        <row r="1389">
          <cell r="E1389">
            <v>19.458231981117695</v>
          </cell>
        </row>
        <row r="1420">
          <cell r="E1420">
            <v>2.3576824760635033</v>
          </cell>
        </row>
        <row r="1449">
          <cell r="E1449" t="e">
            <v>#N/A</v>
          </cell>
        </row>
        <row r="1478">
          <cell r="E1478">
            <v>2.6133203126014166</v>
          </cell>
        </row>
        <row r="1507">
          <cell r="E1507">
            <v>14.325488618285835</v>
          </cell>
        </row>
        <row r="1545">
          <cell r="E1545">
            <v>14.043760232419135</v>
          </cell>
        </row>
        <row r="1582">
          <cell r="E1582">
            <v>19.217905279380815</v>
          </cell>
        </row>
        <row r="1621">
          <cell r="E1621">
            <v>8.4515767254038181</v>
          </cell>
        </row>
        <row r="1652">
          <cell r="E1652">
            <v>20.124312147697601</v>
          </cell>
        </row>
        <row r="1683">
          <cell r="E1683">
            <v>11.946628334962217</v>
          </cell>
        </row>
        <row r="1716">
          <cell r="E1716">
            <v>13.998665573174319</v>
          </cell>
        </row>
        <row r="1749">
          <cell r="E1749">
            <v>6.1943754465182259</v>
          </cell>
        </row>
        <row r="1780">
          <cell r="E1780">
            <v>9.9570253623188414</v>
          </cell>
        </row>
        <row r="1811">
          <cell r="E1811">
            <v>14.590355248320348</v>
          </cell>
        </row>
      </sheetData>
      <sheetData sheetId="60">
        <row r="110">
          <cell r="E110">
            <v>2.1151912359136102</v>
          </cell>
        </row>
      </sheetData>
      <sheetData sheetId="61">
        <row r="1309">
          <cell r="E1309">
            <v>9.5108624599319249</v>
          </cell>
        </row>
        <row r="2106">
          <cell r="E2106">
            <v>0.73146897540485534</v>
          </cell>
        </row>
        <row r="2218">
          <cell r="E2218">
            <v>4.2752571666666661</v>
          </cell>
        </row>
        <row r="2275">
          <cell r="E2275">
            <v>6.1228039894293769</v>
          </cell>
        </row>
        <row r="2334">
          <cell r="E2334">
            <v>0.87931395200395457</v>
          </cell>
        </row>
        <row r="2389">
          <cell r="E2389">
            <v>0.69460774235720901</v>
          </cell>
        </row>
        <row r="2448">
          <cell r="E2448">
            <v>0.7117427912220845</v>
          </cell>
        </row>
        <row r="2847">
          <cell r="E2847">
            <v>0.13444818820490972</v>
          </cell>
        </row>
        <row r="2902">
          <cell r="E2902">
            <v>3.6427362992176477</v>
          </cell>
        </row>
        <row r="2960">
          <cell r="E2960">
            <v>4.6907833333333331</v>
          </cell>
        </row>
        <row r="3019">
          <cell r="E3019">
            <v>4.6422799999999995</v>
          </cell>
        </row>
        <row r="3131">
          <cell r="E3131">
            <v>6.1863293650793665</v>
          </cell>
        </row>
        <row r="3190">
          <cell r="E3190">
            <v>2.2903966666666666</v>
          </cell>
        </row>
        <row r="3304">
          <cell r="E3304" t="e">
            <v>#N/A</v>
          </cell>
        </row>
        <row r="4269">
          <cell r="E4269">
            <v>64.257852450026931</v>
          </cell>
        </row>
        <row r="4273">
          <cell r="E4273">
            <v>4.4838568300017956</v>
          </cell>
        </row>
      </sheetData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>
        <row r="568">
          <cell r="E568">
            <v>5.3153353105963754</v>
          </cell>
        </row>
      </sheetData>
      <sheetData sheetId="76"/>
      <sheetData sheetId="77">
        <row r="51">
          <cell r="E51">
            <v>3.3447970330591397</v>
          </cell>
        </row>
        <row r="88">
          <cell r="E88">
            <v>6.5104250737463119</v>
          </cell>
        </row>
        <row r="125">
          <cell r="E125">
            <v>3.9869717920353982</v>
          </cell>
        </row>
        <row r="168">
          <cell r="C168">
            <v>2.7412685656446203</v>
          </cell>
        </row>
        <row r="213">
          <cell r="C213">
            <v>8.0554384855567225</v>
          </cell>
        </row>
        <row r="342">
          <cell r="C342">
            <v>0.77077317593051531</v>
          </cell>
        </row>
        <row r="390">
          <cell r="C390">
            <v>2.1677751930074196</v>
          </cell>
        </row>
        <row r="535">
          <cell r="E535">
            <v>6.6010392730485474</v>
          </cell>
        </row>
        <row r="578">
          <cell r="C578">
            <v>24.678117919045704</v>
          </cell>
        </row>
        <row r="711">
          <cell r="E711">
            <v>1.9294636666666665</v>
          </cell>
        </row>
        <row r="758">
          <cell r="E758">
            <v>5.8609687292149397</v>
          </cell>
        </row>
        <row r="806">
          <cell r="E806">
            <v>7.1642166666666665</v>
          </cell>
        </row>
        <row r="853">
          <cell r="E853">
            <v>0.15660065865806772</v>
          </cell>
        </row>
        <row r="946">
          <cell r="C946">
            <v>0.85474175153991894</v>
          </cell>
        </row>
        <row r="994">
          <cell r="C994">
            <v>5.4808903642489586</v>
          </cell>
        </row>
        <row r="1041">
          <cell r="C1041">
            <v>3.3019997788661435</v>
          </cell>
        </row>
        <row r="1089">
          <cell r="C1089">
            <v>3.3414331121994763</v>
          </cell>
        </row>
        <row r="1466">
          <cell r="E1466">
            <v>5.5179812634228949</v>
          </cell>
        </row>
        <row r="1509">
          <cell r="C1509">
            <v>1.0701035003564074</v>
          </cell>
        </row>
        <row r="1559">
          <cell r="C1559" t="e">
            <v>#N/A</v>
          </cell>
        </row>
        <row r="1609">
          <cell r="E1609">
            <v>7.7027655932481149</v>
          </cell>
        </row>
        <row r="1800">
          <cell r="E1800">
            <v>5.7698679943951872</v>
          </cell>
        </row>
        <row r="1847">
          <cell r="C1847">
            <v>1.4944089754187344</v>
          </cell>
        </row>
        <row r="1849">
          <cell r="E1849">
            <v>1.2444089754187344</v>
          </cell>
        </row>
        <row r="1990">
          <cell r="C1990">
            <v>2.509300445957992</v>
          </cell>
        </row>
        <row r="2037">
          <cell r="C2037">
            <v>1.6105251930074189</v>
          </cell>
        </row>
        <row r="2087">
          <cell r="E2087">
            <v>1.7501670619594514</v>
          </cell>
        </row>
        <row r="2272">
          <cell r="C2272">
            <v>1.0844729208729174</v>
          </cell>
        </row>
        <row r="2366">
          <cell r="C2366">
            <v>1.0470197161960584</v>
          </cell>
        </row>
        <row r="2460">
          <cell r="C2460">
            <v>1.7959249945762772</v>
          </cell>
        </row>
        <row r="2557">
          <cell r="E2557">
            <v>4.0878731103947743</v>
          </cell>
        </row>
        <row r="2604">
          <cell r="E2604">
            <v>2.9396435398957799</v>
          </cell>
        </row>
        <row r="2792">
          <cell r="E2792">
            <v>3.8626943243701102</v>
          </cell>
        </row>
        <row r="2839">
          <cell r="E2839">
            <v>15.055911935207202</v>
          </cell>
        </row>
        <row r="2886">
          <cell r="E2886">
            <v>4.0768598214285712</v>
          </cell>
        </row>
        <row r="2933">
          <cell r="E2933">
            <v>4.1190665248639515</v>
          </cell>
        </row>
        <row r="2981">
          <cell r="E2981">
            <v>4.1877031989849955</v>
          </cell>
        </row>
        <row r="3072">
          <cell r="C3072">
            <v>2.1845836297111023</v>
          </cell>
        </row>
        <row r="3119">
          <cell r="C3119">
            <v>5.2404869393139846</v>
          </cell>
        </row>
        <row r="3402">
          <cell r="E3402">
            <v>3.5190473165512488</v>
          </cell>
        </row>
        <row r="3449">
          <cell r="E3449">
            <v>1.0515000000000001</v>
          </cell>
        </row>
        <row r="3544">
          <cell r="E3544">
            <v>10.536539300936935</v>
          </cell>
        </row>
        <row r="3591">
          <cell r="E3591">
            <v>7.6379263284592387</v>
          </cell>
        </row>
        <row r="3639">
          <cell r="E3639">
            <v>5.7584969690265488</v>
          </cell>
        </row>
        <row r="3735">
          <cell r="E3735">
            <v>6.6675469185993759</v>
          </cell>
        </row>
        <row r="3925">
          <cell r="E3925">
            <v>1.523155</v>
          </cell>
        </row>
        <row r="4041">
          <cell r="E4041">
            <v>5.0363421828908566</v>
          </cell>
        </row>
        <row r="4227">
          <cell r="E4227">
            <v>16.898901192622247</v>
          </cell>
        </row>
        <row r="4274">
          <cell r="E4274">
            <v>7.1243467182890852</v>
          </cell>
        </row>
        <row r="4319">
          <cell r="C4319">
            <v>5.6812779282763195</v>
          </cell>
        </row>
        <row r="4413">
          <cell r="E4413">
            <v>9.8992849770873086</v>
          </cell>
        </row>
        <row r="4460">
          <cell r="E4460">
            <v>2.4159948390679489</v>
          </cell>
        </row>
        <row r="4507">
          <cell r="E4507">
            <v>0.73662950855188536</v>
          </cell>
        </row>
        <row r="4648">
          <cell r="E4648">
            <v>10.836995575221239</v>
          </cell>
        </row>
        <row r="4742">
          <cell r="E4742">
            <v>5.6135084070796468</v>
          </cell>
        </row>
        <row r="4790">
          <cell r="E4790">
            <v>7.6780106047197645</v>
          </cell>
        </row>
        <row r="4881">
          <cell r="C4881">
            <v>3.9820168597611638</v>
          </cell>
        </row>
        <row r="4930">
          <cell r="E4930">
            <v>7.9327076880530978</v>
          </cell>
        </row>
        <row r="5022">
          <cell r="C5022">
            <v>2.2891509279097528</v>
          </cell>
        </row>
        <row r="5259">
          <cell r="E5259">
            <v>12.663158295947159</v>
          </cell>
        </row>
        <row r="5304">
          <cell r="C5304">
            <v>2.4693324013734195</v>
          </cell>
        </row>
        <row r="5914">
          <cell r="C5914">
            <v>1.6675114821978918</v>
          </cell>
        </row>
        <row r="6152">
          <cell r="E6152">
            <v>3.9725189009194013</v>
          </cell>
        </row>
        <row r="6199">
          <cell r="E6199">
            <v>4.987052035911919</v>
          </cell>
        </row>
        <row r="6246">
          <cell r="E6246">
            <v>5.3216935028248598</v>
          </cell>
        </row>
        <row r="6428">
          <cell r="E6428">
            <v>7.344611111111111</v>
          </cell>
        </row>
        <row r="6575">
          <cell r="E6575">
            <v>43.871064814814808</v>
          </cell>
        </row>
        <row r="6671">
          <cell r="E6671">
            <v>12.024235714285714</v>
          </cell>
        </row>
        <row r="7006">
          <cell r="E7006">
            <v>4.7917200147303083</v>
          </cell>
        </row>
        <row r="7050">
          <cell r="E7050">
            <v>3.6920963377581124</v>
          </cell>
        </row>
        <row r="7094">
          <cell r="E7094">
            <v>3.8321894273127755</v>
          </cell>
        </row>
        <row r="7192">
          <cell r="E7192">
            <v>7.6573401933383085</v>
          </cell>
        </row>
        <row r="7290">
          <cell r="E7290">
            <v>15.079385327145166</v>
          </cell>
        </row>
        <row r="7337">
          <cell r="C7337">
            <v>2.5792416646415859</v>
          </cell>
        </row>
        <row r="7841">
          <cell r="E7841">
            <v>2.0149272630119106</v>
          </cell>
        </row>
        <row r="7979">
          <cell r="C7979">
            <v>1.3346795690054127</v>
          </cell>
        </row>
        <row r="8119">
          <cell r="C8119">
            <v>4.3713609279621508</v>
          </cell>
        </row>
        <row r="8215">
          <cell r="E8215">
            <v>6.9557239747270918</v>
          </cell>
        </row>
        <row r="8358">
          <cell r="E8358">
            <v>5.2846987500000004</v>
          </cell>
        </row>
        <row r="8403">
          <cell r="C8403">
            <v>0.53490480833333331</v>
          </cell>
        </row>
        <row r="8451">
          <cell r="E8451">
            <v>6.5351184929724111</v>
          </cell>
        </row>
        <row r="8497">
          <cell r="E8497">
            <v>7.0585246007224782</v>
          </cell>
        </row>
        <row r="8589">
          <cell r="E8589">
            <v>11.039136904761907</v>
          </cell>
        </row>
        <row r="8633">
          <cell r="C8633">
            <v>1.4318745442223655</v>
          </cell>
        </row>
        <row r="8727">
          <cell r="C8727">
            <v>0.60030790386636546</v>
          </cell>
        </row>
        <row r="8775">
          <cell r="E8775">
            <v>19.873134968534909</v>
          </cell>
        </row>
        <row r="8808">
          <cell r="E8808">
            <v>11.056762529204091</v>
          </cell>
        </row>
        <row r="8900">
          <cell r="E8900">
            <v>0.8364581595132744</v>
          </cell>
        </row>
        <row r="8946">
          <cell r="E8946">
            <v>0.71437507374631271</v>
          </cell>
        </row>
        <row r="8992">
          <cell r="E8992">
            <v>2.6674588964525778</v>
          </cell>
        </row>
        <row r="9038">
          <cell r="E9038">
            <v>9.0701257992265827</v>
          </cell>
        </row>
        <row r="9084">
          <cell r="E9084">
            <v>3.4306000000000001</v>
          </cell>
        </row>
        <row r="9130">
          <cell r="E9130">
            <v>0.50758276552878123</v>
          </cell>
        </row>
        <row r="9283">
          <cell r="E9283">
            <v>26.881211118597481</v>
          </cell>
        </row>
        <row r="9328">
          <cell r="C9328">
            <v>1.963870221455839</v>
          </cell>
        </row>
        <row r="9375">
          <cell r="C9375">
            <v>1.2577124277606608</v>
          </cell>
        </row>
        <row r="9424">
          <cell r="E9424">
            <v>0.46672312550672179</v>
          </cell>
        </row>
        <row r="9469">
          <cell r="C9469">
            <v>4.5187392809457894</v>
          </cell>
        </row>
        <row r="9516">
          <cell r="C9516">
            <v>0.9310676200000001</v>
          </cell>
        </row>
        <row r="9609">
          <cell r="E9609">
            <v>10.539202875876123</v>
          </cell>
        </row>
        <row r="9703">
          <cell r="E9703">
            <v>6.6727128278537196</v>
          </cell>
        </row>
        <row r="9795">
          <cell r="C9795">
            <v>3.9771398396087791</v>
          </cell>
        </row>
        <row r="9844">
          <cell r="E9844">
            <v>5.7843010905700396</v>
          </cell>
        </row>
        <row r="9888">
          <cell r="C9888">
            <v>1.0591378326844629</v>
          </cell>
        </row>
        <row r="9937">
          <cell r="E9937">
            <v>0.88829999999999998</v>
          </cell>
        </row>
        <row r="10031">
          <cell r="E10031">
            <v>12.651590454150909</v>
          </cell>
        </row>
        <row r="10268">
          <cell r="E10268">
            <v>2.8845942515374232</v>
          </cell>
        </row>
        <row r="10312">
          <cell r="C10312">
            <v>3.2862234766681109</v>
          </cell>
        </row>
        <row r="10411">
          <cell r="E10411" t="e">
            <v>#N/A</v>
          </cell>
        </row>
        <row r="10460">
          <cell r="E10460">
            <v>1.5287370548006594</v>
          </cell>
        </row>
        <row r="10510">
          <cell r="E10510">
            <v>0.422410033076075</v>
          </cell>
        </row>
        <row r="10558">
          <cell r="E10558">
            <v>4.6774140065318175</v>
          </cell>
        </row>
        <row r="10606">
          <cell r="E10606">
            <v>0.76361514348785886</v>
          </cell>
        </row>
        <row r="10650">
          <cell r="C10650">
            <v>3.1421261893946388</v>
          </cell>
        </row>
        <row r="10703">
          <cell r="E10703">
            <v>2.08115550518901</v>
          </cell>
        </row>
        <row r="10751">
          <cell r="E10751">
            <v>1.0369853762911152</v>
          </cell>
        </row>
        <row r="10796">
          <cell r="C10796">
            <v>4.6315523390931048</v>
          </cell>
        </row>
        <row r="10847">
          <cell r="E10847">
            <v>0.4803017890901945</v>
          </cell>
        </row>
        <row r="10895">
          <cell r="E10895">
            <v>8.8204717834457149</v>
          </cell>
        </row>
        <row r="10940">
          <cell r="C10940">
            <v>2.0029058426601183</v>
          </cell>
        </row>
        <row r="10991">
          <cell r="E10991" t="e">
            <v>#N/A</v>
          </cell>
        </row>
        <row r="11087">
          <cell r="E11087">
            <v>6.435833333333334</v>
          </cell>
        </row>
        <row r="11132">
          <cell r="C11132">
            <v>1.3471648225860311</v>
          </cell>
        </row>
        <row r="11180">
          <cell r="C11180">
            <v>1.0618148357727841</v>
          </cell>
        </row>
        <row r="11226">
          <cell r="C11226" t="e">
            <v>#N/A</v>
          </cell>
        </row>
        <row r="11325">
          <cell r="E11325">
            <v>14.515187234513274</v>
          </cell>
        </row>
        <row r="11469">
          <cell r="E11469">
            <v>5.3859386118799781</v>
          </cell>
        </row>
        <row r="11517">
          <cell r="E11517">
            <v>26.160483333333332</v>
          </cell>
        </row>
        <row r="11613">
          <cell r="E11613">
            <v>6.3549499999999997</v>
          </cell>
        </row>
        <row r="11662">
          <cell r="E11662">
            <v>8.9922921848400978</v>
          </cell>
        </row>
        <row r="11808">
          <cell r="E11808">
            <v>22.082932972795806</v>
          </cell>
        </row>
        <row r="11857">
          <cell r="E11857">
            <v>4.3138524384747132</v>
          </cell>
        </row>
        <row r="11954">
          <cell r="E11954">
            <v>22.732801681415932</v>
          </cell>
        </row>
        <row r="12010">
          <cell r="F12010">
            <v>5.0061242939099744</v>
          </cell>
        </row>
        <row r="12057">
          <cell r="E12057">
            <v>5.2920500737463128</v>
          </cell>
        </row>
        <row r="12111">
          <cell r="E12111">
            <v>2.418583968545307</v>
          </cell>
        </row>
        <row r="12168">
          <cell r="F12168">
            <v>0.45887556611354463</v>
          </cell>
        </row>
        <row r="12224">
          <cell r="F12224">
            <v>0.13940482718889016</v>
          </cell>
        </row>
        <row r="12279">
          <cell r="E12279">
            <v>14.046455776942539</v>
          </cell>
        </row>
        <row r="12338">
          <cell r="F12338">
            <v>5.3392113466201145</v>
          </cell>
        </row>
        <row r="12393">
          <cell r="E12393" t="e">
            <v>#N/A</v>
          </cell>
        </row>
        <row r="12450">
          <cell r="F12450">
            <v>1.1416655556311086</v>
          </cell>
        </row>
        <row r="12505">
          <cell r="F12505">
            <v>0.16671068323168103</v>
          </cell>
        </row>
        <row r="12560">
          <cell r="F12560">
            <v>7.0257308211974108</v>
          </cell>
        </row>
        <row r="12615">
          <cell r="F12615">
            <v>0.45325494714847608</v>
          </cell>
        </row>
        <row r="12670">
          <cell r="E12670">
            <v>2.7120995199714502</v>
          </cell>
        </row>
        <row r="12727">
          <cell r="F12727">
            <v>0.49526742256637168</v>
          </cell>
        </row>
        <row r="12783">
          <cell r="F12783">
            <v>10.282559523809525</v>
          </cell>
        </row>
        <row r="12838">
          <cell r="E12838">
            <v>1.9262278682764251</v>
          </cell>
        </row>
        <row r="12895">
          <cell r="F12895">
            <v>2.5130333333333335</v>
          </cell>
        </row>
        <row r="12951">
          <cell r="F12951">
            <v>0.77953623914495651</v>
          </cell>
        </row>
        <row r="13007">
          <cell r="E13007" t="e">
            <v>#N/A</v>
          </cell>
        </row>
        <row r="13065">
          <cell r="E13065">
            <v>0.93024894998986707</v>
          </cell>
        </row>
        <row r="13122">
          <cell r="E13122" t="e">
            <v>#N/A</v>
          </cell>
        </row>
        <row r="13179">
          <cell r="E13179">
            <v>1.9125379004205389</v>
          </cell>
        </row>
        <row r="13236">
          <cell r="E13236">
            <v>0.94229130132330918</v>
          </cell>
        </row>
        <row r="13293">
          <cell r="E13293">
            <v>4.7563066837013608</v>
          </cell>
        </row>
        <row r="13349">
          <cell r="E13349">
            <v>1.6673952343492191</v>
          </cell>
        </row>
        <row r="13406">
          <cell r="E13406">
            <v>5.1147283134528703</v>
          </cell>
        </row>
        <row r="13463">
          <cell r="E13463">
            <v>15.131842921166168</v>
          </cell>
        </row>
        <row r="13520">
          <cell r="E13520">
            <v>1.4696678682293298</v>
          </cell>
        </row>
        <row r="13577">
          <cell r="E13577">
            <v>6.6843961816821995</v>
          </cell>
        </row>
        <row r="13691">
          <cell r="E13691">
            <v>11.96670741675716</v>
          </cell>
        </row>
        <row r="13748">
          <cell r="E13748">
            <v>4.7017974613686526</v>
          </cell>
        </row>
        <row r="13862">
          <cell r="E13862">
            <v>7.4861750737463124</v>
          </cell>
        </row>
        <row r="13919">
          <cell r="E13919">
            <v>6.3199224637681155</v>
          </cell>
        </row>
        <row r="14033">
          <cell r="E14033">
            <v>3.4199717202141904</v>
          </cell>
        </row>
        <row r="14147">
          <cell r="E14147">
            <v>6.1928946402349494</v>
          </cell>
        </row>
        <row r="14375">
          <cell r="E14375">
            <v>4.7542598230088498</v>
          </cell>
        </row>
        <row r="14546">
          <cell r="E14546">
            <v>6.9690205555555558</v>
          </cell>
        </row>
        <row r="14660">
          <cell r="E14660">
            <v>1.2431936690821255</v>
          </cell>
        </row>
        <row r="14717">
          <cell r="E14717">
            <v>2.1925630876021724</v>
          </cell>
        </row>
        <row r="14774">
          <cell r="E14774">
            <v>1.5510589624303506</v>
          </cell>
        </row>
        <row r="15059">
          <cell r="E15059">
            <v>3.3903012362856688</v>
          </cell>
        </row>
        <row r="15173">
          <cell r="E15173">
            <v>3.5745438127430993</v>
          </cell>
        </row>
        <row r="15287">
          <cell r="E15287">
            <v>1.179629166666667</v>
          </cell>
        </row>
        <row r="15458">
          <cell r="E15458">
            <v>0.20185456220017278</v>
          </cell>
        </row>
        <row r="15515">
          <cell r="E15515">
            <v>11.164278320046003</v>
          </cell>
        </row>
        <row r="15686">
          <cell r="E15686">
            <v>6.2163616017509389</v>
          </cell>
        </row>
        <row r="15743">
          <cell r="E15743">
            <v>6.5027959163639295</v>
          </cell>
        </row>
        <row r="15857">
          <cell r="E15857" t="e">
            <v>#N/A</v>
          </cell>
        </row>
        <row r="15914">
          <cell r="E15914">
            <v>9.8734716167817655</v>
          </cell>
        </row>
        <row r="15971">
          <cell r="E15971">
            <v>44.210613927881198</v>
          </cell>
        </row>
        <row r="16028">
          <cell r="E16028">
            <v>2.7586816223199859</v>
          </cell>
        </row>
        <row r="16142">
          <cell r="E16142">
            <v>5.8599504711569992</v>
          </cell>
        </row>
        <row r="16199">
          <cell r="E16199">
            <v>6.3366472859664613</v>
          </cell>
        </row>
        <row r="16256">
          <cell r="E16256">
            <v>0.6599651201772484</v>
          </cell>
        </row>
        <row r="16313">
          <cell r="E16313" t="e">
            <v>#N/A</v>
          </cell>
        </row>
        <row r="16427">
          <cell r="E16427">
            <v>0.88172263795895012</v>
          </cell>
        </row>
        <row r="16484">
          <cell r="E16484">
            <v>6.8662179487179476</v>
          </cell>
        </row>
        <row r="16541">
          <cell r="E16541">
            <v>5.6029456818569727</v>
          </cell>
        </row>
        <row r="16655">
          <cell r="E16655">
            <v>28.305999999999997</v>
          </cell>
        </row>
        <row r="16826">
          <cell r="E16826">
            <v>24.044499999999996</v>
          </cell>
        </row>
        <row r="16928">
          <cell r="C16928">
            <v>0.42759790386636543</v>
          </cell>
        </row>
        <row r="17043">
          <cell r="E17043">
            <v>3.3931715608465618</v>
          </cell>
        </row>
        <row r="17100">
          <cell r="E17100">
            <v>23.232176767676769</v>
          </cell>
        </row>
        <row r="17157">
          <cell r="E17157">
            <v>8.75</v>
          </cell>
        </row>
        <row r="17214">
          <cell r="E17214">
            <v>0.33857910052910056</v>
          </cell>
        </row>
        <row r="17271">
          <cell r="E17271">
            <v>0.36872944199706315</v>
          </cell>
        </row>
        <row r="17385">
          <cell r="E17385">
            <v>5.2213238636363632</v>
          </cell>
        </row>
        <row r="17499">
          <cell r="E17499">
            <v>7.86020362749918</v>
          </cell>
        </row>
        <row r="17841">
          <cell r="E17841">
            <v>3.0390404351298135</v>
          </cell>
        </row>
        <row r="17898">
          <cell r="E17898">
            <v>2.1345585648148147</v>
          </cell>
        </row>
        <row r="17955">
          <cell r="E17955">
            <v>0.40179178240740737</v>
          </cell>
        </row>
        <row r="18012">
          <cell r="E18012">
            <v>24.107424242424241</v>
          </cell>
        </row>
        <row r="18069">
          <cell r="E18069">
            <v>2.8736647377132671</v>
          </cell>
        </row>
        <row r="18126">
          <cell r="E18126">
            <v>25.335055209389001</v>
          </cell>
        </row>
        <row r="18183">
          <cell r="E18183">
            <v>3.8300036733846339</v>
          </cell>
        </row>
        <row r="18240">
          <cell r="E18240">
            <v>2.5703692519967807</v>
          </cell>
        </row>
        <row r="18411">
          <cell r="E18411">
            <v>12.180050586263119</v>
          </cell>
        </row>
        <row r="18981">
          <cell r="E18981">
            <v>1.4045953757225433</v>
          </cell>
        </row>
        <row r="19038">
          <cell r="E19038">
            <v>0.86039308333333331</v>
          </cell>
        </row>
        <row r="19095">
          <cell r="E19095">
            <v>0.25563437500000002</v>
          </cell>
        </row>
        <row r="19209">
          <cell r="E19209">
            <v>10.718818965517242</v>
          </cell>
        </row>
        <row r="19266">
          <cell r="E19266">
            <v>2.5830344948111938</v>
          </cell>
        </row>
        <row r="19323">
          <cell r="E19323">
            <v>3.8372012656720167</v>
          </cell>
        </row>
        <row r="19551">
          <cell r="E19551">
            <v>3.5774910931095469</v>
          </cell>
        </row>
        <row r="19608">
          <cell r="E19608">
            <v>3.4773730684326711</v>
          </cell>
        </row>
        <row r="19665">
          <cell r="E19665">
            <v>21.607876340542852</v>
          </cell>
        </row>
        <row r="19779">
          <cell r="E19779">
            <v>4.3388840326340334</v>
          </cell>
        </row>
        <row r="19836">
          <cell r="E19836">
            <v>15.474485494839481</v>
          </cell>
        </row>
        <row r="20008">
          <cell r="E20008">
            <v>6.602390269043477</v>
          </cell>
        </row>
        <row r="20122">
          <cell r="E20122">
            <v>5.1329946439823564</v>
          </cell>
        </row>
        <row r="20293">
          <cell r="E20293">
            <v>6.8915416666666669</v>
          </cell>
        </row>
        <row r="20350">
          <cell r="E20350">
            <v>3.0790250000000001</v>
          </cell>
        </row>
        <row r="20407">
          <cell r="E20407">
            <v>25.033533781344026</v>
          </cell>
        </row>
        <row r="20464">
          <cell r="E20464">
            <v>18.557350403817917</v>
          </cell>
        </row>
        <row r="20578">
          <cell r="E20578">
            <v>5.5708351387050925</v>
          </cell>
        </row>
        <row r="20635">
          <cell r="E20635">
            <v>29.828222432893071</v>
          </cell>
        </row>
        <row r="20749">
          <cell r="E20749">
            <v>7.8145741623420975</v>
          </cell>
        </row>
        <row r="20806">
          <cell r="E20806">
            <v>4.8146794361493734</v>
          </cell>
        </row>
        <row r="20863">
          <cell r="E20863">
            <v>1.7753618347283837</v>
          </cell>
        </row>
        <row r="20920">
          <cell r="E20920">
            <v>4.7700000000000005</v>
          </cell>
        </row>
        <row r="20977">
          <cell r="E20977">
            <v>2.5430041666666665</v>
          </cell>
        </row>
        <row r="21034">
          <cell r="E21034">
            <v>21.186317460317461</v>
          </cell>
        </row>
        <row r="21091">
          <cell r="E21091">
            <v>2.3377263492063491</v>
          </cell>
        </row>
        <row r="21205">
          <cell r="E21205">
            <v>3.2146145833333333</v>
          </cell>
        </row>
        <row r="21262">
          <cell r="E21262">
            <v>14.755093473983941</v>
          </cell>
        </row>
        <row r="21319">
          <cell r="E21319">
            <v>2.9006124293909981</v>
          </cell>
        </row>
        <row r="21547">
          <cell r="E21547">
            <v>1.6884456749480212</v>
          </cell>
        </row>
        <row r="21604">
          <cell r="E21604">
            <v>10.314541797399858</v>
          </cell>
        </row>
        <row r="21661">
          <cell r="E21661">
            <v>0.83913394531138252</v>
          </cell>
        </row>
        <row r="21718">
          <cell r="E21718">
            <v>5.7562591410985968</v>
          </cell>
        </row>
        <row r="21775">
          <cell r="E21775">
            <v>2.0760596881298965</v>
          </cell>
        </row>
        <row r="21832">
          <cell r="E21832">
            <v>1.1719291705416077</v>
          </cell>
        </row>
        <row r="22402">
          <cell r="E22402" t="e">
            <v>#N/A</v>
          </cell>
        </row>
      </sheetData>
      <sheetData sheetId="78">
        <row r="82">
          <cell r="E82">
            <v>7.4106930402930411</v>
          </cell>
        </row>
        <row r="167">
          <cell r="C167">
            <v>3.7818216269841272</v>
          </cell>
        </row>
        <row r="209">
          <cell r="C209">
            <v>8.7500949710178944</v>
          </cell>
        </row>
        <row r="299">
          <cell r="C299">
            <v>6.1519519913296818</v>
          </cell>
        </row>
        <row r="521">
          <cell r="E521">
            <v>0.28070821336004487</v>
          </cell>
        </row>
        <row r="568">
          <cell r="E568">
            <v>0.68012670089994631</v>
          </cell>
        </row>
        <row r="755">
          <cell r="C755">
            <v>6.8574687106634711</v>
          </cell>
        </row>
        <row r="849">
          <cell r="C849">
            <v>3.0008079543051189</v>
          </cell>
        </row>
        <row r="1419">
          <cell r="C1419">
            <v>4.5227333610591645</v>
          </cell>
        </row>
        <row r="1469">
          <cell r="E1469">
            <v>5.6316834856100311</v>
          </cell>
        </row>
        <row r="2875">
          <cell r="E2875">
            <v>6.8846951716921607</v>
          </cell>
        </row>
        <row r="3273">
          <cell r="E3273">
            <v>3.7622612534957667</v>
          </cell>
        </row>
        <row r="3320">
          <cell r="E3320">
            <v>6.5807642336037775</v>
          </cell>
        </row>
        <row r="3367">
          <cell r="E3367">
            <v>2.7768255148605201</v>
          </cell>
        </row>
        <row r="3832">
          <cell r="E3832">
            <v>8.6758545346038645</v>
          </cell>
        </row>
        <row r="3858">
          <cell r="C3858">
            <v>1.4373180223138264</v>
          </cell>
        </row>
        <row r="3886">
          <cell r="C3886">
            <v>1.0104138292440996</v>
          </cell>
        </row>
        <row r="3978">
          <cell r="C3978">
            <v>0.63152045566774528</v>
          </cell>
        </row>
        <row r="4024">
          <cell r="C4024">
            <v>0.89920624999999998</v>
          </cell>
        </row>
        <row r="4119">
          <cell r="E4119">
            <v>2.1838061353093909</v>
          </cell>
        </row>
        <row r="4168">
          <cell r="E4168">
            <v>10.447859462597387</v>
          </cell>
        </row>
        <row r="4212">
          <cell r="C4212">
            <v>3.5954650740320231</v>
          </cell>
        </row>
        <row r="4304">
          <cell r="C4304">
            <v>14.21201238869113</v>
          </cell>
        </row>
        <row r="4349">
          <cell r="C4349">
            <v>5.0858137592459238</v>
          </cell>
        </row>
        <row r="4384">
          <cell r="E4384">
            <v>0.69398249999999995</v>
          </cell>
        </row>
        <row r="4532">
          <cell r="C4532">
            <v>4.5129482679023933</v>
          </cell>
        </row>
        <row r="4577">
          <cell r="C4577">
            <v>5.092664709316618</v>
          </cell>
        </row>
        <row r="4621">
          <cell r="C4621">
            <v>3.8211333610591653</v>
          </cell>
        </row>
        <row r="4717">
          <cell r="E4717">
            <v>4.4489232813572626</v>
          </cell>
        </row>
        <row r="4764">
          <cell r="E4764">
            <v>1.2217309027777776</v>
          </cell>
        </row>
        <row r="4811">
          <cell r="E4811">
            <v>0.99923538136750301</v>
          </cell>
        </row>
        <row r="4857">
          <cell r="C4857">
            <v>3.0881087280910315</v>
          </cell>
        </row>
        <row r="5144">
          <cell r="E5144">
            <v>4.2356972080009339</v>
          </cell>
        </row>
        <row r="5543">
          <cell r="C5543">
            <v>2.3833476543740564</v>
          </cell>
        </row>
        <row r="5591">
          <cell r="C5591">
            <v>1.1565629958397368</v>
          </cell>
        </row>
        <row r="5690">
          <cell r="E5690">
            <v>3.0789374839953254</v>
          </cell>
        </row>
        <row r="5738">
          <cell r="E5738">
            <v>3.0013119301421289</v>
          </cell>
        </row>
        <row r="5786">
          <cell r="E5786">
            <v>26.243629665033055</v>
          </cell>
        </row>
        <row r="5834">
          <cell r="E5834">
            <v>0.16318355301580689</v>
          </cell>
        </row>
        <row r="6104">
          <cell r="C6104">
            <v>0.72838973099844562</v>
          </cell>
        </row>
        <row r="6132">
          <cell r="C6132">
            <v>1.3768126104202147</v>
          </cell>
        </row>
        <row r="6160">
          <cell r="C6160">
            <v>1.9955895520402887</v>
          </cell>
        </row>
        <row r="6188">
          <cell r="C6188">
            <v>2.8147115990558853</v>
          </cell>
        </row>
        <row r="6216">
          <cell r="C6216">
            <v>2.0246475629730032</v>
          </cell>
        </row>
        <row r="6274">
          <cell r="E6274">
            <v>0.39426283857289429</v>
          </cell>
        </row>
        <row r="6302">
          <cell r="E6302">
            <v>1.1970056902319024</v>
          </cell>
        </row>
        <row r="6386">
          <cell r="E6386">
            <v>2.3987664479521755</v>
          </cell>
        </row>
        <row r="6414">
          <cell r="E6414">
            <v>6.2287238708277775</v>
          </cell>
        </row>
        <row r="6470">
          <cell r="E6470">
            <v>2.4577341409691624</v>
          </cell>
        </row>
        <row r="6498">
          <cell r="E6498">
            <v>2.2912773114798033</v>
          </cell>
        </row>
        <row r="6526">
          <cell r="E6526">
            <v>2.2244361535491741</v>
          </cell>
        </row>
        <row r="6554">
          <cell r="E6554" t="e">
            <v>#N/A</v>
          </cell>
        </row>
        <row r="6582">
          <cell r="E6582">
            <v>6.1489506026105119</v>
          </cell>
        </row>
        <row r="6636">
          <cell r="E6636">
            <v>0.647260801179941</v>
          </cell>
        </row>
        <row r="6664">
          <cell r="E6664">
            <v>7.6033400589970501</v>
          </cell>
        </row>
        <row r="6692">
          <cell r="E6692">
            <v>2.7207937693893052</v>
          </cell>
        </row>
        <row r="6720">
          <cell r="E6720">
            <v>0.70622395591531362</v>
          </cell>
        </row>
        <row r="6748">
          <cell r="E6748">
            <v>0.78068095033798757</v>
          </cell>
        </row>
        <row r="6804">
          <cell r="E6804">
            <v>1.2292287634000068</v>
          </cell>
        </row>
        <row r="6832">
          <cell r="E6832">
            <v>2.6430026372898578</v>
          </cell>
        </row>
        <row r="6860">
          <cell r="E6860">
            <v>10.014667118395046</v>
          </cell>
        </row>
        <row r="6886">
          <cell r="C6886">
            <v>2.7216625267910937</v>
          </cell>
        </row>
        <row r="6944">
          <cell r="E6944">
            <v>0.88728020251613704</v>
          </cell>
        </row>
        <row r="6972">
          <cell r="E6972">
            <v>4.4423503840774794</v>
          </cell>
        </row>
        <row r="7000">
          <cell r="E7000">
            <v>0.49653642482617594</v>
          </cell>
        </row>
        <row r="7028">
          <cell r="E7028">
            <v>10.043433281710914</v>
          </cell>
        </row>
        <row r="7056">
          <cell r="E7056">
            <v>0.45107898070166441</v>
          </cell>
        </row>
        <row r="7084">
          <cell r="E7084">
            <v>2.084572674262346</v>
          </cell>
        </row>
        <row r="7112">
          <cell r="E7112">
            <v>2.084572674262346</v>
          </cell>
        </row>
        <row r="7197">
          <cell r="F7197">
            <v>0.33805865090841625</v>
          </cell>
        </row>
        <row r="7252">
          <cell r="E7252">
            <v>6.27008651801561</v>
          </cell>
        </row>
        <row r="7309">
          <cell r="F7309">
            <v>0.46275302863436124</v>
          </cell>
        </row>
        <row r="7364">
          <cell r="F7364">
            <v>1.7876672356828196</v>
          </cell>
        </row>
        <row r="7419">
          <cell r="E7419">
            <v>12.131716485591255</v>
          </cell>
        </row>
        <row r="7476">
          <cell r="F7476">
            <v>0.29588354547296025</v>
          </cell>
        </row>
        <row r="7531">
          <cell r="F7531">
            <v>0.19339056047197642</v>
          </cell>
        </row>
        <row r="7586">
          <cell r="F7586">
            <v>1.5163562128878785</v>
          </cell>
        </row>
        <row r="7641">
          <cell r="E7641">
            <v>3.8100914377362702</v>
          </cell>
        </row>
        <row r="7699">
          <cell r="F7699">
            <v>0.39910315826167053</v>
          </cell>
        </row>
        <row r="7754">
          <cell r="E7754">
            <v>4.5122263893500323</v>
          </cell>
        </row>
        <row r="7811">
          <cell r="F7811">
            <v>4.0117951900716191</v>
          </cell>
        </row>
        <row r="7867">
          <cell r="F7867">
            <v>0.90535183653426365</v>
          </cell>
        </row>
        <row r="7922">
          <cell r="E7922">
            <v>8.4936651066522089</v>
          </cell>
        </row>
        <row r="7979">
          <cell r="F7979">
            <v>0.52162500000000001</v>
          </cell>
        </row>
        <row r="8035">
          <cell r="F8035">
            <v>2.2167022271386432</v>
          </cell>
        </row>
        <row r="8090">
          <cell r="E8090">
            <v>6.8026179352956433</v>
          </cell>
        </row>
        <row r="8148">
          <cell r="E8148">
            <v>3.8039278761061945</v>
          </cell>
        </row>
        <row r="8205">
          <cell r="E8205">
            <v>5.3654334548197538</v>
          </cell>
        </row>
        <row r="8262">
          <cell r="E8262">
            <v>3.549445303122023</v>
          </cell>
        </row>
        <row r="8433">
          <cell r="E8433">
            <v>8.0224657338682714</v>
          </cell>
        </row>
        <row r="8545">
          <cell r="E8545">
            <v>3.9746439698228224</v>
          </cell>
        </row>
        <row r="8891">
          <cell r="E8891">
            <v>0.50511426742385468</v>
          </cell>
        </row>
        <row r="8949">
          <cell r="E8949">
            <v>0.36375510890846796</v>
          </cell>
        </row>
        <row r="9244">
          <cell r="E9244">
            <v>19.126525585873484</v>
          </cell>
        </row>
        <row r="9480">
          <cell r="E9480">
            <v>1.7993000000000001</v>
          </cell>
        </row>
        <row r="9539">
          <cell r="E9539">
            <v>0.88797550000000003</v>
          </cell>
        </row>
        <row r="9598">
          <cell r="E9598">
            <v>1.4508153846153848</v>
          </cell>
        </row>
        <row r="9657">
          <cell r="E9657">
            <v>1.0323509933774837</v>
          </cell>
        </row>
        <row r="9716">
          <cell r="E9716">
            <v>1.6890815600882032</v>
          </cell>
        </row>
        <row r="9775">
          <cell r="E9775">
            <v>1.7247423622971703</v>
          </cell>
        </row>
        <row r="9834">
          <cell r="E9834" t="e">
            <v>#N/A</v>
          </cell>
        </row>
        <row r="9893">
          <cell r="E9893">
            <v>10.749718600650365</v>
          </cell>
        </row>
        <row r="9952">
          <cell r="E9952">
            <v>1.234551797107986</v>
          </cell>
        </row>
        <row r="10011">
          <cell r="E10011">
            <v>1.8185295154185024</v>
          </cell>
        </row>
        <row r="10129">
          <cell r="E10129">
            <v>0.73054491283653922</v>
          </cell>
        </row>
        <row r="10188">
          <cell r="E10188">
            <v>4.3995249999999997</v>
          </cell>
        </row>
        <row r="10247">
          <cell r="E10247">
            <v>3.0725760190348321</v>
          </cell>
        </row>
        <row r="10306">
          <cell r="E10306">
            <v>6.2947088896670387</v>
          </cell>
        </row>
        <row r="10601">
          <cell r="E10601">
            <v>2.3282957048458153</v>
          </cell>
        </row>
        <row r="10719">
          <cell r="E10719">
            <v>0.55770617973568282</v>
          </cell>
        </row>
        <row r="10837">
          <cell r="E10837">
            <v>1.4459003261668504</v>
          </cell>
        </row>
        <row r="10896">
          <cell r="E10896" t="e">
            <v>#N/A</v>
          </cell>
        </row>
        <row r="11014">
          <cell r="E11014">
            <v>1.089999448997697</v>
          </cell>
        </row>
        <row r="11132">
          <cell r="E11132">
            <v>5.8942306788273298</v>
          </cell>
        </row>
        <row r="11191">
          <cell r="E11191">
            <v>2.3900042416442413</v>
          </cell>
        </row>
        <row r="11250">
          <cell r="E11250">
            <v>3.9282439896755159</v>
          </cell>
        </row>
        <row r="11309">
          <cell r="E11309">
            <v>1.9312853174603175</v>
          </cell>
        </row>
        <row r="11368">
          <cell r="E11368">
            <v>3.5541056529753883</v>
          </cell>
        </row>
        <row r="11427">
          <cell r="E11427">
            <v>0.71451306219684596</v>
          </cell>
        </row>
        <row r="11714">
          <cell r="E11714" t="e">
            <v>#N/A</v>
          </cell>
        </row>
        <row r="11773">
          <cell r="E11773">
            <v>42.574622140608398</v>
          </cell>
        </row>
        <row r="11832">
          <cell r="E11832" t="e">
            <v>#N/A</v>
          </cell>
        </row>
        <row r="11950">
          <cell r="E11950">
            <v>14.975597941185601</v>
          </cell>
        </row>
        <row r="12009">
          <cell r="E12009">
            <v>19.525052487809091</v>
          </cell>
        </row>
        <row r="12068">
          <cell r="E12068">
            <v>30.505603502302744</v>
          </cell>
        </row>
        <row r="12186">
          <cell r="E12186">
            <v>0.92447592592592587</v>
          </cell>
        </row>
        <row r="12245">
          <cell r="E12245">
            <v>0.86679107338805861</v>
          </cell>
        </row>
        <row r="12304">
          <cell r="E12304">
            <v>9.8961024348924003</v>
          </cell>
        </row>
        <row r="12363">
          <cell r="E12363">
            <v>0.88790191283103759</v>
          </cell>
        </row>
        <row r="12422">
          <cell r="E12422">
            <v>0.89578981481481479</v>
          </cell>
        </row>
        <row r="12540">
          <cell r="E12540">
            <v>0.62572935296742527</v>
          </cell>
        </row>
        <row r="12599">
          <cell r="E12599" t="e">
            <v>#N/A</v>
          </cell>
        </row>
        <row r="12658">
          <cell r="E12658">
            <v>13.413459259259259</v>
          </cell>
        </row>
        <row r="12776">
          <cell r="E12776">
            <v>4.8154048070561553</v>
          </cell>
        </row>
        <row r="12835">
          <cell r="E12835">
            <v>13.967415068336543</v>
          </cell>
        </row>
        <row r="12953">
          <cell r="E12953">
            <v>0.45219522505282389</v>
          </cell>
        </row>
        <row r="13012">
          <cell r="E13012">
            <v>0.43917657926946829</v>
          </cell>
        </row>
        <row r="13071">
          <cell r="E13071">
            <v>3.9180398083846506</v>
          </cell>
        </row>
        <row r="13189">
          <cell r="E13189">
            <v>6.2544467273978883</v>
          </cell>
        </row>
        <row r="13307">
          <cell r="E13307">
            <v>6.4763811684796648</v>
          </cell>
        </row>
        <row r="13366">
          <cell r="E13366">
            <v>9.5752257495590829</v>
          </cell>
        </row>
        <row r="13484">
          <cell r="E13484">
            <v>26.761791666666667</v>
          </cell>
        </row>
        <row r="13543">
          <cell r="E13543">
            <v>0.70265019735289491</v>
          </cell>
        </row>
        <row r="13661">
          <cell r="E13661">
            <v>0.47909140969162994</v>
          </cell>
        </row>
        <row r="13720">
          <cell r="E13720">
            <v>4.3370135592748422</v>
          </cell>
        </row>
        <row r="13793">
          <cell r="E13793">
            <v>1.7415231505301698</v>
          </cell>
        </row>
        <row r="13830">
          <cell r="E13830">
            <v>5.8122743589743582</v>
          </cell>
        </row>
        <row r="13947">
          <cell r="E13947">
            <v>0.52520764583119106</v>
          </cell>
        </row>
        <row r="14004">
          <cell r="E14004">
            <v>2.8466154935769747</v>
          </cell>
        </row>
        <row r="14118">
          <cell r="E14118">
            <v>5.4630723631350291</v>
          </cell>
        </row>
        <row r="14175">
          <cell r="E14175">
            <v>1.2968648954263369</v>
          </cell>
        </row>
        <row r="14232">
          <cell r="E14232">
            <v>11.728313163423911</v>
          </cell>
        </row>
        <row r="14346">
          <cell r="E14346">
            <v>8.4677166533635368</v>
          </cell>
        </row>
        <row r="14460">
          <cell r="E14460">
            <v>1.8897602787213112</v>
          </cell>
        </row>
        <row r="14517">
          <cell r="E14517">
            <v>30.824863162800341</v>
          </cell>
        </row>
        <row r="14631">
          <cell r="E14631">
            <v>0.57724141155712394</v>
          </cell>
        </row>
        <row r="14688">
          <cell r="E14688">
            <v>12.351435239691758</v>
          </cell>
        </row>
        <row r="14745">
          <cell r="E14745">
            <v>16.254512959479293</v>
          </cell>
        </row>
        <row r="14802">
          <cell r="E14802">
            <v>9.7485417752882864</v>
          </cell>
        </row>
        <row r="14916">
          <cell r="E14916">
            <v>3.5929469471662512</v>
          </cell>
        </row>
        <row r="14973">
          <cell r="E14973">
            <v>8.0323345038543597</v>
          </cell>
        </row>
        <row r="15144">
          <cell r="E15144">
            <v>10.526760000854701</v>
          </cell>
        </row>
        <row r="15201">
          <cell r="E15201">
            <v>2.6851732353693056</v>
          </cell>
        </row>
        <row r="15258">
          <cell r="E15258">
            <v>11.164278320046003</v>
          </cell>
        </row>
        <row r="15315">
          <cell r="E15315">
            <v>15.531938588295445</v>
          </cell>
        </row>
        <row r="15429">
          <cell r="E15429">
            <v>12.042891414141414</v>
          </cell>
        </row>
        <row r="15486">
          <cell r="E15486">
            <v>13.798296117700971</v>
          </cell>
        </row>
        <row r="15600">
          <cell r="E15600">
            <v>4.2773258730829591</v>
          </cell>
        </row>
        <row r="15657">
          <cell r="E15657">
            <v>10.502668446035603</v>
          </cell>
        </row>
        <row r="15714">
          <cell r="E15714">
            <v>1.3033226420385811</v>
          </cell>
        </row>
        <row r="15885">
          <cell r="E15885">
            <v>13.127073149686789</v>
          </cell>
        </row>
        <row r="15942">
          <cell r="E15942">
            <v>3.1802052225418409</v>
          </cell>
        </row>
        <row r="15999">
          <cell r="E15999">
            <v>2.4828094699187075</v>
          </cell>
        </row>
        <row r="16056">
          <cell r="E16056">
            <v>8.0561893983741477</v>
          </cell>
        </row>
        <row r="16170">
          <cell r="E16170">
            <v>3.3549479166666667</v>
          </cell>
        </row>
        <row r="16227">
          <cell r="E16227">
            <v>4.7893098508065286</v>
          </cell>
        </row>
        <row r="16284">
          <cell r="E16284">
            <v>2.8397596101873854</v>
          </cell>
        </row>
        <row r="16341">
          <cell r="E16341">
            <v>5.0718375543404663</v>
          </cell>
        </row>
        <row r="16391">
          <cell r="E16391">
            <v>4.0394539589099834</v>
          </cell>
        </row>
        <row r="16439">
          <cell r="E16439">
            <v>4.099520305548161</v>
          </cell>
        </row>
      </sheetData>
      <sheetData sheetId="79"/>
      <sheetData sheetId="80"/>
      <sheetData sheetId="81"/>
      <sheetData sheetId="82"/>
      <sheetData sheetId="83">
        <row r="938">
          <cell r="E938" t="e">
            <v>#N/A</v>
          </cell>
        </row>
        <row r="1158">
          <cell r="E1158" t="e">
            <v>#N/A</v>
          </cell>
        </row>
        <row r="4002">
          <cell r="E4002">
            <v>11.361955414579867</v>
          </cell>
        </row>
        <row r="4164">
          <cell r="E4164">
            <v>12.606644640234951</v>
          </cell>
        </row>
        <row r="11940">
          <cell r="E11940">
            <v>1.4520394031639237</v>
          </cell>
        </row>
        <row r="16152">
          <cell r="E16152">
            <v>3.0966744710144938</v>
          </cell>
        </row>
        <row r="16206">
          <cell r="E16206">
            <v>4.5508212923681128</v>
          </cell>
        </row>
        <row r="16260">
          <cell r="E16260">
            <v>3.8366050321218799</v>
          </cell>
        </row>
        <row r="16314">
          <cell r="E16314">
            <v>1.0601378453845516</v>
          </cell>
        </row>
        <row r="16422">
          <cell r="E16422">
            <v>3.661443220588235</v>
          </cell>
        </row>
        <row r="16476">
          <cell r="E16476">
            <v>3.370888234998997</v>
          </cell>
        </row>
        <row r="16638">
          <cell r="E16638">
            <v>8.3035556332779699</v>
          </cell>
        </row>
        <row r="16692">
          <cell r="E16692">
            <v>2.4836176470588236</v>
          </cell>
        </row>
        <row r="16746">
          <cell r="E16746">
            <v>1.4803249999999999</v>
          </cell>
        </row>
        <row r="16800">
          <cell r="E16800">
            <v>2.8060518571428572</v>
          </cell>
        </row>
        <row r="16854">
          <cell r="E16854">
            <v>2.6116176470588237</v>
          </cell>
        </row>
        <row r="16908">
          <cell r="E16908">
            <v>0.78358274273564843</v>
          </cell>
        </row>
        <row r="16962">
          <cell r="E16962">
            <v>4.1360538877071278</v>
          </cell>
        </row>
        <row r="17016">
          <cell r="E17016">
            <v>2.0490159484942994</v>
          </cell>
        </row>
        <row r="17124">
          <cell r="E17124">
            <v>1.0410575048474546</v>
          </cell>
        </row>
        <row r="17232">
          <cell r="E17232">
            <v>0.44568245791245797</v>
          </cell>
        </row>
        <row r="17286">
          <cell r="E17286">
            <v>2.1060424521838264</v>
          </cell>
        </row>
        <row r="17340">
          <cell r="E17340">
            <v>2.2877748571428573</v>
          </cell>
        </row>
        <row r="17394">
          <cell r="E17394">
            <v>0.40389741163973114</v>
          </cell>
        </row>
        <row r="17559">
          <cell r="E17559">
            <v>0.50846388346876237</v>
          </cell>
        </row>
        <row r="17616">
          <cell r="E17616">
            <v>1.1022764106219995</v>
          </cell>
        </row>
        <row r="17673">
          <cell r="E17673">
            <v>3.2303581941481005</v>
          </cell>
        </row>
        <row r="25022">
          <cell r="E25022">
            <v>7.3816252019089559</v>
          </cell>
        </row>
        <row r="25078">
          <cell r="E25078">
            <v>18.517871033293051</v>
          </cell>
        </row>
        <row r="25134">
          <cell r="E25134">
            <v>14.377614275929208</v>
          </cell>
        </row>
      </sheetData>
      <sheetData sheetId="8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06"/>
  <sheetViews>
    <sheetView workbookViewId="0">
      <selection activeCell="B6" sqref="B6"/>
    </sheetView>
  </sheetViews>
  <sheetFormatPr baseColWidth="10" defaultRowHeight="15" x14ac:dyDescent="0.25"/>
  <cols>
    <col min="1" max="1" width="84" style="10" customWidth="1"/>
    <col min="2" max="2" width="14.7109375" style="58" customWidth="1"/>
    <col min="3" max="3" width="32" style="58" customWidth="1"/>
    <col min="4" max="4" width="14.28515625" style="58" customWidth="1"/>
    <col min="5" max="5" width="43.5703125" style="58" customWidth="1"/>
  </cols>
  <sheetData>
    <row r="1" spans="1:5" ht="30.75" thickBot="1" x14ac:dyDescent="0.45">
      <c r="A1" s="1"/>
      <c r="B1" s="59" t="s">
        <v>2546</v>
      </c>
      <c r="C1" s="34"/>
      <c r="D1" s="59"/>
      <c r="E1" s="35"/>
    </row>
    <row r="2" spans="1:5" x14ac:dyDescent="0.25">
      <c r="A2" s="2" t="s">
        <v>0</v>
      </c>
      <c r="B2" s="60" t="s">
        <v>2547</v>
      </c>
      <c r="C2" s="60" t="s">
        <v>2548</v>
      </c>
      <c r="D2" s="61" t="s">
        <v>2549</v>
      </c>
      <c r="E2" s="62" t="s">
        <v>2550</v>
      </c>
    </row>
    <row r="3" spans="1:5" x14ac:dyDescent="0.25">
      <c r="A3" s="3" t="s">
        <v>1</v>
      </c>
      <c r="B3" s="11"/>
      <c r="C3" s="12">
        <f>'[1]CAN-AM FRUITS SECS'!C12</f>
        <v>38.799999999999997</v>
      </c>
      <c r="D3" s="13">
        <f>'[1]CAN-AM FRUITS SECS'!D12</f>
        <v>7.76</v>
      </c>
      <c r="E3" s="14" t="str">
        <f>'[1]CAN-AM FRUITS SECS'!E12</f>
        <v>5*1KG</v>
      </c>
    </row>
    <row r="4" spans="1:5" x14ac:dyDescent="0.25">
      <c r="A4" s="3" t="s">
        <v>2</v>
      </c>
      <c r="B4" s="11"/>
      <c r="C4" s="12">
        <f>'[1]CAN-AM'!C11</f>
        <v>89.5</v>
      </c>
      <c r="D4" s="13">
        <f>'[1]CAN-AM'!D11</f>
        <v>7.0472440944881898</v>
      </c>
      <c r="E4" s="14" t="str">
        <f>'[1]CAN-AM'!E11</f>
        <v>28LBS</v>
      </c>
    </row>
    <row r="5" spans="1:5" x14ac:dyDescent="0.25">
      <c r="A5" s="3" t="s">
        <v>3</v>
      </c>
      <c r="B5" s="11"/>
      <c r="C5" s="12"/>
      <c r="D5" s="13">
        <v>1.85</v>
      </c>
      <c r="E5" s="14" t="s">
        <v>2551</v>
      </c>
    </row>
    <row r="6" spans="1:5" x14ac:dyDescent="0.25">
      <c r="A6" s="4" t="s">
        <v>4</v>
      </c>
      <c r="B6" s="15"/>
      <c r="C6" s="14"/>
      <c r="D6" s="36">
        <f>'[1]FICHES TECHNIQUES LOGES CHAUD'!$E$14175</f>
        <v>1.2968648954263369</v>
      </c>
      <c r="E6" s="16"/>
    </row>
    <row r="7" spans="1:5" x14ac:dyDescent="0.25">
      <c r="A7" s="4" t="s">
        <v>5</v>
      </c>
      <c r="B7" s="15"/>
      <c r="C7" s="14">
        <f>[1]FARINEX!C17</f>
        <v>90</v>
      </c>
      <c r="D7" s="36">
        <f>[1]FARINEX!D17</f>
        <v>90</v>
      </c>
      <c r="E7" s="16" t="str">
        <f>[1]FARINEX!E17</f>
        <v>KG</v>
      </c>
    </row>
    <row r="8" spans="1:5" x14ac:dyDescent="0.25">
      <c r="A8" s="5" t="s">
        <v>6</v>
      </c>
      <c r="B8" s="17"/>
      <c r="C8" s="18">
        <f>[1]Slovenia!C11</f>
        <v>7.95</v>
      </c>
      <c r="D8" s="19">
        <f>[1]Slovenia!D11</f>
        <v>7.95</v>
      </c>
      <c r="E8" s="19" t="s">
        <v>2552</v>
      </c>
    </row>
    <row r="9" spans="1:5" x14ac:dyDescent="0.25">
      <c r="A9" s="4" t="s">
        <v>7</v>
      </c>
      <c r="B9" s="63"/>
      <c r="C9" s="12">
        <f>'[1]monde du raviolis'!C11</f>
        <v>5</v>
      </c>
      <c r="D9" s="12">
        <f>'[1]monde du raviolis'!D11</f>
        <v>5</v>
      </c>
      <c r="E9" s="14" t="s">
        <v>2552</v>
      </c>
    </row>
    <row r="10" spans="1:5" x14ac:dyDescent="0.25">
      <c r="A10" s="6" t="s">
        <v>8</v>
      </c>
      <c r="B10" s="64"/>
      <c r="C10" s="65">
        <f>'[1]monde du raviolis'!C12</f>
        <v>8.4</v>
      </c>
      <c r="D10" s="65">
        <f>'[1]monde du raviolis'!D12</f>
        <v>8.4</v>
      </c>
      <c r="E10" s="22" t="str">
        <f>'[1]monde du raviolis'!E12</f>
        <v>KG</v>
      </c>
    </row>
    <row r="11" spans="1:5" x14ac:dyDescent="0.25">
      <c r="A11" s="6" t="s">
        <v>9</v>
      </c>
      <c r="B11" s="64"/>
      <c r="C11" s="65">
        <f>'[1]monde du raviolis'!C13</f>
        <v>6.85</v>
      </c>
      <c r="D11" s="65">
        <f>'[1]monde du raviolis'!D13</f>
        <v>6.85</v>
      </c>
      <c r="E11" s="22" t="str">
        <f>'[1]monde du raviolis'!E13</f>
        <v>KG</v>
      </c>
    </row>
    <row r="12" spans="1:5" x14ac:dyDescent="0.25">
      <c r="A12" s="4" t="s">
        <v>10</v>
      </c>
      <c r="B12" s="63"/>
      <c r="C12" s="12">
        <f>[1]DEFEDIS!C12</f>
        <v>48.42</v>
      </c>
      <c r="D12" s="12">
        <f>[1]DEFEDIS!D12</f>
        <v>17.801470588235293</v>
      </c>
      <c r="E12" s="14" t="str">
        <f>[1]DEFEDIS!E12</f>
        <v>2*1.36KG</v>
      </c>
    </row>
    <row r="13" spans="1:5" x14ac:dyDescent="0.25">
      <c r="A13" s="4" t="s">
        <v>11</v>
      </c>
      <c r="B13" s="63"/>
      <c r="C13" s="12">
        <f>'[1]CAN-AM'!C12</f>
        <v>114</v>
      </c>
      <c r="D13" s="12">
        <f>'[1]CAN-AM'!D12</f>
        <v>19</v>
      </c>
      <c r="E13" s="14" t="str">
        <f>'[1]CAN-AM'!E12</f>
        <v>6KG</v>
      </c>
    </row>
    <row r="14" spans="1:5" x14ac:dyDescent="0.25">
      <c r="A14" s="6" t="s">
        <v>12</v>
      </c>
      <c r="B14" s="20"/>
      <c r="C14" s="21">
        <f>[1]NOREF!C12</f>
        <v>15.65</v>
      </c>
      <c r="D14" s="37">
        <f>[1]NOREF!D12</f>
        <v>15.65</v>
      </c>
      <c r="E14" s="22" t="str">
        <f>[1]NOREF!E12</f>
        <v>KG</v>
      </c>
    </row>
    <row r="15" spans="1:5" x14ac:dyDescent="0.25">
      <c r="A15" s="6" t="s">
        <v>13</v>
      </c>
      <c r="B15" s="20"/>
      <c r="C15" s="21">
        <f>'[1]CAN-AM'!C13</f>
        <v>24.52</v>
      </c>
      <c r="D15" s="22">
        <f>'[1]CAN-AM'!D13</f>
        <v>2.4593781344032095</v>
      </c>
      <c r="E15" s="22" t="str">
        <f>'[1]CAN-AM'!E13</f>
        <v>22LB</v>
      </c>
    </row>
    <row r="16" spans="1:5" x14ac:dyDescent="0.25">
      <c r="A16" s="4" t="s">
        <v>14</v>
      </c>
      <c r="B16" s="15"/>
      <c r="C16" s="14">
        <f>'[1]CAN-AM FRUITS SECS'!C19</f>
        <v>4.5</v>
      </c>
      <c r="D16" s="16">
        <f>'[1]CAN-AM FRUITS SECS'!D19</f>
        <v>11.25</v>
      </c>
      <c r="E16" s="16" t="str">
        <f>'[1]CAN-AM FRUITS SECS'!E19</f>
        <v>400 GR</v>
      </c>
    </row>
    <row r="17" spans="1:5" x14ac:dyDescent="0.25">
      <c r="A17" s="6" t="s">
        <v>15</v>
      </c>
      <c r="B17" s="20"/>
      <c r="C17" s="21">
        <f>'[1]CAN-AM'!C14</f>
        <v>9.51</v>
      </c>
      <c r="D17" s="22">
        <f>'[1]CAN-AM'!D14</f>
        <v>4.2079646017699117</v>
      </c>
      <c r="E17" s="22" t="str">
        <f>'[1]CAN-AM'!E14</f>
        <v>5LBS</v>
      </c>
    </row>
    <row r="18" spans="1:5" x14ac:dyDescent="0.25">
      <c r="A18" s="4" t="s">
        <v>16</v>
      </c>
      <c r="B18" s="15"/>
      <c r="C18" s="14"/>
      <c r="D18" s="38">
        <f>'[1]FICHES TECHNIQUES LOGES FROID'!$E$4041</f>
        <v>5.0363421828908566</v>
      </c>
      <c r="E18" s="16"/>
    </row>
    <row r="19" spans="1:5" x14ac:dyDescent="0.25">
      <c r="A19" s="6" t="s">
        <v>17</v>
      </c>
      <c r="B19" s="20"/>
      <c r="C19" s="21"/>
      <c r="D19" s="37">
        <f>'[1]FICHES TECHNIQUES LOGES CHAUD'!$C$167</f>
        <v>3.7818216269841272</v>
      </c>
      <c r="E19" s="22"/>
    </row>
    <row r="20" spans="1:5" x14ac:dyDescent="0.25">
      <c r="A20" s="4" t="s">
        <v>18</v>
      </c>
      <c r="B20" s="15"/>
      <c r="C20" s="14">
        <f>[1]DEFEDIS!C16</f>
        <v>36.619999999999997</v>
      </c>
      <c r="D20" s="16">
        <f>[1]DEFEDIS!D16</f>
        <v>9.1549999999999994</v>
      </c>
      <c r="E20" s="16" t="str">
        <f>[1]DEFEDIS!E16</f>
        <v>1 X 4 KG / CS</v>
      </c>
    </row>
    <row r="21" spans="1:5" x14ac:dyDescent="0.25">
      <c r="A21" s="4" t="s">
        <v>19</v>
      </c>
      <c r="B21" s="15"/>
      <c r="C21" s="14">
        <f>[1]DEFEDIS!C17</f>
        <v>43.28</v>
      </c>
      <c r="D21" s="16">
        <f>[1]DEFEDIS!D17</f>
        <v>10.82</v>
      </c>
      <c r="E21" s="16" t="str">
        <f>[1]DEFEDIS!E17</f>
        <v>4KG</v>
      </c>
    </row>
    <row r="22" spans="1:5" x14ac:dyDescent="0.25">
      <c r="A22" s="4" t="s">
        <v>20</v>
      </c>
      <c r="B22" s="15"/>
      <c r="C22" s="14">
        <f>'[1]VIANDE LAUZON'!C95</f>
        <v>37.5</v>
      </c>
      <c r="D22" s="39">
        <f>'[1]VIANDE LAUZON'!D95</f>
        <v>7.5</v>
      </c>
      <c r="E22" s="16" t="str">
        <f>'[1]VIANDE LAUZON'!E95</f>
        <v>5KG</v>
      </c>
    </row>
    <row r="23" spans="1:5" x14ac:dyDescent="0.25">
      <c r="A23" s="6" t="s">
        <v>21</v>
      </c>
      <c r="B23" s="20"/>
      <c r="C23" s="21"/>
      <c r="D23" s="37">
        <f>'[1]FICHES TECHNIQUES LOGES CHAUD'!$C$167</f>
        <v>3.7818216269841272</v>
      </c>
      <c r="E23" s="22"/>
    </row>
    <row r="24" spans="1:5" x14ac:dyDescent="0.25">
      <c r="A24" s="6" t="s">
        <v>22</v>
      </c>
      <c r="B24" s="20"/>
      <c r="C24" s="21">
        <f>[1]DEFEDIS!C18</f>
        <v>52</v>
      </c>
      <c r="D24" s="23">
        <f>[1]DEFEDIS!D18</f>
        <v>13</v>
      </c>
      <c r="E24" s="22" t="str">
        <f>[1]DEFEDIS!E18</f>
        <v>4KG</v>
      </c>
    </row>
    <row r="25" spans="1:5" x14ac:dyDescent="0.25">
      <c r="A25" s="4" t="s">
        <v>23</v>
      </c>
      <c r="B25" s="15"/>
      <c r="C25" s="14">
        <f>[1]DEFEDIS!C19</f>
        <v>43.28</v>
      </c>
      <c r="D25" s="16">
        <f>[1]DEFEDIS!D19</f>
        <v>10.82</v>
      </c>
      <c r="E25" s="16" t="str">
        <f>[1]DEFEDIS!E19</f>
        <v>4KG /82 UN</v>
      </c>
    </row>
    <row r="26" spans="1:5" x14ac:dyDescent="0.25">
      <c r="A26" s="4" t="s">
        <v>24</v>
      </c>
      <c r="B26" s="15"/>
      <c r="C26" s="14">
        <f>'[1]VIANDE LAUZON'!C87</f>
        <v>53</v>
      </c>
      <c r="D26" s="39">
        <f>'[1]VIANDE LAUZON'!D87</f>
        <v>13.25</v>
      </c>
      <c r="E26" s="16" t="str">
        <f>'[1]VIANDE LAUZON'!E87</f>
        <v>4 KG</v>
      </c>
    </row>
    <row r="27" spans="1:5" x14ac:dyDescent="0.25">
      <c r="A27" s="6" t="s">
        <v>25</v>
      </c>
      <c r="B27" s="20"/>
      <c r="C27" s="21">
        <f>'[1]VIANDE LAUZON'!C88</f>
        <v>61.84</v>
      </c>
      <c r="D27" s="40">
        <f>'[1]VIANDE LAUZON'!D88</f>
        <v>15.46</v>
      </c>
      <c r="E27" s="22" t="str">
        <f>'[1]VIANDE LAUZON'!E88</f>
        <v>4KG</v>
      </c>
    </row>
    <row r="28" spans="1:5" x14ac:dyDescent="0.25">
      <c r="A28" s="4" t="s">
        <v>26</v>
      </c>
      <c r="B28" s="15"/>
      <c r="C28" s="14"/>
      <c r="D28" s="38">
        <f>'[1]FICHES TECHNIQUES LOGES FROID'!$E$12057</f>
        <v>5.2920500737463128</v>
      </c>
      <c r="E28" s="16"/>
    </row>
    <row r="29" spans="1:5" x14ac:dyDescent="0.25">
      <c r="A29" s="6" t="s">
        <v>27</v>
      </c>
      <c r="B29" s="20"/>
      <c r="C29" s="21"/>
      <c r="D29" s="37">
        <f>'[1]FICHES TECHNIQUES LOGES FROID'!$E$4742</f>
        <v>5.6135084070796468</v>
      </c>
      <c r="E29" s="22"/>
    </row>
    <row r="30" spans="1:5" x14ac:dyDescent="0.25">
      <c r="A30" s="6" t="s">
        <v>28</v>
      </c>
      <c r="B30" s="20"/>
      <c r="C30" s="21"/>
      <c r="D30" s="37">
        <f>'[1]FICHES TECHNIQUES LOGES FROID'!$E$13862</f>
        <v>7.4861750737463124</v>
      </c>
      <c r="E30" s="22"/>
    </row>
    <row r="31" spans="1:5" x14ac:dyDescent="0.25">
      <c r="A31" s="6" t="s">
        <v>29</v>
      </c>
      <c r="B31" s="20"/>
      <c r="C31" s="21"/>
      <c r="D31" s="37">
        <f>'[1]FICHES TECHNIQUES LOGES FROID'!$E$7050</f>
        <v>3.6920963377581124</v>
      </c>
      <c r="E31" s="22"/>
    </row>
    <row r="32" spans="1:5" x14ac:dyDescent="0.25">
      <c r="A32" s="6" t="s">
        <v>30</v>
      </c>
      <c r="B32" s="20"/>
      <c r="C32" s="21"/>
      <c r="D32" s="37">
        <f>'[1]FICHES TECHNIQUES LOGES FROID'!$E$125</f>
        <v>3.9869717920353982</v>
      </c>
      <c r="E32" s="22"/>
    </row>
    <row r="33" spans="1:5" x14ac:dyDescent="0.25">
      <c r="A33" s="6" t="s">
        <v>31</v>
      </c>
      <c r="B33" s="20"/>
      <c r="C33" s="24">
        <f>'[1]MAGGIE OAKES FICHES TECHNIQUES'!$E$1309</f>
        <v>9.5108624599319249</v>
      </c>
      <c r="D33" s="37">
        <f>C33</f>
        <v>9.5108624599319249</v>
      </c>
      <c r="E33" s="22" t="s">
        <v>2553</v>
      </c>
    </row>
    <row r="34" spans="1:5" x14ac:dyDescent="0.25">
      <c r="A34" s="4" t="s">
        <v>32</v>
      </c>
      <c r="B34" s="15"/>
      <c r="C34" s="14"/>
      <c r="D34" s="38">
        <f>'[1]FICHES TECHNIQUES LOGES FROID'!$E$51</f>
        <v>3.3447970330591397</v>
      </c>
      <c r="E34" s="16"/>
    </row>
    <row r="35" spans="1:5" x14ac:dyDescent="0.25">
      <c r="A35" s="4" t="s">
        <v>33</v>
      </c>
      <c r="B35" s="15"/>
      <c r="C35" s="14">
        <f>[1]DEFEDIS!C21</f>
        <v>25.27</v>
      </c>
      <c r="D35" s="16">
        <f>[1]DEFEDIS!D21</f>
        <v>6.6851851851851851</v>
      </c>
      <c r="E35" s="16" t="str">
        <f>[1]DEFEDIS!E21</f>
        <v>4*1.89L</v>
      </c>
    </row>
    <row r="36" spans="1:5" x14ac:dyDescent="0.25">
      <c r="A36" s="6" t="s">
        <v>34</v>
      </c>
      <c r="B36" s="20"/>
      <c r="C36" s="21"/>
      <c r="D36" s="37">
        <f>'[1]FICHES TECHNIQUES LOGES FROID'!$E$88</f>
        <v>6.5104250737463119</v>
      </c>
      <c r="E36" s="22"/>
    </row>
    <row r="37" spans="1:5" x14ac:dyDescent="0.25">
      <c r="A37" s="6" t="s">
        <v>35</v>
      </c>
      <c r="B37" s="20"/>
      <c r="C37" s="21"/>
      <c r="D37" s="37">
        <f>'[1]FICHES TECHNIQUES LOGES CHAUD'!$E$6664</f>
        <v>7.6033400589970501</v>
      </c>
      <c r="E37" s="22"/>
    </row>
    <row r="38" spans="1:5" x14ac:dyDescent="0.25">
      <c r="A38" s="6" t="s">
        <v>36</v>
      </c>
      <c r="B38" s="20"/>
      <c r="C38" s="21"/>
      <c r="D38" s="37">
        <f>'[1]FICHES TECHNIQUES LOGES FROID'!$E$8215</f>
        <v>6.9557239747270918</v>
      </c>
      <c r="E38" s="22"/>
    </row>
    <row r="39" spans="1:5" x14ac:dyDescent="0.25">
      <c r="A39" s="6" t="s">
        <v>37</v>
      </c>
      <c r="B39" s="20"/>
      <c r="C39" s="21">
        <v>125</v>
      </c>
      <c r="D39" s="37">
        <f>C39/1.5</f>
        <v>83.333333333333329</v>
      </c>
      <c r="E39" s="22" t="s">
        <v>2554</v>
      </c>
    </row>
    <row r="40" spans="1:5" x14ac:dyDescent="0.25">
      <c r="A40" s="6" t="s">
        <v>38</v>
      </c>
      <c r="B40" s="20"/>
      <c r="C40" s="21">
        <f>'[1]AMOUR DE PAIN'!C11</f>
        <v>0</v>
      </c>
      <c r="D40" s="22">
        <f>'[1]AMOUR DE PAIN'!D11</f>
        <v>0</v>
      </c>
      <c r="E40" s="22" t="s">
        <v>2555</v>
      </c>
    </row>
    <row r="41" spans="1:5" x14ac:dyDescent="0.25">
      <c r="A41" s="6" t="s">
        <v>39</v>
      </c>
      <c r="B41" s="20"/>
      <c r="C41" s="21">
        <f>[1]NOREF!C11</f>
        <v>15.2</v>
      </c>
      <c r="D41" s="22">
        <f>[1]NOREF!D11</f>
        <v>7.6</v>
      </c>
      <c r="E41" s="22" t="str">
        <f>[1]NOREF!E11</f>
        <v>2KG</v>
      </c>
    </row>
    <row r="42" spans="1:5" x14ac:dyDescent="0.25">
      <c r="A42" s="4" t="s">
        <v>40</v>
      </c>
      <c r="B42" s="15"/>
      <c r="C42" s="14">
        <f>'[1]VIANDE LAUZON'!C12</f>
        <v>25.83</v>
      </c>
      <c r="D42" s="16">
        <f>'[1]VIANDE LAUZON'!D12</f>
        <v>35.383561643835613</v>
      </c>
      <c r="E42" s="16" t="str">
        <f>'[1]VIANDE LAUZON'!E12</f>
        <v>UNITÉ</v>
      </c>
    </row>
    <row r="43" spans="1:5" x14ac:dyDescent="0.25">
      <c r="A43" s="4" t="s">
        <v>41</v>
      </c>
      <c r="B43" s="15"/>
      <c r="C43" s="14">
        <f>'[1]CAN-AM FRUITS SECS'!C15</f>
        <v>19.95</v>
      </c>
      <c r="D43" s="16">
        <f>'[1]CAN-AM FRUITS SECS'!D15</f>
        <v>19.95</v>
      </c>
      <c r="E43" s="16" t="str">
        <f>'[1]CAN-AM FRUITS SECS'!E15</f>
        <v>KG</v>
      </c>
    </row>
    <row r="44" spans="1:5" x14ac:dyDescent="0.25">
      <c r="A44" s="6" t="s">
        <v>42</v>
      </c>
      <c r="B44" s="20"/>
      <c r="C44" s="21">
        <f>'[1]CAN-AM FRUITS SECS'!C20</f>
        <v>22.5</v>
      </c>
      <c r="D44" s="22">
        <f>'[1]CAN-AM FRUITS SECS'!D20</f>
        <v>9</v>
      </c>
      <c r="E44" s="22" t="str">
        <f>'[1]CAN-AM FRUITS SECS'!E20</f>
        <v>KG</v>
      </c>
    </row>
    <row r="45" spans="1:5" x14ac:dyDescent="0.25">
      <c r="A45" s="6" t="s">
        <v>43</v>
      </c>
      <c r="B45" s="20"/>
      <c r="C45" s="21">
        <f>[1]DEFEDIS!C11</f>
        <v>46.41</v>
      </c>
      <c r="D45" s="22">
        <f>[1]DEFEDIS!D11</f>
        <v>15.469999999999999</v>
      </c>
      <c r="E45" s="22" t="str">
        <f>[1]DEFEDIS!E11</f>
        <v>3KG</v>
      </c>
    </row>
    <row r="46" spans="1:5" x14ac:dyDescent="0.25">
      <c r="A46" s="6" t="s">
        <v>44</v>
      </c>
      <c r="B46" s="20"/>
      <c r="C46" s="21">
        <f>'[1]CAN-AM FRUITS SECS'!C17</f>
        <v>19.95</v>
      </c>
      <c r="D46" s="22">
        <f>'[1]CAN-AM FRUITS SECS'!D17</f>
        <v>19.95</v>
      </c>
      <c r="E46" s="22" t="str">
        <f>'[1]CAN-AM FRUITS SECS'!E17</f>
        <v>KG</v>
      </c>
    </row>
    <row r="47" spans="1:5" x14ac:dyDescent="0.25">
      <c r="A47" s="6" t="s">
        <v>45</v>
      </c>
      <c r="B47" s="20"/>
      <c r="C47" s="21">
        <f>'[1]CAN-AM FRUITS SECS'!C16</f>
        <v>19.95</v>
      </c>
      <c r="D47" s="22">
        <f>'[1]CAN-AM FRUITS SECS'!D16</f>
        <v>19.95</v>
      </c>
      <c r="E47" s="22" t="str">
        <f>'[1]CAN-AM FRUITS SECS'!E16</f>
        <v>KG</v>
      </c>
    </row>
    <row r="48" spans="1:5" x14ac:dyDescent="0.25">
      <c r="A48" s="4" t="s">
        <v>46</v>
      </c>
      <c r="B48" s="63"/>
      <c r="C48" s="12"/>
      <c r="D48" s="41">
        <f>'[1]FICHES TECHNIQUES LOGES FROID'!$E$16826</f>
        <v>24.044499999999996</v>
      </c>
      <c r="E48" s="14"/>
    </row>
    <row r="49" spans="1:5" x14ac:dyDescent="0.25">
      <c r="A49" s="6" t="s">
        <v>47</v>
      </c>
      <c r="B49" s="20"/>
      <c r="C49" s="21">
        <f>'[1]CAN-AM FRUITS SECS'!C18</f>
        <v>159.5</v>
      </c>
      <c r="D49" s="22">
        <f>'[1]CAN-AM FRUITS SECS'!D18</f>
        <v>14.052863436123349</v>
      </c>
      <c r="E49" s="22" t="str">
        <f>'[1]CAN-AM FRUITS SECS'!E18</f>
        <v>25lbs</v>
      </c>
    </row>
    <row r="50" spans="1:5" x14ac:dyDescent="0.25">
      <c r="A50" s="6" t="s">
        <v>48</v>
      </c>
      <c r="B50" s="20"/>
      <c r="C50" s="21">
        <v>18.7</v>
      </c>
      <c r="D50" s="22">
        <f>C50/5</f>
        <v>3.7399999999999998</v>
      </c>
      <c r="E50" s="22" t="s">
        <v>2552</v>
      </c>
    </row>
    <row r="51" spans="1:5" x14ac:dyDescent="0.25">
      <c r="A51" s="6" t="s">
        <v>49</v>
      </c>
      <c r="B51" s="20"/>
      <c r="C51" s="21">
        <f>'[1]CAN-AM'!C15</f>
        <v>24.5</v>
      </c>
      <c r="D51" s="22">
        <f>'[1]CAN-AM'!D15</f>
        <v>4.4545454545454541</v>
      </c>
      <c r="E51" s="22" t="str">
        <f>'[1]CAN-AM'!E15</f>
        <v>5/6 UN</v>
      </c>
    </row>
    <row r="52" spans="1:5" x14ac:dyDescent="0.25">
      <c r="A52" s="4" t="s">
        <v>50</v>
      </c>
      <c r="B52" s="15"/>
      <c r="C52" s="14">
        <f>'[1]CAN-AM'!C16</f>
        <v>3.95</v>
      </c>
      <c r="D52" s="16">
        <f>'[1]CAN-AM'!D16</f>
        <v>3.95</v>
      </c>
      <c r="E52" s="16" t="str">
        <f>'[1]CAN-AM'!E16</f>
        <v>UNITÉ</v>
      </c>
    </row>
    <row r="53" spans="1:5" x14ac:dyDescent="0.25">
      <c r="A53" s="6" t="s">
        <v>51</v>
      </c>
      <c r="B53" s="15"/>
      <c r="C53" s="21">
        <f>'[1]CAN-AM FRUITS SECS'!C14</f>
        <v>52.1</v>
      </c>
      <c r="D53" s="22">
        <f>'[1]CAN-AM FRUITS SECS'!D14</f>
        <v>10.42</v>
      </c>
      <c r="E53" s="22" t="str">
        <f>'[1]CAN-AM FRUITS SECS'!E14</f>
        <v>5*1KG</v>
      </c>
    </row>
    <row r="54" spans="1:5" x14ac:dyDescent="0.25">
      <c r="A54" s="6" t="s">
        <v>52</v>
      </c>
      <c r="B54" s="15"/>
      <c r="C54" s="21">
        <v>15</v>
      </c>
      <c r="D54" s="22">
        <f>C54</f>
        <v>15</v>
      </c>
      <c r="E54" s="22" t="s">
        <v>2552</v>
      </c>
    </row>
    <row r="55" spans="1:5" x14ac:dyDescent="0.25">
      <c r="A55" s="6" t="s">
        <v>53</v>
      </c>
      <c r="B55" s="15"/>
      <c r="C55" s="21">
        <f>[1]DEFEDIS!C13</f>
        <v>22.46</v>
      </c>
      <c r="D55" s="22">
        <f>[1]DEFEDIS!D13</f>
        <v>1.3180751173708922</v>
      </c>
      <c r="E55" s="22" t="str">
        <f>[1]DEFEDIS!E13</f>
        <v>6*2,84 L</v>
      </c>
    </row>
    <row r="56" spans="1:5" x14ac:dyDescent="0.25">
      <c r="A56" s="6" t="s">
        <v>54</v>
      </c>
      <c r="B56" s="20"/>
      <c r="C56" s="21">
        <f>[1]DEFEDIS!C14</f>
        <v>5.49</v>
      </c>
      <c r="D56" s="22">
        <f>[1]DEFEDIS!D14</f>
        <v>14.9877</v>
      </c>
      <c r="E56" s="22" t="str">
        <f>[1]DEFEDIS!E14</f>
        <v>365GR</v>
      </c>
    </row>
    <row r="57" spans="1:5" x14ac:dyDescent="0.25">
      <c r="A57" s="4" t="s">
        <v>55</v>
      </c>
      <c r="B57" s="20"/>
      <c r="C57" s="14">
        <f>'[1]CAN-AM'!$C$17</f>
        <v>1.95</v>
      </c>
      <c r="D57" s="16">
        <f>C57</f>
        <v>1.95</v>
      </c>
      <c r="E57" s="16" t="s">
        <v>2555</v>
      </c>
    </row>
    <row r="58" spans="1:5" x14ac:dyDescent="0.25">
      <c r="A58" s="4" t="s">
        <v>56</v>
      </c>
      <c r="B58" s="20"/>
      <c r="C58" s="14">
        <f>'[1]CAN-AM'!C18</f>
        <v>2.5</v>
      </c>
      <c r="D58" s="16">
        <f>'[1]CAN-AM'!D18</f>
        <v>2.5</v>
      </c>
      <c r="E58" s="16" t="str">
        <f>'[1]CAN-AM'!E18</f>
        <v>UNITÉ</v>
      </c>
    </row>
    <row r="59" spans="1:5" x14ac:dyDescent="0.25">
      <c r="A59" s="6" t="s">
        <v>57</v>
      </c>
      <c r="B59" s="15"/>
      <c r="C59" s="21">
        <f>'[1]CAN-AM FRUITS SECS'!C21</f>
        <v>7.25</v>
      </c>
      <c r="D59" s="22">
        <f>'[1]CAN-AM FRUITS SECS'!D21</f>
        <v>29</v>
      </c>
      <c r="E59" s="22" t="str">
        <f>'[1]CAN-AM FRUITS SECS'!E21</f>
        <v>250GR</v>
      </c>
    </row>
    <row r="60" spans="1:5" x14ac:dyDescent="0.25">
      <c r="A60" s="6" t="s">
        <v>58</v>
      </c>
      <c r="B60" s="15"/>
      <c r="C60" s="21">
        <f>'[1]CAN-AM FRUITS SECS'!C22</f>
        <v>5.5</v>
      </c>
      <c r="D60" s="22">
        <f>'[1]CAN-AM FRUITS SECS'!D22</f>
        <v>11</v>
      </c>
      <c r="E60" s="22" t="str">
        <f>'[1]CAN-AM FRUITS SECS'!E22</f>
        <v>500GR</v>
      </c>
    </row>
    <row r="61" spans="1:5" x14ac:dyDescent="0.25">
      <c r="A61" s="4" t="s">
        <v>59</v>
      </c>
      <c r="B61" s="15"/>
      <c r="C61" s="14"/>
      <c r="D61" s="38">
        <f>'[1]FICHES TECHNIQUES LOGES FROID'!$C$168</f>
        <v>2.7412685656446203</v>
      </c>
      <c r="E61" s="16"/>
    </row>
    <row r="62" spans="1:5" x14ac:dyDescent="0.25">
      <c r="A62" s="4" t="s">
        <v>60</v>
      </c>
      <c r="B62" s="15"/>
      <c r="C62" s="14"/>
      <c r="D62" s="38">
        <f>'[1]FICH.TECH. BANQUET 2013 PT DÉJ.'!$E$17673</f>
        <v>3.2303581941481005</v>
      </c>
      <c r="E62" s="16"/>
    </row>
    <row r="63" spans="1:5" x14ac:dyDescent="0.25">
      <c r="A63" s="4" t="s">
        <v>61</v>
      </c>
      <c r="B63" s="15"/>
      <c r="C63" s="14"/>
      <c r="D63" s="38">
        <f>'[1]FICHES TECHNIQUES LOGES FROID'!$E$6152</f>
        <v>3.9725189009194013</v>
      </c>
      <c r="E63" s="16"/>
    </row>
    <row r="64" spans="1:5" x14ac:dyDescent="0.25">
      <c r="A64" s="6" t="s">
        <v>62</v>
      </c>
      <c r="B64" s="20"/>
      <c r="C64" s="21">
        <f>'[1]CAN-AM'!C19</f>
        <v>24.51</v>
      </c>
      <c r="D64" s="22">
        <f>'[1]CAN-AM'!D19</f>
        <v>8.17</v>
      </c>
      <c r="E64" s="22" t="str">
        <f>'[1]CAN-AM'!E19</f>
        <v>3KG</v>
      </c>
    </row>
    <row r="65" spans="1:5" x14ac:dyDescent="0.25">
      <c r="A65" s="4" t="s">
        <v>63</v>
      </c>
      <c r="B65" s="20"/>
      <c r="C65" s="14">
        <f>[1]DEFEDIS!$C$15</f>
        <v>32.76</v>
      </c>
      <c r="D65" s="16">
        <f>C65/3</f>
        <v>10.92</v>
      </c>
      <c r="E65" s="16" t="s">
        <v>2556</v>
      </c>
    </row>
    <row r="66" spans="1:5" x14ac:dyDescent="0.25">
      <c r="A66" s="6" t="s">
        <v>64</v>
      </c>
      <c r="B66" s="15"/>
      <c r="C66" s="20">
        <f>[1]Transatlantique!C12</f>
        <v>41.3</v>
      </c>
      <c r="D66" s="20">
        <f>[1]Transatlantique!D12</f>
        <v>355.17999999999995</v>
      </c>
      <c r="E66" s="20" t="str">
        <f>[1]Transatlantique!E12</f>
        <v>115ML</v>
      </c>
    </row>
    <row r="67" spans="1:5" x14ac:dyDescent="0.25">
      <c r="A67" s="6" t="s">
        <v>65</v>
      </c>
      <c r="B67" s="20"/>
      <c r="C67" s="21">
        <f>'[1]CAN-AM FRUITS SECS'!C24</f>
        <v>24.95</v>
      </c>
      <c r="D67" s="22">
        <f>'[1]CAN-AM FRUITS SECS'!D24</f>
        <v>12.475</v>
      </c>
      <c r="E67" s="22" t="str">
        <f>'[1]CAN-AM FRUITS SECS'!E24</f>
        <v>2*1l</v>
      </c>
    </row>
    <row r="68" spans="1:5" x14ac:dyDescent="0.25">
      <c r="A68" s="4" t="s">
        <v>66</v>
      </c>
      <c r="B68" s="15"/>
      <c r="C68" s="14">
        <f>[1]NOREF!$C$14</f>
        <v>1.89</v>
      </c>
      <c r="D68" s="16">
        <f>C68</f>
        <v>1.89</v>
      </c>
      <c r="E68" s="16" t="s">
        <v>2552</v>
      </c>
    </row>
    <row r="69" spans="1:5" x14ac:dyDescent="0.25">
      <c r="A69" s="4" t="s">
        <v>67</v>
      </c>
      <c r="B69" s="15"/>
      <c r="C69" s="14">
        <f>'[1]CAN-AM'!C21</f>
        <v>36.950000000000003</v>
      </c>
      <c r="D69" s="25">
        <f>'[1]CAN-AM'!D21</f>
        <v>0</v>
      </c>
      <c r="E69" s="16" t="str">
        <f>'[1]CAN-AM'!E21</f>
        <v>CS</v>
      </c>
    </row>
    <row r="70" spans="1:5" x14ac:dyDescent="0.25">
      <c r="A70" s="6" t="s">
        <v>68</v>
      </c>
      <c r="B70" s="20"/>
      <c r="C70" s="21">
        <f>'[1]CAN-AM FRUITS SECS'!$C$23</f>
        <v>48</v>
      </c>
      <c r="D70" s="22">
        <f>C70/6/2.42</f>
        <v>3.3057851239669422</v>
      </c>
      <c r="E70" s="22" t="s">
        <v>2557</v>
      </c>
    </row>
    <row r="71" spans="1:5" x14ac:dyDescent="0.25">
      <c r="A71" s="6" t="s">
        <v>69</v>
      </c>
      <c r="B71" s="20"/>
      <c r="C71" s="21">
        <f>'[1]CAN-AM'!C20</f>
        <v>29.75</v>
      </c>
      <c r="D71" s="22">
        <f>'[1]CAN-AM'!D20</f>
        <v>1.2395833333333333</v>
      </c>
      <c r="E71" s="22" t="str">
        <f>'[1]CAN-AM'!E20</f>
        <v>24`S</v>
      </c>
    </row>
    <row r="72" spans="1:5" x14ac:dyDescent="0.25">
      <c r="A72" s="4" t="s">
        <v>70</v>
      </c>
      <c r="B72" s="15"/>
      <c r="C72" s="14">
        <f>[1]DEFEDIS!$C$22</f>
        <v>53.62</v>
      </c>
      <c r="D72" s="16">
        <f>C72/6/2.42</f>
        <v>3.6928374655647378</v>
      </c>
      <c r="E72" s="16" t="s">
        <v>2558</v>
      </c>
    </row>
    <row r="73" spans="1:5" x14ac:dyDescent="0.25">
      <c r="A73" s="4" t="s">
        <v>71</v>
      </c>
      <c r="B73" s="15"/>
      <c r="C73" s="14"/>
      <c r="D73" s="38">
        <f>'[1]FICHES TECHNIQUES LOGES FROID'!$C$16928</f>
        <v>0.42759790386636543</v>
      </c>
      <c r="E73" s="16"/>
    </row>
    <row r="74" spans="1:5" x14ac:dyDescent="0.25">
      <c r="A74" s="4" t="s">
        <v>72</v>
      </c>
      <c r="B74" s="15"/>
      <c r="C74" s="14"/>
      <c r="D74" s="38">
        <f>'[1]FICHES TECHNIQUES LOGES FROID'!$C$8727</f>
        <v>0.60030790386636546</v>
      </c>
      <c r="E74" s="16"/>
    </row>
    <row r="75" spans="1:5" x14ac:dyDescent="0.25">
      <c r="A75" s="4" t="s">
        <v>73</v>
      </c>
      <c r="B75" s="15"/>
      <c r="C75" s="14"/>
      <c r="D75" s="38">
        <f>'[1]FICHES TECHNIQUES LOGES FROID'!$E$6199</f>
        <v>4.987052035911919</v>
      </c>
      <c r="E75" s="16"/>
    </row>
    <row r="76" spans="1:5" x14ac:dyDescent="0.25">
      <c r="A76" s="4" t="s">
        <v>74</v>
      </c>
      <c r="B76" s="15"/>
      <c r="C76" s="14">
        <f>'[1]CAN-AM'!$C$22</f>
        <v>35</v>
      </c>
      <c r="D76" s="16">
        <f>C76/4.98</f>
        <v>7.0281124497991962</v>
      </c>
      <c r="E76" s="16" t="s">
        <v>2559</v>
      </c>
    </row>
    <row r="77" spans="1:5" x14ac:dyDescent="0.25">
      <c r="A77" s="6" t="s">
        <v>75</v>
      </c>
      <c r="B77" s="20"/>
      <c r="C77" s="21">
        <f>'[1]CAN-AM'!C23</f>
        <v>17.61</v>
      </c>
      <c r="D77" s="22">
        <f>'[1]CAN-AM'!D23</f>
        <v>1.7645290581162323</v>
      </c>
      <c r="E77" s="22" t="str">
        <f>'[1]CAN-AM'!E23</f>
        <v>22 LBS</v>
      </c>
    </row>
    <row r="78" spans="1:5" x14ac:dyDescent="0.25">
      <c r="A78" s="6" t="s">
        <v>76</v>
      </c>
      <c r="B78" s="20"/>
      <c r="C78" s="21"/>
      <c r="D78" s="37">
        <f>'[1]FICHES TECHNIQUES LOGES CHAUD'!$E$6274</f>
        <v>0.39426283857289429</v>
      </c>
      <c r="E78" s="22"/>
    </row>
    <row r="79" spans="1:5" x14ac:dyDescent="0.25">
      <c r="A79" s="6" t="s">
        <v>77</v>
      </c>
      <c r="B79" s="20"/>
      <c r="C79" s="21"/>
      <c r="D79" s="42">
        <f>'[1]FICHES TECHNIQUES LOGES CHAUD'!$E$12540</f>
        <v>0.62572935296742527</v>
      </c>
      <c r="E79" s="22"/>
    </row>
    <row r="80" spans="1:5" x14ac:dyDescent="0.25">
      <c r="A80" s="4" t="s">
        <v>78</v>
      </c>
      <c r="B80" s="15"/>
      <c r="C80" s="14"/>
      <c r="D80" s="38">
        <f>'[1]FICHES TECHNIQUES LOGES CHAUD'!$E$82</f>
        <v>7.4106930402930411</v>
      </c>
      <c r="E80" s="16"/>
    </row>
    <row r="81" spans="1:5" x14ac:dyDescent="0.25">
      <c r="A81" s="4" t="s">
        <v>79</v>
      </c>
      <c r="B81" s="15"/>
      <c r="C81" s="14"/>
      <c r="D81" s="38">
        <f>'[1]FICHES TECHNIQUES LOGES FROID'!$C$213</f>
        <v>8.0554384855567225</v>
      </c>
      <c r="E81" s="16"/>
    </row>
    <row r="82" spans="1:5" x14ac:dyDescent="0.25">
      <c r="A82" s="4" t="s">
        <v>80</v>
      </c>
      <c r="B82" s="15"/>
      <c r="C82" s="14"/>
      <c r="D82" s="38">
        <f>'[1]FICHES TECHNIQUES LOGES FROID'!$C$3119</f>
        <v>5.2404869393139846</v>
      </c>
      <c r="E82" s="16"/>
    </row>
    <row r="83" spans="1:5" x14ac:dyDescent="0.25">
      <c r="A83" s="4" t="s">
        <v>81</v>
      </c>
      <c r="B83" s="15"/>
      <c r="C83" s="14">
        <f>'[1]CAN-AM'!C21</f>
        <v>36.950000000000003</v>
      </c>
      <c r="D83" s="16">
        <f>'[1]CAN-AM'!D21</f>
        <v>0</v>
      </c>
      <c r="E83" s="16" t="str">
        <f>'[1]CAN-AM'!E21</f>
        <v>CS</v>
      </c>
    </row>
    <row r="84" spans="1:5" x14ac:dyDescent="0.25">
      <c r="A84" s="4" t="s">
        <v>82</v>
      </c>
      <c r="B84" s="15"/>
      <c r="C84" s="14">
        <f>'[1]CAN-AM'!$C$24</f>
        <v>35.090000000000003</v>
      </c>
      <c r="D84" s="16">
        <f>C84/11.33</f>
        <v>3.0970873786407771</v>
      </c>
      <c r="E84" s="16" t="s">
        <v>2560</v>
      </c>
    </row>
    <row r="85" spans="1:5" x14ac:dyDescent="0.25">
      <c r="A85" s="6" t="s">
        <v>83</v>
      </c>
      <c r="B85" s="20"/>
      <c r="C85" s="21">
        <f>'[1]CAN-AM'!C25</f>
        <v>27.5</v>
      </c>
      <c r="D85" s="22">
        <f>'[1]CAN-AM'!D25</f>
        <v>1.375</v>
      </c>
      <c r="E85" s="22" t="str">
        <f>'[1]CAN-AM'!E25</f>
        <v>16 UN</v>
      </c>
    </row>
    <row r="86" spans="1:5" x14ac:dyDescent="0.25">
      <c r="A86" s="6" t="s">
        <v>84</v>
      </c>
      <c r="B86" s="20"/>
      <c r="C86" s="21">
        <f>'[1]CAN-AM FRUITS SECS'!C25</f>
        <v>52.5</v>
      </c>
      <c r="D86" s="22">
        <f>'[1]CAN-AM FRUITS SECS'!D25</f>
        <v>9.6365638766519819</v>
      </c>
      <c r="E86" s="22" t="str">
        <f>'[1]CAN-AM FRUITS SECS'!E25</f>
        <v>4*3LBS</v>
      </c>
    </row>
    <row r="87" spans="1:5" x14ac:dyDescent="0.25">
      <c r="A87" s="6" t="s">
        <v>85</v>
      </c>
      <c r="B87" s="20"/>
      <c r="C87" s="21">
        <f>[1]Saputo!C30</f>
        <v>2</v>
      </c>
      <c r="D87" s="22">
        <f>[1]Saputo!D30</f>
        <v>2</v>
      </c>
      <c r="E87" s="22" t="str">
        <f>[1]Saputo!E30</f>
        <v>L</v>
      </c>
    </row>
    <row r="88" spans="1:5" x14ac:dyDescent="0.25">
      <c r="A88" s="6" t="s">
        <v>86</v>
      </c>
      <c r="B88" s="20"/>
      <c r="C88" s="21">
        <f>[1]BOVITENDRE!C11</f>
        <v>11.62</v>
      </c>
      <c r="D88" s="22">
        <f>[1]BOVITENDRE!D11</f>
        <v>11.62</v>
      </c>
      <c r="E88" s="22" t="str">
        <f>[1]BOVITENDRE!E11</f>
        <v>KG</v>
      </c>
    </row>
    <row r="89" spans="1:5" x14ac:dyDescent="0.25">
      <c r="A89" s="6" t="s">
        <v>87</v>
      </c>
      <c r="B89" s="20"/>
      <c r="C89" s="21">
        <v>45</v>
      </c>
      <c r="D89" s="22">
        <f>C89/1.14</f>
        <v>39.473684210526322</v>
      </c>
      <c r="E89" s="22" t="s">
        <v>2561</v>
      </c>
    </row>
    <row r="90" spans="1:5" x14ac:dyDescent="0.25">
      <c r="A90" s="6" t="s">
        <v>88</v>
      </c>
      <c r="B90" s="20"/>
      <c r="C90" s="21">
        <f>[1]DEFEDIS!C30</f>
        <v>25.74</v>
      </c>
      <c r="D90" s="22">
        <f>[1]DEFEDIS!D30</f>
        <v>5.1479999999999997</v>
      </c>
      <c r="E90" s="22" t="str">
        <f>[1]DEFEDIS!E30</f>
        <v>5 KG</v>
      </c>
    </row>
    <row r="91" spans="1:5" x14ac:dyDescent="0.25">
      <c r="A91" s="6" t="s">
        <v>89</v>
      </c>
      <c r="B91" s="20"/>
      <c r="C91" s="21">
        <f>[1]BOVITENDRE!$C$13</f>
        <v>8.89</v>
      </c>
      <c r="D91" s="22">
        <f>C91</f>
        <v>8.89</v>
      </c>
      <c r="E91" s="22" t="s">
        <v>2552</v>
      </c>
    </row>
    <row r="92" spans="1:5" x14ac:dyDescent="0.25">
      <c r="A92" s="6" t="s">
        <v>90</v>
      </c>
      <c r="B92" s="20"/>
      <c r="C92" s="21">
        <f>[1]DEFEDIS!C29</f>
        <v>73.23</v>
      </c>
      <c r="D92" s="22">
        <f>[1]DEFEDIS!D29</f>
        <v>16.129955947136565</v>
      </c>
      <c r="E92" s="22" t="str">
        <f>[1]DEFEDIS!E29</f>
        <v>2*2.27KG</v>
      </c>
    </row>
    <row r="93" spans="1:5" x14ac:dyDescent="0.25">
      <c r="A93" s="6" t="s">
        <v>91</v>
      </c>
      <c r="B93" s="20"/>
      <c r="C93" s="21">
        <f>[1]BOVITENDRE!C14</f>
        <v>104.3</v>
      </c>
      <c r="D93" s="22">
        <f>[1]BOVITENDRE!D14</f>
        <v>20.86</v>
      </c>
      <c r="E93" s="22" t="str">
        <f>[1]BOVITENDRE!E14</f>
        <v>5 KG</v>
      </c>
    </row>
    <row r="94" spans="1:5" x14ac:dyDescent="0.25">
      <c r="A94" s="4" t="s">
        <v>92</v>
      </c>
      <c r="B94" s="15"/>
      <c r="C94" s="14">
        <f>[1]BOVITENDRE!C15</f>
        <v>13.89</v>
      </c>
      <c r="D94" s="16">
        <f>[1]BOVITENDRE!D15</f>
        <v>13.89</v>
      </c>
      <c r="E94" s="16" t="str">
        <f>[1]BOVITENDRE!E15</f>
        <v>KG</v>
      </c>
    </row>
    <row r="95" spans="1:5" x14ac:dyDescent="0.25">
      <c r="A95" s="6" t="s">
        <v>93</v>
      </c>
      <c r="B95" s="20"/>
      <c r="C95" s="21">
        <f>[1]BOVITENDRE!C12</f>
        <v>42.95</v>
      </c>
      <c r="D95" s="22">
        <f>[1]BOVITENDRE!D12</f>
        <v>8.59</v>
      </c>
      <c r="E95" s="22" t="str">
        <f>[1]BOVITENDRE!E12</f>
        <v>1 X 5 KG</v>
      </c>
    </row>
    <row r="96" spans="1:5" x14ac:dyDescent="0.25">
      <c r="A96" s="4" t="s">
        <v>94</v>
      </c>
      <c r="B96" s="15"/>
      <c r="C96" s="14">
        <f>'[1]VIANDE LAUZON'!C63</f>
        <v>0</v>
      </c>
      <c r="D96" s="39">
        <f>'[1]VIANDE LAUZON'!D63</f>
        <v>0</v>
      </c>
      <c r="E96" s="16">
        <f>'[1]VIANDE LAUZON'!E63</f>
        <v>0</v>
      </c>
    </row>
    <row r="97" spans="1:5" x14ac:dyDescent="0.25">
      <c r="A97" s="4" t="s">
        <v>95</v>
      </c>
      <c r="B97" s="15"/>
      <c r="C97" s="14">
        <f>[1]DEFEDIS!C31</f>
        <v>26.47</v>
      </c>
      <c r="D97" s="16">
        <f>[1]DEFEDIS!D31</f>
        <v>0.36763888888888885</v>
      </c>
      <c r="E97" s="16" t="str">
        <f>[1]DEFEDIS!E31</f>
        <v>72 UN</v>
      </c>
    </row>
    <row r="98" spans="1:5" x14ac:dyDescent="0.25">
      <c r="A98" s="4" t="s">
        <v>96</v>
      </c>
      <c r="B98" s="15"/>
      <c r="C98" s="14">
        <f>[1]DEFEDIS!C32</f>
        <v>15.73</v>
      </c>
      <c r="D98" s="16">
        <f>[1]DEFEDIS!D32</f>
        <v>0.43694444444444441</v>
      </c>
      <c r="E98" s="16" t="str">
        <f>[1]DEFEDIS!E32</f>
        <v>6*6*112GR</v>
      </c>
    </row>
    <row r="99" spans="1:5" x14ac:dyDescent="0.25">
      <c r="A99" s="6" t="s">
        <v>97</v>
      </c>
      <c r="B99" s="20"/>
      <c r="C99" s="21"/>
      <c r="D99" s="37">
        <f>'[1]FICHES TECHNIQUES LOGES FROID'!$E$13406</f>
        <v>5.1147283134528703</v>
      </c>
      <c r="E99" s="22"/>
    </row>
    <row r="100" spans="1:5" x14ac:dyDescent="0.25">
      <c r="A100" s="6" t="s">
        <v>98</v>
      </c>
      <c r="B100" s="20"/>
      <c r="C100" s="21">
        <f>[1]DEFEDIS!C23</f>
        <v>51.37</v>
      </c>
      <c r="D100" s="23">
        <f>[1]DEFEDIS!D23</f>
        <v>0.79030769230769227</v>
      </c>
      <c r="E100" s="22" t="str">
        <f>[1]DEFEDIS!E23</f>
        <v>65*150gr</v>
      </c>
    </row>
    <row r="101" spans="1:5" x14ac:dyDescent="0.25">
      <c r="A101" s="6" t="s">
        <v>99</v>
      </c>
      <c r="B101" s="20"/>
      <c r="C101" s="21"/>
      <c r="D101" s="37">
        <f>'[1]FICHES TECHNIQUES LOGES FROID'!$E$13577</f>
        <v>6.6843961816821995</v>
      </c>
      <c r="E101" s="22"/>
    </row>
    <row r="102" spans="1:5" x14ac:dyDescent="0.25">
      <c r="A102" s="6" t="s">
        <v>100</v>
      </c>
      <c r="B102" s="20"/>
      <c r="C102" s="21">
        <f>[1]DEFEDIS!C24</f>
        <v>30.31</v>
      </c>
      <c r="D102" s="23">
        <f>[1]DEFEDIS!D24</f>
        <v>2.165</v>
      </c>
      <c r="E102" s="22" t="str">
        <f>[1]DEFEDIS!E24</f>
        <v>14*475 GR</v>
      </c>
    </row>
    <row r="103" spans="1:5" x14ac:dyDescent="0.25">
      <c r="A103" s="6" t="s">
        <v>101</v>
      </c>
      <c r="B103" s="20"/>
      <c r="C103" s="21">
        <f>'[1]GOURMET PRIVILÈGE'!$C$11</f>
        <v>1.75</v>
      </c>
      <c r="D103" s="22">
        <f>C103</f>
        <v>1.75</v>
      </c>
      <c r="E103" s="22" t="s">
        <v>2562</v>
      </c>
    </row>
    <row r="104" spans="1:5" x14ac:dyDescent="0.25">
      <c r="A104" s="6" t="s">
        <v>102</v>
      </c>
      <c r="B104" s="20"/>
      <c r="C104" s="21">
        <f>[1]DEFEDIS!C33</f>
        <v>48.75</v>
      </c>
      <c r="D104" s="22">
        <f>[1]DEFEDIS!D33</f>
        <v>1.3541666666666667</v>
      </c>
      <c r="E104" s="22" t="str">
        <f>[1]DEFEDIS!E33</f>
        <v>36UN</v>
      </c>
    </row>
    <row r="105" spans="1:5" x14ac:dyDescent="0.25">
      <c r="A105" s="6" t="s">
        <v>103</v>
      </c>
      <c r="B105" s="20"/>
      <c r="C105" s="21">
        <f>'[1]GOURMET PRIVILÈGE'!C12</f>
        <v>2.25</v>
      </c>
      <c r="D105" s="22">
        <f>'[1]GOURMET PRIVILÈGE'!D12</f>
        <v>2.25</v>
      </c>
      <c r="E105" s="22" t="str">
        <f>'[1]GOURMET PRIVILÈGE'!E12</f>
        <v>PC</v>
      </c>
    </row>
    <row r="106" spans="1:5" x14ac:dyDescent="0.25">
      <c r="A106" s="6" t="s">
        <v>104</v>
      </c>
      <c r="B106" s="20"/>
      <c r="C106" s="21">
        <v>6.95</v>
      </c>
      <c r="D106" s="22">
        <v>23.1435</v>
      </c>
      <c r="E106" s="22" t="s">
        <v>2563</v>
      </c>
    </row>
    <row r="107" spans="1:5" x14ac:dyDescent="0.25">
      <c r="A107" s="6" t="s">
        <v>105</v>
      </c>
      <c r="B107" s="20"/>
      <c r="C107" s="21">
        <f>'[1]VIANDE LAUZON'!C42</f>
        <v>22.56</v>
      </c>
      <c r="D107" s="40">
        <f>'[1]VIANDE LAUZON'!D42</f>
        <v>22.56</v>
      </c>
      <c r="E107" s="22" t="str">
        <f>'[1]VIANDE LAUZON'!E42</f>
        <v>KG</v>
      </c>
    </row>
    <row r="108" spans="1:5" x14ac:dyDescent="0.25">
      <c r="A108" s="6" t="s">
        <v>106</v>
      </c>
      <c r="B108" s="20"/>
      <c r="C108" s="21"/>
      <c r="D108" s="37" t="e">
        <f>'[1]FICHES TECHNIQUES LOGES CHAUD'!$E$9834</f>
        <v>#N/A</v>
      </c>
      <c r="E108" s="22"/>
    </row>
    <row r="109" spans="1:5" x14ac:dyDescent="0.25">
      <c r="A109" s="4" t="s">
        <v>107</v>
      </c>
      <c r="B109" s="15"/>
      <c r="C109" s="14">
        <f>'[1]Pro bouffe'!$C$12</f>
        <v>4.6900000000000004</v>
      </c>
      <c r="D109" s="16">
        <f>C109/193*1000</f>
        <v>24.300518134715027</v>
      </c>
      <c r="E109" s="16" t="s">
        <v>2564</v>
      </c>
    </row>
    <row r="110" spans="1:5" x14ac:dyDescent="0.25">
      <c r="A110" s="6" t="s">
        <v>108</v>
      </c>
      <c r="B110" s="20"/>
      <c r="C110" s="21">
        <f>[1]Transatlantique!$C$13</f>
        <v>4.45</v>
      </c>
      <c r="D110" s="22">
        <f>C110*2</f>
        <v>8.9</v>
      </c>
      <c r="E110" s="22" t="s">
        <v>2565</v>
      </c>
    </row>
    <row r="111" spans="1:5" x14ac:dyDescent="0.25">
      <c r="A111" s="6" t="s">
        <v>109</v>
      </c>
      <c r="B111" s="20"/>
      <c r="C111" s="21"/>
      <c r="D111" s="37">
        <f>'[1]FICHES TECHNIQUES LOGES CHAUD'!$E$15999</f>
        <v>2.4828094699187075</v>
      </c>
      <c r="E111" s="22"/>
    </row>
    <row r="112" spans="1:5" x14ac:dyDescent="0.25">
      <c r="A112" s="4" t="s">
        <v>110</v>
      </c>
      <c r="B112" s="15"/>
      <c r="C112" s="14">
        <f>'[1]CAN-AM'!C26</f>
        <v>5.74</v>
      </c>
      <c r="D112" s="16">
        <f>'[1]CAN-AM'!D26</f>
        <v>2.5398230088495577</v>
      </c>
      <c r="E112" s="16" t="str">
        <f>'[1]CAN-AM'!E26</f>
        <v>5LBS</v>
      </c>
    </row>
    <row r="113" spans="1:5" x14ac:dyDescent="0.25">
      <c r="A113" s="6" t="s">
        <v>111</v>
      </c>
      <c r="B113" s="20"/>
      <c r="C113" s="21">
        <f>'[1]CAN-AM'!$C$27</f>
        <v>0.95</v>
      </c>
      <c r="D113" s="22">
        <f>C113*0.45</f>
        <v>0.42749999999999999</v>
      </c>
      <c r="E113" s="22" t="s">
        <v>2566</v>
      </c>
    </row>
    <row r="114" spans="1:5" x14ac:dyDescent="0.25">
      <c r="A114" s="6" t="s">
        <v>112</v>
      </c>
      <c r="B114" s="20"/>
      <c r="C114" s="21">
        <f>'[1]CAN-AM FRUITS SECS'!C27</f>
        <v>51.5</v>
      </c>
      <c r="D114" s="22">
        <f>'[1]CAN-AM FRUITS SECS'!D27</f>
        <v>10.3</v>
      </c>
      <c r="E114" s="22" t="str">
        <f>'[1]CAN-AM FRUITS SECS'!E27</f>
        <v>5*1KG</v>
      </c>
    </row>
    <row r="115" spans="1:5" x14ac:dyDescent="0.25">
      <c r="A115" s="6" t="s">
        <v>113</v>
      </c>
      <c r="B115" s="20"/>
      <c r="C115" s="21">
        <f>'[1]AMOUR DE PAIN'!C12</f>
        <v>0</v>
      </c>
      <c r="D115" s="22">
        <f>'[1]AMOUR DE PAIN'!D12</f>
        <v>0</v>
      </c>
      <c r="E115" s="22">
        <f>'[1]AMOUR DE PAIN'!E12</f>
        <v>0</v>
      </c>
    </row>
    <row r="116" spans="1:5" x14ac:dyDescent="0.25">
      <c r="A116" s="4" t="s">
        <v>114</v>
      </c>
      <c r="B116" s="15"/>
      <c r="C116" s="14">
        <f>'[1]Gateau UCDS'!C16</f>
        <v>39.9</v>
      </c>
      <c r="D116" s="16">
        <f>'[1]Gateau UCDS'!D16</f>
        <v>19.95</v>
      </c>
      <c r="E116" s="16" t="str">
        <f>'[1]Gateau UCDS'!E16</f>
        <v>2/BOITE</v>
      </c>
    </row>
    <row r="117" spans="1:5" x14ac:dyDescent="0.25">
      <c r="A117" s="4" t="s">
        <v>115</v>
      </c>
      <c r="B117" s="15"/>
      <c r="C117" s="14">
        <f>[1]NOREF!C16</f>
        <v>26</v>
      </c>
      <c r="D117" s="16">
        <f>[1]NOREF!D16</f>
        <v>33.800000000000004</v>
      </c>
      <c r="E117" s="16" t="str">
        <f>[1]NOREF!E16</f>
        <v>KG</v>
      </c>
    </row>
    <row r="118" spans="1:5" x14ac:dyDescent="0.25">
      <c r="A118" s="6" t="s">
        <v>116</v>
      </c>
      <c r="B118" s="20"/>
      <c r="C118" s="21">
        <f>[1]NOREF!C16</f>
        <v>26</v>
      </c>
      <c r="D118" s="22">
        <f>[1]NOREF!D16</f>
        <v>33.800000000000004</v>
      </c>
      <c r="E118" s="22" t="str">
        <f>[1]NOREF!E16</f>
        <v>KG</v>
      </c>
    </row>
    <row r="119" spans="1:5" x14ac:dyDescent="0.25">
      <c r="A119" s="4" t="s">
        <v>117</v>
      </c>
      <c r="B119" s="15"/>
      <c r="C119" s="14"/>
      <c r="D119" s="36">
        <f>'[1]FICHES TECHNIQUES LOGES CHAUD'!$E$15714</f>
        <v>1.3033226420385811</v>
      </c>
      <c r="E119" s="16"/>
    </row>
    <row r="120" spans="1:5" x14ac:dyDescent="0.25">
      <c r="A120" s="4" t="s">
        <v>118</v>
      </c>
      <c r="B120" s="15"/>
      <c r="C120" s="14">
        <f>'[1]CAN-AM'!C28</f>
        <v>38</v>
      </c>
      <c r="D120" s="16">
        <f>'[1]CAN-AM'!D28</f>
        <v>0.95</v>
      </c>
      <c r="E120" s="16" t="str">
        <f>'[1]CAN-AM'!E28</f>
        <v>40 / CS</v>
      </c>
    </row>
    <row r="121" spans="1:5" x14ac:dyDescent="0.25">
      <c r="A121" s="6" t="s">
        <v>119</v>
      </c>
      <c r="B121" s="20"/>
      <c r="C121" s="21">
        <f>[1]NOREF!C17</f>
        <v>19.8</v>
      </c>
      <c r="D121" s="22">
        <f>[1]NOREF!D17</f>
        <v>19.8</v>
      </c>
      <c r="E121" s="22" t="str">
        <f>[1]NOREF!E17</f>
        <v>KG</v>
      </c>
    </row>
    <row r="122" spans="1:5" x14ac:dyDescent="0.25">
      <c r="A122" s="6" t="s">
        <v>120</v>
      </c>
      <c r="B122" s="20"/>
      <c r="C122" s="21">
        <f>[1]DEFEDIS!C35</f>
        <v>30</v>
      </c>
      <c r="D122" s="22">
        <f>[1]DEFEDIS!D35</f>
        <v>0.75</v>
      </c>
      <c r="E122" s="22" t="str">
        <f>[1]DEFEDIS!E35</f>
        <v>1/CS</v>
      </c>
    </row>
    <row r="123" spans="1:5" x14ac:dyDescent="0.25">
      <c r="A123" s="6" t="s">
        <v>121</v>
      </c>
      <c r="B123" s="20"/>
      <c r="C123" s="21">
        <f>[1]DEFEDIS!C34</f>
        <v>44.13</v>
      </c>
      <c r="D123" s="22">
        <f>[1]DEFEDIS!D34</f>
        <v>0.61291666666666667</v>
      </c>
      <c r="E123" s="22" t="str">
        <f>[1]DEFEDIS!E34</f>
        <v>2*36 PORTION</v>
      </c>
    </row>
    <row r="124" spans="1:5" x14ac:dyDescent="0.25">
      <c r="A124" s="4" t="s">
        <v>122</v>
      </c>
      <c r="B124" s="15"/>
      <c r="C124" s="14">
        <f>[1]DEFEDIS!C37</f>
        <v>58.43</v>
      </c>
      <c r="D124" s="16">
        <f>[1]DEFEDIS!D37</f>
        <v>0.60864583333333333</v>
      </c>
      <c r="E124" s="16" t="str">
        <f>[1]DEFEDIS!E37</f>
        <v>96CS</v>
      </c>
    </row>
    <row r="125" spans="1:5" x14ac:dyDescent="0.25">
      <c r="A125" s="4" t="s">
        <v>123</v>
      </c>
      <c r="B125" s="15"/>
      <c r="C125" s="14">
        <f>[1]DEFEDIS!C36</f>
        <v>29.3</v>
      </c>
      <c r="D125" s="16">
        <f>[1]DEFEDIS!D36</f>
        <v>0.73250000000000004</v>
      </c>
      <c r="E125" s="16" t="str">
        <f>[1]DEFEDIS!E36</f>
        <v>40/CS</v>
      </c>
    </row>
    <row r="126" spans="1:5" x14ac:dyDescent="0.25">
      <c r="A126" s="4" t="s">
        <v>124</v>
      </c>
      <c r="B126" s="15"/>
      <c r="C126" s="14">
        <f>[1]DEFEDIS!C38</f>
        <v>49.67</v>
      </c>
      <c r="D126" s="16">
        <f>[1]DEFEDIS!D38</f>
        <v>0.62087500000000007</v>
      </c>
      <c r="E126" s="16" t="str">
        <f>[1]DEFEDIS!E38</f>
        <v>2/CS</v>
      </c>
    </row>
    <row r="127" spans="1:5" x14ac:dyDescent="0.25">
      <c r="A127" s="6" t="s">
        <v>125</v>
      </c>
      <c r="B127" s="20"/>
      <c r="C127" s="21">
        <f>'[1]Gateau UCDS'!$C$22</f>
        <v>1.5</v>
      </c>
      <c r="D127" s="22">
        <v>1.5</v>
      </c>
      <c r="E127" s="22" t="s">
        <v>2555</v>
      </c>
    </row>
    <row r="128" spans="1:5" x14ac:dyDescent="0.25">
      <c r="A128" s="6" t="s">
        <v>126</v>
      </c>
      <c r="B128" s="20"/>
      <c r="C128" s="21">
        <f>[1]DEFEDIS!C39</f>
        <v>27.8</v>
      </c>
      <c r="D128" s="22">
        <f>[1]DEFEDIS!D39</f>
        <v>0.69500000000000006</v>
      </c>
      <c r="E128" s="22" t="str">
        <f>[1]DEFEDIS!E39</f>
        <v>40/CS</v>
      </c>
    </row>
    <row r="129" spans="1:5" x14ac:dyDescent="0.25">
      <c r="A129" s="6" t="s">
        <v>127</v>
      </c>
      <c r="B129" s="20"/>
      <c r="C129" s="21">
        <f>[1]DEFEDIS!C40</f>
        <v>70.709999999999994</v>
      </c>
      <c r="D129" s="22">
        <f>[1]DEFEDIS!D40</f>
        <v>1.2626785714285713</v>
      </c>
      <c r="E129" s="22" t="str">
        <f>[1]DEFEDIS!E40</f>
        <v>2*28UN</v>
      </c>
    </row>
    <row r="130" spans="1:5" x14ac:dyDescent="0.25">
      <c r="A130" s="6" t="s">
        <v>128</v>
      </c>
      <c r="B130" s="20"/>
      <c r="C130" s="21">
        <f>[1]DEFEDIS!C41</f>
        <v>43.99</v>
      </c>
      <c r="D130" s="22">
        <f>[1]DEFEDIS!D41</f>
        <v>0.91645833333333337</v>
      </c>
      <c r="E130" s="22" t="str">
        <f>[1]DEFEDIS!E41</f>
        <v>48 UN</v>
      </c>
    </row>
    <row r="131" spans="1:5" x14ac:dyDescent="0.25">
      <c r="A131" s="6" t="s">
        <v>129</v>
      </c>
      <c r="B131" s="20"/>
      <c r="C131" s="21">
        <f>[1]DEFEDIS!C42</f>
        <v>21.22</v>
      </c>
      <c r="D131" s="22">
        <f>[1]DEFEDIS!D42</f>
        <v>0.44208333333333333</v>
      </c>
      <c r="E131" s="22" t="str">
        <f>[1]DEFEDIS!E42</f>
        <v>48 UN</v>
      </c>
    </row>
    <row r="132" spans="1:5" x14ac:dyDescent="0.25">
      <c r="A132" s="6" t="s">
        <v>130</v>
      </c>
      <c r="B132" s="20"/>
      <c r="C132" s="21">
        <f>[1]DEFEDIS!C43</f>
        <v>21.22</v>
      </c>
      <c r="D132" s="22">
        <f>[1]DEFEDIS!D43</f>
        <v>0.44208333333333333</v>
      </c>
      <c r="E132" s="22" t="str">
        <f>[1]DEFEDIS!E43</f>
        <v>48 UN</v>
      </c>
    </row>
    <row r="133" spans="1:5" x14ac:dyDescent="0.25">
      <c r="A133" s="6" t="s">
        <v>131</v>
      </c>
      <c r="B133" s="20"/>
      <c r="C133" s="21">
        <f>[1]DEFEDIS!$C$25</f>
        <v>0.45</v>
      </c>
      <c r="D133" s="22">
        <f>C133</f>
        <v>0.45</v>
      </c>
      <c r="E133" s="22" t="s">
        <v>2555</v>
      </c>
    </row>
    <row r="134" spans="1:5" x14ac:dyDescent="0.25">
      <c r="A134" s="6" t="s">
        <v>132</v>
      </c>
      <c r="B134" s="20"/>
      <c r="C134" s="21">
        <f>'[1]Gateau UCDS'!C13</f>
        <v>48</v>
      </c>
      <c r="D134" s="22">
        <f>'[1]Gateau UCDS'!D13</f>
        <v>0.8571428571428571</v>
      </c>
      <c r="E134" s="22" t="str">
        <f>'[1]Gateau UCDS'!E13</f>
        <v>56`S</v>
      </c>
    </row>
    <row r="135" spans="1:5" x14ac:dyDescent="0.25">
      <c r="A135" s="4" t="s">
        <v>133</v>
      </c>
      <c r="B135" s="15"/>
      <c r="C135" s="14">
        <f>'[1]Gateau UCDS'!C14</f>
        <v>48</v>
      </c>
      <c r="D135" s="16">
        <f>'[1]Gateau UCDS'!D14</f>
        <v>1.5</v>
      </c>
      <c r="E135" s="16" t="str">
        <f>'[1]Gateau UCDS'!E14</f>
        <v>32`S</v>
      </c>
    </row>
    <row r="136" spans="1:5" x14ac:dyDescent="0.25">
      <c r="A136" s="4" t="s">
        <v>134</v>
      </c>
      <c r="B136" s="15"/>
      <c r="C136" s="14">
        <f>[1]DEFEDIS!$C$44</f>
        <v>26.87</v>
      </c>
      <c r="D136" s="16">
        <f>C136/5</f>
        <v>5.3740000000000006</v>
      </c>
      <c r="E136" s="16" t="s">
        <v>2567</v>
      </c>
    </row>
    <row r="137" spans="1:5" x14ac:dyDescent="0.25">
      <c r="A137" s="6" t="s">
        <v>135</v>
      </c>
      <c r="B137" s="20"/>
      <c r="C137" s="21">
        <f>'[1]CAN-AM FRUITS SECS'!C43</f>
        <v>7.75</v>
      </c>
      <c r="D137" s="22">
        <f>'[1]CAN-AM FRUITS SECS'!D43</f>
        <v>10.333333333333334</v>
      </c>
      <c r="E137" s="22" t="str">
        <f>'[1]CAN-AM FRUITS SECS'!E43</f>
        <v>750GR</v>
      </c>
    </row>
    <row r="138" spans="1:5" x14ac:dyDescent="0.25">
      <c r="A138" s="4" t="s">
        <v>136</v>
      </c>
      <c r="B138" s="15"/>
      <c r="C138" s="14">
        <f>'[1]CAN-AM'!C29</f>
        <v>17.5</v>
      </c>
      <c r="D138" s="16">
        <f>'[1]CAN-AM'!D29</f>
        <v>0.72916666666666663</v>
      </c>
      <c r="E138" s="16" t="str">
        <f>'[1]CAN-AM'!E29</f>
        <v>24 / CS</v>
      </c>
    </row>
    <row r="139" spans="1:5" x14ac:dyDescent="0.25">
      <c r="A139" s="6" t="s">
        <v>137</v>
      </c>
      <c r="B139" s="20"/>
      <c r="C139" s="21">
        <f>'[1]CAN-AM FRUITS SECS'!$C$43</f>
        <v>7.75</v>
      </c>
      <c r="D139" s="22">
        <f>C139/6/0.75</f>
        <v>1.7222222222222223</v>
      </c>
      <c r="E139" s="22" t="s">
        <v>2568</v>
      </c>
    </row>
    <row r="140" spans="1:5" x14ac:dyDescent="0.25">
      <c r="A140" s="6" t="s">
        <v>138</v>
      </c>
      <c r="B140" s="20"/>
      <c r="C140" s="21">
        <f>'[1]CAN-AM'!C30</f>
        <v>16.5</v>
      </c>
      <c r="D140" s="22">
        <f>'[1]CAN-AM'!D30</f>
        <v>1.375</v>
      </c>
      <c r="E140" s="22" t="str">
        <f>'[1]CAN-AM'!E30</f>
        <v>12 / CS</v>
      </c>
    </row>
    <row r="141" spans="1:5" x14ac:dyDescent="0.25">
      <c r="A141" s="4" t="s">
        <v>139</v>
      </c>
      <c r="B141" s="15"/>
      <c r="C141" s="14">
        <f>'[1]VIANDE LAUZON'!$C$12</f>
        <v>25.83</v>
      </c>
      <c r="D141" s="16"/>
      <c r="E141" s="16"/>
    </row>
    <row r="142" spans="1:5" x14ac:dyDescent="0.25">
      <c r="A142" s="6" t="s">
        <v>140</v>
      </c>
      <c r="B142" s="20"/>
      <c r="C142" s="21">
        <f>[1]DEFEDIS!C46</f>
        <v>38.01</v>
      </c>
      <c r="D142" s="22">
        <f>[1]DEFEDIS!D46</f>
        <v>16.744493392070485</v>
      </c>
      <c r="E142" s="22" t="str">
        <f>[1]DEFEDIS!E46</f>
        <v>2.27KG</v>
      </c>
    </row>
    <row r="143" spans="1:5" x14ac:dyDescent="0.25">
      <c r="A143" s="4" t="s">
        <v>141</v>
      </c>
      <c r="B143" s="15"/>
      <c r="C143" s="14">
        <f>'[1]VIANDE LAUZON'!C27</f>
        <v>121.96</v>
      </c>
      <c r="D143" s="39">
        <f>'[1]VIANDE LAUZON'!D27</f>
        <v>6.0979999999999999</v>
      </c>
      <c r="E143" s="16" t="str">
        <f>'[1]VIANDE LAUZON'!E27</f>
        <v>20*170GR</v>
      </c>
    </row>
    <row r="144" spans="1:5" x14ac:dyDescent="0.25">
      <c r="A144" s="6" t="s">
        <v>142</v>
      </c>
      <c r="B144" s="20"/>
      <c r="C144" s="21">
        <f>'[1]VIANDE LAUZON'!C26</f>
        <v>164.75</v>
      </c>
      <c r="D144" s="40">
        <f>'[1]VIANDE LAUZON'!D26</f>
        <v>8.2375000000000007</v>
      </c>
      <c r="E144" s="22" t="str">
        <f>'[1]VIANDE LAUZON'!E26</f>
        <v>20*225GR</v>
      </c>
    </row>
    <row r="145" spans="1:5" x14ac:dyDescent="0.25">
      <c r="A145" s="6" t="s">
        <v>143</v>
      </c>
      <c r="B145" s="20"/>
      <c r="C145" s="21">
        <f>[1]BOVITENDRE!C148</f>
        <v>19.239999999999998</v>
      </c>
      <c r="D145" s="40">
        <f>[1]BOVITENDRE!D148</f>
        <v>19.239999999999998</v>
      </c>
      <c r="E145" s="22" t="str">
        <f>[1]BOVITENDRE!E148</f>
        <v>KG</v>
      </c>
    </row>
    <row r="146" spans="1:5" x14ac:dyDescent="0.25">
      <c r="A146" s="4" t="s">
        <v>144</v>
      </c>
      <c r="B146" s="15"/>
      <c r="C146" s="14">
        <f>'[1]CAN-AM'!$C$32</f>
        <v>17.850000000000001</v>
      </c>
      <c r="D146" s="16">
        <f>C146/8</f>
        <v>2.2312500000000002</v>
      </c>
      <c r="E146" s="16" t="s">
        <v>2569</v>
      </c>
    </row>
    <row r="147" spans="1:5" x14ac:dyDescent="0.25">
      <c r="A147" s="6" t="s">
        <v>145</v>
      </c>
      <c r="B147" s="20"/>
      <c r="C147" s="21">
        <f>[1]DEFEDIS!$C$48</f>
        <v>26.95</v>
      </c>
      <c r="D147" s="22">
        <f>C147/24*3.53</f>
        <v>3.963895833333333</v>
      </c>
      <c r="E147" s="22" t="s">
        <v>2570</v>
      </c>
    </row>
    <row r="148" spans="1:5" x14ac:dyDescent="0.25">
      <c r="A148" s="4" t="s">
        <v>146</v>
      </c>
      <c r="B148" s="15"/>
      <c r="C148" s="14"/>
      <c r="D148" s="25">
        <f>'[1]LES SAUCES DE BASES'!$E$271</f>
        <v>3.135191024229075</v>
      </c>
      <c r="E148" s="16"/>
    </row>
    <row r="149" spans="1:5" x14ac:dyDescent="0.25">
      <c r="A149" s="6" t="s">
        <v>147</v>
      </c>
      <c r="B149" s="20"/>
      <c r="C149" s="21">
        <v>2</v>
      </c>
      <c r="D149" s="22">
        <f>C149/20</f>
        <v>0.1</v>
      </c>
      <c r="E149" s="22" t="s">
        <v>2571</v>
      </c>
    </row>
    <row r="150" spans="1:5" x14ac:dyDescent="0.25">
      <c r="A150" s="6" t="s">
        <v>148</v>
      </c>
      <c r="B150" s="20"/>
      <c r="C150" s="21"/>
      <c r="D150" s="42">
        <f>'[1]FICHES TECHNIQUES LOGES CHAUD'!$E$15486</f>
        <v>13.798296117700971</v>
      </c>
      <c r="E150" s="22"/>
    </row>
    <row r="151" spans="1:5" x14ac:dyDescent="0.25">
      <c r="A151" s="4" t="s">
        <v>149</v>
      </c>
      <c r="B151" s="15"/>
      <c r="C151" s="14">
        <f>'[1]Fromagerie du 2em'!$C$11</f>
        <v>27.25</v>
      </c>
      <c r="D151" s="16">
        <f>C151</f>
        <v>27.25</v>
      </c>
      <c r="E151" s="16" t="s">
        <v>2552</v>
      </c>
    </row>
    <row r="152" spans="1:5" x14ac:dyDescent="0.25">
      <c r="A152" s="6" t="s">
        <v>150</v>
      </c>
      <c r="B152" s="20"/>
      <c r="C152" s="21">
        <f>'[1]CAN-AM'!$C$35</f>
        <v>33.950000000000003</v>
      </c>
      <c r="D152" s="22">
        <v>2.82</v>
      </c>
      <c r="E152" s="22" t="s">
        <v>2572</v>
      </c>
    </row>
    <row r="153" spans="1:5" x14ac:dyDescent="0.25">
      <c r="A153" s="4" t="s">
        <v>151</v>
      </c>
      <c r="B153" s="15"/>
      <c r="C153" s="14">
        <f>[1]DEFEDIS!C49</f>
        <v>26.08</v>
      </c>
      <c r="D153" s="16">
        <f>[1]DEFEDIS!D49</f>
        <v>1.5305164319248827</v>
      </c>
      <c r="E153" s="16" t="str">
        <f>[1]DEFEDIS!E49</f>
        <v>6*2.84L</v>
      </c>
    </row>
    <row r="154" spans="1:5" x14ac:dyDescent="0.25">
      <c r="A154" s="4" t="s">
        <v>152</v>
      </c>
      <c r="B154" s="15"/>
      <c r="C154" s="14">
        <f>'[1]CAN-AM'!$C$33</f>
        <v>11.83</v>
      </c>
      <c r="D154" s="16">
        <f>C154/11.33</f>
        <v>1.0441306266548984</v>
      </c>
      <c r="E154" s="16" t="s">
        <v>2573</v>
      </c>
    </row>
    <row r="155" spans="1:5" x14ac:dyDescent="0.25">
      <c r="A155" s="6" t="s">
        <v>153</v>
      </c>
      <c r="B155" s="20"/>
      <c r="C155" s="21">
        <f>[1]DEFEDIS!$C$50</f>
        <v>20.66</v>
      </c>
      <c r="D155" s="22">
        <f>C155/6/2.83</f>
        <v>1.2167255594817432</v>
      </c>
      <c r="E155" s="22" t="s">
        <v>2574</v>
      </c>
    </row>
    <row r="156" spans="1:5" x14ac:dyDescent="0.25">
      <c r="A156" s="4" t="s">
        <v>154</v>
      </c>
      <c r="B156" s="15"/>
      <c r="C156" s="14">
        <f>'[1]CAN-AM'!C34</f>
        <v>18.5</v>
      </c>
      <c r="D156" s="16">
        <f>'[1]CAN-AM'!D34</f>
        <v>3.7</v>
      </c>
      <c r="E156" s="16" t="str">
        <f>'[1]CAN-AM'!E34</f>
        <v>5 KG / CS</v>
      </c>
    </row>
    <row r="157" spans="1:5" x14ac:dyDescent="0.25">
      <c r="A157" s="6" t="s">
        <v>155</v>
      </c>
      <c r="B157" s="20"/>
      <c r="C157" s="21"/>
      <c r="D157" s="26">
        <f>'[1]LES SAUCES DE BASES'!$E$211</f>
        <v>11.504759307285214</v>
      </c>
      <c r="E157" s="22"/>
    </row>
    <row r="158" spans="1:5" x14ac:dyDescent="0.25">
      <c r="A158" s="6" t="s">
        <v>156</v>
      </c>
      <c r="B158" s="20"/>
      <c r="C158" s="21">
        <f>[1]DEFEDIS!C51</f>
        <v>62.74</v>
      </c>
      <c r="D158" s="40">
        <f>[1]DEFEDIS!D51</f>
        <v>8.6267500000000013</v>
      </c>
      <c r="E158" s="22" t="str">
        <f>[1]DEFEDIS!E51</f>
        <v>16*454 GR</v>
      </c>
    </row>
    <row r="159" spans="1:5" x14ac:dyDescent="0.25">
      <c r="A159" s="6" t="s">
        <v>157</v>
      </c>
      <c r="B159" s="20"/>
      <c r="C159" s="21">
        <f>[1]DEFEDIS!C53</f>
        <v>11.17</v>
      </c>
      <c r="D159" s="22">
        <f>[1]DEFEDIS!D53</f>
        <v>5.585</v>
      </c>
      <c r="E159" s="22" t="str">
        <f>[1]DEFEDIS!E53</f>
        <v>2KG</v>
      </c>
    </row>
    <row r="160" spans="1:5" x14ac:dyDescent="0.25">
      <c r="A160" s="4" t="s">
        <v>158</v>
      </c>
      <c r="B160" s="15"/>
      <c r="C160" s="14">
        <f>[1]DEFEDIS!C52</f>
        <v>27.67</v>
      </c>
      <c r="D160" s="16">
        <f>[1]DEFEDIS!D52</f>
        <v>0.13835</v>
      </c>
      <c r="E160" s="16" t="str">
        <f>[1]DEFEDIS!E52</f>
        <v>200*18GR</v>
      </c>
    </row>
    <row r="161" spans="1:5" x14ac:dyDescent="0.25">
      <c r="A161" s="4" t="s">
        <v>159</v>
      </c>
      <c r="B161" s="15"/>
      <c r="C161" s="14"/>
      <c r="D161" s="38">
        <f>'[1]FICHES TECHNIQUES LOGES FROID'!$E$13919</f>
        <v>6.3199224637681155</v>
      </c>
      <c r="E161" s="16"/>
    </row>
    <row r="162" spans="1:5" x14ac:dyDescent="0.25">
      <c r="A162" s="4" t="s">
        <v>160</v>
      </c>
      <c r="B162" s="15"/>
      <c r="C162" s="14">
        <f>'[1]CAN-AM'!C36</f>
        <v>36.5</v>
      </c>
      <c r="D162" s="27">
        <f>'[1]CAN-AM'!D36</f>
        <v>81.111111111111114</v>
      </c>
      <c r="E162" s="16" t="str">
        <f>'[1]CAN-AM'!E36</f>
        <v>450GR</v>
      </c>
    </row>
    <row r="163" spans="1:5" x14ac:dyDescent="0.25">
      <c r="A163" s="4" t="s">
        <v>161</v>
      </c>
      <c r="B163" s="15"/>
      <c r="C163" s="14">
        <f>'[1]CAN-AM'!C37</f>
        <v>36.5</v>
      </c>
      <c r="D163" s="27">
        <f>'[1]CAN-AM'!D37</f>
        <v>81.111111111111114</v>
      </c>
      <c r="E163" s="16" t="str">
        <f>'[1]CAN-AM'!E37</f>
        <v>450GR</v>
      </c>
    </row>
    <row r="164" spans="1:5" x14ac:dyDescent="0.25">
      <c r="A164" s="6" t="s">
        <v>162</v>
      </c>
      <c r="B164" s="20"/>
      <c r="C164" s="21">
        <f>[1]Saputo!C13</f>
        <v>92.09</v>
      </c>
      <c r="D164" s="22">
        <f>[1]Saputo!D13</f>
        <v>10.142070484581497</v>
      </c>
      <c r="E164" s="22" t="str">
        <f>[1]Saputo!E13</f>
        <v>20*454 GR</v>
      </c>
    </row>
    <row r="165" spans="1:5" x14ac:dyDescent="0.25">
      <c r="A165" s="6" t="s">
        <v>163</v>
      </c>
      <c r="B165" s="20"/>
      <c r="C165" s="21">
        <f>[1]DEFEDIS!C54</f>
        <v>128.30000000000001</v>
      </c>
      <c r="D165" s="22">
        <f>[1]DEFEDIS!D54</f>
        <v>15.957711442786071</v>
      </c>
      <c r="E165" s="22" t="str">
        <f>[1]DEFEDIS!E54</f>
        <v>6*1.36KG</v>
      </c>
    </row>
    <row r="166" spans="1:5" x14ac:dyDescent="0.25">
      <c r="A166" s="6" t="s">
        <v>164</v>
      </c>
      <c r="B166" s="20"/>
      <c r="C166" s="21"/>
      <c r="D166" s="22">
        <f>'[1]MAGGIE OAKES FICHES TECHNIQUES'!$E$2448</f>
        <v>0.7117427912220845</v>
      </c>
      <c r="E166" s="22" t="s">
        <v>2575</v>
      </c>
    </row>
    <row r="167" spans="1:5" x14ac:dyDescent="0.25">
      <c r="A167" s="4" t="s">
        <v>165</v>
      </c>
      <c r="B167" s="15"/>
      <c r="C167" s="14">
        <f>[1]Saputo!$C$15</f>
        <v>41</v>
      </c>
      <c r="D167" s="16">
        <f>C167/600</f>
        <v>6.8333333333333329E-2</v>
      </c>
      <c r="E167" s="16" t="s">
        <v>2576</v>
      </c>
    </row>
    <row r="168" spans="1:5" x14ac:dyDescent="0.25">
      <c r="A168" s="6" t="s">
        <v>166</v>
      </c>
      <c r="B168" s="20"/>
      <c r="C168" s="21">
        <f>[1]DEFEDIS!$C$55</f>
        <v>21.54</v>
      </c>
      <c r="D168" s="22">
        <f>C168/24*2</f>
        <v>1.7949999999999999</v>
      </c>
      <c r="E168" s="22" t="s">
        <v>2577</v>
      </c>
    </row>
    <row r="169" spans="1:5" x14ac:dyDescent="0.25">
      <c r="A169" s="4" t="s">
        <v>167</v>
      </c>
      <c r="B169" s="15"/>
      <c r="C169" s="14">
        <v>1.71</v>
      </c>
      <c r="D169" s="16">
        <f>C169*1000/330</f>
        <v>5.1818181818181817</v>
      </c>
      <c r="E169" s="16" t="s">
        <v>2578</v>
      </c>
    </row>
    <row r="170" spans="1:5" x14ac:dyDescent="0.25">
      <c r="A170" s="4" t="s">
        <v>168</v>
      </c>
      <c r="B170" s="15"/>
      <c r="C170" s="14">
        <v>1.71</v>
      </c>
      <c r="D170" s="16">
        <f>C170*1000/330</f>
        <v>5.1818181818181817</v>
      </c>
      <c r="E170" s="16" t="s">
        <v>2578</v>
      </c>
    </row>
    <row r="171" spans="1:5" x14ac:dyDescent="0.25">
      <c r="A171" s="6" t="s">
        <v>169</v>
      </c>
      <c r="B171" s="20"/>
      <c r="C171" s="21">
        <f>'[1]VIANDE LAUZON'!C24</f>
        <v>38.270000000000003</v>
      </c>
      <c r="D171" s="40">
        <f>'[1]VIANDE LAUZON'!D24</f>
        <v>38.270000000000003</v>
      </c>
      <c r="E171" s="22" t="str">
        <f>'[1]VIANDE LAUZON'!E24</f>
        <v>KG</v>
      </c>
    </row>
    <row r="172" spans="1:5" x14ac:dyDescent="0.25">
      <c r="A172" s="6" t="s">
        <v>170</v>
      </c>
      <c r="B172" s="20"/>
      <c r="C172" s="21">
        <f>'[1]VIANDE LAUZON'!C28</f>
        <v>36.630000000000003</v>
      </c>
      <c r="D172" s="40">
        <f>'[1]VIANDE LAUZON'!D28</f>
        <v>36.630000000000003</v>
      </c>
      <c r="E172" s="22" t="str">
        <f>'[1]VIANDE LAUZON'!E28</f>
        <v>KG</v>
      </c>
    </row>
    <row r="173" spans="1:5" x14ac:dyDescent="0.25">
      <c r="A173" s="6" t="s">
        <v>171</v>
      </c>
      <c r="B173" s="20"/>
      <c r="C173" s="21">
        <f>'[1]VIANDE LAUZON'!C30</f>
        <v>28.84</v>
      </c>
      <c r="D173" s="40">
        <f>'[1]VIANDE LAUZON'!D30</f>
        <v>28.84</v>
      </c>
      <c r="E173" s="22" t="str">
        <f>'[1]VIANDE LAUZON'!E30</f>
        <v>KG</v>
      </c>
    </row>
    <row r="174" spans="1:5" x14ac:dyDescent="0.25">
      <c r="A174" s="4" t="s">
        <v>172</v>
      </c>
      <c r="B174" s="15"/>
      <c r="C174" s="14">
        <f>'[1]VIANDE LAUZON'!C31</f>
        <v>28.84</v>
      </c>
      <c r="D174" s="39">
        <f>'[1]VIANDE LAUZON'!D31</f>
        <v>28.84</v>
      </c>
      <c r="E174" s="16" t="str">
        <f>'[1]VIANDE LAUZON'!E31</f>
        <v>KG</v>
      </c>
    </row>
    <row r="175" spans="1:5" x14ac:dyDescent="0.25">
      <c r="A175" s="4" t="s">
        <v>173</v>
      </c>
      <c r="B175" s="15"/>
      <c r="C175" s="14">
        <v>7.46</v>
      </c>
      <c r="D175" s="39">
        <f>C175/1</f>
        <v>7.46</v>
      </c>
      <c r="E175" s="16" t="s">
        <v>2552</v>
      </c>
    </row>
    <row r="176" spans="1:5" x14ac:dyDescent="0.25">
      <c r="A176" s="6" t="s">
        <v>174</v>
      </c>
      <c r="B176" s="20"/>
      <c r="C176" s="21"/>
      <c r="D176" s="37">
        <v>0.22</v>
      </c>
      <c r="E176" s="22"/>
    </row>
    <row r="177" spans="1:5" x14ac:dyDescent="0.25">
      <c r="A177" s="4" t="s">
        <v>175</v>
      </c>
      <c r="B177" s="15"/>
      <c r="C177" s="14">
        <f>[1]DEFEDIS!C56</f>
        <v>0.25</v>
      </c>
      <c r="D177" s="16">
        <f>[1]DEFEDIS!D56</f>
        <v>0.25</v>
      </c>
      <c r="E177" s="16" t="str">
        <f>[1]DEFEDIS!E56</f>
        <v>UN</v>
      </c>
    </row>
    <row r="178" spans="1:5" x14ac:dyDescent="0.25">
      <c r="A178" s="4" t="s">
        <v>176</v>
      </c>
      <c r="B178" s="15"/>
      <c r="C178" s="14">
        <f>[1]DEFEDIS!C26</f>
        <v>0.25</v>
      </c>
      <c r="D178" s="16">
        <f>[1]DEFEDIS!D26</f>
        <v>0.25</v>
      </c>
      <c r="E178" s="16" t="str">
        <f>[1]DEFEDIS!E26</f>
        <v>UN</v>
      </c>
    </row>
    <row r="179" spans="1:5" x14ac:dyDescent="0.25">
      <c r="A179" s="6" t="s">
        <v>177</v>
      </c>
      <c r="B179" s="20"/>
      <c r="C179" s="21">
        <f>[1]DEFEDIS!$C$57</f>
        <v>30.61</v>
      </c>
      <c r="D179" s="22">
        <f>C179/2.83</f>
        <v>10.816254416961129</v>
      </c>
      <c r="E179" s="22">
        <v>2.83</v>
      </c>
    </row>
    <row r="180" spans="1:5" x14ac:dyDescent="0.25">
      <c r="A180" s="6" t="s">
        <v>178</v>
      </c>
      <c r="B180" s="20"/>
      <c r="C180" s="21">
        <v>10.1</v>
      </c>
      <c r="D180" s="22">
        <f>C180/2</f>
        <v>5.05</v>
      </c>
      <c r="E180" s="22" t="s">
        <v>2552</v>
      </c>
    </row>
    <row r="181" spans="1:5" x14ac:dyDescent="0.25">
      <c r="A181" s="4" t="s">
        <v>179</v>
      </c>
      <c r="B181" s="15"/>
      <c r="C181" s="14">
        <f>[1]DEFEDIS!C27</f>
        <v>0.25</v>
      </c>
      <c r="D181" s="16">
        <f>[1]DEFEDIS!D27</f>
        <v>0.25</v>
      </c>
      <c r="E181" s="16" t="str">
        <f>[1]DEFEDIS!E27</f>
        <v>UN</v>
      </c>
    </row>
    <row r="182" spans="1:5" x14ac:dyDescent="0.25">
      <c r="A182" s="6" t="s">
        <v>180</v>
      </c>
      <c r="B182" s="20"/>
      <c r="C182" s="21">
        <f>[1]DEFEDIS!C28</f>
        <v>0.25</v>
      </c>
      <c r="D182" s="22">
        <f>[1]DEFEDIS!D28</f>
        <v>0.25</v>
      </c>
      <c r="E182" s="22" t="str">
        <f>[1]DEFEDIS!E28</f>
        <v>UN</v>
      </c>
    </row>
    <row r="183" spans="1:5" x14ac:dyDescent="0.25">
      <c r="A183" s="4" t="s">
        <v>181</v>
      </c>
      <c r="B183" s="15"/>
      <c r="C183" s="14">
        <f>[1]DEFEDIS!$C$58</f>
        <v>19.09</v>
      </c>
      <c r="D183" s="16">
        <f>C183/4.08</f>
        <v>4.6789215686274508</v>
      </c>
      <c r="E183" s="16" t="s">
        <v>2579</v>
      </c>
    </row>
    <row r="184" spans="1:5" x14ac:dyDescent="0.25">
      <c r="A184" s="4" t="s">
        <v>182</v>
      </c>
      <c r="B184" s="15"/>
      <c r="C184" s="14">
        <f>[1]BOVITENDRE!C16</f>
        <v>29.95</v>
      </c>
      <c r="D184" s="16">
        <f>[1]BOVITENDRE!D16</f>
        <v>29.95</v>
      </c>
      <c r="E184" s="16" t="str">
        <f>[1]BOVITENDRE!E16</f>
        <v>KG</v>
      </c>
    </row>
    <row r="185" spans="1:5" x14ac:dyDescent="0.25">
      <c r="A185" s="6" t="s">
        <v>183</v>
      </c>
      <c r="B185" s="20"/>
      <c r="C185" s="21">
        <f>'[1]Pro bouffe'!$C$13</f>
        <v>50.95</v>
      </c>
      <c r="D185" s="22">
        <f>C185</f>
        <v>50.95</v>
      </c>
      <c r="E185" s="22" t="s">
        <v>2552</v>
      </c>
    </row>
    <row r="186" spans="1:5" x14ac:dyDescent="0.25">
      <c r="A186" s="4" t="s">
        <v>184</v>
      </c>
      <c r="B186" s="15"/>
      <c r="C186" s="14"/>
      <c r="D186" s="25">
        <f>'[1]LES SAUCES DE BASES'!$E$815</f>
        <v>7.4253561867408635</v>
      </c>
      <c r="E186" s="16"/>
    </row>
    <row r="187" spans="1:5" x14ac:dyDescent="0.25">
      <c r="A187" s="4" t="s">
        <v>185</v>
      </c>
      <c r="B187" s="15"/>
      <c r="C187" s="14"/>
      <c r="D187" s="36">
        <f>'[1]FICH.TECH. BANQUET 2013 PT DÉJ.'!$E$11940</f>
        <v>1.4520394031639237</v>
      </c>
      <c r="E187" s="16"/>
    </row>
    <row r="188" spans="1:5" x14ac:dyDescent="0.25">
      <c r="A188" s="4" t="s">
        <v>186</v>
      </c>
      <c r="B188" s="15"/>
      <c r="C188" s="14"/>
      <c r="D188" s="36">
        <f>'[1]FICH.TECH. BANQUET 2013 PT DÉJ.'!$E$25134</f>
        <v>14.377614275929208</v>
      </c>
      <c r="E188" s="16"/>
    </row>
    <row r="189" spans="1:5" x14ac:dyDescent="0.25">
      <c r="A189" s="6" t="s">
        <v>187</v>
      </c>
      <c r="B189" s="20"/>
      <c r="C189" s="21"/>
      <c r="D189" s="42">
        <f>'[1]FICHES TECHNIQUES LOGES CHAUD'!$E$11309</f>
        <v>1.9312853174603175</v>
      </c>
      <c r="E189" s="22"/>
    </row>
    <row r="190" spans="1:5" x14ac:dyDescent="0.25">
      <c r="A190" s="6" t="s">
        <v>188</v>
      </c>
      <c r="B190" s="20"/>
      <c r="C190" s="21"/>
      <c r="D190" s="37">
        <f>'[1]FICHES TECHNIQUES LOGES CHAUD'!$C$3886</f>
        <v>1.0104138292440996</v>
      </c>
      <c r="E190" s="22"/>
    </row>
    <row r="191" spans="1:5" x14ac:dyDescent="0.25">
      <c r="A191" s="6" t="s">
        <v>189</v>
      </c>
      <c r="B191" s="20"/>
      <c r="C191" s="21"/>
      <c r="D191" s="42">
        <f>'[1]FICHES TECHNIQUES LOGES CHAUD'!$C$6188</f>
        <v>2.8147115990558853</v>
      </c>
      <c r="E191" s="22"/>
    </row>
    <row r="192" spans="1:5" x14ac:dyDescent="0.25">
      <c r="A192" s="6" t="s">
        <v>190</v>
      </c>
      <c r="B192" s="20"/>
      <c r="C192" s="21"/>
      <c r="D192" s="42">
        <f>'[1]FICHES TECHNIQUES LOGES CHAUD'!$E$8545</f>
        <v>3.9746439698228224</v>
      </c>
      <c r="E192" s="22"/>
    </row>
    <row r="193" spans="1:5" x14ac:dyDescent="0.25">
      <c r="A193" s="6" t="s">
        <v>191</v>
      </c>
      <c r="B193" s="20"/>
      <c r="C193" s="21">
        <f>'[1]CAN-AM FRUITS SECS'!C30</f>
        <v>19.75</v>
      </c>
      <c r="D193" s="22">
        <f>'[1]CAN-AM FRUITS SECS'!D30</f>
        <v>1.9750000000000001</v>
      </c>
      <c r="E193" s="22" t="str">
        <f>'[1]CAN-AM FRUITS SECS'!E30</f>
        <v>10 KG</v>
      </c>
    </row>
    <row r="194" spans="1:5" x14ac:dyDescent="0.25">
      <c r="A194" s="6" t="s">
        <v>192</v>
      </c>
      <c r="B194" s="20"/>
      <c r="C194" s="21">
        <f>'[1]Fromagerie du 2em'!C12</f>
        <v>24.95</v>
      </c>
      <c r="D194" s="28">
        <f>'[1]Fromagerie du 2em'!D12</f>
        <v>24.95</v>
      </c>
      <c r="E194" s="22" t="str">
        <f>'[1]Fromagerie du 2em'!E12</f>
        <v>KG</v>
      </c>
    </row>
    <row r="195" spans="1:5" x14ac:dyDescent="0.25">
      <c r="A195" s="4" t="s">
        <v>193</v>
      </c>
      <c r="B195" s="15"/>
      <c r="C195" s="14">
        <f>'[1]Fromagerie du 2em'!C13</f>
        <v>17.989999999999998</v>
      </c>
      <c r="D195" s="16">
        <f>'[1]Fromagerie du 2em'!D13</f>
        <v>17.989999999999998</v>
      </c>
      <c r="E195" s="16" t="str">
        <f>'[1]Fromagerie du 2em'!E13</f>
        <v>3 KG</v>
      </c>
    </row>
    <row r="196" spans="1:5" x14ac:dyDescent="0.25">
      <c r="A196" s="6" t="s">
        <v>194</v>
      </c>
      <c r="B196" s="20"/>
      <c r="C196" s="21">
        <f>'[1]Fromagerie du 2em'!$C$14</f>
        <v>29.88</v>
      </c>
      <c r="D196" s="22">
        <f>C196</f>
        <v>29.88</v>
      </c>
      <c r="E196" s="22" t="s">
        <v>2552</v>
      </c>
    </row>
    <row r="197" spans="1:5" x14ac:dyDescent="0.25">
      <c r="A197" s="6" t="s">
        <v>195</v>
      </c>
      <c r="B197" s="20"/>
      <c r="C197" s="21">
        <f>'[1]Fromagerie du 2em'!C15</f>
        <v>40.64</v>
      </c>
      <c r="D197" s="22">
        <f>'[1]Fromagerie du 2em'!D15</f>
        <v>40.64</v>
      </c>
      <c r="E197" s="22" t="str">
        <f>'[1]Fromagerie du 2em'!E15</f>
        <v>KG</v>
      </c>
    </row>
    <row r="198" spans="1:5" x14ac:dyDescent="0.25">
      <c r="A198" s="4" t="s">
        <v>196</v>
      </c>
      <c r="B198" s="15"/>
      <c r="C198" s="14">
        <f>'[1]Fromagerie du 2em'!$C$16</f>
        <v>26.4</v>
      </c>
      <c r="D198" s="16">
        <f>C198</f>
        <v>26.4</v>
      </c>
      <c r="E198" s="16" t="s">
        <v>2580</v>
      </c>
    </row>
    <row r="199" spans="1:5" x14ac:dyDescent="0.25">
      <c r="A199" s="6" t="s">
        <v>197</v>
      </c>
      <c r="B199" s="20"/>
      <c r="C199" s="21">
        <f>'[1]CAN-AM'!C38</f>
        <v>27.04</v>
      </c>
      <c r="D199" s="22">
        <f>'[1]CAN-AM'!D38</f>
        <v>6.2592592592592595</v>
      </c>
      <c r="E199" s="22" t="str">
        <f>'[1]CAN-AM'!E38</f>
        <v>360 GR</v>
      </c>
    </row>
    <row r="200" spans="1:5" x14ac:dyDescent="0.25">
      <c r="A200" s="6" t="s">
        <v>198</v>
      </c>
      <c r="B200" s="20"/>
      <c r="C200" s="21">
        <f>'[1]CAN-AM FRUITS SECS'!C28</f>
        <v>41.95</v>
      </c>
      <c r="D200" s="22">
        <f>'[1]CAN-AM FRUITS SECS'!D28</f>
        <v>8.39</v>
      </c>
      <c r="E200" s="22" t="str">
        <f>'[1]CAN-AM FRUITS SECS'!E28</f>
        <v>5*1KG</v>
      </c>
    </row>
    <row r="201" spans="1:5" x14ac:dyDescent="0.25">
      <c r="A201" s="6" t="s">
        <v>199</v>
      </c>
      <c r="B201" s="20"/>
      <c r="C201" s="21">
        <f>'[1]CAN-AM FRUITS SECS'!C29</f>
        <v>142.5</v>
      </c>
      <c r="D201" s="22">
        <f>'[1]CAN-AM FRUITS SECS'!D29</f>
        <v>62.775330396475773</v>
      </c>
      <c r="E201" s="22" t="str">
        <f>'[1]CAN-AM FRUITS SECS'!E29</f>
        <v>5LBS</v>
      </c>
    </row>
    <row r="202" spans="1:5" x14ac:dyDescent="0.25">
      <c r="A202" s="6" t="s">
        <v>200</v>
      </c>
      <c r="B202" s="20"/>
      <c r="C202" s="21">
        <f>'[1]CAN-AM'!C39</f>
        <v>78.540000000000006</v>
      </c>
      <c r="D202" s="22">
        <f>'[1]CAN-AM'!D39</f>
        <v>0.19833333333333336</v>
      </c>
      <c r="E202" s="22" t="str">
        <f>'[1]CAN-AM'!E39</f>
        <v>396 UN</v>
      </c>
    </row>
    <row r="203" spans="1:5" x14ac:dyDescent="0.25">
      <c r="A203" s="4" t="s">
        <v>201</v>
      </c>
      <c r="B203" s="15"/>
      <c r="C203" s="14">
        <f>'[1]Fromagerie du 2em'!$C$18</f>
        <v>51.75</v>
      </c>
      <c r="D203" s="16">
        <f>C203/40</f>
        <v>1.29375</v>
      </c>
      <c r="E203" s="16" t="s">
        <v>2581</v>
      </c>
    </row>
    <row r="204" spans="1:5" x14ac:dyDescent="0.25">
      <c r="A204" s="4" t="s">
        <v>202</v>
      </c>
      <c r="B204" s="15"/>
      <c r="C204" s="14">
        <f>[1]DEFEDIS!C60</f>
        <v>40.96</v>
      </c>
      <c r="D204" s="16">
        <f>[1]DEFEDIS!D60</f>
        <v>0.81920000000000004</v>
      </c>
      <c r="E204" s="16" t="str">
        <f>[1]DEFEDIS!E60</f>
        <v>50UN</v>
      </c>
    </row>
    <row r="205" spans="1:5" x14ac:dyDescent="0.25">
      <c r="A205" s="4" t="s">
        <v>203</v>
      </c>
      <c r="B205" s="15"/>
      <c r="C205" s="14"/>
      <c r="D205" s="36">
        <f>'[1]FICHES TECHNIQUES LOGES CHAUD'!$E$11773</f>
        <v>42.574622140608398</v>
      </c>
      <c r="E205" s="16"/>
    </row>
    <row r="206" spans="1:5" x14ac:dyDescent="0.25">
      <c r="A206" s="4" t="s">
        <v>204</v>
      </c>
      <c r="B206" s="15"/>
      <c r="C206" s="14">
        <f>[1]BOVITENDRE!C17</f>
        <v>11.89</v>
      </c>
      <c r="D206" s="16">
        <f>[1]BOVITENDRE!D17</f>
        <v>11.89</v>
      </c>
      <c r="E206" s="16" t="str">
        <f>[1]BOVITENDRE!E17</f>
        <v>KG</v>
      </c>
    </row>
    <row r="207" spans="1:5" x14ac:dyDescent="0.25">
      <c r="A207" s="4" t="s">
        <v>205</v>
      </c>
      <c r="B207" s="15"/>
      <c r="C207" s="14"/>
      <c r="D207" s="36">
        <f>'[1]FICHES TECHNIQUES LOGES CHAUD'!$E$15885</f>
        <v>13.127073149686789</v>
      </c>
      <c r="E207" s="16"/>
    </row>
    <row r="208" spans="1:5" x14ac:dyDescent="0.25">
      <c r="A208" s="4" t="s">
        <v>206</v>
      </c>
      <c r="B208" s="15"/>
      <c r="C208" s="14"/>
      <c r="D208" s="38">
        <f>'[1]FICHES TECHNIQUES LOGES CHAUD'!$C$5543</f>
        <v>2.3833476543740564</v>
      </c>
      <c r="E208" s="16"/>
    </row>
    <row r="209" spans="1:5" x14ac:dyDescent="0.25">
      <c r="A209" s="4" t="s">
        <v>207</v>
      </c>
      <c r="B209" s="15"/>
      <c r="C209" s="14">
        <f>[1]DEFEDIS!C61</f>
        <v>8.98</v>
      </c>
      <c r="D209" s="16">
        <f>[1]DEFEDIS!D61</f>
        <v>8.98</v>
      </c>
      <c r="E209" s="16" t="str">
        <f>[1]DEFEDIS!E61</f>
        <v>KG</v>
      </c>
    </row>
    <row r="210" spans="1:5" x14ac:dyDescent="0.25">
      <c r="A210" s="4" t="s">
        <v>208</v>
      </c>
      <c r="B210" s="15"/>
      <c r="C210" s="14"/>
      <c r="D210" s="38">
        <f>'[1]FICHES TECHNIQUES LOGES FROID'!$E$9937</f>
        <v>0.88829999999999998</v>
      </c>
      <c r="E210" s="16"/>
    </row>
    <row r="211" spans="1:5" x14ac:dyDescent="0.25">
      <c r="A211" s="6" t="s">
        <v>209</v>
      </c>
      <c r="B211" s="20"/>
      <c r="C211" s="21">
        <f>'[1]AMOUR DE PAIN'!$C$15</f>
        <v>0</v>
      </c>
      <c r="D211" s="22">
        <f>C211</f>
        <v>0</v>
      </c>
      <c r="E211" s="22" t="s">
        <v>2555</v>
      </c>
    </row>
    <row r="212" spans="1:5" x14ac:dyDescent="0.25">
      <c r="A212" s="4" t="s">
        <v>210</v>
      </c>
      <c r="B212" s="15"/>
      <c r="C212" s="14">
        <f>'[1]CAN-AM'!$C$40</f>
        <v>29.85</v>
      </c>
      <c r="D212" s="16">
        <f>C212/4.53</f>
        <v>6.5894039735099339</v>
      </c>
      <c r="E212" s="16" t="s">
        <v>2582</v>
      </c>
    </row>
    <row r="213" spans="1:5" x14ac:dyDescent="0.25">
      <c r="A213" s="6" t="s">
        <v>211</v>
      </c>
      <c r="B213" s="20"/>
      <c r="C213" s="21">
        <f>[1]DEFEDIS!$C$62</f>
        <v>21.39</v>
      </c>
      <c r="D213" s="22">
        <v>0</v>
      </c>
      <c r="E213" s="22" t="s">
        <v>2583</v>
      </c>
    </row>
    <row r="214" spans="1:5" x14ac:dyDescent="0.25">
      <c r="A214" s="6" t="s">
        <v>212</v>
      </c>
      <c r="B214" s="20"/>
      <c r="C214" s="21">
        <f>'[1]AMOUR DE PAIN'!C38</f>
        <v>0</v>
      </c>
      <c r="D214" s="26">
        <f>'[1]AMOUR DE PAIN'!D38</f>
        <v>0</v>
      </c>
      <c r="E214" s="22">
        <f>'[1]AMOUR DE PAIN'!E38</f>
        <v>0</v>
      </c>
    </row>
    <row r="215" spans="1:5" x14ac:dyDescent="0.25">
      <c r="A215" s="4" t="s">
        <v>213</v>
      </c>
      <c r="B215" s="15"/>
      <c r="C215" s="14">
        <f>'[1]AMOUR DE PAIN'!C39</f>
        <v>0</v>
      </c>
      <c r="D215" s="25">
        <f>'[1]AMOUR DE PAIN'!D39</f>
        <v>0</v>
      </c>
      <c r="E215" s="16">
        <f>'[1]AMOUR DE PAIN'!E39</f>
        <v>0</v>
      </c>
    </row>
    <row r="216" spans="1:5" x14ac:dyDescent="0.25">
      <c r="A216" s="4" t="s">
        <v>214</v>
      </c>
      <c r="B216" s="15"/>
      <c r="C216" s="14">
        <f>'[1]CAN-AM'!C42</f>
        <v>19</v>
      </c>
      <c r="D216" s="16">
        <f>'[1]CAN-AM'!D42</f>
        <v>1.5833333333333333</v>
      </c>
      <c r="E216" s="16" t="str">
        <f>'[1]CAN-AM'!E42</f>
        <v>12 UNITE</v>
      </c>
    </row>
    <row r="217" spans="1:5" x14ac:dyDescent="0.25">
      <c r="A217" s="6" t="s">
        <v>215</v>
      </c>
      <c r="B217" s="20"/>
      <c r="C217" s="21">
        <f>'[1]CAN-AM FRUITS SECS'!C31</f>
        <v>26.5</v>
      </c>
      <c r="D217" s="22">
        <f>'[1]CAN-AM FRUITS SECS'!D31</f>
        <v>0.20703125</v>
      </c>
      <c r="E217" s="22" t="str">
        <f>'[1]CAN-AM FRUITS SECS'!E31</f>
        <v>128 UN</v>
      </c>
    </row>
    <row r="218" spans="1:5" x14ac:dyDescent="0.25">
      <c r="A218" s="6" t="s">
        <v>216</v>
      </c>
      <c r="B218" s="20"/>
      <c r="C218" s="21">
        <f>'[1]CAN-AM FRUITS SECS'!C44</f>
        <v>28</v>
      </c>
      <c r="D218" s="22">
        <f>'[1]CAN-AM FRUITS SECS'!D44</f>
        <v>0.21875</v>
      </c>
      <c r="E218" s="22" t="str">
        <f>'[1]CAN-AM FRUITS SECS'!E44</f>
        <v>128 UN</v>
      </c>
    </row>
    <row r="219" spans="1:5" x14ac:dyDescent="0.25">
      <c r="A219" s="4" t="s">
        <v>217</v>
      </c>
      <c r="B219" s="15"/>
      <c r="C219" s="14">
        <f>[1]DEFEDIS!$C$63</f>
        <v>0</v>
      </c>
      <c r="D219" s="16">
        <v>0</v>
      </c>
      <c r="E219" s="16" t="s">
        <v>2584</v>
      </c>
    </row>
    <row r="220" spans="1:5" x14ac:dyDescent="0.25">
      <c r="A220" s="4" t="s">
        <v>218</v>
      </c>
      <c r="B220" s="15"/>
      <c r="C220" s="14">
        <f>[1]DEFEDIS!C64</f>
        <v>0.28000000000000003</v>
      </c>
      <c r="D220" s="16">
        <f>[1]DEFEDIS!D64</f>
        <v>0.28000000000000003</v>
      </c>
      <c r="E220" s="16" t="str">
        <f>[1]DEFEDIS!E64</f>
        <v>UN</v>
      </c>
    </row>
    <row r="221" spans="1:5" x14ac:dyDescent="0.25">
      <c r="A221" s="6" t="s">
        <v>219</v>
      </c>
      <c r="B221" s="20"/>
      <c r="C221" s="21"/>
      <c r="D221" s="37">
        <f>'[1]FICHES TECHNIQUES LOGES CHAUD'!$C$4577</f>
        <v>5.092664709316618</v>
      </c>
      <c r="E221" s="22"/>
    </row>
    <row r="222" spans="1:5" x14ac:dyDescent="0.25">
      <c r="A222" s="6" t="s">
        <v>220</v>
      </c>
      <c r="B222" s="20"/>
      <c r="C222" s="21">
        <f>[1]Slovenia!$C$65</f>
        <v>15.95</v>
      </c>
      <c r="D222" s="22">
        <f>C222</f>
        <v>15.95</v>
      </c>
      <c r="E222" s="22" t="s">
        <v>2552</v>
      </c>
    </row>
    <row r="223" spans="1:5" x14ac:dyDescent="0.25">
      <c r="A223" s="4" t="s">
        <v>221</v>
      </c>
      <c r="B223" s="15"/>
      <c r="C223" s="14">
        <f>[1]BOVITENDRE!C19</f>
        <v>17.13</v>
      </c>
      <c r="D223" s="16">
        <f>[1]BOVITENDRE!D19</f>
        <v>17.13</v>
      </c>
      <c r="E223" s="16" t="str">
        <f>[1]BOVITENDRE!E19</f>
        <v>KG</v>
      </c>
    </row>
    <row r="224" spans="1:5" x14ac:dyDescent="0.25">
      <c r="A224" s="4" t="s">
        <v>222</v>
      </c>
      <c r="B224" s="15"/>
      <c r="C224" s="14"/>
      <c r="D224" s="36">
        <f>'[1]FICHES TECHNIQUES LOGES CHAUD'!$E$13947</f>
        <v>0.52520764583119106</v>
      </c>
      <c r="E224" s="16"/>
    </row>
    <row r="225" spans="1:5" x14ac:dyDescent="0.25">
      <c r="A225" s="6" t="s">
        <v>223</v>
      </c>
      <c r="B225" s="20"/>
      <c r="C225" s="21">
        <f>[1]DEFEDIS!C67</f>
        <v>113.91</v>
      </c>
      <c r="D225" s="22">
        <f>[1]DEFEDIS!D67</f>
        <v>23.731249999999999</v>
      </c>
      <c r="E225" s="22" t="str">
        <f>[1]DEFEDIS!E67</f>
        <v>6*800GR</v>
      </c>
    </row>
    <row r="226" spans="1:5" x14ac:dyDescent="0.25">
      <c r="A226" s="4" t="s">
        <v>224</v>
      </c>
      <c r="B226" s="15"/>
      <c r="C226" s="14">
        <f>[1]DEFEDIS!C68</f>
        <v>25.18</v>
      </c>
      <c r="D226" s="16">
        <f>[1]DEFEDIS!D68</f>
        <v>5.0359999999999996</v>
      </c>
      <c r="E226" s="16" t="str">
        <f>[1]DEFEDIS!E68</f>
        <v>5 KG</v>
      </c>
    </row>
    <row r="227" spans="1:5" x14ac:dyDescent="0.25">
      <c r="A227" s="4" t="s">
        <v>225</v>
      </c>
      <c r="B227" s="15"/>
      <c r="C227" s="14">
        <f>[1]DEFEDIS!C65</f>
        <v>102</v>
      </c>
      <c r="D227" s="16">
        <f>[1]DEFEDIS!D65</f>
        <v>7.4955908289241622</v>
      </c>
      <c r="E227" s="16" t="str">
        <f>[1]DEFEDIS!E65</f>
        <v>13,608 KG</v>
      </c>
    </row>
    <row r="228" spans="1:5" x14ac:dyDescent="0.25">
      <c r="A228" s="4" t="s">
        <v>226</v>
      </c>
      <c r="B228" s="15"/>
      <c r="C228" s="14">
        <f>'[1]VIANDE LAUZON'!C20</f>
        <v>32.21</v>
      </c>
      <c r="D228" s="16">
        <f>'[1]VIANDE LAUZON'!D20</f>
        <v>32.21</v>
      </c>
      <c r="E228" s="16" t="str">
        <f>'[1]VIANDE LAUZON'!E20</f>
        <v>UNITÉ</v>
      </c>
    </row>
    <row r="229" spans="1:5" x14ac:dyDescent="0.25">
      <c r="A229" s="4" t="s">
        <v>227</v>
      </c>
      <c r="B229" s="15"/>
      <c r="C229" s="14">
        <f>[1]DEFEDIS!C66</f>
        <v>39.64</v>
      </c>
      <c r="D229" s="16">
        <f>[1]DEFEDIS!D66</f>
        <v>13.213333333333333</v>
      </c>
      <c r="E229" s="16" t="str">
        <f>[1]DEFEDIS!E66</f>
        <v>3KG</v>
      </c>
    </row>
    <row r="230" spans="1:5" x14ac:dyDescent="0.25">
      <c r="A230" s="4" t="s">
        <v>228</v>
      </c>
      <c r="B230" s="15"/>
      <c r="C230" s="14">
        <f>[1]DEFEDIS!C69</f>
        <v>39.56</v>
      </c>
      <c r="D230" s="16">
        <f>[1]DEFEDIS!D69</f>
        <v>0.52746666666666675</v>
      </c>
      <c r="E230" s="16" t="str">
        <f>[1]DEFEDIS!E69</f>
        <v>4.54 kg OU 75 UN</v>
      </c>
    </row>
    <row r="231" spans="1:5" x14ac:dyDescent="0.25">
      <c r="A231" s="4" t="s">
        <v>229</v>
      </c>
      <c r="B231" s="15"/>
      <c r="C231" s="14">
        <f>[1]DEFEDIS!C70</f>
        <v>69.3</v>
      </c>
      <c r="D231" s="16">
        <f>[1]DEFEDIS!D70</f>
        <v>9.625</v>
      </c>
      <c r="E231" s="16" t="str">
        <f>[1]DEFEDIS!E70</f>
        <v>4*1.802 KG</v>
      </c>
    </row>
    <row r="232" spans="1:5" x14ac:dyDescent="0.25">
      <c r="A232" s="6" t="s">
        <v>230</v>
      </c>
      <c r="B232" s="20"/>
      <c r="C232" s="21">
        <f>'[1]Fromagerie du 2em'!$C$18</f>
        <v>51.75</v>
      </c>
      <c r="D232" s="22">
        <f>C232</f>
        <v>51.75</v>
      </c>
      <c r="E232" s="22" t="s">
        <v>2552</v>
      </c>
    </row>
    <row r="233" spans="1:5" x14ac:dyDescent="0.25">
      <c r="A233" s="6" t="s">
        <v>231</v>
      </c>
      <c r="B233" s="20"/>
      <c r="C233" s="21">
        <v>0.5</v>
      </c>
      <c r="D233" s="22">
        <f>C233</f>
        <v>0.5</v>
      </c>
      <c r="E233" s="22" t="s">
        <v>2555</v>
      </c>
    </row>
    <row r="234" spans="1:5" x14ac:dyDescent="0.25">
      <c r="A234" s="4" t="s">
        <v>231</v>
      </c>
      <c r="B234" s="15"/>
      <c r="C234" s="14"/>
      <c r="D234" s="25">
        <v>0.5</v>
      </c>
      <c r="E234" s="16"/>
    </row>
    <row r="235" spans="1:5" x14ac:dyDescent="0.25">
      <c r="A235" s="4" t="s">
        <v>232</v>
      </c>
      <c r="B235" s="15"/>
      <c r="C235" s="14">
        <f>'[1]Fromagerie du 2em'!$C$19</f>
        <v>32.1</v>
      </c>
      <c r="D235" s="16">
        <f>C235</f>
        <v>32.1</v>
      </c>
      <c r="E235" s="16" t="s">
        <v>2552</v>
      </c>
    </row>
    <row r="236" spans="1:5" x14ac:dyDescent="0.25">
      <c r="A236" s="6" t="s">
        <v>233</v>
      </c>
      <c r="B236" s="20"/>
      <c r="C236" s="21">
        <f>[1]BOVITENDRE!C20</f>
        <v>5.79</v>
      </c>
      <c r="D236" s="22">
        <f>[1]BOVITENDRE!D20</f>
        <v>5.79</v>
      </c>
      <c r="E236" s="22" t="str">
        <f>[1]BOVITENDRE!E20</f>
        <v>KG</v>
      </c>
    </row>
    <row r="237" spans="1:5" x14ac:dyDescent="0.25">
      <c r="A237" s="4" t="s">
        <v>234</v>
      </c>
      <c r="B237" s="15"/>
      <c r="C237" s="14">
        <f>'[1]VIANDE LAUZON'!C23</f>
        <v>10.79</v>
      </c>
      <c r="D237" s="39">
        <f>'[1]VIANDE LAUZON'!D23</f>
        <v>10.79</v>
      </c>
      <c r="E237" s="16" t="str">
        <f>'[1]VIANDE LAUZON'!E23</f>
        <v>KG</v>
      </c>
    </row>
    <row r="238" spans="1:5" x14ac:dyDescent="0.25">
      <c r="A238" s="6" t="s">
        <v>235</v>
      </c>
      <c r="B238" s="20"/>
      <c r="C238" s="21">
        <v>22.47</v>
      </c>
      <c r="D238" s="22">
        <f>C238*1.33</f>
        <v>29.885100000000001</v>
      </c>
      <c r="E238" s="22" t="s">
        <v>2585</v>
      </c>
    </row>
    <row r="239" spans="1:5" x14ac:dyDescent="0.25">
      <c r="A239" s="6" t="s">
        <v>236</v>
      </c>
      <c r="B239" s="20"/>
      <c r="C239" s="21">
        <f>[1]Macchi!C11</f>
        <v>37.5</v>
      </c>
      <c r="D239" s="22">
        <f>[1]Macchi!D11</f>
        <v>37.5</v>
      </c>
      <c r="E239" s="22" t="str">
        <f>[1]Macchi!E11</f>
        <v>KG</v>
      </c>
    </row>
    <row r="240" spans="1:5" x14ac:dyDescent="0.25">
      <c r="A240" s="6" t="s">
        <v>237</v>
      </c>
      <c r="B240" s="20"/>
      <c r="C240" s="21">
        <f>[1]DEFEDIS!C72</f>
        <v>35.36</v>
      </c>
      <c r="D240" s="22">
        <f>[1]DEFEDIS!D72</f>
        <v>0.70719999999999994</v>
      </c>
      <c r="E240" s="22" t="str">
        <f>[1]DEFEDIS!E72</f>
        <v>50*5,5 OZ</v>
      </c>
    </row>
    <row r="241" spans="1:5" x14ac:dyDescent="0.25">
      <c r="A241" s="6" t="s">
        <v>238</v>
      </c>
      <c r="B241" s="20"/>
      <c r="C241" s="21">
        <f>[1]DEFEDIS!C71</f>
        <v>0.97</v>
      </c>
      <c r="D241" s="22">
        <f>[1]DEFEDIS!D71</f>
        <v>4.8499999999999996</v>
      </c>
      <c r="E241" s="22" t="str">
        <f>[1]DEFEDIS!E71</f>
        <v>200GR</v>
      </c>
    </row>
    <row r="242" spans="1:5" x14ac:dyDescent="0.25">
      <c r="A242" s="4" t="s">
        <v>239</v>
      </c>
      <c r="B242" s="15"/>
      <c r="C242" s="14">
        <f>'[1]Fromagerie du 2em'!C26</f>
        <v>16.989999999999998</v>
      </c>
      <c r="D242" s="16">
        <f>'[1]Fromagerie du 2em'!D26</f>
        <v>16.989999999999998</v>
      </c>
      <c r="E242" s="16" t="str">
        <f>'[1]Fromagerie du 2em'!E26</f>
        <v>2.5 KG</v>
      </c>
    </row>
    <row r="243" spans="1:5" x14ac:dyDescent="0.25">
      <c r="A243" s="6" t="s">
        <v>240</v>
      </c>
      <c r="B243" s="20"/>
      <c r="C243" s="21">
        <f>'[1]Fromagerie du 2em'!C22</f>
        <v>19.22</v>
      </c>
      <c r="D243" s="22">
        <f>'[1]Fromagerie du 2em'!D22</f>
        <v>19.22</v>
      </c>
      <c r="E243" s="22" t="str">
        <f>'[1]Fromagerie du 2em'!E22</f>
        <v>KG</v>
      </c>
    </row>
    <row r="244" spans="1:5" x14ac:dyDescent="0.25">
      <c r="A244" s="6" t="s">
        <v>241</v>
      </c>
      <c r="B244" s="20"/>
      <c r="C244" s="21">
        <f>'[1]Fromagerie du 2em'!C23</f>
        <v>28.96</v>
      </c>
      <c r="D244" s="22">
        <f>'[1]Fromagerie du 2em'!D23</f>
        <v>3.62</v>
      </c>
      <c r="E244" s="22" t="str">
        <f>'[1]Fromagerie du 2em'!E23</f>
        <v>8*170GR</v>
      </c>
    </row>
    <row r="245" spans="1:5" x14ac:dyDescent="0.25">
      <c r="A245" s="6" t="s">
        <v>242</v>
      </c>
      <c r="B245" s="20"/>
      <c r="C245" s="21">
        <f>'[1]Fromagerie du 2em'!C24</f>
        <v>30.55</v>
      </c>
      <c r="D245" s="22">
        <f>'[1]Fromagerie du 2em'!D24</f>
        <v>17.413500000000003</v>
      </c>
      <c r="E245" s="22" t="str">
        <f>'[1]Fromagerie du 2em'!E24</f>
        <v>5*350GR</v>
      </c>
    </row>
    <row r="246" spans="1:5" x14ac:dyDescent="0.25">
      <c r="A246" s="6" t="s">
        <v>243</v>
      </c>
      <c r="B246" s="20"/>
      <c r="C246" s="21">
        <f>'[1]Fromagerie du 2em'!$C$21</f>
        <v>4.5</v>
      </c>
      <c r="D246" s="22">
        <f>C246</f>
        <v>4.5</v>
      </c>
      <c r="E246" s="22" t="s">
        <v>2552</v>
      </c>
    </row>
    <row r="247" spans="1:5" x14ac:dyDescent="0.25">
      <c r="A247" s="6" t="s">
        <v>244</v>
      </c>
      <c r="B247" s="20"/>
      <c r="C247" s="21">
        <f>'[1]Fromagerie du 2em'!C27</f>
        <v>28.96</v>
      </c>
      <c r="D247" s="22">
        <f>'[1]Fromagerie du 2em'!D27</f>
        <v>3.62</v>
      </c>
      <c r="E247" s="22" t="str">
        <f>'[1]Fromagerie du 2em'!E27</f>
        <v>8*170GR</v>
      </c>
    </row>
    <row r="248" spans="1:5" x14ac:dyDescent="0.25">
      <c r="A248" s="6" t="s">
        <v>245</v>
      </c>
      <c r="B248" s="20"/>
      <c r="C248" s="21">
        <f>'[1]Fromagerie du 2em'!C28</f>
        <v>19.32</v>
      </c>
      <c r="D248" s="22">
        <f>'[1]Fromagerie du 2em'!D28</f>
        <v>19.32</v>
      </c>
      <c r="E248" s="22" t="str">
        <f>'[1]Fromagerie du 2em'!E28</f>
        <v>2*650GR</v>
      </c>
    </row>
    <row r="249" spans="1:5" x14ac:dyDescent="0.25">
      <c r="A249" s="6" t="s">
        <v>246</v>
      </c>
      <c r="B249" s="20"/>
      <c r="C249" s="21">
        <f>'[1]Fromagerie du 2em'!C29</f>
        <v>17.43</v>
      </c>
      <c r="D249" s="22">
        <f>'[1]Fromagerie du 2em'!D29</f>
        <v>17.43</v>
      </c>
      <c r="E249" s="22" t="str">
        <f>'[1]Fromagerie du 2em'!E29</f>
        <v>KG</v>
      </c>
    </row>
    <row r="250" spans="1:5" x14ac:dyDescent="0.25">
      <c r="A250" s="6" t="s">
        <v>247</v>
      </c>
      <c r="B250" s="20"/>
      <c r="C250" s="21">
        <f>'[1]CAN-AM'!C44</f>
        <v>60.8</v>
      </c>
      <c r="D250" s="22">
        <f>'[1]CAN-AM'!D44</f>
        <v>0.31666666666666665</v>
      </c>
      <c r="E250" s="22" t="str">
        <f>'[1]CAN-AM'!E44</f>
        <v>192 un</v>
      </c>
    </row>
    <row r="251" spans="1:5" x14ac:dyDescent="0.25">
      <c r="A251" s="6" t="s">
        <v>248</v>
      </c>
      <c r="B251" s="20"/>
      <c r="C251" s="21">
        <f>'[1]CAN-AM'!C43</f>
        <v>52.94</v>
      </c>
      <c r="D251" s="22">
        <f>'[1]CAN-AM'!D43</f>
        <v>0.44116666666666665</v>
      </c>
      <c r="E251" s="22" t="str">
        <f>'[1]CAN-AM'!E43</f>
        <v>120`S</v>
      </c>
    </row>
    <row r="252" spans="1:5" x14ac:dyDescent="0.25">
      <c r="A252" s="4" t="s">
        <v>249</v>
      </c>
      <c r="B252" s="15"/>
      <c r="C252" s="14">
        <f>[1]BOVITENDRE!C21</f>
        <v>11.89</v>
      </c>
      <c r="D252" s="16">
        <f>[1]BOVITENDRE!D21</f>
        <v>11.89</v>
      </c>
      <c r="E252" s="16" t="str">
        <f>[1]BOVITENDRE!E21</f>
        <v>KG</v>
      </c>
    </row>
    <row r="253" spans="1:5" x14ac:dyDescent="0.25">
      <c r="A253" s="4" t="s">
        <v>250</v>
      </c>
      <c r="B253" s="15"/>
      <c r="C253" s="14">
        <f>[1]Slovenia!$C$12</f>
        <v>8.9499999999999993</v>
      </c>
      <c r="D253" s="16">
        <f>C253</f>
        <v>8.9499999999999993</v>
      </c>
      <c r="E253" s="16" t="s">
        <v>2552</v>
      </c>
    </row>
    <row r="254" spans="1:5" x14ac:dyDescent="0.25">
      <c r="A254" s="4" t="s">
        <v>251</v>
      </c>
      <c r="B254" s="15"/>
      <c r="C254" s="14">
        <f>[1]DEFEDIS!C73</f>
        <v>65.22</v>
      </c>
      <c r="D254" s="16">
        <f>[1]DEFEDIS!D73</f>
        <v>11.988970588235293</v>
      </c>
      <c r="E254" s="16" t="str">
        <f>[1]DEFEDIS!E73</f>
        <v>5.44KG</v>
      </c>
    </row>
    <row r="255" spans="1:5" x14ac:dyDescent="0.25">
      <c r="A255" s="6" t="s">
        <v>252</v>
      </c>
      <c r="B255" s="20"/>
      <c r="C255" s="21">
        <f>[1]NOREF!$C$19</f>
        <v>0.8</v>
      </c>
      <c r="D255" s="22">
        <f>C255</f>
        <v>0.8</v>
      </c>
      <c r="E255" s="22" t="s">
        <v>2552</v>
      </c>
    </row>
    <row r="256" spans="1:5" x14ac:dyDescent="0.25">
      <c r="A256" s="4" t="s">
        <v>253</v>
      </c>
      <c r="B256" s="15"/>
      <c r="C256" s="14">
        <f>[1]DEFEDIS!C78</f>
        <v>66.53</v>
      </c>
      <c r="D256" s="16">
        <f>[1]DEFEDIS!D78</f>
        <v>1.8480555555555556</v>
      </c>
      <c r="E256" s="16" t="str">
        <f>[1]DEFEDIS!E78</f>
        <v>36UN</v>
      </c>
    </row>
    <row r="257" spans="1:5" x14ac:dyDescent="0.25">
      <c r="A257" s="4" t="s">
        <v>254</v>
      </c>
      <c r="B257" s="15"/>
      <c r="C257" s="14">
        <f>[1]NOREF!$C$20</f>
        <v>28.45</v>
      </c>
      <c r="D257" s="16">
        <f>C257</f>
        <v>28.45</v>
      </c>
      <c r="E257" s="16" t="s">
        <v>2584</v>
      </c>
    </row>
    <row r="258" spans="1:5" x14ac:dyDescent="0.25">
      <c r="A258" s="6" t="s">
        <v>255</v>
      </c>
      <c r="B258" s="20"/>
      <c r="C258" s="21">
        <f>[1]DEFEDIS!C74</f>
        <v>70.78</v>
      </c>
      <c r="D258" s="22">
        <f>[1]DEFEDIS!D74</f>
        <v>1.4156</v>
      </c>
      <c r="E258" s="22" t="str">
        <f>[1]DEFEDIS!E74</f>
        <v>50 X 76 G / CS</v>
      </c>
    </row>
    <row r="259" spans="1:5" x14ac:dyDescent="0.25">
      <c r="A259" s="6" t="s">
        <v>256</v>
      </c>
      <c r="B259" s="20"/>
      <c r="C259" s="21">
        <f>[1]DEFEDIS!C75</f>
        <v>57.59</v>
      </c>
      <c r="D259" s="22">
        <f>[1]DEFEDIS!D75</f>
        <v>1.5997222222222223</v>
      </c>
      <c r="E259" s="22" t="str">
        <f>[1]DEFEDIS!E75</f>
        <v>36UN</v>
      </c>
    </row>
    <row r="260" spans="1:5" x14ac:dyDescent="0.25">
      <c r="A260" s="4" t="s">
        <v>257</v>
      </c>
      <c r="B260" s="15"/>
      <c r="C260" s="14">
        <f>[1]DEFEDIS!C76</f>
        <v>35.08</v>
      </c>
      <c r="D260" s="16">
        <f>[1]DEFEDIS!D76</f>
        <v>0.7016</v>
      </c>
      <c r="E260" s="16" t="str">
        <f>[1]DEFEDIS!E76</f>
        <v>50*70GR</v>
      </c>
    </row>
    <row r="261" spans="1:5" x14ac:dyDescent="0.25">
      <c r="A261" s="6" t="s">
        <v>258</v>
      </c>
      <c r="B261" s="20"/>
      <c r="C261" s="21">
        <f>[1]DEFEDIS!C77</f>
        <v>59.46</v>
      </c>
      <c r="D261" s="22">
        <f>[1]DEFEDIS!D77</f>
        <v>1.1892</v>
      </c>
      <c r="E261" s="22" t="str">
        <f>[1]DEFEDIS!E77</f>
        <v>50*70GR</v>
      </c>
    </row>
    <row r="262" spans="1:5" x14ac:dyDescent="0.25">
      <c r="A262" s="4" t="s">
        <v>259</v>
      </c>
      <c r="B262" s="15"/>
      <c r="C262" s="14">
        <f>[1]DEFEDIS!C492</f>
        <v>57.71</v>
      </c>
      <c r="D262" s="16">
        <f>[1]DEFEDIS!D492</f>
        <v>0.57710000000000006</v>
      </c>
      <c r="E262" s="16" t="str">
        <f>[1]DEFEDIS!E492</f>
        <v>100 X 30 G / CS</v>
      </c>
    </row>
    <row r="263" spans="1:5" x14ac:dyDescent="0.25">
      <c r="A263" s="6" t="s">
        <v>260</v>
      </c>
      <c r="B263" s="20"/>
      <c r="C263" s="21"/>
      <c r="D263" s="37">
        <f>'[1]FICHES TECHNIQUES LOGES CHAUD'!$E$7754</f>
        <v>4.5122263893500323</v>
      </c>
      <c r="E263" s="22" t="s">
        <v>2551</v>
      </c>
    </row>
    <row r="264" spans="1:5" x14ac:dyDescent="0.25">
      <c r="A264" s="4" t="s">
        <v>261</v>
      </c>
      <c r="B264" s="15"/>
      <c r="C264" s="14">
        <f>'[1]CAN-AM'!$C$45</f>
        <v>19.75</v>
      </c>
      <c r="D264" s="16">
        <f>C264/6.7</f>
        <v>2.9477611940298507</v>
      </c>
      <c r="E264" s="16" t="s">
        <v>2586</v>
      </c>
    </row>
    <row r="265" spans="1:5" x14ac:dyDescent="0.25">
      <c r="A265" s="6" t="s">
        <v>262</v>
      </c>
      <c r="B265" s="20"/>
      <c r="C265" s="21">
        <v>17.649999999999999</v>
      </c>
      <c r="D265" s="22">
        <f>C265/2.5</f>
        <v>7.06</v>
      </c>
      <c r="E265" s="22" t="s">
        <v>2552</v>
      </c>
    </row>
    <row r="266" spans="1:5" x14ac:dyDescent="0.25">
      <c r="A266" s="6" t="s">
        <v>263</v>
      </c>
      <c r="B266" s="20"/>
      <c r="C266" s="21">
        <f>[1]DEFEDIS!C80</f>
        <v>82.6</v>
      </c>
      <c r="D266" s="22">
        <f>[1]DEFEDIS!D80</f>
        <v>1.7208333333333332</v>
      </c>
      <c r="E266" s="22" t="s">
        <v>2587</v>
      </c>
    </row>
    <row r="267" spans="1:5" x14ac:dyDescent="0.25">
      <c r="A267" s="6" t="s">
        <v>264</v>
      </c>
      <c r="B267" s="20"/>
      <c r="C267" s="21">
        <f>[1]DEFEDIS!C81</f>
        <v>133.82</v>
      </c>
      <c r="D267" s="22">
        <f>[1]DEFEDIS!D81</f>
        <v>33.454999999999998</v>
      </c>
      <c r="E267" s="22" t="str">
        <f>[1]DEFEDIS!E81</f>
        <v>4 UNITE</v>
      </c>
    </row>
    <row r="268" spans="1:5" x14ac:dyDescent="0.25">
      <c r="A268" s="4" t="s">
        <v>265</v>
      </c>
      <c r="B268" s="15"/>
      <c r="C268" s="14">
        <f>'[1]Plaisir gastro'!$C$11</f>
        <v>15.48</v>
      </c>
      <c r="D268" s="16">
        <f>C268/2</f>
        <v>7.74</v>
      </c>
      <c r="E268" s="16" t="s">
        <v>2588</v>
      </c>
    </row>
    <row r="269" spans="1:5" x14ac:dyDescent="0.25">
      <c r="A269" s="4" t="s">
        <v>266</v>
      </c>
      <c r="B269" s="15"/>
      <c r="C269" s="14"/>
      <c r="D269" s="38">
        <f>'[1]FICHES TECHNIQUES LOGES CHAUD'!$E$7000</f>
        <v>0.49653642482617594</v>
      </c>
      <c r="E269" s="16"/>
    </row>
    <row r="270" spans="1:5" x14ac:dyDescent="0.25">
      <c r="A270" s="4" t="s">
        <v>267</v>
      </c>
      <c r="B270" s="15"/>
      <c r="C270" s="14"/>
      <c r="D270" s="38">
        <f>'[1]FICHES TECHNIQUES LOGES FROID'!$C$342</f>
        <v>0.77077317593051531</v>
      </c>
      <c r="E270" s="16"/>
    </row>
    <row r="271" spans="1:5" x14ac:dyDescent="0.25">
      <c r="A271" s="4" t="s">
        <v>268</v>
      </c>
      <c r="B271" s="15"/>
      <c r="C271" s="14">
        <f>'[1]FRANCE DELICE'!C16</f>
        <v>47.85</v>
      </c>
      <c r="D271" s="16">
        <f>'[1]FRANCE DELICE'!D16</f>
        <v>15.950000000000001</v>
      </c>
      <c r="E271" s="16" t="str">
        <f>'[1]FRANCE DELICE'!E16</f>
        <v>3UN</v>
      </c>
    </row>
    <row r="272" spans="1:5" x14ac:dyDescent="0.25">
      <c r="A272" s="4" t="s">
        <v>269</v>
      </c>
      <c r="B272" s="15"/>
      <c r="C272" s="14">
        <f>'[1]FRANCE DELICE'!C17</f>
        <v>47.85</v>
      </c>
      <c r="D272" s="16">
        <f>'[1]FRANCE DELICE'!D17</f>
        <v>15.950000000000001</v>
      </c>
      <c r="E272" s="16" t="str">
        <f>'[1]FRANCE DELICE'!E17</f>
        <v>3UN</v>
      </c>
    </row>
    <row r="273" spans="1:5" x14ac:dyDescent="0.25">
      <c r="A273" s="4" t="s">
        <v>270</v>
      </c>
      <c r="B273" s="29"/>
      <c r="C273" s="14">
        <f>'[1]FRANCE DELICE'!C15</f>
        <v>22.2</v>
      </c>
      <c r="D273" s="16">
        <f>'[1]FRANCE DELICE'!D15</f>
        <v>1.8499999999999999</v>
      </c>
      <c r="E273" s="16" t="str">
        <f>'[1]FRANCE DELICE'!E15</f>
        <v>12 UN</v>
      </c>
    </row>
    <row r="274" spans="1:5" x14ac:dyDescent="0.25">
      <c r="A274" s="4" t="s">
        <v>271</v>
      </c>
      <c r="B274" s="15"/>
      <c r="C274" s="14"/>
      <c r="D274" s="36">
        <f>'[1]FICH.TECH. BANQUET 2013 PT DÉJ.'!$E$16692</f>
        <v>2.4836176470588236</v>
      </c>
      <c r="E274" s="16"/>
    </row>
    <row r="275" spans="1:5" x14ac:dyDescent="0.25">
      <c r="A275" s="6" t="s">
        <v>272</v>
      </c>
      <c r="B275" s="20"/>
      <c r="C275" s="21">
        <f>[1]DEFEDIS!$C$82</f>
        <v>52.25</v>
      </c>
      <c r="D275" s="22">
        <f>C275/4</f>
        <v>13.0625</v>
      </c>
      <c r="E275" s="22" t="s">
        <v>2589</v>
      </c>
    </row>
    <row r="276" spans="1:5" x14ac:dyDescent="0.25">
      <c r="A276" s="6" t="s">
        <v>273</v>
      </c>
      <c r="B276" s="20"/>
      <c r="C276" s="21">
        <f>'[1]Fromagerie du 2em'!$C$26</f>
        <v>16.989999999999998</v>
      </c>
      <c r="D276" s="22">
        <f>C276</f>
        <v>16.989999999999998</v>
      </c>
      <c r="E276" s="22" t="s">
        <v>2580</v>
      </c>
    </row>
    <row r="277" spans="1:5" x14ac:dyDescent="0.25">
      <c r="A277" s="4" t="s">
        <v>274</v>
      </c>
      <c r="B277" s="15"/>
      <c r="C277" s="14">
        <f>[1]DEFEDIS!$C$77</f>
        <v>59.46</v>
      </c>
      <c r="D277" s="16">
        <v>0</v>
      </c>
      <c r="E277" s="16" t="s">
        <v>2590</v>
      </c>
    </row>
    <row r="278" spans="1:5" x14ac:dyDescent="0.25">
      <c r="A278" s="4" t="s">
        <v>275</v>
      </c>
      <c r="B278" s="15"/>
      <c r="C278" s="14"/>
      <c r="D278" s="16">
        <v>0.15</v>
      </c>
      <c r="E278" s="16" t="s">
        <v>2591</v>
      </c>
    </row>
    <row r="279" spans="1:5" x14ac:dyDescent="0.25">
      <c r="A279" s="6" t="s">
        <v>276</v>
      </c>
      <c r="B279" s="20"/>
      <c r="C279" s="21"/>
      <c r="D279" s="26">
        <v>0.5</v>
      </c>
      <c r="E279" s="22"/>
    </row>
    <row r="280" spans="1:5" x14ac:dyDescent="0.25">
      <c r="A280" s="6" t="s">
        <v>277</v>
      </c>
      <c r="B280" s="20"/>
      <c r="C280" s="21">
        <f>'[1]Pro bouffe'!C14</f>
        <v>1.8</v>
      </c>
      <c r="D280" s="22">
        <f>'[1]Pro bouffe'!D14</f>
        <v>1.8</v>
      </c>
      <c r="E280" s="22" t="str">
        <f>'[1]Pro bouffe'!E14</f>
        <v>UNITE</v>
      </c>
    </row>
    <row r="281" spans="1:5" x14ac:dyDescent="0.25">
      <c r="A281" s="6" t="s">
        <v>278</v>
      </c>
      <c r="B281" s="20"/>
      <c r="C281" s="21">
        <f>'[1]Pro bouffe'!$C$15</f>
        <v>5.79</v>
      </c>
      <c r="D281" s="22">
        <v>5.79</v>
      </c>
      <c r="E281" s="22" t="s">
        <v>2562</v>
      </c>
    </row>
    <row r="282" spans="1:5" x14ac:dyDescent="0.25">
      <c r="A282" s="4" t="s">
        <v>279</v>
      </c>
      <c r="B282" s="15"/>
      <c r="C282" s="14">
        <f>'[1]Pro bouffe'!C58</f>
        <v>3.69</v>
      </c>
      <c r="D282" s="16">
        <f>'[1]Pro bouffe'!D58</f>
        <v>3.69</v>
      </c>
      <c r="E282" s="16" t="str">
        <f>'[1]Pro bouffe'!E58</f>
        <v>PC</v>
      </c>
    </row>
    <row r="283" spans="1:5" x14ac:dyDescent="0.25">
      <c r="A283" s="4" t="s">
        <v>280</v>
      </c>
      <c r="B283" s="15"/>
      <c r="C283" s="14">
        <v>23.14</v>
      </c>
      <c r="D283" s="16">
        <f>C283/4</f>
        <v>5.7850000000000001</v>
      </c>
      <c r="E283" s="16" t="s">
        <v>2592</v>
      </c>
    </row>
    <row r="284" spans="1:5" x14ac:dyDescent="0.25">
      <c r="A284" s="6" t="s">
        <v>281</v>
      </c>
      <c r="B284" s="20"/>
      <c r="C284" s="21"/>
      <c r="D284" s="42">
        <f>'[1]FICHES TECHNIQUES LOGES FROID'!$E$19323</f>
        <v>3.8372012656720167</v>
      </c>
      <c r="E284" s="22"/>
    </row>
    <row r="285" spans="1:5" x14ac:dyDescent="0.25">
      <c r="A285" s="6" t="s">
        <v>282</v>
      </c>
      <c r="B285" s="20"/>
      <c r="C285" s="21">
        <v>22.97</v>
      </c>
      <c r="D285" s="42" t="e">
        <f>'[1]MAGGIE OAKES FICHES TECHNIQUES'!$E$3304</f>
        <v>#N/A</v>
      </c>
      <c r="E285" s="22" t="s">
        <v>2593</v>
      </c>
    </row>
    <row r="286" spans="1:5" x14ac:dyDescent="0.25">
      <c r="A286" s="4" t="s">
        <v>283</v>
      </c>
      <c r="B286" s="15"/>
      <c r="C286" s="14">
        <f>[1]BOVITENDRE!C22</f>
        <v>4.5</v>
      </c>
      <c r="D286" s="16">
        <f>[1]BOVITENDRE!D22</f>
        <v>4.5</v>
      </c>
      <c r="E286" s="16" t="str">
        <f>[1]BOVITENDRE!E22</f>
        <v>UNITÉ</v>
      </c>
    </row>
    <row r="287" spans="1:5" x14ac:dyDescent="0.25">
      <c r="A287" s="6" t="s">
        <v>284</v>
      </c>
      <c r="B287" s="20"/>
      <c r="C287" s="21">
        <f>[1]NOREF!C21</f>
        <v>120</v>
      </c>
      <c r="D287" s="22">
        <f>[1]NOREF!D21</f>
        <v>10</v>
      </c>
      <c r="E287" s="22" t="str">
        <f>[1]NOREF!E21</f>
        <v>12KG</v>
      </c>
    </row>
    <row r="288" spans="1:5" x14ac:dyDescent="0.25">
      <c r="A288" s="6" t="s">
        <v>285</v>
      </c>
      <c r="B288" s="20"/>
      <c r="C288" s="21">
        <v>40</v>
      </c>
      <c r="D288" s="22">
        <f>C288/0.75</f>
        <v>53.333333333333336</v>
      </c>
      <c r="E288" s="22" t="s">
        <v>2553</v>
      </c>
    </row>
    <row r="289" spans="1:5" x14ac:dyDescent="0.25">
      <c r="A289" s="6" t="s">
        <v>286</v>
      </c>
      <c r="B289" s="20"/>
      <c r="C289" s="21">
        <f>[1]DEFEDIS!C84</f>
        <v>35.72</v>
      </c>
      <c r="D289" s="22">
        <f>[1]DEFEDIS!D84</f>
        <v>19.734806629834253</v>
      </c>
      <c r="E289" s="22" t="str">
        <f>[1]DEFEDIS!E84</f>
        <v>1.81KG</v>
      </c>
    </row>
    <row r="290" spans="1:5" x14ac:dyDescent="0.25">
      <c r="A290" s="6" t="s">
        <v>287</v>
      </c>
      <c r="B290" s="20"/>
      <c r="C290" s="21"/>
      <c r="D290" s="37">
        <f>'[1]FICHES TECHNIQUES LOGES CHAUD'!$C$5591</f>
        <v>1.1565629958397368</v>
      </c>
      <c r="E290" s="22"/>
    </row>
    <row r="291" spans="1:5" x14ac:dyDescent="0.25">
      <c r="A291" s="4" t="s">
        <v>288</v>
      </c>
      <c r="B291" s="15"/>
      <c r="C291" s="14">
        <f>'[1]Fromagerie du 2em'!C31</f>
        <v>19.53</v>
      </c>
      <c r="D291" s="16">
        <f>'[1]Fromagerie du 2em'!D31</f>
        <v>19.53</v>
      </c>
      <c r="E291" s="16" t="str">
        <f>'[1]Fromagerie du 2em'!E31</f>
        <v>kg</v>
      </c>
    </row>
    <row r="292" spans="1:5" x14ac:dyDescent="0.25">
      <c r="A292" s="6" t="s">
        <v>289</v>
      </c>
      <c r="B292" s="20"/>
      <c r="C292" s="21">
        <f>'[1]Fromagerie du 2em'!C32</f>
        <v>5.56</v>
      </c>
      <c r="D292" s="22">
        <f>'[1]Fromagerie du 2em'!D32</f>
        <v>5.56</v>
      </c>
      <c r="E292" s="22" t="str">
        <f>'[1]Fromagerie du 2em'!E32</f>
        <v>UN</v>
      </c>
    </row>
    <row r="293" spans="1:5" x14ac:dyDescent="0.25">
      <c r="A293" s="4" t="s">
        <v>290</v>
      </c>
      <c r="B293" s="15"/>
      <c r="C293" s="14">
        <f>'[1]Fromagerie du 2em'!C33</f>
        <v>28.96</v>
      </c>
      <c r="D293" s="16">
        <f>'[1]Fromagerie du 2em'!D33</f>
        <v>3.62</v>
      </c>
      <c r="E293" s="16" t="str">
        <f>'[1]Fromagerie du 2em'!E33</f>
        <v>8*170gr</v>
      </c>
    </row>
    <row r="294" spans="1:5" x14ac:dyDescent="0.25">
      <c r="A294" s="4" t="s">
        <v>291</v>
      </c>
      <c r="B294" s="15"/>
      <c r="C294" s="14">
        <f>[1]DEFEDIS!C85</f>
        <v>45</v>
      </c>
      <c r="D294" s="16">
        <f>[1]DEFEDIS!D85</f>
        <v>0.75</v>
      </c>
      <c r="E294" s="16" t="str">
        <f>[1]DEFEDIS!E85</f>
        <v>60 UNITÉ</v>
      </c>
    </row>
    <row r="295" spans="1:5" x14ac:dyDescent="0.25">
      <c r="A295" s="4" t="s">
        <v>292</v>
      </c>
      <c r="B295" s="15"/>
      <c r="C295" s="14">
        <f>'[1]CAN-AM'!C47</f>
        <v>59.62</v>
      </c>
      <c r="D295" s="16">
        <f>'[1]CAN-AM'!D47</f>
        <v>0.99366666666666659</v>
      </c>
      <c r="E295" s="16" t="str">
        <f>'[1]CAN-AM'!E47</f>
        <v>60 UN</v>
      </c>
    </row>
    <row r="296" spans="1:5" x14ac:dyDescent="0.25">
      <c r="A296" s="4" t="s">
        <v>293</v>
      </c>
      <c r="B296" s="15"/>
      <c r="C296" s="14">
        <f>[1]DEFEDIS!C86</f>
        <v>55.31</v>
      </c>
      <c r="D296" s="16">
        <f>[1]DEFEDIS!D86</f>
        <v>0.92183333333333339</v>
      </c>
      <c r="E296" s="16" t="str">
        <f>[1]DEFEDIS!E86</f>
        <v>60UN</v>
      </c>
    </row>
    <row r="297" spans="1:5" x14ac:dyDescent="0.25">
      <c r="A297" s="4" t="s">
        <v>294</v>
      </c>
      <c r="B297" s="15"/>
      <c r="C297" s="14">
        <f>'[1]CAN-AM'!$C$48</f>
        <v>65.66</v>
      </c>
      <c r="D297" s="16">
        <f>C297/60</f>
        <v>1.0943333333333334</v>
      </c>
      <c r="E297" s="16" t="s">
        <v>2594</v>
      </c>
    </row>
    <row r="298" spans="1:5" x14ac:dyDescent="0.25">
      <c r="A298" s="6" t="s">
        <v>295</v>
      </c>
      <c r="B298" s="20"/>
      <c r="C298" s="21">
        <f>'[1]CAN-AM'!$C$49</f>
        <v>19.989999999999998</v>
      </c>
      <c r="D298" s="22">
        <v>0</v>
      </c>
      <c r="E298" s="22" t="s">
        <v>2590</v>
      </c>
    </row>
    <row r="299" spans="1:5" x14ac:dyDescent="0.25">
      <c r="A299" s="4" t="s">
        <v>296</v>
      </c>
      <c r="B299" s="15"/>
      <c r="C299" s="14">
        <f>'[1]CAN-AM'!$C$50</f>
        <v>65.66</v>
      </c>
      <c r="D299" s="16">
        <f>C299/60</f>
        <v>1.0943333333333334</v>
      </c>
      <c r="E299" s="16" t="s">
        <v>2594</v>
      </c>
    </row>
    <row r="300" spans="1:5" x14ac:dyDescent="0.25">
      <c r="A300" s="6" t="s">
        <v>297</v>
      </c>
      <c r="B300" s="20"/>
      <c r="C300" s="21">
        <f>[1]DEFEDIS!$C$87</f>
        <v>63.56</v>
      </c>
      <c r="D300" s="22">
        <f>C300/96</f>
        <v>0.66208333333333336</v>
      </c>
      <c r="E300" s="22" t="s">
        <v>2595</v>
      </c>
    </row>
    <row r="301" spans="1:5" x14ac:dyDescent="0.25">
      <c r="A301" s="6" t="s">
        <v>298</v>
      </c>
      <c r="B301" s="20"/>
      <c r="C301" s="21"/>
      <c r="D301" s="42">
        <f>'[1]FICHES TECHNIQUES LOGES FROID'!$E$15971</f>
        <v>44.210613927881198</v>
      </c>
      <c r="E301" s="22"/>
    </row>
    <row r="302" spans="1:5" x14ac:dyDescent="0.25">
      <c r="A302" s="6" t="s">
        <v>299</v>
      </c>
      <c r="B302" s="20"/>
      <c r="C302" s="21">
        <f>[1]BOVITENDRE!C23</f>
        <v>6.57</v>
      </c>
      <c r="D302" s="22">
        <f>[1]BOVITENDRE!D23</f>
        <v>6.57</v>
      </c>
      <c r="E302" s="22" t="str">
        <f>[1]BOVITENDRE!E23</f>
        <v>KG</v>
      </c>
    </row>
    <row r="303" spans="1:5" x14ac:dyDescent="0.25">
      <c r="A303" s="4" t="s">
        <v>300</v>
      </c>
      <c r="B303" s="15"/>
      <c r="C303" s="14">
        <f>'[1]Pro bouffe'!$C$16</f>
        <v>0</v>
      </c>
      <c r="D303" s="16">
        <f>C303</f>
        <v>0</v>
      </c>
      <c r="E303" s="16" t="s">
        <v>2596</v>
      </c>
    </row>
    <row r="304" spans="1:5" x14ac:dyDescent="0.25">
      <c r="A304" s="4" t="s">
        <v>301</v>
      </c>
      <c r="B304" s="15"/>
      <c r="C304" s="43">
        <f>'[1]VIANDE LAUZON'!C11</f>
        <v>10.95</v>
      </c>
      <c r="D304" s="44">
        <f>'[1]VIANDE LAUZON'!D11</f>
        <v>10.95</v>
      </c>
      <c r="E304" s="45" t="str">
        <f>'[1]VIANDE LAUZON'!E11</f>
        <v>KG</v>
      </c>
    </row>
    <row r="305" spans="1:5" x14ac:dyDescent="0.25">
      <c r="A305" s="4" t="s">
        <v>302</v>
      </c>
      <c r="B305" s="15"/>
      <c r="C305" s="14">
        <f>[1]Slovenia!$C$63</f>
        <v>1.95</v>
      </c>
      <c r="D305" s="16">
        <f>C305</f>
        <v>1.95</v>
      </c>
      <c r="E305" s="16" t="s">
        <v>2562</v>
      </c>
    </row>
    <row r="306" spans="1:5" x14ac:dyDescent="0.25">
      <c r="A306" s="6" t="s">
        <v>303</v>
      </c>
      <c r="B306" s="20"/>
      <c r="C306" s="21">
        <f>'[1]CAN-AM FRUITS SECS'!C36</f>
        <v>29.95</v>
      </c>
      <c r="D306" s="22">
        <f>'[1]CAN-AM FRUITS SECS'!D36</f>
        <v>5.99</v>
      </c>
      <c r="E306" s="22" t="str">
        <f>'[1]CAN-AM FRUITS SECS'!E36</f>
        <v>5*1KG</v>
      </c>
    </row>
    <row r="307" spans="1:5" x14ac:dyDescent="0.25">
      <c r="A307" s="6" t="s">
        <v>304</v>
      </c>
      <c r="B307" s="20"/>
      <c r="C307" s="21">
        <f>'[1]CAN-AM FRUITS SECS'!C37</f>
        <v>72</v>
      </c>
      <c r="D307" s="22">
        <f>'[1]CAN-AM FRUITS SECS'!D37</f>
        <v>6.3548102383053839</v>
      </c>
      <c r="E307" s="22" t="str">
        <f>'[1]CAN-AM FRUITS SECS'!E37</f>
        <v>25LBS</v>
      </c>
    </row>
    <row r="308" spans="1:5" x14ac:dyDescent="0.25">
      <c r="A308" s="6" t="s">
        <v>305</v>
      </c>
      <c r="B308" s="20"/>
      <c r="C308" s="21">
        <f>[1]DEFEDIS!$C$89</f>
        <v>3.24</v>
      </c>
      <c r="D308" s="22">
        <f>C308*2</f>
        <v>6.48</v>
      </c>
      <c r="E308" s="22" t="s">
        <v>2597</v>
      </c>
    </row>
    <row r="309" spans="1:5" x14ac:dyDescent="0.25">
      <c r="A309" s="4" t="s">
        <v>306</v>
      </c>
      <c r="B309" s="15"/>
      <c r="C309" s="14">
        <f>'[1]CAN-AM FRUITS SECS'!$C$32</f>
        <v>3.5</v>
      </c>
      <c r="D309" s="16">
        <f>C309</f>
        <v>3.5</v>
      </c>
      <c r="E309" s="16" t="s">
        <v>2598</v>
      </c>
    </row>
    <row r="310" spans="1:5" x14ac:dyDescent="0.25">
      <c r="A310" s="6" t="s">
        <v>307</v>
      </c>
      <c r="B310" s="20"/>
      <c r="C310" s="21">
        <f>'[1]monde du raviolis'!C15</f>
        <v>6.6</v>
      </c>
      <c r="D310" s="22">
        <f>'[1]monde du raviolis'!D15</f>
        <v>0.54999999999999993</v>
      </c>
      <c r="E310" s="22" t="str">
        <f>'[1]monde du raviolis'!E15</f>
        <v>DZ</v>
      </c>
    </row>
    <row r="311" spans="1:5" x14ac:dyDescent="0.25">
      <c r="A311" s="6" t="s">
        <v>308</v>
      </c>
      <c r="B311" s="20"/>
      <c r="C311" s="21">
        <f>'[1]monde du raviolis'!$C$14</f>
        <v>4.9000000000000004</v>
      </c>
      <c r="D311" s="22">
        <f>C311/12</f>
        <v>0.40833333333333338</v>
      </c>
      <c r="E311" s="22" t="s">
        <v>2599</v>
      </c>
    </row>
    <row r="312" spans="1:5" x14ac:dyDescent="0.25">
      <c r="A312" s="4" t="s">
        <v>309</v>
      </c>
      <c r="B312" s="15"/>
      <c r="C312" s="14">
        <f>'[1]CAN-AM'!$C$53</f>
        <v>23.5</v>
      </c>
      <c r="D312" s="16">
        <f>C312/16</f>
        <v>1.46875</v>
      </c>
      <c r="E312" s="16" t="s">
        <v>2600</v>
      </c>
    </row>
    <row r="313" spans="1:5" x14ac:dyDescent="0.25">
      <c r="A313" s="6" t="s">
        <v>310</v>
      </c>
      <c r="B313" s="20"/>
      <c r="C313" s="21">
        <f>[1]DEFEDIS!$C$90</f>
        <v>27.61</v>
      </c>
      <c r="D313" s="22">
        <f>C313/9.07</f>
        <v>3.0441014332965821</v>
      </c>
      <c r="E313" s="22" t="s">
        <v>2601</v>
      </c>
    </row>
    <row r="314" spans="1:5" x14ac:dyDescent="0.25">
      <c r="A314" s="6" t="s">
        <v>311</v>
      </c>
      <c r="B314" s="20"/>
      <c r="C314" s="46">
        <f>'[1]CAN-AM FRUITS SECS'!C35</f>
        <v>25.5</v>
      </c>
      <c r="D314" s="46">
        <f>'[1]CAN-AM FRUITS SECS'!D35</f>
        <v>3.1875</v>
      </c>
      <c r="E314" s="47" t="str">
        <f>'[1]CAN-AM FRUITS SECS'!E35</f>
        <v>2*4L</v>
      </c>
    </row>
    <row r="315" spans="1:5" x14ac:dyDescent="0.25">
      <c r="A315" s="4" t="s">
        <v>312</v>
      </c>
      <c r="B315" s="15"/>
      <c r="C315" s="14">
        <v>7.41</v>
      </c>
      <c r="D315" s="16">
        <f>C315</f>
        <v>7.41</v>
      </c>
      <c r="E315" s="16" t="s">
        <v>2552</v>
      </c>
    </row>
    <row r="316" spans="1:5" x14ac:dyDescent="0.25">
      <c r="A316" s="6" t="s">
        <v>313</v>
      </c>
      <c r="B316" s="20"/>
      <c r="C316" s="21">
        <f>'[1]CAN-AM FRUITS SECS'!C34</f>
        <v>47</v>
      </c>
      <c r="D316" s="22">
        <f>'[1]CAN-AM FRUITS SECS'!D34</f>
        <v>5.875</v>
      </c>
      <c r="E316" s="22" t="str">
        <f>'[1]CAN-AM FRUITS SECS'!E34</f>
        <v>2*4L</v>
      </c>
    </row>
    <row r="317" spans="1:5" x14ac:dyDescent="0.25">
      <c r="A317" s="4" t="s">
        <v>314</v>
      </c>
      <c r="B317" s="15"/>
      <c r="C317" s="14">
        <f>[1]FARINEX!$C$11</f>
        <v>33</v>
      </c>
      <c r="D317" s="16">
        <f>C317</f>
        <v>33</v>
      </c>
      <c r="E317" s="16" t="s">
        <v>2555</v>
      </c>
    </row>
    <row r="318" spans="1:5" x14ac:dyDescent="0.25">
      <c r="A318" s="4" t="s">
        <v>315</v>
      </c>
      <c r="B318" s="15"/>
      <c r="C318" s="14">
        <f>'[1]CAN-AM'!C54</f>
        <v>16.5</v>
      </c>
      <c r="D318" s="16">
        <f>'[1]CAN-AM'!D54</f>
        <v>0.55000000000000004</v>
      </c>
      <c r="E318" s="16" t="str">
        <f>'[1]CAN-AM'!E54</f>
        <v>UN</v>
      </c>
    </row>
    <row r="319" spans="1:5" x14ac:dyDescent="0.25">
      <c r="A319" s="4" t="s">
        <v>316</v>
      </c>
      <c r="B319" s="15"/>
      <c r="C319" s="14">
        <f>'[1]CAN-AM'!$C$55</f>
        <v>32.75</v>
      </c>
      <c r="D319" s="16">
        <f>C319/24</f>
        <v>1.3645833333333333</v>
      </c>
      <c r="E319" s="16" t="s">
        <v>2572</v>
      </c>
    </row>
    <row r="320" spans="1:5" x14ac:dyDescent="0.25">
      <c r="A320" s="6" t="s">
        <v>317</v>
      </c>
      <c r="B320" s="20"/>
      <c r="C320" s="21">
        <f>[1]BOVITENDRE!$C$29</f>
        <v>17.82</v>
      </c>
      <c r="D320" s="22">
        <f>C320/15</f>
        <v>1.1879999999999999</v>
      </c>
      <c r="E320" s="22" t="s">
        <v>2602</v>
      </c>
    </row>
    <row r="321" spans="1:5" x14ac:dyDescent="0.25">
      <c r="A321" s="4" t="s">
        <v>318</v>
      </c>
      <c r="B321" s="15"/>
      <c r="C321" s="14">
        <f>[1]NOREF!$C$22</f>
        <v>3.95</v>
      </c>
      <c r="D321" s="16">
        <f>C321</f>
        <v>3.95</v>
      </c>
      <c r="E321" s="16" t="s">
        <v>2552</v>
      </c>
    </row>
    <row r="322" spans="1:5" x14ac:dyDescent="0.25">
      <c r="A322" s="4" t="s">
        <v>319</v>
      </c>
      <c r="B322" s="15"/>
      <c r="C322" s="14">
        <f>'[1]CAN-AM FRUITS SECS'!C45</f>
        <v>31.5</v>
      </c>
      <c r="D322" s="16">
        <f>'[1]CAN-AM FRUITS SECS'!D45</f>
        <v>63</v>
      </c>
      <c r="E322" s="16" t="str">
        <f>'[1]CAN-AM FRUITS SECS'!E45</f>
        <v>500 GR</v>
      </c>
    </row>
    <row r="323" spans="1:5" x14ac:dyDescent="0.25">
      <c r="A323" s="6" t="s">
        <v>320</v>
      </c>
      <c r="B323" s="20"/>
      <c r="C323" s="21">
        <f>'[1]CAN-AM FRUITS SECS'!$C$33</f>
        <v>5.95</v>
      </c>
      <c r="D323" s="22">
        <f>C323*2</f>
        <v>11.9</v>
      </c>
      <c r="E323" s="22" t="s">
        <v>2603</v>
      </c>
    </row>
    <row r="324" spans="1:5" x14ac:dyDescent="0.25">
      <c r="A324" s="4" t="s">
        <v>321</v>
      </c>
      <c r="B324" s="15"/>
      <c r="C324" s="14">
        <f>'[1]CAN-AM'!$C$56</f>
        <v>25.5</v>
      </c>
      <c r="D324" s="16">
        <f>C324/22.67</f>
        <v>1.1248345831495368</v>
      </c>
      <c r="E324" s="16" t="s">
        <v>2604</v>
      </c>
    </row>
    <row r="325" spans="1:5" x14ac:dyDescent="0.25">
      <c r="A325" s="6" t="s">
        <v>322</v>
      </c>
      <c r="B325" s="20"/>
      <c r="C325" s="21">
        <f>[1]DEFEDIS!C91</f>
        <v>20.28</v>
      </c>
      <c r="D325" s="37">
        <f>[1]DEFEDIS!D91</f>
        <v>1.6900000000000002</v>
      </c>
      <c r="E325" s="22" t="str">
        <f>[1]DEFEDIS!E91</f>
        <v>6*2KG</v>
      </c>
    </row>
    <row r="326" spans="1:5" x14ac:dyDescent="0.25">
      <c r="A326" s="6" t="s">
        <v>323</v>
      </c>
      <c r="B326" s="20"/>
      <c r="C326" s="21">
        <f>'[1]CAN-AM'!$C$57</f>
        <v>42.66</v>
      </c>
      <c r="D326" s="22">
        <f>C326/12/0.9</f>
        <v>3.9499999999999997</v>
      </c>
      <c r="E326" s="22" t="s">
        <v>2605</v>
      </c>
    </row>
    <row r="327" spans="1:5" x14ac:dyDescent="0.25">
      <c r="A327" s="4" t="s">
        <v>324</v>
      </c>
      <c r="B327" s="15"/>
      <c r="C327" s="14">
        <f>'[1]CAN-AM'!C60</f>
        <v>26</v>
      </c>
      <c r="D327" s="36">
        <f>'[1]CAN-AM'!D60</f>
        <v>11.504424778761063</v>
      </c>
      <c r="E327" s="16" t="str">
        <f>'[1]CAN-AM'!E60</f>
        <v>5LBS</v>
      </c>
    </row>
    <row r="328" spans="1:5" x14ac:dyDescent="0.25">
      <c r="A328" s="6" t="s">
        <v>325</v>
      </c>
      <c r="B328" s="20"/>
      <c r="C328" s="21"/>
      <c r="D328" s="37">
        <f>'[1]FICHES TECHNIQUES LOGES CHAUD'!$F$7867</f>
        <v>0.90535183653426365</v>
      </c>
      <c r="E328" s="22" t="s">
        <v>2551</v>
      </c>
    </row>
    <row r="329" spans="1:5" x14ac:dyDescent="0.25">
      <c r="A329" s="4" t="s">
        <v>326</v>
      </c>
      <c r="B329" s="15"/>
      <c r="C329" s="14"/>
      <c r="D329" s="36">
        <f>'[1]FICHES TECHNIQUES LOGES FROID'!$E$20578</f>
        <v>5.5708351387050925</v>
      </c>
      <c r="E329" s="16"/>
    </row>
    <row r="330" spans="1:5" x14ac:dyDescent="0.25">
      <c r="A330" s="4" t="s">
        <v>327</v>
      </c>
      <c r="B330" s="15"/>
      <c r="C330" s="14">
        <f>'[1]CAN-AM'!$C$58</f>
        <v>21</v>
      </c>
      <c r="D330" s="16">
        <f>C330/2.26</f>
        <v>9.2920353982300892</v>
      </c>
      <c r="E330" s="16" t="s">
        <v>2606</v>
      </c>
    </row>
    <row r="331" spans="1:5" x14ac:dyDescent="0.25">
      <c r="A331" s="4" t="s">
        <v>328</v>
      </c>
      <c r="B331" s="15"/>
      <c r="C331" s="14"/>
      <c r="D331" s="38">
        <f>'[1]FICHES TECHNIQUES LOGES CHAUD'!$C$3978</f>
        <v>0.63152045566774528</v>
      </c>
      <c r="E331" s="16"/>
    </row>
    <row r="332" spans="1:5" x14ac:dyDescent="0.25">
      <c r="A332" s="4" t="s">
        <v>329</v>
      </c>
      <c r="B332" s="15"/>
      <c r="C332" s="14">
        <f>'[1]CAN-AM'!C59</f>
        <v>26</v>
      </c>
      <c r="D332" s="38">
        <f>'[1]CAN-AM'!D59</f>
        <v>11.504424778761063</v>
      </c>
      <c r="E332" s="16" t="str">
        <f>'[1]CAN-AM'!E59</f>
        <v>5LBS</v>
      </c>
    </row>
    <row r="333" spans="1:5" x14ac:dyDescent="0.25">
      <c r="A333" s="4" t="s">
        <v>330</v>
      </c>
      <c r="B333" s="15"/>
      <c r="C333" s="14"/>
      <c r="D333" s="38">
        <f>'[1]FICHES TECHNIQUES LOGES CHAUD'!$E$6692</f>
        <v>2.7207937693893052</v>
      </c>
      <c r="E333" s="16"/>
    </row>
    <row r="334" spans="1:5" x14ac:dyDescent="0.25">
      <c r="A334" s="6" t="s">
        <v>331</v>
      </c>
      <c r="B334" s="20"/>
      <c r="C334" s="21">
        <f>'[1]CAN-AM'!$C$61</f>
        <v>36.950000000000003</v>
      </c>
      <c r="D334" s="22">
        <v>2.5</v>
      </c>
      <c r="E334" s="22" t="s">
        <v>2607</v>
      </c>
    </row>
    <row r="335" spans="1:5" x14ac:dyDescent="0.25">
      <c r="A335" s="4" t="s">
        <v>332</v>
      </c>
      <c r="B335" s="15"/>
      <c r="C335" s="14">
        <f>'[1]CAN-AM'!$C$62</f>
        <v>17.850000000000001</v>
      </c>
      <c r="D335" s="16">
        <f>C335/8</f>
        <v>2.2312500000000002</v>
      </c>
      <c r="E335" s="16" t="s">
        <v>2569</v>
      </c>
    </row>
    <row r="336" spans="1:5" x14ac:dyDescent="0.25">
      <c r="A336" s="4" t="s">
        <v>333</v>
      </c>
      <c r="B336" s="15"/>
      <c r="C336" s="14">
        <f>[1]DEFEDIS!C92</f>
        <v>165</v>
      </c>
      <c r="D336" s="16">
        <f>[1]DEFEDIS!D92</f>
        <v>2.2000000000000002</v>
      </c>
      <c r="E336" s="16" t="str">
        <f>[1]DEFEDIS!E92</f>
        <v>75 UN</v>
      </c>
    </row>
    <row r="337" spans="1:5" x14ac:dyDescent="0.25">
      <c r="A337" s="4" t="s">
        <v>334</v>
      </c>
      <c r="B337" s="15"/>
      <c r="C337" s="14"/>
      <c r="D337" s="16">
        <v>3.08</v>
      </c>
      <c r="E337" s="16"/>
    </row>
    <row r="338" spans="1:5" x14ac:dyDescent="0.25">
      <c r="A338" s="4" t="s">
        <v>335</v>
      </c>
      <c r="B338" s="15"/>
      <c r="C338" s="14"/>
      <c r="D338" s="38">
        <f>'[1]FICHES TECHNIQUES LOGES FROID'!$F$12895</f>
        <v>2.5130333333333335</v>
      </c>
      <c r="E338" s="16" t="s">
        <v>2551</v>
      </c>
    </row>
    <row r="339" spans="1:5" x14ac:dyDescent="0.25">
      <c r="A339" s="4" t="s">
        <v>336</v>
      </c>
      <c r="B339" s="15"/>
      <c r="C339" s="14"/>
      <c r="D339" s="38">
        <f>'[1]FICHES TECHNIQUES LOGES CHAUD'!$C$6104</f>
        <v>0.72838973099844562</v>
      </c>
      <c r="E339" s="16"/>
    </row>
    <row r="340" spans="1:5" x14ac:dyDescent="0.25">
      <c r="A340" s="4" t="s">
        <v>337</v>
      </c>
      <c r="B340" s="15"/>
      <c r="C340" s="14">
        <v>33</v>
      </c>
      <c r="D340" s="16">
        <f>[1]Transatlantique!D54</f>
        <v>316.54000000000002</v>
      </c>
      <c r="E340" s="16" t="str">
        <f>[1]Transatlantique!E54</f>
        <v>120GR</v>
      </c>
    </row>
    <row r="341" spans="1:5" x14ac:dyDescent="0.25">
      <c r="A341" s="6" t="s">
        <v>338</v>
      </c>
      <c r="B341" s="20"/>
      <c r="C341" s="21">
        <f>[1]DEFEDIS!$C$93</f>
        <v>27.22</v>
      </c>
      <c r="D341" s="22">
        <f>C341</f>
        <v>27.22</v>
      </c>
      <c r="E341" s="22" t="s">
        <v>2608</v>
      </c>
    </row>
    <row r="342" spans="1:5" x14ac:dyDescent="0.25">
      <c r="A342" s="6" t="s">
        <v>339</v>
      </c>
      <c r="B342" s="20"/>
      <c r="C342" s="21"/>
      <c r="D342" s="37">
        <f>'[1]FICHES TECHNIQUES LOGES CHAUD'!$E$7922</f>
        <v>8.4936651066522089</v>
      </c>
      <c r="E342" s="22" t="s">
        <v>2551</v>
      </c>
    </row>
    <row r="343" spans="1:5" x14ac:dyDescent="0.25">
      <c r="A343" s="6" t="s">
        <v>340</v>
      </c>
      <c r="B343" s="20"/>
      <c r="C343" s="21">
        <f>'[1]VIANDE LAUZON'!C38</f>
        <v>25.65</v>
      </c>
      <c r="D343" s="40">
        <f>'[1]VIANDE LAUZON'!D38</f>
        <v>25.65</v>
      </c>
      <c r="E343" s="22" t="str">
        <f>'[1]VIANDE LAUZON'!E38</f>
        <v>KG</v>
      </c>
    </row>
    <row r="344" spans="1:5" x14ac:dyDescent="0.25">
      <c r="A344" s="4" t="s">
        <v>341</v>
      </c>
      <c r="B344" s="15"/>
      <c r="C344" s="14">
        <f>'[1]Pro bouffe'!$C$17</f>
        <v>26.42</v>
      </c>
      <c r="D344" s="16">
        <f>C344</f>
        <v>26.42</v>
      </c>
      <c r="E344" s="16" t="s">
        <v>2552</v>
      </c>
    </row>
    <row r="345" spans="1:5" x14ac:dyDescent="0.25">
      <c r="A345" s="6" t="s">
        <v>342</v>
      </c>
      <c r="B345" s="20"/>
      <c r="C345" s="21">
        <f>[1]BOVITENDRE!$C$26</f>
        <v>14.57</v>
      </c>
      <c r="D345" s="22">
        <f>C345</f>
        <v>14.57</v>
      </c>
      <c r="E345" s="22" t="s">
        <v>2552</v>
      </c>
    </row>
    <row r="346" spans="1:5" x14ac:dyDescent="0.25">
      <c r="A346" s="4" t="s">
        <v>343</v>
      </c>
      <c r="B346" s="15"/>
      <c r="C346" s="14">
        <f>[1]BOVITENDRE!$C$28</f>
        <v>14.57</v>
      </c>
      <c r="D346" s="16">
        <f>C346</f>
        <v>14.57</v>
      </c>
      <c r="E346" s="16" t="s">
        <v>2552</v>
      </c>
    </row>
    <row r="347" spans="1:5" x14ac:dyDescent="0.25">
      <c r="A347" s="6" t="s">
        <v>344</v>
      </c>
      <c r="B347" s="20"/>
      <c r="C347" s="21"/>
      <c r="D347" s="37">
        <f>'[1]FICHES TECHNIQUES LOGES CHAUD'!$E$6860</f>
        <v>10.014667118395046</v>
      </c>
      <c r="E347" s="22"/>
    </row>
    <row r="348" spans="1:5" x14ac:dyDescent="0.25">
      <c r="A348" s="6" t="s">
        <v>345</v>
      </c>
      <c r="B348" s="20"/>
      <c r="C348" s="21">
        <f>'[1]Gateau UCDS'!$C$24</f>
        <v>28.15</v>
      </c>
      <c r="D348" s="22">
        <f>C348/48</f>
        <v>0.5864583333333333</v>
      </c>
      <c r="E348" s="22" t="s">
        <v>2609</v>
      </c>
    </row>
    <row r="349" spans="1:5" x14ac:dyDescent="0.25">
      <c r="A349" s="4" t="s">
        <v>346</v>
      </c>
      <c r="B349" s="15"/>
      <c r="C349" s="14">
        <f>[1]BOVITENDRE!$C$27</f>
        <v>33.57</v>
      </c>
      <c r="D349" s="16">
        <f>C349</f>
        <v>33.57</v>
      </c>
      <c r="E349" s="16" t="s">
        <v>2552</v>
      </c>
    </row>
    <row r="350" spans="1:5" x14ac:dyDescent="0.25">
      <c r="A350" s="4" t="s">
        <v>347</v>
      </c>
      <c r="B350" s="15"/>
      <c r="C350" s="14">
        <f>'[1]CAN-AM FRUITS SECS'!C46</f>
        <v>14.5</v>
      </c>
      <c r="D350" s="16">
        <f>'[1]CAN-AM FRUITS SECS'!D46</f>
        <v>29</v>
      </c>
      <c r="E350" s="16" t="str">
        <f>'[1]CAN-AM FRUITS SECS'!E46</f>
        <v>500 GR</v>
      </c>
    </row>
    <row r="351" spans="1:5" x14ac:dyDescent="0.25">
      <c r="A351" s="6" t="s">
        <v>348</v>
      </c>
      <c r="B351" s="20"/>
      <c r="C351" s="21">
        <f>'[1]monde du raviolis'!C16</f>
        <v>3.5</v>
      </c>
      <c r="D351" s="22">
        <f>'[1]monde du raviolis'!D16</f>
        <v>3.5</v>
      </c>
      <c r="E351" s="22" t="str">
        <f>'[1]monde du raviolis'!E16</f>
        <v>KG</v>
      </c>
    </row>
    <row r="352" spans="1:5" x14ac:dyDescent="0.25">
      <c r="A352" s="6" t="s">
        <v>349</v>
      </c>
      <c r="B352" s="20"/>
      <c r="C352" s="21">
        <f>'[1]CAN-AM FRUITS SECS'!C39</f>
        <v>74.75</v>
      </c>
      <c r="D352" s="22">
        <f>'[1]CAN-AM FRUITS SECS'!D39</f>
        <v>7.4749999999999996</v>
      </c>
      <c r="E352" s="22" t="str">
        <f>'[1]CAN-AM FRUITS SECS'!E39</f>
        <v>10KG</v>
      </c>
    </row>
    <row r="353" spans="1:5" x14ac:dyDescent="0.25">
      <c r="A353" s="6" t="s">
        <v>350</v>
      </c>
      <c r="B353" s="20"/>
      <c r="C353" s="21">
        <f>'[1]CAN-AM'!C317</f>
        <v>15.75</v>
      </c>
      <c r="D353" s="22">
        <f>'[1]CAN-AM'!D317</f>
        <v>15.75</v>
      </c>
      <c r="E353" s="22" t="str">
        <f>'[1]CAN-AM'!E317</f>
        <v>KG</v>
      </c>
    </row>
    <row r="354" spans="1:5" x14ac:dyDescent="0.25">
      <c r="A354" s="6" t="s">
        <v>351</v>
      </c>
      <c r="B354" s="20"/>
      <c r="C354" s="21">
        <f>[1]DEFEDIS!C94</f>
        <v>3.82</v>
      </c>
      <c r="D354" s="22">
        <f>[1]DEFEDIS!D94</f>
        <v>1.91</v>
      </c>
      <c r="E354" s="22" t="str">
        <f>[1]DEFEDIS!E94</f>
        <v>2KG</v>
      </c>
    </row>
    <row r="355" spans="1:5" x14ac:dyDescent="0.25">
      <c r="A355" s="4" t="s">
        <v>352</v>
      </c>
      <c r="B355" s="15"/>
      <c r="C355" s="14"/>
      <c r="D355" s="38">
        <f>'[1]FICHES TECHNIQUES LOGES CHAUD'!$E$5690</f>
        <v>3.0789374839953254</v>
      </c>
      <c r="E355" s="16"/>
    </row>
    <row r="356" spans="1:5" x14ac:dyDescent="0.25">
      <c r="A356" s="4" t="s">
        <v>353</v>
      </c>
      <c r="B356" s="15"/>
      <c r="C356" s="14">
        <f>'[1]monde du raviolis'!$C$17</f>
        <v>8</v>
      </c>
      <c r="D356" s="16">
        <f>C356</f>
        <v>8</v>
      </c>
      <c r="E356" s="16" t="s">
        <v>2552</v>
      </c>
    </row>
    <row r="357" spans="1:5" x14ac:dyDescent="0.25">
      <c r="A357" s="4" t="s">
        <v>354</v>
      </c>
      <c r="B357" s="15"/>
      <c r="C357" s="14">
        <f>[1]NOREF!C23</f>
        <v>31.33</v>
      </c>
      <c r="D357" s="16">
        <f>[1]NOREF!D23</f>
        <v>56.963636363636361</v>
      </c>
      <c r="E357" s="16" t="str">
        <f>[1]NOREF!E23</f>
        <v>550GR</v>
      </c>
    </row>
    <row r="358" spans="1:5" x14ac:dyDescent="0.25">
      <c r="A358" s="4" t="s">
        <v>355</v>
      </c>
      <c r="B358" s="15"/>
      <c r="C358" s="14">
        <f>[1]NOREF!C24</f>
        <v>20.6</v>
      </c>
      <c r="D358" s="16">
        <f>[1]NOREF!D24</f>
        <v>206</v>
      </c>
      <c r="E358" s="16" t="str">
        <f>[1]NOREF!E24</f>
        <v>100GR</v>
      </c>
    </row>
    <row r="359" spans="1:5" x14ac:dyDescent="0.25">
      <c r="A359" s="6" t="s">
        <v>356</v>
      </c>
      <c r="B359" s="20"/>
      <c r="C359" s="21">
        <f>'[1]CAN-AM'!$C$63</f>
        <v>44.89</v>
      </c>
      <c r="D359" s="22">
        <f>C359/22</f>
        <v>2.0404545454545455</v>
      </c>
      <c r="E359" s="22" t="s">
        <v>2610</v>
      </c>
    </row>
    <row r="360" spans="1:5" x14ac:dyDescent="0.25">
      <c r="A360" s="4" t="s">
        <v>357</v>
      </c>
      <c r="B360" s="15"/>
      <c r="C360" s="14">
        <f>'[1]CAN-AM'!C64</f>
        <v>35.75</v>
      </c>
      <c r="D360" s="16">
        <f>'[1]CAN-AM'!D64</f>
        <v>3.9415656008820283</v>
      </c>
      <c r="E360" s="16" t="str">
        <f>'[1]CAN-AM'!E64</f>
        <v>9.07 KG</v>
      </c>
    </row>
    <row r="361" spans="1:5" x14ac:dyDescent="0.25">
      <c r="A361" s="6" t="s">
        <v>358</v>
      </c>
      <c r="B361" s="20"/>
      <c r="C361" s="21">
        <f>'[1]CAN-AM FRUITS SECS'!$C$48</f>
        <v>42</v>
      </c>
      <c r="D361" s="22">
        <f>C361/3/4.25</f>
        <v>3.2941176470588234</v>
      </c>
      <c r="E361" s="22" t="s">
        <v>2611</v>
      </c>
    </row>
    <row r="362" spans="1:5" x14ac:dyDescent="0.25">
      <c r="A362" s="6" t="s">
        <v>359</v>
      </c>
      <c r="B362" s="20"/>
      <c r="C362" s="21">
        <f>'[1]Fromagerie du 2em'!C34</f>
        <v>23.4</v>
      </c>
      <c r="D362" s="22">
        <f>'[1]Fromagerie du 2em'!D34</f>
        <v>23.4</v>
      </c>
      <c r="E362" s="22" t="str">
        <f>'[1]Fromagerie du 2em'!E34</f>
        <v>KG</v>
      </c>
    </row>
    <row r="363" spans="1:5" x14ac:dyDescent="0.25">
      <c r="A363" s="4" t="s">
        <v>360</v>
      </c>
      <c r="B363" s="15"/>
      <c r="C363" s="14">
        <f>[1]Transatlantique!C14</f>
        <v>34</v>
      </c>
      <c r="D363" s="16">
        <f>[1]Transatlantique!D14</f>
        <v>16.649999999999999</v>
      </c>
      <c r="E363" s="16" t="str">
        <f>[1]Transatlantique!E14</f>
        <v>KG</v>
      </c>
    </row>
    <row r="364" spans="1:5" x14ac:dyDescent="0.25">
      <c r="A364" s="6" t="s">
        <v>361</v>
      </c>
      <c r="B364" s="20"/>
      <c r="C364" s="21">
        <f>[1]DEFEDIS!C97</f>
        <v>49.1</v>
      </c>
      <c r="D364" s="22">
        <f>[1]DEFEDIS!D97</f>
        <v>9.6563333333333325</v>
      </c>
      <c r="E364" s="22" t="str">
        <f>[1]DEFEDIS!E97</f>
        <v>6*850 GR</v>
      </c>
    </row>
    <row r="365" spans="1:5" x14ac:dyDescent="0.25">
      <c r="A365" s="6" t="s">
        <v>362</v>
      </c>
      <c r="B365" s="20"/>
      <c r="C365" s="21">
        <f>[1]DEFEDIS!C95</f>
        <v>48.26</v>
      </c>
      <c r="D365" s="22">
        <f>[1]DEFEDIS!D95</f>
        <v>0.67027777777777775</v>
      </c>
      <c r="E365" s="22" t="str">
        <f>[1]DEFEDIS!E95</f>
        <v>72/CS</v>
      </c>
    </row>
    <row r="366" spans="1:5" x14ac:dyDescent="0.25">
      <c r="A366" s="4" t="s">
        <v>363</v>
      </c>
      <c r="B366" s="15"/>
      <c r="C366" s="14">
        <f>[1]DEFEDIS!C96</f>
        <v>41.19</v>
      </c>
      <c r="D366" s="16">
        <f>[1]DEFEDIS!D96</f>
        <v>0.58842857142857141</v>
      </c>
      <c r="E366" s="16" t="str">
        <f>[1]DEFEDIS!E96</f>
        <v>70*51 GR</v>
      </c>
    </row>
    <row r="367" spans="1:5" x14ac:dyDescent="0.25">
      <c r="A367" s="4" t="s">
        <v>364</v>
      </c>
      <c r="B367" s="15"/>
      <c r="C367" s="48">
        <f>[1]BOVITENDRE!C30</f>
        <v>13.95</v>
      </c>
      <c r="D367" s="48">
        <f>[1]BOVITENDRE!D30</f>
        <v>13.95</v>
      </c>
      <c r="E367" s="49" t="str">
        <f>[1]BOVITENDRE!E30</f>
        <v>KG</v>
      </c>
    </row>
    <row r="368" spans="1:5" x14ac:dyDescent="0.25">
      <c r="A368" s="4" t="s">
        <v>365</v>
      </c>
      <c r="B368" s="15"/>
      <c r="C368" s="14">
        <f>'[1]CAN-AM'!C65</f>
        <v>26.98</v>
      </c>
      <c r="D368" s="16">
        <f>'[1]CAN-AM'!D65</f>
        <v>2.2483333333333335</v>
      </c>
      <c r="E368" s="16" t="str">
        <f>'[1]CAN-AM'!E65</f>
        <v>12`S</v>
      </c>
    </row>
    <row r="369" spans="1:5" x14ac:dyDescent="0.25">
      <c r="A369" s="6" t="s">
        <v>366</v>
      </c>
      <c r="B369" s="20"/>
      <c r="C369" s="21">
        <f>[1]DEFEDIS!C98</f>
        <v>7.99</v>
      </c>
      <c r="D369" s="22">
        <f>[1]DEFEDIS!D98</f>
        <v>7.99</v>
      </c>
      <c r="E369" s="22" t="str">
        <f>[1]DEFEDIS!E98</f>
        <v>KG</v>
      </c>
    </row>
    <row r="370" spans="1:5" x14ac:dyDescent="0.25">
      <c r="A370" s="4" t="s">
        <v>367</v>
      </c>
      <c r="B370" s="15"/>
      <c r="C370" s="14">
        <f>'[1]CAN-AM'!$C$67</f>
        <v>18.5</v>
      </c>
      <c r="D370" s="16">
        <f>C370/8</f>
        <v>2.3125</v>
      </c>
      <c r="E370" s="16" t="s">
        <v>2612</v>
      </c>
    </row>
    <row r="371" spans="1:5" x14ac:dyDescent="0.25">
      <c r="A371" s="6" t="s">
        <v>368</v>
      </c>
      <c r="B371" s="20"/>
      <c r="C371" s="21">
        <f>'[1]CAN-AM FRUITS SECS'!C40</f>
        <v>49.5</v>
      </c>
      <c r="D371" s="22">
        <f>'[1]CAN-AM FRUITS SECS'!D40</f>
        <v>9.9</v>
      </c>
      <c r="E371" s="22" t="str">
        <f>'[1]CAN-AM FRUITS SECS'!E40</f>
        <v>5*1KG</v>
      </c>
    </row>
    <row r="372" spans="1:5" x14ac:dyDescent="0.25">
      <c r="A372" s="6" t="s">
        <v>369</v>
      </c>
      <c r="B372" s="20"/>
      <c r="C372" s="21">
        <f>'[1]CAN-AM FRUITS SECS'!$C$41</f>
        <v>15.95</v>
      </c>
      <c r="D372" s="22">
        <f>C372/4</f>
        <v>3.9874999999999998</v>
      </c>
      <c r="E372" s="22" t="s">
        <v>2613</v>
      </c>
    </row>
    <row r="373" spans="1:5" x14ac:dyDescent="0.25">
      <c r="A373" s="4" t="s">
        <v>370</v>
      </c>
      <c r="B373" s="15"/>
      <c r="C373" s="14">
        <f>'[1]CAN-AM FRUITS SECS'!$C$42</f>
        <v>20.5</v>
      </c>
      <c r="D373" s="16">
        <f>C373</f>
        <v>20.5</v>
      </c>
      <c r="E373" s="16" t="s">
        <v>2552</v>
      </c>
    </row>
    <row r="374" spans="1:5" x14ac:dyDescent="0.25">
      <c r="A374" s="6" t="s">
        <v>371</v>
      </c>
      <c r="B374" s="20"/>
      <c r="C374" s="21">
        <f>'[1]CAN-AM'!C66</f>
        <v>15</v>
      </c>
      <c r="D374" s="22">
        <f>'[1]CAN-AM'!D66</f>
        <v>15</v>
      </c>
      <c r="E374" s="22" t="str">
        <f>'[1]CAN-AM'!E66</f>
        <v>KG</v>
      </c>
    </row>
    <row r="375" spans="1:5" x14ac:dyDescent="0.25">
      <c r="A375" s="4" t="s">
        <v>372</v>
      </c>
      <c r="B375" s="15"/>
      <c r="C375" s="14">
        <f>'[1]CAN-AM FRUITS SECS'!C47</f>
        <v>21.7</v>
      </c>
      <c r="D375" s="16">
        <f>'[1]CAN-AM FRUITS SECS'!D47</f>
        <v>21.7</v>
      </c>
      <c r="E375" s="16" t="str">
        <f>'[1]CAN-AM FRUITS SECS'!E47</f>
        <v>1L</v>
      </c>
    </row>
    <row r="376" spans="1:5" x14ac:dyDescent="0.25">
      <c r="A376" s="4" t="s">
        <v>373</v>
      </c>
      <c r="B376" s="15"/>
      <c r="C376" s="14">
        <f>[1]Transatlantique!C15</f>
        <v>28.3</v>
      </c>
      <c r="D376" s="16">
        <f>[1]Transatlantique!D15</f>
        <v>28.3</v>
      </c>
      <c r="E376" s="16" t="str">
        <f>[1]Transatlantique!E15</f>
        <v>L</v>
      </c>
    </row>
    <row r="377" spans="1:5" x14ac:dyDescent="0.25">
      <c r="A377" s="6" t="s">
        <v>374</v>
      </c>
      <c r="B377" s="20"/>
      <c r="C377" s="21">
        <f>[1]Slovenia!$C$13</f>
        <v>9.4499999999999993</v>
      </c>
      <c r="D377" s="22">
        <v>0</v>
      </c>
      <c r="E377" s="22" t="s">
        <v>2614</v>
      </c>
    </row>
    <row r="378" spans="1:5" x14ac:dyDescent="0.25">
      <c r="A378" s="6" t="s">
        <v>375</v>
      </c>
      <c r="B378" s="20"/>
      <c r="C378" s="21">
        <v>66.38</v>
      </c>
      <c r="D378" s="22">
        <f>C378/5</f>
        <v>13.276</v>
      </c>
      <c r="E378" s="22" t="s">
        <v>2615</v>
      </c>
    </row>
    <row r="379" spans="1:5" x14ac:dyDescent="0.25">
      <c r="A379" s="4" t="s">
        <v>376</v>
      </c>
      <c r="B379" s="15"/>
      <c r="C379" s="14">
        <f>[1]NOREF!$C$25</f>
        <v>11.95</v>
      </c>
      <c r="D379" s="16">
        <f>C379</f>
        <v>11.95</v>
      </c>
      <c r="E379" s="16" t="s">
        <v>2552</v>
      </c>
    </row>
    <row r="380" spans="1:5" x14ac:dyDescent="0.25">
      <c r="A380" s="6" t="s">
        <v>377</v>
      </c>
      <c r="B380" s="20"/>
      <c r="C380" s="21">
        <f>[1]NOREF!C26</f>
        <v>15.45</v>
      </c>
      <c r="D380" s="22">
        <f>[1]NOREF!D26</f>
        <v>38.625</v>
      </c>
      <c r="E380" s="22" t="str">
        <f>[1]NOREF!E26</f>
        <v>400GR</v>
      </c>
    </row>
    <row r="381" spans="1:5" x14ac:dyDescent="0.25">
      <c r="A381" s="4" t="s">
        <v>378</v>
      </c>
      <c r="B381" s="15"/>
      <c r="C381" s="14">
        <f>[1]NOREF!C27</f>
        <v>21.8</v>
      </c>
      <c r="D381" s="16">
        <f>[1]NOREF!D27</f>
        <v>48.444444444444443</v>
      </c>
      <c r="E381" s="16" t="str">
        <f>[1]NOREF!E27</f>
        <v>LBS</v>
      </c>
    </row>
    <row r="382" spans="1:5" x14ac:dyDescent="0.25">
      <c r="A382" s="4" t="s">
        <v>379</v>
      </c>
      <c r="B382" s="15"/>
      <c r="C382" s="14">
        <f>[1]NOREF!C32</f>
        <v>11.75</v>
      </c>
      <c r="D382" s="16">
        <f>[1]NOREF!D32</f>
        <v>37.130000000000003</v>
      </c>
      <c r="E382" s="16" t="str">
        <f>[1]NOREF!E32</f>
        <v>316GR</v>
      </c>
    </row>
    <row r="383" spans="1:5" x14ac:dyDescent="0.25">
      <c r="A383" s="4" t="s">
        <v>380</v>
      </c>
      <c r="B383" s="15"/>
      <c r="C383" s="14">
        <f>[1]NOREF!C28</f>
        <v>25.2</v>
      </c>
      <c r="D383" s="16">
        <f>[1]NOREF!D28</f>
        <v>25.2</v>
      </c>
      <c r="E383" s="16" t="str">
        <f>[1]NOREF!E28</f>
        <v>KG</v>
      </c>
    </row>
    <row r="384" spans="1:5" x14ac:dyDescent="0.25">
      <c r="A384" s="4" t="s">
        <v>381</v>
      </c>
      <c r="B384" s="15"/>
      <c r="C384" s="14">
        <f>[1]NOREF!C30</f>
        <v>52.55</v>
      </c>
      <c r="D384" s="16">
        <f>[1]NOREF!D30</f>
        <v>52.55</v>
      </c>
      <c r="E384" s="16" t="str">
        <f>[1]NOREF!E30</f>
        <v>12*1LBS</v>
      </c>
    </row>
    <row r="385" spans="1:5" x14ac:dyDescent="0.25">
      <c r="A385" s="6" t="s">
        <v>382</v>
      </c>
      <c r="B385" s="20"/>
      <c r="C385" s="48">
        <v>72.53</v>
      </c>
      <c r="D385" s="48">
        <f t="shared" ref="D385" si="0">C385</f>
        <v>72.53</v>
      </c>
      <c r="E385" s="49" t="s">
        <v>2552</v>
      </c>
    </row>
    <row r="386" spans="1:5" x14ac:dyDescent="0.25">
      <c r="A386" s="4" t="s">
        <v>383</v>
      </c>
      <c r="B386" s="15"/>
      <c r="C386" s="14">
        <f>[1]NOREF!C29</f>
        <v>8.75</v>
      </c>
      <c r="D386" s="16">
        <f>[1]NOREF!D29</f>
        <v>8.75</v>
      </c>
      <c r="E386" s="16" t="str">
        <f>[1]NOREF!E29</f>
        <v>KG</v>
      </c>
    </row>
    <row r="387" spans="1:5" x14ac:dyDescent="0.25">
      <c r="A387" s="6" t="s">
        <v>384</v>
      </c>
      <c r="B387" s="20"/>
      <c r="C387" s="21">
        <f>'[1]Fromagerie du 2em'!C35</f>
        <v>21.92</v>
      </c>
      <c r="D387" s="22">
        <f>'[1]Fromagerie du 2em'!D35</f>
        <v>5.48</v>
      </c>
      <c r="E387" s="22" t="str">
        <f>'[1]Fromagerie du 2em'!E35</f>
        <v>4*180gr</v>
      </c>
    </row>
    <row r="388" spans="1:5" x14ac:dyDescent="0.25">
      <c r="A388" s="4" t="s">
        <v>385</v>
      </c>
      <c r="B388" s="15"/>
      <c r="C388" s="14">
        <f>'[1]CAN-AM'!$C$71</f>
        <v>39.5</v>
      </c>
      <c r="D388" s="16">
        <f>C388/2.26</f>
        <v>17.477876106194692</v>
      </c>
      <c r="E388" s="16" t="s">
        <v>2616</v>
      </c>
    </row>
    <row r="389" spans="1:5" x14ac:dyDescent="0.25">
      <c r="A389" s="6" t="s">
        <v>386</v>
      </c>
      <c r="B389" s="20"/>
      <c r="C389" s="21">
        <f>'[1]CAN-AM'!C68</f>
        <v>22.5</v>
      </c>
      <c r="D389" s="22">
        <f>'[1]CAN-AM'!D68</f>
        <v>25</v>
      </c>
      <c r="E389" s="22" t="str">
        <f>'[1]CAN-AM'!E68</f>
        <v>2LBS</v>
      </c>
    </row>
    <row r="390" spans="1:5" x14ac:dyDescent="0.25">
      <c r="A390" s="6" t="s">
        <v>387</v>
      </c>
      <c r="B390" s="20"/>
      <c r="C390" s="21">
        <f>'[1]CAN-AM'!C69</f>
        <v>54.29</v>
      </c>
      <c r="D390" s="22">
        <f>'[1]CAN-AM'!D69</f>
        <v>135.72499999999999</v>
      </c>
      <c r="E390" s="22" t="str">
        <f>'[1]CAN-AM'!E69</f>
        <v>400 GR</v>
      </c>
    </row>
    <row r="391" spans="1:5" x14ac:dyDescent="0.25">
      <c r="A391" s="6" t="s">
        <v>388</v>
      </c>
      <c r="B391" s="20"/>
      <c r="C391" s="21">
        <f>'[1]CAN-AM'!C70</f>
        <v>14.95</v>
      </c>
      <c r="D391" s="22">
        <f>'[1]CAN-AM'!D70</f>
        <v>6.615044247787611</v>
      </c>
      <c r="E391" s="22" t="str">
        <f>'[1]CAN-AM'!E70</f>
        <v>5LB</v>
      </c>
    </row>
    <row r="392" spans="1:5" x14ac:dyDescent="0.25">
      <c r="A392" s="6" t="s">
        <v>389</v>
      </c>
      <c r="B392" s="20"/>
      <c r="C392" s="21">
        <f>'[1]CAN-AM'!$C$72</f>
        <v>18.149999999999999</v>
      </c>
      <c r="D392" s="22">
        <f>C392/2.26</f>
        <v>8.0309734513274336</v>
      </c>
      <c r="E392" s="22" t="s">
        <v>2617</v>
      </c>
    </row>
    <row r="393" spans="1:5" x14ac:dyDescent="0.25">
      <c r="A393" s="4" t="s">
        <v>390</v>
      </c>
      <c r="B393" s="15"/>
      <c r="C393" s="14">
        <f>'[1]CAN-AM'!$C$73</f>
        <v>38.159999999999997</v>
      </c>
      <c r="D393" s="16">
        <f>C393</f>
        <v>38.159999999999997</v>
      </c>
      <c r="E393" s="16" t="s">
        <v>2618</v>
      </c>
    </row>
    <row r="394" spans="1:5" x14ac:dyDescent="0.25">
      <c r="A394" s="6" t="s">
        <v>391</v>
      </c>
      <c r="B394" s="20"/>
      <c r="C394" s="21">
        <f>'[1]CAN-AM'!$C$81</f>
        <v>29.98</v>
      </c>
      <c r="D394" s="22">
        <f>C394</f>
        <v>29.98</v>
      </c>
      <c r="E394" s="22" t="s">
        <v>2552</v>
      </c>
    </row>
    <row r="395" spans="1:5" x14ac:dyDescent="0.25">
      <c r="A395" s="4" t="s">
        <v>392</v>
      </c>
      <c r="B395" s="15"/>
      <c r="C395" s="14">
        <f>'[1]CAN-AM'!$C$74</f>
        <v>17.190000000000001</v>
      </c>
      <c r="D395" s="16">
        <f>C395/2.26</f>
        <v>7.6061946902654878</v>
      </c>
      <c r="E395" s="16" t="s">
        <v>2619</v>
      </c>
    </row>
    <row r="396" spans="1:5" x14ac:dyDescent="0.25">
      <c r="A396" s="6" t="s">
        <v>393</v>
      </c>
      <c r="B396" s="20"/>
      <c r="C396" s="21">
        <f>'[1]CAN-AM'!$C$75</f>
        <v>37.75</v>
      </c>
      <c r="D396" s="22">
        <f>C396/12</f>
        <v>3.1458333333333335</v>
      </c>
      <c r="E396" s="22" t="s">
        <v>2620</v>
      </c>
    </row>
    <row r="397" spans="1:5" x14ac:dyDescent="0.25">
      <c r="A397" s="4" t="s">
        <v>394</v>
      </c>
      <c r="B397" s="15"/>
      <c r="C397" s="14">
        <f>'[1]CAN-AM'!C76</f>
        <v>22.5</v>
      </c>
      <c r="D397" s="16">
        <f>'[1]CAN-AM'!D76</f>
        <v>22.5</v>
      </c>
      <c r="E397" s="16" t="str">
        <f>'[1]CAN-AM'!E76</f>
        <v>KG</v>
      </c>
    </row>
    <row r="398" spans="1:5" x14ac:dyDescent="0.25">
      <c r="A398" s="6" t="s">
        <v>395</v>
      </c>
      <c r="B398" s="20"/>
      <c r="C398" s="21"/>
      <c r="D398" s="37">
        <f>'[1]FICHES TECHNIQUES LOGES FROID'!$E$8946</f>
        <v>0.71437507374631271</v>
      </c>
      <c r="E398" s="22"/>
    </row>
    <row r="399" spans="1:5" x14ac:dyDescent="0.25">
      <c r="A399" s="6" t="s">
        <v>396</v>
      </c>
      <c r="B399" s="20"/>
      <c r="C399" s="21"/>
      <c r="D399" s="42">
        <f>'[1]FICHES TECHNIQUES LOGES FROID'!$E$19836</f>
        <v>15.474485494839481</v>
      </c>
      <c r="E399" s="22"/>
    </row>
    <row r="400" spans="1:5" x14ac:dyDescent="0.25">
      <c r="A400" s="4" t="s">
        <v>397</v>
      </c>
      <c r="B400" s="15"/>
      <c r="C400" s="14">
        <f>'[1]CAN-AM'!$C$77</f>
        <v>23.4</v>
      </c>
      <c r="D400" s="16">
        <f>C400</f>
        <v>23.4</v>
      </c>
      <c r="E400" s="16" t="s">
        <v>2552</v>
      </c>
    </row>
    <row r="401" spans="1:5" x14ac:dyDescent="0.25">
      <c r="A401" s="6" t="s">
        <v>398</v>
      </c>
      <c r="B401" s="20"/>
      <c r="C401" s="21">
        <f>'[1]CAN-AM'!$C$78</f>
        <v>18.5</v>
      </c>
      <c r="D401" s="22">
        <f>C401/2.26</f>
        <v>8.1858407079646032</v>
      </c>
      <c r="E401" s="22" t="s">
        <v>2616</v>
      </c>
    </row>
    <row r="402" spans="1:5" x14ac:dyDescent="0.25">
      <c r="A402" s="6" t="s">
        <v>399</v>
      </c>
      <c r="B402" s="20"/>
      <c r="C402" s="21"/>
      <c r="D402" s="37">
        <f>'[1]FICHES TECHNIQUES LOGES FROID'!$E$8775</f>
        <v>19.873134968534909</v>
      </c>
      <c r="E402" s="22"/>
    </row>
    <row r="403" spans="1:5" x14ac:dyDescent="0.25">
      <c r="A403" s="4" t="s">
        <v>400</v>
      </c>
      <c r="B403" s="15"/>
      <c r="C403" s="14"/>
      <c r="D403" s="38">
        <f>'[1]FICHES TECHNIQUES LOGES FROID'!$E$4227</f>
        <v>16.898901192622247</v>
      </c>
      <c r="E403" s="16"/>
    </row>
    <row r="404" spans="1:5" x14ac:dyDescent="0.25">
      <c r="A404" s="4" t="s">
        <v>401</v>
      </c>
      <c r="B404" s="15"/>
      <c r="C404" s="14">
        <f>'[1]CAN-AM'!$C$79</f>
        <v>28.5</v>
      </c>
      <c r="D404" s="16">
        <f>C404/1.36</f>
        <v>20.955882352941174</v>
      </c>
      <c r="E404" s="16" t="s">
        <v>2621</v>
      </c>
    </row>
    <row r="405" spans="1:5" x14ac:dyDescent="0.25">
      <c r="A405" s="4" t="s">
        <v>402</v>
      </c>
      <c r="B405" s="15"/>
      <c r="C405" s="14">
        <f>'[1]CAN-AM'!C80</f>
        <v>120</v>
      </c>
      <c r="D405" s="16">
        <f>'[1]CAN-AM'!D80</f>
        <v>120</v>
      </c>
      <c r="E405" s="16" t="str">
        <f>'[1]CAN-AM'!E80</f>
        <v>KG</v>
      </c>
    </row>
    <row r="406" spans="1:5" x14ac:dyDescent="0.25">
      <c r="A406" s="4" t="s">
        <v>403</v>
      </c>
      <c r="B406" s="15"/>
      <c r="C406" s="14">
        <f>'[1]CAN-AM'!C81</f>
        <v>29.98</v>
      </c>
      <c r="D406" s="16">
        <f>'[1]CAN-AM'!D81</f>
        <v>29.98</v>
      </c>
      <c r="E406" s="16" t="str">
        <f>'[1]CAN-AM'!E81</f>
        <v>KG</v>
      </c>
    </row>
    <row r="407" spans="1:5" x14ac:dyDescent="0.25">
      <c r="A407" s="6" t="s">
        <v>404</v>
      </c>
      <c r="B407" s="21"/>
      <c r="C407" s="21">
        <f>[1]DEFEDIS!C99</f>
        <v>41.7</v>
      </c>
      <c r="D407" s="22">
        <f>[1]DEFEDIS!D99</f>
        <v>3.6804942630185349</v>
      </c>
      <c r="E407" s="21" t="str">
        <f>[1]DEFEDIS!E99</f>
        <v>25LBS</v>
      </c>
    </row>
    <row r="408" spans="1:5" x14ac:dyDescent="0.25">
      <c r="A408" s="6" t="s">
        <v>405</v>
      </c>
      <c r="B408" s="21"/>
      <c r="C408" s="21">
        <f>[1]DEFEDIS!C100</f>
        <v>36.799999999999997</v>
      </c>
      <c r="D408" s="22">
        <f>[1]DEFEDIS!D100</f>
        <v>4.0573318632855564</v>
      </c>
      <c r="E408" s="21" t="str">
        <f>[1]DEFEDIS!E100</f>
        <v>9.07 KG</v>
      </c>
    </row>
    <row r="409" spans="1:5" x14ac:dyDescent="0.25">
      <c r="A409" s="6" t="s">
        <v>406</v>
      </c>
      <c r="B409" s="20"/>
      <c r="C409" s="21">
        <f>[1]Slovenia!$C$14</f>
        <v>24.78</v>
      </c>
      <c r="D409" s="22">
        <f>C409/1.36</f>
        <v>18.220588235294116</v>
      </c>
      <c r="E409" s="22" t="s">
        <v>2622</v>
      </c>
    </row>
    <row r="410" spans="1:5" x14ac:dyDescent="0.25">
      <c r="A410" s="4" t="s">
        <v>407</v>
      </c>
      <c r="B410" s="15"/>
      <c r="C410" s="14">
        <f>'[1]Gateau UCDS'!$C$17</f>
        <v>25.95</v>
      </c>
      <c r="D410" s="16">
        <f>C410</f>
        <v>25.95</v>
      </c>
      <c r="E410" s="16" t="s">
        <v>2623</v>
      </c>
    </row>
    <row r="411" spans="1:5" x14ac:dyDescent="0.25">
      <c r="A411" s="4" t="s">
        <v>408</v>
      </c>
      <c r="B411" s="15"/>
      <c r="C411" s="14">
        <f>'[1]CAN-AM'!C82</f>
        <v>70</v>
      </c>
      <c r="D411" s="16">
        <f>'[1]CAN-AM'!D82</f>
        <v>2.1875</v>
      </c>
      <c r="E411" s="16" t="str">
        <f>'[1]CAN-AM'!E82</f>
        <v>32 UN</v>
      </c>
    </row>
    <row r="412" spans="1:5" x14ac:dyDescent="0.25">
      <c r="A412" s="6" t="s">
        <v>409</v>
      </c>
      <c r="B412" s="20"/>
      <c r="C412" s="21">
        <f>'[1]AMOUR DE PAIN'!$C$16</f>
        <v>0</v>
      </c>
      <c r="D412" s="22">
        <f>C412</f>
        <v>0</v>
      </c>
      <c r="E412" s="22" t="s">
        <v>2555</v>
      </c>
    </row>
    <row r="413" spans="1:5" x14ac:dyDescent="0.25">
      <c r="A413" s="6" t="s">
        <v>410</v>
      </c>
      <c r="B413" s="20"/>
      <c r="C413" s="21">
        <f>'[1]CAN-AM FRUITS SECS'!C49</f>
        <v>38.5</v>
      </c>
      <c r="D413" s="22">
        <f>'[1]CAN-AM FRUITS SECS'!D49</f>
        <v>2.2593896713615025</v>
      </c>
      <c r="E413" s="22" t="str">
        <f>'[1]CAN-AM FRUITS SECS'!E49</f>
        <v>6*2.84 L</v>
      </c>
    </row>
    <row r="414" spans="1:5" x14ac:dyDescent="0.25">
      <c r="A414" s="4" t="s">
        <v>411</v>
      </c>
      <c r="B414" s="15"/>
      <c r="C414" s="14">
        <f>[1]Slovenia!$C$15</f>
        <v>20</v>
      </c>
      <c r="D414" s="16">
        <v>0</v>
      </c>
      <c r="E414" s="16" t="s">
        <v>2624</v>
      </c>
    </row>
    <row r="415" spans="1:5" x14ac:dyDescent="0.25">
      <c r="A415" s="6" t="s">
        <v>412</v>
      </c>
      <c r="B415" s="20"/>
      <c r="C415" s="21">
        <f>'[1]Fromagerie du 2em'!$C$36</f>
        <v>12.71</v>
      </c>
      <c r="D415" s="22">
        <f>C415</f>
        <v>12.71</v>
      </c>
      <c r="E415" s="22" t="s">
        <v>2552</v>
      </c>
    </row>
    <row r="416" spans="1:5" x14ac:dyDescent="0.25">
      <c r="A416" s="4" t="s">
        <v>413</v>
      </c>
      <c r="B416" s="15"/>
      <c r="C416" s="14">
        <f>'[1]Fromagerie du 2em'!$C$37</f>
        <v>12.32</v>
      </c>
      <c r="D416" s="16">
        <f>C416</f>
        <v>12.32</v>
      </c>
      <c r="E416" s="16" t="s">
        <v>2552</v>
      </c>
    </row>
    <row r="417" spans="1:5" x14ac:dyDescent="0.25">
      <c r="A417" s="6" t="s">
        <v>414</v>
      </c>
      <c r="B417" s="20"/>
      <c r="C417" s="21">
        <f>[1]DEFEDIS!$C$101</f>
        <v>89.78</v>
      </c>
      <c r="D417" s="22">
        <f>C417/12*2</f>
        <v>14.963333333333333</v>
      </c>
      <c r="E417" s="22" t="s">
        <v>2625</v>
      </c>
    </row>
    <row r="418" spans="1:5" x14ac:dyDescent="0.25">
      <c r="A418" s="4" t="s">
        <v>415</v>
      </c>
      <c r="B418" s="15"/>
      <c r="C418" s="14">
        <f>[1]DEFEDIS!C102</f>
        <v>47.29</v>
      </c>
      <c r="D418" s="16">
        <f>[1]DEFEDIS!D102</f>
        <v>1.9704166666666667</v>
      </c>
      <c r="E418" s="16" t="str">
        <f>[1]DEFEDIS!E102</f>
        <v>60*400GR</v>
      </c>
    </row>
    <row r="419" spans="1:5" x14ac:dyDescent="0.25">
      <c r="A419" s="6" t="s">
        <v>416</v>
      </c>
      <c r="B419" s="20"/>
      <c r="C419" s="21">
        <f>'[1]Fromagerie du 2em'!$C$38</f>
        <v>20.36</v>
      </c>
      <c r="D419" s="22">
        <f>C419</f>
        <v>20.36</v>
      </c>
      <c r="E419" s="22" t="s">
        <v>2552</v>
      </c>
    </row>
    <row r="420" spans="1:5" x14ac:dyDescent="0.25">
      <c r="A420" s="6" t="s">
        <v>417</v>
      </c>
      <c r="B420" s="20"/>
      <c r="C420" s="21">
        <f>'[1]Fromagerie du 2em'!C39</f>
        <v>36.32</v>
      </c>
      <c r="D420" s="22">
        <f>'[1]Fromagerie du 2em'!D39</f>
        <v>36.32</v>
      </c>
      <c r="E420" s="22" t="str">
        <f>'[1]Fromagerie du 2em'!E39</f>
        <v>KG</v>
      </c>
    </row>
    <row r="421" spans="1:5" x14ac:dyDescent="0.25">
      <c r="A421" s="6" t="s">
        <v>418</v>
      </c>
      <c r="B421" s="20"/>
      <c r="C421" s="21">
        <f>'[1]Fromagerie du 2em'!C40</f>
        <v>22.75</v>
      </c>
      <c r="D421" s="22">
        <f>'[1]Fromagerie du 2em'!D40</f>
        <v>22.75</v>
      </c>
      <c r="E421" s="22" t="str">
        <f>'[1]Fromagerie du 2em'!E40</f>
        <v>KG</v>
      </c>
    </row>
    <row r="422" spans="1:5" x14ac:dyDescent="0.25">
      <c r="A422" s="6" t="s">
        <v>419</v>
      </c>
      <c r="B422" s="20"/>
      <c r="C422" s="21">
        <f>'[1]Fromagerie du 2em'!C41</f>
        <v>37.76</v>
      </c>
      <c r="D422" s="22">
        <f>'[1]Fromagerie du 2em'!D41</f>
        <v>4.72</v>
      </c>
      <c r="E422" s="22" t="str">
        <f>'[1]Fromagerie du 2em'!E41</f>
        <v>8*170gr</v>
      </c>
    </row>
    <row r="423" spans="1:5" x14ac:dyDescent="0.25">
      <c r="A423" s="6" t="s">
        <v>420</v>
      </c>
      <c r="B423" s="20"/>
      <c r="C423" s="21">
        <v>15</v>
      </c>
      <c r="D423" s="22">
        <f>C423</f>
        <v>15</v>
      </c>
      <c r="E423" s="22" t="s">
        <v>2552</v>
      </c>
    </row>
    <row r="424" spans="1:5" x14ac:dyDescent="0.25">
      <c r="A424" s="4" t="s">
        <v>421</v>
      </c>
      <c r="B424" s="15"/>
      <c r="C424" s="14">
        <f>'[1]CAN-AM FRUITS SECS'!$C$50</f>
        <v>11.4</v>
      </c>
      <c r="D424" s="16">
        <f>C424/2.2</f>
        <v>5.1818181818181817</v>
      </c>
      <c r="E424" s="16" t="s">
        <v>2626</v>
      </c>
    </row>
    <row r="425" spans="1:5" x14ac:dyDescent="0.25">
      <c r="A425" s="4" t="s">
        <v>422</v>
      </c>
      <c r="B425" s="15"/>
      <c r="C425" s="14"/>
      <c r="D425" s="38">
        <f>'[1]FICHES TECHNIQUES LOGES CHAUD'!$E$3832</f>
        <v>8.6758545346038645</v>
      </c>
      <c r="E425" s="16"/>
    </row>
    <row r="426" spans="1:5" x14ac:dyDescent="0.25">
      <c r="A426" s="4" t="s">
        <v>423</v>
      </c>
      <c r="B426" s="15"/>
      <c r="C426" s="14"/>
      <c r="D426" s="38">
        <f>'[1]MAGGIE OAKES FICHES TECHNIQUES'!$E$2334</f>
        <v>0.87931395200395457</v>
      </c>
      <c r="E426" s="16" t="s">
        <v>2627</v>
      </c>
    </row>
    <row r="427" spans="1:5" x14ac:dyDescent="0.25">
      <c r="A427" s="6" t="s">
        <v>424</v>
      </c>
      <c r="B427" s="20"/>
      <c r="C427" s="21">
        <f>[1]DEFEDIS!$C$103</f>
        <v>67.36</v>
      </c>
      <c r="D427" s="22">
        <f>C427/12*5</f>
        <v>28.066666666666666</v>
      </c>
      <c r="E427" s="22" t="s">
        <v>2628</v>
      </c>
    </row>
    <row r="428" spans="1:5" x14ac:dyDescent="0.25">
      <c r="A428" s="6" t="s">
        <v>425</v>
      </c>
      <c r="B428" s="20"/>
      <c r="C428" s="21">
        <f>[1]DEFEDIS!C104</f>
        <v>0.61</v>
      </c>
      <c r="D428" s="22">
        <f>[1]DEFEDIS!D104</f>
        <v>0.61</v>
      </c>
      <c r="E428" s="22" t="str">
        <f>[1]DEFEDIS!E104</f>
        <v>PETIT SAC</v>
      </c>
    </row>
    <row r="429" spans="1:5" x14ac:dyDescent="0.25">
      <c r="A429" s="6" t="s">
        <v>426</v>
      </c>
      <c r="B429" s="20"/>
      <c r="C429" s="21">
        <f>[1]DEFEDIS!C105</f>
        <v>37.909999999999997</v>
      </c>
      <c r="D429" s="22">
        <f>[1]DEFEDIS!D105</f>
        <v>8.9164320000000004</v>
      </c>
      <c r="E429" s="22" t="str">
        <f>[1]DEFEDIS!E105</f>
        <v>50*85GR</v>
      </c>
    </row>
    <row r="430" spans="1:5" x14ac:dyDescent="0.25">
      <c r="A430" s="6" t="s">
        <v>427</v>
      </c>
      <c r="B430" s="20"/>
      <c r="C430" s="21">
        <f>[1]DEFEDIS!C106</f>
        <v>13</v>
      </c>
      <c r="D430" s="22">
        <f>[1]DEFEDIS!D106</f>
        <v>4.333333333333333</v>
      </c>
      <c r="E430" s="22" t="str">
        <f>[1]DEFEDIS!E106</f>
        <v>2*1,5KG</v>
      </c>
    </row>
    <row r="431" spans="1:5" x14ac:dyDescent="0.25">
      <c r="A431" s="6" t="s">
        <v>428</v>
      </c>
      <c r="B431" s="20"/>
      <c r="C431" s="21">
        <f>[1]DEFEDIS!C107</f>
        <v>6.5</v>
      </c>
      <c r="D431" s="22">
        <f>[1]DEFEDIS!D107</f>
        <v>6.5</v>
      </c>
      <c r="E431" s="22" t="str">
        <f>[1]DEFEDIS!E107</f>
        <v>KG</v>
      </c>
    </row>
    <row r="432" spans="1:5" x14ac:dyDescent="0.25">
      <c r="A432" s="6" t="s">
        <v>429</v>
      </c>
      <c r="B432" s="20"/>
      <c r="C432" s="21"/>
      <c r="D432" s="37">
        <f>'[1]FICHES TECHNIQUES LOGES FROID'!$E$18981</f>
        <v>1.4045953757225433</v>
      </c>
      <c r="E432" s="22"/>
    </row>
    <row r="433" spans="1:5" x14ac:dyDescent="0.25">
      <c r="A433" s="6" t="s">
        <v>430</v>
      </c>
      <c r="B433" s="20"/>
      <c r="C433" s="21">
        <f>[1]DEFEDIS!C108</f>
        <v>18.29</v>
      </c>
      <c r="D433" s="22">
        <f>[1]DEFEDIS!D108</f>
        <v>20.850599999999996</v>
      </c>
      <c r="E433" s="22" t="str">
        <f>[1]DEFEDIS!E108</f>
        <v>30*38 GR</v>
      </c>
    </row>
    <row r="434" spans="1:5" x14ac:dyDescent="0.25">
      <c r="A434" s="6" t="s">
        <v>431</v>
      </c>
      <c r="B434" s="20"/>
      <c r="C434" s="21"/>
      <c r="D434" s="37">
        <f>'[1]FICHES TECHNIQUES LOGES CHAUD'!$E$6636</f>
        <v>0.647260801179941</v>
      </c>
      <c r="E434" s="22"/>
    </row>
    <row r="435" spans="1:5" x14ac:dyDescent="0.25">
      <c r="A435" s="6" t="s">
        <v>432</v>
      </c>
      <c r="B435" s="20"/>
      <c r="C435" s="21">
        <f>[1]DEFEDIS!C109</f>
        <v>50.53</v>
      </c>
      <c r="D435" s="22">
        <f>[1]DEFEDIS!D109</f>
        <v>24.759699999999999</v>
      </c>
      <c r="E435" s="22" t="str">
        <f>[1]DEFEDIS!E109</f>
        <v>12*170GR</v>
      </c>
    </row>
    <row r="436" spans="1:5" x14ac:dyDescent="0.25">
      <c r="A436" s="6" t="s">
        <v>433</v>
      </c>
      <c r="B436" s="20"/>
      <c r="C436" s="21">
        <f>[1]DEFEDIS!C110</f>
        <v>34.619999999999997</v>
      </c>
      <c r="D436" s="22">
        <f>[1]DEFEDIS!D110</f>
        <v>15.665158371040722</v>
      </c>
      <c r="E436" s="22" t="str">
        <f>[1]DEFEDIS!E110</f>
        <v>12*170gr</v>
      </c>
    </row>
    <row r="437" spans="1:5" x14ac:dyDescent="0.25">
      <c r="A437" s="6" t="s">
        <v>434</v>
      </c>
      <c r="B437" s="20"/>
      <c r="C437" s="21"/>
      <c r="D437" s="37">
        <f>'[1]FICHES TECHNIQUES LOGES FROID'!$E$10703</f>
        <v>2.08115550518901</v>
      </c>
      <c r="E437" s="22" t="s">
        <v>2551</v>
      </c>
    </row>
    <row r="438" spans="1:5" x14ac:dyDescent="0.25">
      <c r="A438" s="6" t="s">
        <v>435</v>
      </c>
      <c r="B438" s="20"/>
      <c r="C438" s="21">
        <v>46</v>
      </c>
      <c r="D438" s="22">
        <f>C438/10</f>
        <v>4.5999999999999996</v>
      </c>
      <c r="E438" s="22" t="s">
        <v>2629</v>
      </c>
    </row>
    <row r="439" spans="1:5" x14ac:dyDescent="0.25">
      <c r="A439" s="6" t="s">
        <v>436</v>
      </c>
      <c r="B439" s="20"/>
      <c r="C439" s="21">
        <f>[1]DEFEDIS!C111</f>
        <v>49.9</v>
      </c>
      <c r="D439" s="22">
        <f>[1]DEFEDIS!D111</f>
        <v>3.6637298091042583</v>
      </c>
      <c r="E439" s="22" t="str">
        <f>[1]DEFEDIS!E111</f>
        <v>6*5LBS</v>
      </c>
    </row>
    <row r="440" spans="1:5" x14ac:dyDescent="0.25">
      <c r="A440" s="6" t="s">
        <v>437</v>
      </c>
      <c r="B440" s="20"/>
      <c r="C440" s="21">
        <f>'[1]GOURMET PRIVILÈGE'!C41</f>
        <v>48</v>
      </c>
      <c r="D440" s="26">
        <f>'[1]GOURMET PRIVILÈGE'!D41</f>
        <v>48</v>
      </c>
      <c r="E440" s="22" t="str">
        <f>'[1]GOURMET PRIVILÈGE'!E41</f>
        <v>KG</v>
      </c>
    </row>
    <row r="441" spans="1:5" x14ac:dyDescent="0.25">
      <c r="A441" s="6" t="s">
        <v>438</v>
      </c>
      <c r="B441" s="20"/>
      <c r="C441" s="21"/>
      <c r="D441" s="40">
        <v>0.2</v>
      </c>
      <c r="E441" s="22" t="s">
        <v>2591</v>
      </c>
    </row>
    <row r="442" spans="1:5" x14ac:dyDescent="0.25">
      <c r="A442" s="4" t="s">
        <v>439</v>
      </c>
      <c r="B442" s="15"/>
      <c r="C442" s="14">
        <f>[1]DEFEDIS!$C$112</f>
        <v>57.42</v>
      </c>
      <c r="D442" s="16">
        <f>C442/1.3</f>
        <v>44.169230769230772</v>
      </c>
      <c r="E442" s="16" t="s">
        <v>2630</v>
      </c>
    </row>
    <row r="443" spans="1:5" x14ac:dyDescent="0.25">
      <c r="A443" s="4" t="s">
        <v>440</v>
      </c>
      <c r="B443" s="15"/>
      <c r="C443" s="14">
        <f>[1]DEFEDIS!C112</f>
        <v>57.42</v>
      </c>
      <c r="D443" s="16">
        <f>[1]DEFEDIS!D112</f>
        <v>11.484</v>
      </c>
      <c r="E443" s="16" t="str">
        <f>[1]DEFEDIS!E112</f>
        <v>5KG</v>
      </c>
    </row>
    <row r="444" spans="1:5" x14ac:dyDescent="0.25">
      <c r="A444" s="4" t="s">
        <v>441</v>
      </c>
      <c r="B444" s="15"/>
      <c r="C444" s="14">
        <f>[1]FARINEX!C29</f>
        <v>119.4</v>
      </c>
      <c r="D444" s="16">
        <f>[1]FARINEX!D29</f>
        <v>11.940000000000001</v>
      </c>
      <c r="E444" s="16" t="str">
        <f>[1]FARINEX!E29</f>
        <v>KG</v>
      </c>
    </row>
    <row r="445" spans="1:5" x14ac:dyDescent="0.25">
      <c r="A445" s="4" t="s">
        <v>442</v>
      </c>
      <c r="B445" s="15"/>
      <c r="C445" s="14">
        <f>[1]FARINEX!C76</f>
        <v>234.97</v>
      </c>
      <c r="D445" s="16">
        <f>[1]FARINEX!D76</f>
        <v>11.7485</v>
      </c>
      <c r="E445" s="16" t="str">
        <f>[1]FARINEX!E76</f>
        <v>8X2.5</v>
      </c>
    </row>
    <row r="446" spans="1:5" x14ac:dyDescent="0.25">
      <c r="A446" s="6" t="s">
        <v>443</v>
      </c>
      <c r="B446" s="20"/>
      <c r="C446" s="21">
        <f>'[1]GOURMET PRIVILÈGE'!C14</f>
        <v>35</v>
      </c>
      <c r="D446" s="22">
        <f>'[1]GOURMET PRIVILÈGE'!D14</f>
        <v>35</v>
      </c>
      <c r="E446" s="22" t="str">
        <f>'[1]GOURMET PRIVILÈGE'!E14</f>
        <v>KG</v>
      </c>
    </row>
    <row r="447" spans="1:5" x14ac:dyDescent="0.25">
      <c r="A447" s="6" t="s">
        <v>444</v>
      </c>
      <c r="B447" s="20"/>
      <c r="C447" s="21">
        <f>'[1]AMOUR DE PAIN'!$C$17</f>
        <v>0</v>
      </c>
      <c r="D447" s="22">
        <f>C447</f>
        <v>0</v>
      </c>
      <c r="E447" s="22" t="s">
        <v>2555</v>
      </c>
    </row>
    <row r="448" spans="1:5" x14ac:dyDescent="0.25">
      <c r="A448" s="4" t="s">
        <v>445</v>
      </c>
      <c r="B448" s="15"/>
      <c r="C448" s="14">
        <f>[1]Slovenia!$C$16</f>
        <v>11.43</v>
      </c>
      <c r="D448" s="16">
        <f>C448</f>
        <v>11.43</v>
      </c>
      <c r="E448" s="16" t="s">
        <v>2552</v>
      </c>
    </row>
    <row r="449" spans="1:5" x14ac:dyDescent="0.25">
      <c r="A449" s="4" t="s">
        <v>446</v>
      </c>
      <c r="B449" s="15"/>
      <c r="C449" s="14">
        <v>14.5</v>
      </c>
      <c r="D449" s="16">
        <v>14.5</v>
      </c>
      <c r="E449" s="16" t="s">
        <v>2552</v>
      </c>
    </row>
    <row r="450" spans="1:5" x14ac:dyDescent="0.25">
      <c r="A450" s="4" t="s">
        <v>447</v>
      </c>
      <c r="B450" s="15"/>
      <c r="C450" s="14">
        <f>'[1]VIANDE LAUZON'!C77</f>
        <v>18.190000000000001</v>
      </c>
      <c r="D450" s="39">
        <f>'[1]VIANDE LAUZON'!D77</f>
        <v>18.190000000000001</v>
      </c>
      <c r="E450" s="16" t="str">
        <f>'[1]VIANDE LAUZON'!E77</f>
        <v>KG</v>
      </c>
    </row>
    <row r="451" spans="1:5" x14ac:dyDescent="0.25">
      <c r="A451" s="4" t="s">
        <v>448</v>
      </c>
      <c r="B451" s="15"/>
      <c r="C451" s="14">
        <f>[1]Macchi!C16</f>
        <v>37</v>
      </c>
      <c r="D451" s="16">
        <f>[1]Macchi!D16</f>
        <v>37</v>
      </c>
      <c r="E451" s="16" t="str">
        <f>[1]Macchi!E16</f>
        <v>KG</v>
      </c>
    </row>
    <row r="452" spans="1:5" x14ac:dyDescent="0.25">
      <c r="A452" s="4" t="s">
        <v>449</v>
      </c>
      <c r="B452" s="15"/>
      <c r="C452" s="14"/>
      <c r="D452" s="38">
        <f>'[1]FICHES TECHNIQUES LOGES CHAUD'!$C$4024</f>
        <v>0.89920624999999998</v>
      </c>
      <c r="E452" s="16"/>
    </row>
    <row r="453" spans="1:5" x14ac:dyDescent="0.25">
      <c r="A453" s="6" t="s">
        <v>450</v>
      </c>
      <c r="B453" s="20"/>
      <c r="C453" s="21"/>
      <c r="D453" s="42">
        <f>'[1]FICHES TECHNIQUES LOGES CHAUD'!$E$14688</f>
        <v>12.351435239691758</v>
      </c>
      <c r="E453" s="22"/>
    </row>
    <row r="454" spans="1:5" x14ac:dyDescent="0.25">
      <c r="A454" s="6" t="s">
        <v>451</v>
      </c>
      <c r="B454" s="20"/>
      <c r="C454" s="21">
        <f>[1]DEFEDIS!C113</f>
        <v>20.34</v>
      </c>
      <c r="D454" s="22">
        <f>[1]DEFEDIS!D113</f>
        <v>2.5425</v>
      </c>
      <c r="E454" s="22" t="str">
        <f>[1]DEFEDIS!E113</f>
        <v>2*4LITRE</v>
      </c>
    </row>
    <row r="455" spans="1:5" x14ac:dyDescent="0.25">
      <c r="A455" s="6" t="s">
        <v>452</v>
      </c>
      <c r="B455" s="20"/>
      <c r="C455" s="21">
        <f>'[1]CAN-AM'!C83</f>
        <v>3.25</v>
      </c>
      <c r="D455" s="22">
        <f>'[1]CAN-AM'!D83</f>
        <v>3.25</v>
      </c>
      <c r="E455" s="22" t="str">
        <f>'[1]CAN-AM'!E83</f>
        <v>UN</v>
      </c>
    </row>
    <row r="456" spans="1:5" x14ac:dyDescent="0.25">
      <c r="A456" s="4" t="s">
        <v>453</v>
      </c>
      <c r="B456" s="15"/>
      <c r="C456" s="14">
        <f>'[1]CAN-AM'!C84</f>
        <v>10.99</v>
      </c>
      <c r="D456" s="16">
        <f>'[1]CAN-AM'!D84</f>
        <v>4.8414096916299556</v>
      </c>
      <c r="E456" s="16" t="str">
        <f>'[1]CAN-AM'!E84</f>
        <v>2.27 KG</v>
      </c>
    </row>
    <row r="457" spans="1:5" x14ac:dyDescent="0.25">
      <c r="A457" s="4" t="s">
        <v>454</v>
      </c>
      <c r="B457" s="15"/>
      <c r="C457" s="14">
        <f>'[1]CAN-AM'!C85</f>
        <v>38.200000000000003</v>
      </c>
      <c r="D457" s="16">
        <f>'[1]CAN-AM'!D85</f>
        <v>3.1833333333333336</v>
      </c>
      <c r="E457" s="16" t="str">
        <f>'[1]CAN-AM'!E85</f>
        <v>12UN</v>
      </c>
    </row>
    <row r="458" spans="1:5" x14ac:dyDescent="0.25">
      <c r="A458" s="6" t="s">
        <v>455</v>
      </c>
      <c r="B458" s="20"/>
      <c r="C458" s="21">
        <f>[1]DEFEDIS!$C$114</f>
        <v>66.22</v>
      </c>
      <c r="D458" s="22">
        <f>C458/4/2.49</f>
        <v>6.6485943775100393</v>
      </c>
      <c r="E458" s="22" t="s">
        <v>2631</v>
      </c>
    </row>
    <row r="459" spans="1:5" x14ac:dyDescent="0.25">
      <c r="A459" s="6" t="s">
        <v>456</v>
      </c>
      <c r="B459" s="20"/>
      <c r="C459" s="21">
        <f>'[1]CAN-AM'!C86</f>
        <v>28.5</v>
      </c>
      <c r="D459" s="40">
        <f>'[1]CAN-AM'!D86</f>
        <v>2.375</v>
      </c>
      <c r="E459" s="22" t="str">
        <f>'[1]CAN-AM'!E86</f>
        <v>12UN</v>
      </c>
    </row>
    <row r="460" spans="1:5" x14ac:dyDescent="0.25">
      <c r="A460" s="4" t="s">
        <v>457</v>
      </c>
      <c r="B460" s="15"/>
      <c r="C460" s="14">
        <f>'[1]CAN-AM'!C87</f>
        <v>26.9</v>
      </c>
      <c r="D460" s="16">
        <f>'[1]CAN-AM'!D87</f>
        <v>2.1519999999999997</v>
      </c>
      <c r="E460" s="16" t="str">
        <f>'[1]CAN-AM'!E87</f>
        <v>25LBS</v>
      </c>
    </row>
    <row r="461" spans="1:5" x14ac:dyDescent="0.25">
      <c r="A461" s="6" t="s">
        <v>458</v>
      </c>
      <c r="B461" s="20"/>
      <c r="C461" s="21">
        <f>'[1]CAN-AM'!$C$89</f>
        <v>16.73</v>
      </c>
      <c r="D461" s="22">
        <f>C461/18.14</f>
        <v>0.922271223814774</v>
      </c>
      <c r="E461" s="22" t="s">
        <v>2632</v>
      </c>
    </row>
    <row r="462" spans="1:5" x14ac:dyDescent="0.25">
      <c r="A462" s="4" t="s">
        <v>459</v>
      </c>
      <c r="B462" s="15"/>
      <c r="C462" s="14">
        <f>'[1]CAN-AM'!$C$90</f>
        <v>15.75</v>
      </c>
      <c r="D462" s="16">
        <f>C462/10.5</f>
        <v>1.5</v>
      </c>
      <c r="E462" s="16" t="s">
        <v>2633</v>
      </c>
    </row>
    <row r="463" spans="1:5" x14ac:dyDescent="0.25">
      <c r="A463" s="4" t="s">
        <v>460</v>
      </c>
      <c r="B463" s="15"/>
      <c r="C463" s="14">
        <v>0.8</v>
      </c>
      <c r="D463" s="16">
        <f>C463</f>
        <v>0.8</v>
      </c>
      <c r="E463" s="16" t="s">
        <v>2555</v>
      </c>
    </row>
    <row r="464" spans="1:5" x14ac:dyDescent="0.25">
      <c r="A464" s="6" t="s">
        <v>461</v>
      </c>
      <c r="B464" s="20"/>
      <c r="C464" s="21"/>
      <c r="D464" s="37">
        <f>'[1]FICHES TECHNIQUES LOGES FROID'!$E$535</f>
        <v>6.6010392730485474</v>
      </c>
      <c r="E464" s="22"/>
    </row>
    <row r="465" spans="1:5" x14ac:dyDescent="0.25">
      <c r="A465" s="6" t="s">
        <v>461</v>
      </c>
      <c r="B465" s="20"/>
      <c r="C465" s="21"/>
      <c r="D465" s="42">
        <f>'[1]FICHES TECHNIQUES LOGES FROID'!$E$15914</f>
        <v>9.8734716167817655</v>
      </c>
      <c r="E465" s="22"/>
    </row>
    <row r="466" spans="1:5" x14ac:dyDescent="0.25">
      <c r="A466" s="6" t="s">
        <v>462</v>
      </c>
      <c r="B466" s="20"/>
      <c r="C466" s="21"/>
      <c r="D466" s="37">
        <f>'[1]FICHES TECHNIQUES LOGES FROID'!$E$21034</f>
        <v>21.186317460317461</v>
      </c>
      <c r="E466" s="22"/>
    </row>
    <row r="467" spans="1:5" x14ac:dyDescent="0.25">
      <c r="A467" s="6" t="s">
        <v>463</v>
      </c>
      <c r="B467" s="20"/>
      <c r="C467" s="21"/>
      <c r="D467" s="42">
        <f>'[1]FICHES TECH HORS D''OEUVRES'!$E$2535</f>
        <v>2.0245766725479113</v>
      </c>
      <c r="E467" s="22"/>
    </row>
    <row r="468" spans="1:5" x14ac:dyDescent="0.25">
      <c r="A468" s="4" t="s">
        <v>464</v>
      </c>
      <c r="B468" s="15"/>
      <c r="C468" s="14"/>
      <c r="D468" s="38">
        <f>'[1]FICHES TECHNIQUES LOGES FROID'!$E$535</f>
        <v>6.6010392730485474</v>
      </c>
      <c r="E468" s="16"/>
    </row>
    <row r="469" spans="1:5" x14ac:dyDescent="0.25">
      <c r="A469" s="6" t="s">
        <v>465</v>
      </c>
      <c r="B469" s="20"/>
      <c r="C469" s="21"/>
      <c r="D469" s="37">
        <f>'[1]FICHES TECHNIQUES LOGES FROID'!$E$10031</f>
        <v>12.651590454150909</v>
      </c>
      <c r="E469" s="22"/>
    </row>
    <row r="470" spans="1:5" x14ac:dyDescent="0.25">
      <c r="A470" s="6" t="s">
        <v>466</v>
      </c>
      <c r="B470" s="20"/>
      <c r="C470" s="21">
        <f>'[1]GOURMET PRIVILÈGE'!C15</f>
        <v>11</v>
      </c>
      <c r="D470" s="22">
        <f>'[1]GOURMET PRIVILÈGE'!D15</f>
        <v>0.91666666666666663</v>
      </c>
      <c r="E470" s="22" t="str">
        <f>'[1]GOURMET PRIVILÈGE'!E15</f>
        <v>DZ</v>
      </c>
    </row>
    <row r="471" spans="1:5" x14ac:dyDescent="0.25">
      <c r="A471" s="6" t="s">
        <v>467</v>
      </c>
      <c r="B471" s="20"/>
      <c r="C471" s="21">
        <f>[1]DEFEDIS!C115</f>
        <v>41.89</v>
      </c>
      <c r="D471" s="22">
        <f>[1]DEFEDIS!D115</f>
        <v>1.1636111111111112</v>
      </c>
      <c r="E471" s="22" t="str">
        <f>[1]DEFEDIS!E115</f>
        <v>36UN</v>
      </c>
    </row>
    <row r="472" spans="1:5" x14ac:dyDescent="0.25">
      <c r="A472" s="4" t="s">
        <v>468</v>
      </c>
      <c r="B472" s="15"/>
      <c r="C472" s="14">
        <f>'[1]CAN-AM'!$C$91</f>
        <v>21</v>
      </c>
      <c r="D472" s="16">
        <f>C472/12</f>
        <v>1.75</v>
      </c>
      <c r="E472" s="16" t="s">
        <v>2634</v>
      </c>
    </row>
    <row r="473" spans="1:5" x14ac:dyDescent="0.25">
      <c r="A473" s="4" t="s">
        <v>469</v>
      </c>
      <c r="B473" s="15"/>
      <c r="C473" s="14">
        <v>23.75</v>
      </c>
      <c r="D473" s="16">
        <f>C473*5</f>
        <v>118.75</v>
      </c>
      <c r="E473" s="16" t="s">
        <v>2635</v>
      </c>
    </row>
    <row r="474" spans="1:5" x14ac:dyDescent="0.25">
      <c r="A474" s="4" t="s">
        <v>470</v>
      </c>
      <c r="B474" s="15"/>
      <c r="C474" s="14">
        <v>40</v>
      </c>
      <c r="D474" s="16">
        <f>C474/100</f>
        <v>0.4</v>
      </c>
      <c r="E474" s="16" t="s">
        <v>2636</v>
      </c>
    </row>
    <row r="475" spans="1:5" x14ac:dyDescent="0.25">
      <c r="A475" s="6" t="s">
        <v>471</v>
      </c>
      <c r="B475" s="20"/>
      <c r="C475" s="21">
        <f>'[1]GOURMET PRIVILÈGE'!C42</f>
        <v>40</v>
      </c>
      <c r="D475" s="26">
        <f>'[1]GOURMET PRIVILÈGE'!D42</f>
        <v>40</v>
      </c>
      <c r="E475" s="22" t="str">
        <f>'[1]GOURMET PRIVILÈGE'!E42</f>
        <v>KG</v>
      </c>
    </row>
    <row r="476" spans="1:5" x14ac:dyDescent="0.25">
      <c r="A476" s="6" t="s">
        <v>472</v>
      </c>
      <c r="B476" s="20"/>
      <c r="C476" s="21">
        <f>'[1]CAN-AM'!$C$92</f>
        <v>18.75</v>
      </c>
      <c r="D476" s="22">
        <f>C476/12</f>
        <v>1.5625</v>
      </c>
      <c r="E476" s="22" t="s">
        <v>2637</v>
      </c>
    </row>
    <row r="477" spans="1:5" x14ac:dyDescent="0.25">
      <c r="A477" s="4" t="s">
        <v>473</v>
      </c>
      <c r="B477" s="15"/>
      <c r="C477" s="14">
        <f>'[1]CAN-AM'!C94</f>
        <v>46.5</v>
      </c>
      <c r="D477" s="16">
        <f>'[1]CAN-AM'!D94</f>
        <v>0.33695652173913043</v>
      </c>
      <c r="E477" s="16">
        <f>'[1]CAN-AM'!E94</f>
        <v>138</v>
      </c>
    </row>
    <row r="478" spans="1:5" x14ac:dyDescent="0.25">
      <c r="A478" s="4" t="s">
        <v>474</v>
      </c>
      <c r="B478" s="15"/>
      <c r="C478" s="14">
        <f>'[1]CAN-AM'!C93</f>
        <v>6.95</v>
      </c>
      <c r="D478" s="16">
        <f>'[1]CAN-AM'!D93</f>
        <v>15.290000000000001</v>
      </c>
      <c r="E478" s="16" t="str">
        <f>'[1]CAN-AM'!E93</f>
        <v>1LBS</v>
      </c>
    </row>
    <row r="479" spans="1:5" x14ac:dyDescent="0.25">
      <c r="A479" s="6" t="s">
        <v>475</v>
      </c>
      <c r="B479" s="20"/>
      <c r="C479" s="21">
        <f>[1]DEFEDIS!$C$116</f>
        <v>30.58</v>
      </c>
      <c r="D479" s="22">
        <f>C479/8/1.89</f>
        <v>2.0224867724867726</v>
      </c>
      <c r="E479" s="22" t="s">
        <v>2638</v>
      </c>
    </row>
    <row r="480" spans="1:5" x14ac:dyDescent="0.25">
      <c r="A480" s="4" t="s">
        <v>476</v>
      </c>
      <c r="B480" s="15"/>
      <c r="C480" s="14">
        <f>'[1]CAN-AM'!$C$96</f>
        <v>31.44</v>
      </c>
      <c r="D480" s="16">
        <f>C480/9.07</f>
        <v>3.4663726571113562</v>
      </c>
      <c r="E480" s="16" t="s">
        <v>2639</v>
      </c>
    </row>
    <row r="481" spans="1:5" x14ac:dyDescent="0.25">
      <c r="A481" s="6" t="s">
        <v>476</v>
      </c>
      <c r="B481" s="20"/>
      <c r="C481" s="21">
        <f>'[1]CAN-AM'!C95</f>
        <v>9.75</v>
      </c>
      <c r="D481" s="22">
        <f>'[1]CAN-AM'!D95</f>
        <v>4.3141592920353986</v>
      </c>
      <c r="E481" s="22" t="str">
        <f>'[1]CAN-AM'!E95</f>
        <v>5LBS</v>
      </c>
    </row>
    <row r="482" spans="1:5" x14ac:dyDescent="0.25">
      <c r="A482" s="6" t="s">
        <v>477</v>
      </c>
      <c r="B482" s="20"/>
      <c r="C482" s="21">
        <f>'[1]CAN-AM FRUITS SECS'!C51</f>
        <v>12.95</v>
      </c>
      <c r="D482" s="22">
        <f>'[1]CAN-AM FRUITS SECS'!D51</f>
        <v>36.907499999999999</v>
      </c>
      <c r="E482" s="22" t="str">
        <f>'[1]CAN-AM FRUITS SECS'!E51</f>
        <v>350GR</v>
      </c>
    </row>
    <row r="483" spans="1:5" x14ac:dyDescent="0.25">
      <c r="A483" s="4" t="s">
        <v>478</v>
      </c>
      <c r="B483" s="15"/>
      <c r="C483" s="14">
        <f>'[1]CAN-AM'!C97</f>
        <v>34.58</v>
      </c>
      <c r="D483" s="16">
        <f>'[1]CAN-AM'!D97</f>
        <v>8.6449999999999996</v>
      </c>
      <c r="E483" s="16" t="str">
        <f>'[1]CAN-AM'!E97</f>
        <v>4KG</v>
      </c>
    </row>
    <row r="484" spans="1:5" x14ac:dyDescent="0.25">
      <c r="A484" s="6" t="s">
        <v>479</v>
      </c>
      <c r="B484" s="21"/>
      <c r="C484" s="21">
        <f>'[1]CAN-AM'!C98</f>
        <v>17.29</v>
      </c>
      <c r="D484" s="21">
        <f>'[1]CAN-AM'!D98</f>
        <v>4.3224999999999998</v>
      </c>
      <c r="E484" s="21" t="str">
        <f>'[1]CAN-AM'!E98</f>
        <v>4KG</v>
      </c>
    </row>
    <row r="485" spans="1:5" x14ac:dyDescent="0.25">
      <c r="A485" s="4" t="s">
        <v>480</v>
      </c>
      <c r="B485" s="15"/>
      <c r="C485" s="14">
        <f>'[1]CAN-AM'!C99</f>
        <v>25.27</v>
      </c>
      <c r="D485" s="16">
        <f>'[1]CAN-AM'!D99</f>
        <v>6.3174999999999999</v>
      </c>
      <c r="E485" s="16" t="str">
        <f>'[1]CAN-AM'!E99</f>
        <v>4KG</v>
      </c>
    </row>
    <row r="486" spans="1:5" x14ac:dyDescent="0.25">
      <c r="A486" s="6" t="s">
        <v>481</v>
      </c>
      <c r="B486" s="21"/>
      <c r="C486" s="21">
        <f>'[1]CAN-AM'!C100</f>
        <v>31.92</v>
      </c>
      <c r="D486" s="21">
        <f>'[1]CAN-AM'!D100</f>
        <v>7.98</v>
      </c>
      <c r="E486" s="21" t="str">
        <f>'[1]CAN-AM'!E100</f>
        <v>4KG</v>
      </c>
    </row>
    <row r="487" spans="1:5" x14ac:dyDescent="0.25">
      <c r="A487" s="4" t="s">
        <v>482</v>
      </c>
      <c r="B487" s="15"/>
      <c r="C487" s="14">
        <f>'[1]CAN-AM'!C101</f>
        <v>61.18</v>
      </c>
      <c r="D487" s="16">
        <f>'[1]CAN-AM'!D101</f>
        <v>15.295</v>
      </c>
      <c r="E487" s="16" t="str">
        <f>'[1]CAN-AM'!E101</f>
        <v>4KG</v>
      </c>
    </row>
    <row r="488" spans="1:5" x14ac:dyDescent="0.25">
      <c r="A488" s="4" t="s">
        <v>483</v>
      </c>
      <c r="B488" s="15"/>
      <c r="C488" s="14">
        <f>'[1]CAN-AM'!C102</f>
        <v>39.9</v>
      </c>
      <c r="D488" s="16">
        <f>'[1]CAN-AM'!D102</f>
        <v>9.9749999999999996</v>
      </c>
      <c r="E488" s="16" t="str">
        <f>'[1]CAN-AM'!E102</f>
        <v>4KG</v>
      </c>
    </row>
    <row r="489" spans="1:5" x14ac:dyDescent="0.25">
      <c r="A489" s="6" t="s">
        <v>484</v>
      </c>
      <c r="B489" s="21"/>
      <c r="C489" s="21">
        <f>'[1]CAN-AM'!C104</f>
        <v>31.72</v>
      </c>
      <c r="D489" s="21">
        <f>'[1]CAN-AM'!D104</f>
        <v>7.93</v>
      </c>
      <c r="E489" s="21" t="str">
        <f>'[1]CAN-AM'!E104</f>
        <v>4KG</v>
      </c>
    </row>
    <row r="490" spans="1:5" x14ac:dyDescent="0.25">
      <c r="A490" s="4" t="s">
        <v>485</v>
      </c>
      <c r="B490" s="15"/>
      <c r="C490" s="14">
        <f>'[1]CAN-AM'!C105</f>
        <v>26.32</v>
      </c>
      <c r="D490" s="16">
        <f>'[1]CAN-AM'!D105</f>
        <v>6.58</v>
      </c>
      <c r="E490" s="16" t="str">
        <f>'[1]CAN-AM'!E105</f>
        <v>4KG</v>
      </c>
    </row>
    <row r="491" spans="1:5" x14ac:dyDescent="0.25">
      <c r="A491" s="6" t="s">
        <v>486</v>
      </c>
      <c r="B491" s="20"/>
      <c r="C491" s="21"/>
      <c r="D491" s="37">
        <f>'[1]FICHES TECHNIQUES LOGES FROID'!$C$578</f>
        <v>24.678117919045704</v>
      </c>
      <c r="E491" s="22"/>
    </row>
    <row r="492" spans="1:5" x14ac:dyDescent="0.25">
      <c r="A492" s="6" t="s">
        <v>487</v>
      </c>
      <c r="B492" s="20"/>
      <c r="C492" s="21">
        <f>'[1]CAN-AM FRUITS SECS'!C52</f>
        <v>46</v>
      </c>
      <c r="D492" s="22">
        <f>'[1]CAN-AM FRUITS SECS'!D52</f>
        <v>4.791666666666667</v>
      </c>
      <c r="E492" s="22" t="str">
        <f>'[1]CAN-AM FRUITS SECS'!E52</f>
        <v>12*796ML</v>
      </c>
    </row>
    <row r="493" spans="1:5" x14ac:dyDescent="0.25">
      <c r="A493" s="6" t="s">
        <v>488</v>
      </c>
      <c r="B493" s="20"/>
      <c r="C493" s="21"/>
      <c r="D493" s="37">
        <f>'[1]FICHES TECHNIQUES LOGES CHAUD'!$E$13484</f>
        <v>26.761791666666667</v>
      </c>
      <c r="E493" s="22"/>
    </row>
    <row r="494" spans="1:5" x14ac:dyDescent="0.25">
      <c r="A494" s="6" t="s">
        <v>488</v>
      </c>
      <c r="B494" s="20"/>
      <c r="C494" s="21"/>
      <c r="D494" s="42">
        <f>'[1]FICHES TECHNIQUES LOGES CHAUD'!$E$13484</f>
        <v>26.761791666666667</v>
      </c>
      <c r="E494" s="22"/>
    </row>
    <row r="495" spans="1:5" x14ac:dyDescent="0.25">
      <c r="A495" s="6" t="s">
        <v>489</v>
      </c>
      <c r="B495" s="20"/>
      <c r="C495" s="21"/>
      <c r="D495" s="37">
        <f>'[1]FICHES TECHNIQUES LOGES FROID'!$F$12010</f>
        <v>5.0061242939099744</v>
      </c>
      <c r="E495" s="22"/>
    </row>
    <row r="496" spans="1:5" x14ac:dyDescent="0.25">
      <c r="A496" s="4" t="s">
        <v>490</v>
      </c>
      <c r="B496" s="15"/>
      <c r="C496" s="14"/>
      <c r="D496" s="38">
        <f>'[1]FICHES TECHNIQUES LOGES FROID'!$E$8808</f>
        <v>11.056762529204091</v>
      </c>
      <c r="E496" s="16"/>
    </row>
    <row r="497" spans="1:5" x14ac:dyDescent="0.25">
      <c r="A497" s="4" t="s">
        <v>491</v>
      </c>
      <c r="B497" s="15"/>
      <c r="C497" s="14"/>
      <c r="D497" s="38">
        <f>'[1]FICHES TECHNIQUES LOGES FROID'!$E$11857</f>
        <v>4.3138524384747132</v>
      </c>
      <c r="E497" s="16"/>
    </row>
    <row r="498" spans="1:5" x14ac:dyDescent="0.25">
      <c r="A498" s="4" t="s">
        <v>492</v>
      </c>
      <c r="B498" s="15"/>
      <c r="C498" s="14">
        <f>'[1]Fromagerie du 2em'!$C$42</f>
        <v>33.450000000000003</v>
      </c>
      <c r="D498" s="16">
        <f>C498</f>
        <v>33.450000000000003</v>
      </c>
      <c r="E498" s="16" t="s">
        <v>2552</v>
      </c>
    </row>
    <row r="499" spans="1:5" x14ac:dyDescent="0.25">
      <c r="A499" s="4" t="s">
        <v>493</v>
      </c>
      <c r="B499" s="15"/>
      <c r="C499" s="14"/>
      <c r="D499" s="25">
        <f>'[1]LES SAUCES DE BASES'!$E$368</f>
        <v>4.26207047171975</v>
      </c>
      <c r="E499" s="16"/>
    </row>
    <row r="500" spans="1:5" x14ac:dyDescent="0.25">
      <c r="A500" s="4" t="s">
        <v>494</v>
      </c>
      <c r="B500" s="15"/>
      <c r="C500" s="14"/>
      <c r="D500" s="36">
        <f>'[1]FICHES TECHNIQUES LOGES CHAUD'!$E$12776</f>
        <v>4.8154048070561553</v>
      </c>
      <c r="E500" s="16"/>
    </row>
    <row r="501" spans="1:5" x14ac:dyDescent="0.25">
      <c r="A501" s="6" t="s">
        <v>495</v>
      </c>
      <c r="B501" s="20"/>
      <c r="C501" s="21">
        <f>'[1]CAN-AM'!C107</f>
        <v>29.5</v>
      </c>
      <c r="D501" s="22">
        <f>'[1]CAN-AM'!D107</f>
        <v>3.0412371134020622</v>
      </c>
      <c r="E501" s="22" t="str">
        <f>'[1]CAN-AM'!E107</f>
        <v>20LBS</v>
      </c>
    </row>
    <row r="502" spans="1:5" x14ac:dyDescent="0.25">
      <c r="A502" s="6" t="s">
        <v>496</v>
      </c>
      <c r="B502" s="20"/>
      <c r="C502" s="21">
        <f>'[1]CAN-AM'!$C$106</f>
        <v>13.75</v>
      </c>
      <c r="D502" s="22">
        <f>C502/12</f>
        <v>1.1458333333333333</v>
      </c>
      <c r="E502" s="22" t="s">
        <v>2633</v>
      </c>
    </row>
    <row r="503" spans="1:5" x14ac:dyDescent="0.25">
      <c r="A503" s="6" t="s">
        <v>497</v>
      </c>
      <c r="B503" s="20"/>
      <c r="C503" s="21"/>
      <c r="D503" s="42" t="e">
        <f>'[1]FICHES TECHNIQUES LOGES FROID'!$E$16313</f>
        <v>#N/A</v>
      </c>
      <c r="E503" s="22"/>
    </row>
    <row r="504" spans="1:5" x14ac:dyDescent="0.25">
      <c r="A504" s="6" t="s">
        <v>498</v>
      </c>
      <c r="B504" s="20"/>
      <c r="C504" s="21">
        <f>[1]DEFEDIS!C119</f>
        <v>16.05</v>
      </c>
      <c r="D504" s="22">
        <f>[1]DEFEDIS!D119</f>
        <v>3.21</v>
      </c>
      <c r="E504" s="22" t="str">
        <f>[1]DEFEDIS!E119</f>
        <v>5L</v>
      </c>
    </row>
    <row r="505" spans="1:5" x14ac:dyDescent="0.25">
      <c r="A505" s="4" t="s">
        <v>499</v>
      </c>
      <c r="B505" s="15"/>
      <c r="C505" s="14">
        <f>[1]Transatlantique!$C$59</f>
        <v>0</v>
      </c>
      <c r="D505" s="16">
        <v>0</v>
      </c>
      <c r="E505" s="16" t="s">
        <v>2640</v>
      </c>
    </row>
    <row r="506" spans="1:5" x14ac:dyDescent="0.25">
      <c r="A506" s="6" t="s">
        <v>500</v>
      </c>
      <c r="B506" s="20"/>
      <c r="C506" s="21">
        <f>[1]DEFEDIS!$C$117</f>
        <v>28</v>
      </c>
      <c r="D506" s="22">
        <f>C506/5</f>
        <v>5.6</v>
      </c>
      <c r="E506" s="22" t="s">
        <v>2641</v>
      </c>
    </row>
    <row r="507" spans="1:5" x14ac:dyDescent="0.25">
      <c r="A507" s="4" t="s">
        <v>501</v>
      </c>
      <c r="B507" s="15"/>
      <c r="C507" s="14">
        <f>[1]DEFEDIS!C121</f>
        <v>8.0299999999999994</v>
      </c>
      <c r="D507" s="16">
        <f>[1]DEFEDIS!D121</f>
        <v>5.3533333333333326</v>
      </c>
      <c r="E507" s="16" t="str">
        <f>[1]DEFEDIS!E121</f>
        <v>1.5L</v>
      </c>
    </row>
    <row r="508" spans="1:5" x14ac:dyDescent="0.25">
      <c r="A508" s="4" t="s">
        <v>502</v>
      </c>
      <c r="B508" s="15"/>
      <c r="C508" s="14"/>
      <c r="D508" s="38">
        <f>'[1]FICHES TECH HORS D''OEUVRES'!$E$2505</f>
        <v>7.7260119593998233</v>
      </c>
      <c r="E508" s="16"/>
    </row>
    <row r="509" spans="1:5" x14ac:dyDescent="0.25">
      <c r="A509" s="4" t="s">
        <v>503</v>
      </c>
      <c r="B509" s="15"/>
      <c r="C509" s="14">
        <f>[1]DEFEDIS!C122</f>
        <v>13.8</v>
      </c>
      <c r="D509" s="16">
        <f>[1]DEFEDIS!D122</f>
        <v>6.9000000000000006E-2</v>
      </c>
      <c r="E509" s="16" t="str">
        <f>[1]DEFEDIS!E122</f>
        <v>200'S</v>
      </c>
    </row>
    <row r="510" spans="1:5" x14ac:dyDescent="0.25">
      <c r="A510" s="6" t="s">
        <v>504</v>
      </c>
      <c r="B510" s="20"/>
      <c r="C510" s="21">
        <f>[1]DEFEDIS!C123</f>
        <v>14.54</v>
      </c>
      <c r="D510" s="22">
        <f>[1]DEFEDIS!D123</f>
        <v>7.2700000000000001E-2</v>
      </c>
      <c r="E510" s="22" t="str">
        <f>[1]DEFEDIS!E123</f>
        <v>200'S</v>
      </c>
    </row>
    <row r="511" spans="1:5" x14ac:dyDescent="0.25">
      <c r="A511" s="4" t="s">
        <v>505</v>
      </c>
      <c r="B511" s="15"/>
      <c r="C511" s="14">
        <f>[1]DEFEDIS!C125</f>
        <v>25.65</v>
      </c>
      <c r="D511" s="16">
        <f>[1]DEFEDIS!D125</f>
        <v>25.65</v>
      </c>
      <c r="E511" s="16" t="str">
        <f>[1]DEFEDIS!E125</f>
        <v>KG</v>
      </c>
    </row>
    <row r="512" spans="1:5" x14ac:dyDescent="0.25">
      <c r="A512" s="4" t="s">
        <v>506</v>
      </c>
      <c r="B512" s="15"/>
      <c r="C512" s="14">
        <f>'[1]Fromagerie du 2em'!C42</f>
        <v>33.450000000000003</v>
      </c>
      <c r="D512" s="16">
        <f>'[1]Fromagerie du 2em'!D42</f>
        <v>33.450000000000003</v>
      </c>
      <c r="E512" s="16" t="str">
        <f>'[1]Fromagerie du 2em'!E42</f>
        <v>KG</v>
      </c>
    </row>
    <row r="513" spans="1:5" x14ac:dyDescent="0.25">
      <c r="A513" s="6" t="s">
        <v>507</v>
      </c>
      <c r="B513" s="20"/>
      <c r="C513" s="21">
        <f>'[1]AMOUR DE PAIN'!$C$24</f>
        <v>0</v>
      </c>
      <c r="D513" s="22">
        <f>C513</f>
        <v>0</v>
      </c>
      <c r="E513" s="22"/>
    </row>
    <row r="514" spans="1:5" x14ac:dyDescent="0.25">
      <c r="A514" s="6" t="s">
        <v>508</v>
      </c>
      <c r="B514" s="20"/>
      <c r="C514" s="21">
        <f>[1]BOVITENDRE!C34</f>
        <v>24.94</v>
      </c>
      <c r="D514" s="22">
        <f>[1]BOVITENDRE!D34</f>
        <v>24.94</v>
      </c>
      <c r="E514" s="22" t="str">
        <f>[1]BOVITENDRE!E34</f>
        <v>KG</v>
      </c>
    </row>
    <row r="515" spans="1:5" x14ac:dyDescent="0.25">
      <c r="A515" s="4" t="s">
        <v>509</v>
      </c>
      <c r="B515" s="15"/>
      <c r="C515" s="14">
        <f>[1]BOVITENDRE!$C$32</f>
        <v>26</v>
      </c>
      <c r="D515" s="16">
        <f>C515</f>
        <v>26</v>
      </c>
      <c r="E515" s="16" t="s">
        <v>2552</v>
      </c>
    </row>
    <row r="516" spans="1:5" x14ac:dyDescent="0.25">
      <c r="A516" s="6" t="s">
        <v>510</v>
      </c>
      <c r="B516" s="20"/>
      <c r="C516" s="21">
        <f>[1]BOVITENDRE!$C$33</f>
        <v>13.05</v>
      </c>
      <c r="D516" s="22">
        <f>C516</f>
        <v>13.05</v>
      </c>
      <c r="E516" s="22" t="s">
        <v>2552</v>
      </c>
    </row>
    <row r="517" spans="1:5" x14ac:dyDescent="0.25">
      <c r="A517" s="6" t="s">
        <v>511</v>
      </c>
      <c r="B517" s="20"/>
      <c r="C517" s="21"/>
      <c r="D517" s="37">
        <f>'[1]FICHES TECHNIQUES LOGES FROID'!$E$11517</f>
        <v>26.160483333333332</v>
      </c>
      <c r="E517" s="22"/>
    </row>
    <row r="518" spans="1:5" x14ac:dyDescent="0.25">
      <c r="A518" s="6" t="s">
        <v>512</v>
      </c>
      <c r="B518" s="20"/>
      <c r="C518" s="21">
        <f>'[1]VIANDE LAUZON'!C13</f>
        <v>25.36</v>
      </c>
      <c r="D518" s="40">
        <f>'[1]VIANDE LAUZON'!D13</f>
        <v>25.36</v>
      </c>
      <c r="E518" s="22" t="str">
        <f>'[1]VIANDE LAUZON'!E13</f>
        <v>UNITÉ</v>
      </c>
    </row>
    <row r="519" spans="1:5" x14ac:dyDescent="0.25">
      <c r="A519" s="6" t="s">
        <v>513</v>
      </c>
      <c r="B519" s="20"/>
      <c r="C519" s="21">
        <f>C518*1.31</f>
        <v>33.221600000000002</v>
      </c>
      <c r="D519" s="40">
        <f>C519</f>
        <v>33.221600000000002</v>
      </c>
      <c r="E519" s="22"/>
    </row>
    <row r="520" spans="1:5" x14ac:dyDescent="0.25">
      <c r="A520" s="4" t="s">
        <v>514</v>
      </c>
      <c r="B520" s="15"/>
      <c r="C520" s="14">
        <f>'[1]VIANDE LAUZON'!C25</f>
        <v>42.11</v>
      </c>
      <c r="D520" s="39">
        <f>'[1]VIANDE LAUZON'!D25</f>
        <v>42.11</v>
      </c>
      <c r="E520" s="16" t="str">
        <f>'[1]VIANDE LAUZON'!E25</f>
        <v>KG</v>
      </c>
    </row>
    <row r="521" spans="1:5" x14ac:dyDescent="0.25">
      <c r="A521" s="4" t="s">
        <v>515</v>
      </c>
      <c r="B521" s="15"/>
      <c r="C521" s="14">
        <f>'[1]VIANDE LAUZON'!C43</f>
        <v>25.36</v>
      </c>
      <c r="D521" s="39">
        <f>'[1]VIANDE LAUZON'!D43</f>
        <v>25.36</v>
      </c>
      <c r="E521" s="16" t="str">
        <f>'[1]VIANDE LAUZON'!E43</f>
        <v>KG</v>
      </c>
    </row>
    <row r="522" spans="1:5" x14ac:dyDescent="0.25">
      <c r="A522" s="6" t="s">
        <v>516</v>
      </c>
      <c r="B522" s="20"/>
      <c r="C522" s="21">
        <f>'[1]VIANDE LAUZON'!C20</f>
        <v>32.21</v>
      </c>
      <c r="D522" s="40">
        <f>'[1]VIANDE LAUZON'!D20</f>
        <v>32.21</v>
      </c>
      <c r="E522" s="22" t="str">
        <f>'[1]VIANDE LAUZON'!E20</f>
        <v>UNITÉ</v>
      </c>
    </row>
    <row r="523" spans="1:5" x14ac:dyDescent="0.25">
      <c r="A523" s="6" t="s">
        <v>517</v>
      </c>
      <c r="B523" s="20"/>
      <c r="C523" s="21"/>
      <c r="D523" s="40">
        <v>15</v>
      </c>
      <c r="E523" s="22" t="s">
        <v>2552</v>
      </c>
    </row>
    <row r="524" spans="1:5" x14ac:dyDescent="0.25">
      <c r="A524" s="4" t="s">
        <v>518</v>
      </c>
      <c r="B524" s="15"/>
      <c r="C524" s="14">
        <f>[1]Macchi!$C$19</f>
        <v>18.5</v>
      </c>
      <c r="D524" s="16">
        <f>C524</f>
        <v>18.5</v>
      </c>
      <c r="E524" s="16"/>
    </row>
    <row r="525" spans="1:5" x14ac:dyDescent="0.25">
      <c r="A525" s="6" t="s">
        <v>519</v>
      </c>
      <c r="B525" s="20"/>
      <c r="C525" s="21">
        <f>'[1]monde du raviolis'!$C$18</f>
        <v>17.75</v>
      </c>
      <c r="D525" s="22">
        <f>C525</f>
        <v>17.75</v>
      </c>
      <c r="E525" s="22" t="s">
        <v>2552</v>
      </c>
    </row>
    <row r="526" spans="1:5" x14ac:dyDescent="0.25">
      <c r="A526" s="4" t="s">
        <v>520</v>
      </c>
      <c r="B526" s="15"/>
      <c r="C526" s="14">
        <f>[1]DEFEDIS!C126</f>
        <v>16.66</v>
      </c>
      <c r="D526" s="16">
        <f>[1]DEFEDIS!D126</f>
        <v>1.836824696802646</v>
      </c>
      <c r="E526" s="16" t="str">
        <f>[1]DEFEDIS!E126</f>
        <v>20 LBS</v>
      </c>
    </row>
    <row r="527" spans="1:5" x14ac:dyDescent="0.25">
      <c r="A527" s="6" t="s">
        <v>521</v>
      </c>
      <c r="B527" s="20"/>
      <c r="C527" s="21"/>
      <c r="D527" s="37">
        <f>'[1]FICHES TECHNIQUES PAUSES'!$E$698</f>
        <v>0.74788388235277037</v>
      </c>
      <c r="E527" s="22"/>
    </row>
    <row r="528" spans="1:5" x14ac:dyDescent="0.25">
      <c r="A528" s="6" t="s">
        <v>522</v>
      </c>
      <c r="B528" s="20"/>
      <c r="C528" s="21">
        <f>'[1]CAN-AM'!C108</f>
        <v>1.95</v>
      </c>
      <c r="D528" s="22">
        <f>'[1]CAN-AM'!D108</f>
        <v>1.95</v>
      </c>
      <c r="E528" s="22" t="str">
        <f>'[1]CAN-AM'!E108</f>
        <v>UN</v>
      </c>
    </row>
    <row r="529" spans="1:5" x14ac:dyDescent="0.25">
      <c r="A529" s="6" t="s">
        <v>523</v>
      </c>
      <c r="B529" s="20"/>
      <c r="C529" s="21"/>
      <c r="D529" s="37">
        <f>'[1]FICHES TECHNIQUES LOGES FROID'!$E$14033</f>
        <v>3.4199717202141904</v>
      </c>
      <c r="E529" s="22"/>
    </row>
    <row r="530" spans="1:5" x14ac:dyDescent="0.25">
      <c r="A530" s="6" t="s">
        <v>524</v>
      </c>
      <c r="B530" s="20"/>
      <c r="C530" s="21">
        <f>'[1]CAN-AM'!C109</f>
        <v>46.7</v>
      </c>
      <c r="D530" s="22">
        <f>'[1]CAN-AM'!D109</f>
        <v>0.64861111111111114</v>
      </c>
      <c r="E530" s="22" t="str">
        <f>'[1]CAN-AM'!E109</f>
        <v>72 UN / CS</v>
      </c>
    </row>
    <row r="531" spans="1:5" x14ac:dyDescent="0.25">
      <c r="A531" s="4" t="s">
        <v>525</v>
      </c>
      <c r="B531" s="15"/>
      <c r="C531" s="14">
        <f>[1]DEFEDIS!C128</f>
        <v>30.72</v>
      </c>
      <c r="D531" s="16">
        <f>[1]DEFEDIS!D128</f>
        <v>3.84</v>
      </c>
      <c r="E531" s="16" t="str">
        <f>[1]DEFEDIS!E128</f>
        <v>2*4 LITRES</v>
      </c>
    </row>
    <row r="532" spans="1:5" x14ac:dyDescent="0.25">
      <c r="A532" s="6" t="s">
        <v>526</v>
      </c>
      <c r="B532" s="20"/>
      <c r="C532" s="21">
        <f>'[1]CAN-AM FRUITS SECS'!C54</f>
        <v>10.5</v>
      </c>
      <c r="D532" s="22">
        <f>'[1]CAN-AM FRUITS SECS'!D54</f>
        <v>2.4705882352941178</v>
      </c>
      <c r="E532" s="22" t="str">
        <f>'[1]CAN-AM FRUITS SECS'!E54</f>
        <v>1*4.25</v>
      </c>
    </row>
    <row r="533" spans="1:5" x14ac:dyDescent="0.25">
      <c r="A533" s="4" t="s">
        <v>527</v>
      </c>
      <c r="B533" s="15"/>
      <c r="C533" s="14">
        <f>[1]BOVITENDRE!C35</f>
        <v>29.61</v>
      </c>
      <c r="D533" s="16">
        <f>[1]BOVITENDRE!D35</f>
        <v>29.61</v>
      </c>
      <c r="E533" s="16" t="str">
        <f>[1]BOVITENDRE!E35</f>
        <v>KG</v>
      </c>
    </row>
    <row r="534" spans="1:5" x14ac:dyDescent="0.25">
      <c r="A534" s="4" t="s">
        <v>528</v>
      </c>
      <c r="B534" s="15"/>
      <c r="C534" s="14">
        <f>'[1]VIANDE LAUZON'!C12</f>
        <v>25.83</v>
      </c>
      <c r="D534" s="39">
        <f>'[1]VIANDE LAUZON'!D12</f>
        <v>35.383561643835613</v>
      </c>
      <c r="E534" s="16" t="str">
        <f>'[1]VIANDE LAUZON'!E12</f>
        <v>UNITÉ</v>
      </c>
    </row>
    <row r="535" spans="1:5" x14ac:dyDescent="0.25">
      <c r="A535" s="4" t="s">
        <v>529</v>
      </c>
      <c r="B535" s="15"/>
      <c r="C535" s="14">
        <f>'[1]VIANDE LAUZON'!C18</f>
        <v>26.44</v>
      </c>
      <c r="D535" s="39">
        <f>'[1]VIANDE LAUZON'!D18</f>
        <v>26.44</v>
      </c>
      <c r="E535" s="16" t="str">
        <f>'[1]VIANDE LAUZON'!E18</f>
        <v>UNITÉ</v>
      </c>
    </row>
    <row r="536" spans="1:5" x14ac:dyDescent="0.25">
      <c r="A536" s="4" t="s">
        <v>530</v>
      </c>
      <c r="B536" s="15"/>
      <c r="C536" s="14">
        <f>'[1]VIANDE LAUZON'!C19</f>
        <v>26.44</v>
      </c>
      <c r="D536" s="39">
        <f>'[1]VIANDE LAUZON'!D19</f>
        <v>36.722222222222229</v>
      </c>
      <c r="E536" s="16" t="str">
        <f>'[1]VIANDE LAUZON'!E19</f>
        <v>KG</v>
      </c>
    </row>
    <row r="537" spans="1:5" x14ac:dyDescent="0.25">
      <c r="A537" s="4" t="s">
        <v>531</v>
      </c>
      <c r="B537" s="15"/>
      <c r="C537" s="14">
        <f>[1]DEFEDIS!C129</f>
        <v>23.17</v>
      </c>
      <c r="D537" s="16">
        <f>[1]DEFEDIS!D129</f>
        <v>23.17</v>
      </c>
      <c r="E537" s="16" t="str">
        <f>[1]DEFEDIS!E129</f>
        <v>KG</v>
      </c>
    </row>
    <row r="538" spans="1:5" x14ac:dyDescent="0.25">
      <c r="A538" s="6" t="s">
        <v>532</v>
      </c>
      <c r="B538" s="20"/>
      <c r="C538" s="21">
        <f>[1]Slovenia!C19</f>
        <v>7.95</v>
      </c>
      <c r="D538" s="22">
        <f>[1]Slovenia!D19</f>
        <v>7.95</v>
      </c>
      <c r="E538" s="22" t="str">
        <f>[1]Slovenia!E19</f>
        <v>KG</v>
      </c>
    </row>
    <row r="539" spans="1:5" x14ac:dyDescent="0.25">
      <c r="A539" s="4" t="s">
        <v>533</v>
      </c>
      <c r="B539" s="15"/>
      <c r="C539" s="14">
        <f>'[1]VIANDE LAUZON'!C61</f>
        <v>19.47</v>
      </c>
      <c r="D539" s="39">
        <f>'[1]VIANDE LAUZON'!D61</f>
        <v>19.47</v>
      </c>
      <c r="E539" s="16" t="str">
        <f>'[1]VIANDE LAUZON'!E61</f>
        <v>KG</v>
      </c>
    </row>
    <row r="540" spans="1:5" x14ac:dyDescent="0.25">
      <c r="A540" s="6" t="s">
        <v>534</v>
      </c>
      <c r="B540" s="20"/>
      <c r="C540" s="21">
        <f>[1]Slovenia!$C$18</f>
        <v>41.95</v>
      </c>
      <c r="D540" s="22">
        <f>C540</f>
        <v>41.95</v>
      </c>
      <c r="E540" s="22" t="s">
        <v>2552</v>
      </c>
    </row>
    <row r="541" spans="1:5" x14ac:dyDescent="0.25">
      <c r="A541" s="4" t="s">
        <v>535</v>
      </c>
      <c r="B541" s="15"/>
      <c r="C541" s="14">
        <f>'[1]VIANDE LAUZON'!C41</f>
        <v>39.69</v>
      </c>
      <c r="D541" s="39">
        <f>'[1]VIANDE LAUZON'!D41</f>
        <v>39.69</v>
      </c>
      <c r="E541" s="16" t="str">
        <f>'[1]VIANDE LAUZON'!E41</f>
        <v>KG</v>
      </c>
    </row>
    <row r="542" spans="1:5" x14ac:dyDescent="0.25">
      <c r="A542" s="4" t="s">
        <v>536</v>
      </c>
      <c r="B542" s="15"/>
      <c r="C542" s="14">
        <f>[1]BOVITENDRE!C38</f>
        <v>38.49</v>
      </c>
      <c r="D542" s="16">
        <f>[1]BOVITENDRE!D38</f>
        <v>38.49</v>
      </c>
      <c r="E542" s="16" t="str">
        <f>[1]BOVITENDRE!E38</f>
        <v>KG</v>
      </c>
    </row>
    <row r="543" spans="1:5" x14ac:dyDescent="0.25">
      <c r="A543" s="6" t="s">
        <v>537</v>
      </c>
      <c r="B543" s="20"/>
      <c r="C543" s="21">
        <f>'[1]VIANDE LAUZON'!C50</f>
        <v>9.5500000000000007</v>
      </c>
      <c r="D543" s="40">
        <f>'[1]VIANDE LAUZON'!D50</f>
        <v>9.5500000000000007</v>
      </c>
      <c r="E543" s="22" t="str">
        <f>'[1]VIANDE LAUZON'!E50</f>
        <v>KG</v>
      </c>
    </row>
    <row r="544" spans="1:5" x14ac:dyDescent="0.25">
      <c r="A544" s="4" t="s">
        <v>538</v>
      </c>
      <c r="B544" s="15"/>
      <c r="C544" s="14">
        <f>[1]DEFEDIS!C130</f>
        <v>10.38</v>
      </c>
      <c r="D544" s="16">
        <f>[1]DEFEDIS!D130</f>
        <v>10.38</v>
      </c>
      <c r="E544" s="16" t="str">
        <f>[1]DEFEDIS!E130</f>
        <v>KG</v>
      </c>
    </row>
    <row r="545" spans="1:5" x14ac:dyDescent="0.25">
      <c r="A545" s="4" t="s">
        <v>539</v>
      </c>
      <c r="B545" s="15"/>
      <c r="C545" s="14">
        <f>'[1]VIANDE LAUZON'!C53</f>
        <v>40.369999999999997</v>
      </c>
      <c r="D545" s="39">
        <f>'[1]VIANDE LAUZON'!D53</f>
        <v>1.3920689655172414</v>
      </c>
      <c r="E545" s="16" t="str">
        <f>'[1]VIANDE LAUZON'!E53</f>
        <v>UNITÉ</v>
      </c>
    </row>
    <row r="546" spans="1:5" x14ac:dyDescent="0.25">
      <c r="A546" s="6" t="s">
        <v>540</v>
      </c>
      <c r="B546" s="20"/>
      <c r="C546" s="21"/>
      <c r="D546" s="42">
        <f>'[1]FICHES TECHNIQUES LOGES CHAUD'!$E$11368</f>
        <v>3.5541056529753883</v>
      </c>
      <c r="E546" s="22"/>
    </row>
    <row r="547" spans="1:5" x14ac:dyDescent="0.25">
      <c r="A547" s="4" t="s">
        <v>541</v>
      </c>
      <c r="B547" s="15"/>
      <c r="C547" s="14"/>
      <c r="D547" s="38">
        <f>'[1]FICHES TECHNIQUES LOGES CHAUD'!$C$209</f>
        <v>8.7500949710178944</v>
      </c>
      <c r="E547" s="16"/>
    </row>
    <row r="548" spans="1:5" x14ac:dyDescent="0.25">
      <c r="A548" s="6" t="s">
        <v>542</v>
      </c>
      <c r="B548" s="20"/>
      <c r="C548" s="21"/>
      <c r="D548" s="42">
        <f>'[1]FICH.TECH. BANQUET 2013 PT DÉJ.'!$E$16962</f>
        <v>4.1360538877071278</v>
      </c>
      <c r="E548" s="22"/>
    </row>
    <row r="549" spans="1:5" x14ac:dyDescent="0.25">
      <c r="A549" s="6" t="s">
        <v>543</v>
      </c>
      <c r="B549" s="20"/>
      <c r="C549" s="21"/>
      <c r="D549" s="37">
        <f>'[1]FICHES TECHNIQUES LOGES CHAUD'!$E$3367</f>
        <v>2.7768255148605201</v>
      </c>
      <c r="E549" s="22"/>
    </row>
    <row r="550" spans="1:5" x14ac:dyDescent="0.25">
      <c r="A550" s="4" t="s">
        <v>544</v>
      </c>
      <c r="B550" s="15"/>
      <c r="C550" s="14">
        <f>[1]BOVITENDRE!C36</f>
        <v>14.86</v>
      </c>
      <c r="D550" s="16">
        <f>[1]BOVITENDRE!D36</f>
        <v>14.86</v>
      </c>
      <c r="E550" s="16" t="str">
        <f>[1]BOVITENDRE!E36</f>
        <v>kg</v>
      </c>
    </row>
    <row r="551" spans="1:5" x14ac:dyDescent="0.25">
      <c r="A551" s="6" t="s">
        <v>545</v>
      </c>
      <c r="B551" s="20"/>
      <c r="C551" s="21">
        <f>[1]Slovenia!$C$18</f>
        <v>41.95</v>
      </c>
      <c r="D551" s="22">
        <v>0</v>
      </c>
      <c r="E551" s="22" t="s">
        <v>2642</v>
      </c>
    </row>
    <row r="552" spans="1:5" x14ac:dyDescent="0.25">
      <c r="A552" s="4" t="s">
        <v>546</v>
      </c>
      <c r="B552" s="15"/>
      <c r="C552" s="14"/>
      <c r="D552" s="38">
        <f>'[1]FICHES TECHNIQUES LOGES CHAUD'!$C$299</f>
        <v>6.1519519913296818</v>
      </c>
      <c r="E552" s="16"/>
    </row>
    <row r="553" spans="1:5" x14ac:dyDescent="0.25">
      <c r="A553" s="6" t="s">
        <v>547</v>
      </c>
      <c r="B553" s="20"/>
      <c r="C553" s="21">
        <f>[1]BOVITENDRE!C40</f>
        <v>10.95</v>
      </c>
      <c r="D553" s="22">
        <f>[1]BOVITENDRE!D40</f>
        <v>10.95</v>
      </c>
      <c r="E553" s="22" t="str">
        <f>[1]BOVITENDRE!E40</f>
        <v>KG</v>
      </c>
    </row>
    <row r="554" spans="1:5" x14ac:dyDescent="0.25">
      <c r="A554" s="6" t="s">
        <v>548</v>
      </c>
      <c r="B554" s="20"/>
      <c r="C554" s="21">
        <f>[1]BOVITENDRE!C39</f>
        <v>5.79</v>
      </c>
      <c r="D554" s="22">
        <f>[1]BOVITENDRE!D39</f>
        <v>5.79</v>
      </c>
      <c r="E554" s="22" t="str">
        <f>[1]BOVITENDRE!E39</f>
        <v>KG</v>
      </c>
    </row>
    <row r="555" spans="1:5" x14ac:dyDescent="0.25">
      <c r="A555" s="6" t="s">
        <v>549</v>
      </c>
      <c r="B555" s="20"/>
      <c r="C555" s="21"/>
      <c r="D555" s="42">
        <f>'[1]FICHES TECHNIQUES LOGES CHAUD'!$E$11191</f>
        <v>2.3900042416442413</v>
      </c>
      <c r="E555" s="22"/>
    </row>
    <row r="556" spans="1:5" x14ac:dyDescent="0.25">
      <c r="A556" s="6" t="s">
        <v>550</v>
      </c>
      <c r="B556" s="20"/>
      <c r="C556" s="21">
        <f>[1]DEFEDIS!C131</f>
        <v>48.09</v>
      </c>
      <c r="D556" s="22">
        <f>[1]DEFEDIS!D131</f>
        <v>12.022500000000001</v>
      </c>
      <c r="E556" s="22" t="str">
        <f>[1]DEFEDIS!E131</f>
        <v>4 LITRES</v>
      </c>
    </row>
    <row r="557" spans="1:5" x14ac:dyDescent="0.25">
      <c r="A557" s="6" t="s">
        <v>551</v>
      </c>
      <c r="B557" s="20"/>
      <c r="C557" s="21"/>
      <c r="D557" s="37">
        <v>4.18</v>
      </c>
      <c r="E557" s="22"/>
    </row>
    <row r="558" spans="1:5" x14ac:dyDescent="0.25">
      <c r="A558" s="6" t="s">
        <v>552</v>
      </c>
      <c r="B558" s="20"/>
      <c r="C558" s="21"/>
      <c r="D558" s="37">
        <f>'[1]LES SAUCES DE BASES'!$E$398</f>
        <v>7.1769754879753807</v>
      </c>
      <c r="E558" s="22"/>
    </row>
    <row r="559" spans="1:5" x14ac:dyDescent="0.25">
      <c r="A559" s="4" t="s">
        <v>553</v>
      </c>
      <c r="B559" s="15"/>
      <c r="C559" s="14">
        <f>'[1]CAN-AM'!$C$110</f>
        <v>24.52</v>
      </c>
      <c r="D559" s="16">
        <f>C559/9.07</f>
        <v>2.7034178610804851</v>
      </c>
      <c r="E559" s="16" t="s">
        <v>2601</v>
      </c>
    </row>
    <row r="560" spans="1:5" x14ac:dyDescent="0.25">
      <c r="A560" s="4" t="s">
        <v>554</v>
      </c>
      <c r="B560" s="15"/>
      <c r="C560" s="14">
        <f>'[1]CAN-AM'!C111</f>
        <v>17.5</v>
      </c>
      <c r="D560" s="16">
        <f>'[1]CAN-AM'!D111</f>
        <v>3.8546255506607929</v>
      </c>
      <c r="E560" s="16" t="str">
        <f>'[1]CAN-AM'!E111</f>
        <v>4.54 KG</v>
      </c>
    </row>
    <row r="561" spans="1:5" x14ac:dyDescent="0.25">
      <c r="A561" s="4" t="s">
        <v>555</v>
      </c>
      <c r="B561" s="15"/>
      <c r="C561" s="14">
        <f>[1]DEFEDIS!C132</f>
        <v>28.88</v>
      </c>
      <c r="D561" s="16">
        <f>[1]DEFEDIS!D132</f>
        <v>2.4066666666666667</v>
      </c>
      <c r="E561" s="16" t="str">
        <f>[1]DEFEDIS!E132</f>
        <v>6*2KG</v>
      </c>
    </row>
    <row r="562" spans="1:5" x14ac:dyDescent="0.25">
      <c r="A562" s="4" t="s">
        <v>556</v>
      </c>
      <c r="B562" s="15"/>
      <c r="C562" s="14">
        <f>'[1]CAN-AM'!C112</f>
        <v>36.5</v>
      </c>
      <c r="D562" s="16">
        <f>'[1]CAN-AM'!D112</f>
        <v>3.0416666666666665</v>
      </c>
      <c r="E562" s="16" t="str">
        <f>'[1]CAN-AM'!E112</f>
        <v>12UN</v>
      </c>
    </row>
    <row r="563" spans="1:5" x14ac:dyDescent="0.25">
      <c r="A563" s="4" t="s">
        <v>557</v>
      </c>
      <c r="B563" s="15"/>
      <c r="C563" s="14"/>
      <c r="D563" s="36">
        <f>'[1]FICHES TECHNIQUES LOGES FROID'!$F$12168</f>
        <v>0.45887556611354463</v>
      </c>
      <c r="E563" s="16" t="s">
        <v>2551</v>
      </c>
    </row>
    <row r="564" spans="1:5" x14ac:dyDescent="0.25">
      <c r="A564" s="6" t="s">
        <v>558</v>
      </c>
      <c r="B564" s="20"/>
      <c r="C564" s="21">
        <f>'[1]CAN-AM'!$C$113</f>
        <v>32.950000000000003</v>
      </c>
      <c r="D564" s="22">
        <f>C564/2.26</f>
        <v>14.579646017699117</v>
      </c>
      <c r="E564" s="22" t="s">
        <v>2643</v>
      </c>
    </row>
    <row r="565" spans="1:5" x14ac:dyDescent="0.25">
      <c r="A565" s="6" t="s">
        <v>559</v>
      </c>
      <c r="B565" s="20"/>
      <c r="C565" s="21"/>
      <c r="D565" s="37">
        <f>'[1]FICHES TECHNIQUES LOGES FROID'!$E$10510</f>
        <v>0.422410033076075</v>
      </c>
      <c r="E565" s="22"/>
    </row>
    <row r="566" spans="1:5" x14ac:dyDescent="0.25">
      <c r="A566" s="4" t="s">
        <v>560</v>
      </c>
      <c r="B566" s="15"/>
      <c r="C566" s="14">
        <f>'[1]CAN-AM'!$C$114</f>
        <v>45</v>
      </c>
      <c r="D566" s="16">
        <f>C566/9.07</f>
        <v>4.9614112458654906</v>
      </c>
      <c r="E566" s="16" t="s">
        <v>2601</v>
      </c>
    </row>
    <row r="567" spans="1:5" x14ac:dyDescent="0.25">
      <c r="A567" s="6" t="s">
        <v>561</v>
      </c>
      <c r="B567" s="20"/>
      <c r="C567" s="21">
        <f>'[1]CAN-AM'!$C$115</f>
        <v>25</v>
      </c>
      <c r="D567" s="22">
        <f>C567/9.07</f>
        <v>2.7563395810363835</v>
      </c>
      <c r="E567" s="22" t="s">
        <v>2639</v>
      </c>
    </row>
    <row r="568" spans="1:5" x14ac:dyDescent="0.25">
      <c r="A568" s="6" t="s">
        <v>562</v>
      </c>
      <c r="B568" s="20"/>
      <c r="C568" s="21">
        <f>'[1]CAN-AM'!C116</f>
        <v>29</v>
      </c>
      <c r="D568" s="22">
        <f>'[1]CAN-AM'!D116</f>
        <v>3.1973539140022051</v>
      </c>
      <c r="E568" s="22" t="str">
        <f>'[1]CAN-AM'!E116</f>
        <v>20 LB / CS</v>
      </c>
    </row>
    <row r="569" spans="1:5" x14ac:dyDescent="0.25">
      <c r="A569" s="4" t="s">
        <v>563</v>
      </c>
      <c r="B569" s="15"/>
      <c r="C569" s="14">
        <f>'[1]GOURMET PRIVILÈGE'!$C$73</f>
        <v>3.5</v>
      </c>
      <c r="D569" s="16">
        <f>C569</f>
        <v>3.5</v>
      </c>
      <c r="E569" s="16"/>
    </row>
    <row r="570" spans="1:5" x14ac:dyDescent="0.25">
      <c r="A570" s="6" t="s">
        <v>564</v>
      </c>
      <c r="B570" s="20"/>
      <c r="C570" s="21">
        <f>[1]DEFEDIS!C133</f>
        <v>11.32</v>
      </c>
      <c r="D570" s="22">
        <f>[1]DEFEDIS!D133</f>
        <v>2.2640000000000002</v>
      </c>
      <c r="E570" s="22" t="str">
        <f>[1]DEFEDIS!E133</f>
        <v>5 KG</v>
      </c>
    </row>
    <row r="571" spans="1:5" x14ac:dyDescent="0.25">
      <c r="A571" s="4" t="s">
        <v>565</v>
      </c>
      <c r="B571" s="15"/>
      <c r="C571" s="14">
        <f>'[1]CAN-AM FRUITS SECS'!$C$55</f>
        <v>17.809999999999999</v>
      </c>
      <c r="D571" s="16">
        <v>0</v>
      </c>
      <c r="E571" s="16" t="s">
        <v>2639</v>
      </c>
    </row>
    <row r="572" spans="1:5" x14ac:dyDescent="0.25">
      <c r="A572" s="6" t="s">
        <v>566</v>
      </c>
      <c r="B572" s="20"/>
      <c r="C572" s="21">
        <f>[1]DEFEDIS!$C$130</f>
        <v>10.38</v>
      </c>
      <c r="D572" s="22">
        <v>0</v>
      </c>
      <c r="E572" s="22" t="s">
        <v>2615</v>
      </c>
    </row>
    <row r="573" spans="1:5" x14ac:dyDescent="0.25">
      <c r="A573" s="6" t="s">
        <v>567</v>
      </c>
      <c r="B573" s="20"/>
      <c r="C573" s="21">
        <f>[1]NOREF!C33</f>
        <v>25</v>
      </c>
      <c r="D573" s="22">
        <f>[1]NOREF!D33</f>
        <v>6.5</v>
      </c>
      <c r="E573" s="22" t="str">
        <f>[1]NOREF!E33</f>
        <v>PC</v>
      </c>
    </row>
    <row r="574" spans="1:5" x14ac:dyDescent="0.25">
      <c r="A574" s="4" t="s">
        <v>568</v>
      </c>
      <c r="B574" s="15"/>
      <c r="C574" s="14">
        <f>[1]NOREF!$C$34</f>
        <v>5.2</v>
      </c>
      <c r="D574" s="16">
        <f>C574</f>
        <v>5.2</v>
      </c>
      <c r="E574" s="16" t="s">
        <v>2552</v>
      </c>
    </row>
    <row r="575" spans="1:5" x14ac:dyDescent="0.25">
      <c r="A575" s="4" t="s">
        <v>569</v>
      </c>
      <c r="B575" s="15"/>
      <c r="C575" s="14">
        <f>'[1]CAN-AM'!C117</f>
        <v>29</v>
      </c>
      <c r="D575" s="16">
        <f>'[1]CAN-AM'!D117</f>
        <v>29</v>
      </c>
      <c r="E575" s="16" t="str">
        <f>'[1]CAN-AM'!E117</f>
        <v>KG</v>
      </c>
    </row>
    <row r="576" spans="1:5" x14ac:dyDescent="0.25">
      <c r="A576" s="4" t="s">
        <v>570</v>
      </c>
      <c r="B576" s="15"/>
      <c r="C576" s="14"/>
      <c r="D576" s="38">
        <f>'[1]FICHES TECHNIQUES LOGES FROID'!$E$711</f>
        <v>1.9294636666666665</v>
      </c>
      <c r="E576" s="16"/>
    </row>
    <row r="577" spans="1:5" x14ac:dyDescent="0.25">
      <c r="A577" s="6" t="s">
        <v>571</v>
      </c>
      <c r="B577" s="20"/>
      <c r="C577" s="21">
        <f>[1]Saputo!C17</f>
        <v>80</v>
      </c>
      <c r="D577" s="22">
        <f>[1]Saputo!D17</f>
        <v>5</v>
      </c>
      <c r="E577" s="22" t="str">
        <f>[1]Saputo!E17</f>
        <v>16*1L</v>
      </c>
    </row>
    <row r="578" spans="1:5" x14ac:dyDescent="0.25">
      <c r="A578" s="4" t="s">
        <v>572</v>
      </c>
      <c r="B578" s="15"/>
      <c r="C578" s="14">
        <f>[1]DEFEDIS!C138</f>
        <v>56.19</v>
      </c>
      <c r="D578" s="16">
        <f>[1]DEFEDIS!D138</f>
        <v>11.706250000000001</v>
      </c>
      <c r="E578" s="16" t="str">
        <f>[1]DEFEDIS!E138</f>
        <v>12*400GR</v>
      </c>
    </row>
    <row r="579" spans="1:5" x14ac:dyDescent="0.25">
      <c r="A579" s="6" t="s">
        <v>573</v>
      </c>
      <c r="B579" s="20"/>
      <c r="C579" s="21">
        <f>[1]DEFEDIS!C137</f>
        <v>83.2</v>
      </c>
      <c r="D579" s="22">
        <f>[1]DEFEDIS!D137</f>
        <v>5.2</v>
      </c>
      <c r="E579" s="22" t="str">
        <f>[1]DEFEDIS!E137</f>
        <v>16*1 LITRE</v>
      </c>
    </row>
    <row r="580" spans="1:5" x14ac:dyDescent="0.25">
      <c r="A580" s="6" t="s">
        <v>574</v>
      </c>
      <c r="B580" s="20"/>
      <c r="C580" s="21"/>
      <c r="D580" s="37">
        <f>'[1]FICHES TECHNIQUES LOGES FROID'!$E$10558</f>
        <v>4.6774140065318175</v>
      </c>
      <c r="E580" s="22"/>
    </row>
    <row r="581" spans="1:5" x14ac:dyDescent="0.25">
      <c r="A581" s="6" t="s">
        <v>575</v>
      </c>
      <c r="B581" s="20"/>
      <c r="C581" s="21"/>
      <c r="D581" s="37">
        <f>'[1]FICH.TECH. BANQUET 2013 PT DÉJ.'!$E$16746</f>
        <v>1.4803249999999999</v>
      </c>
      <c r="E581" s="22"/>
    </row>
    <row r="582" spans="1:5" x14ac:dyDescent="0.25">
      <c r="A582" s="6" t="s">
        <v>576</v>
      </c>
      <c r="B582" s="20"/>
      <c r="C582" s="21">
        <f>[1]Transatlantique!C60</f>
        <v>9.6999999999999993</v>
      </c>
      <c r="D582" s="22">
        <f>[1]Transatlantique!D60</f>
        <v>9.6999999999999993</v>
      </c>
      <c r="E582" s="22" t="str">
        <f>[1]Transatlantique!E60</f>
        <v>L</v>
      </c>
    </row>
    <row r="583" spans="1:5" x14ac:dyDescent="0.25">
      <c r="A583" s="4" t="s">
        <v>577</v>
      </c>
      <c r="B583" s="15"/>
      <c r="C583" s="14">
        <f>[1]Transatlantique!C62</f>
        <v>8.1999999999999993</v>
      </c>
      <c r="D583" s="16">
        <f>[1]Transatlantique!D62</f>
        <v>8.1999999999999993</v>
      </c>
      <c r="E583" s="16" t="str">
        <f>[1]Transatlantique!E62</f>
        <v>L</v>
      </c>
    </row>
    <row r="584" spans="1:5" x14ac:dyDescent="0.25">
      <c r="A584" s="4" t="s">
        <v>578</v>
      </c>
      <c r="B584" s="15"/>
      <c r="C584" s="14"/>
      <c r="D584" s="38">
        <f>'[1]FICH.TECH. BANQUET 2013 PT DÉJ.'!$E$16908</f>
        <v>0.78358274273564843</v>
      </c>
      <c r="E584" s="16"/>
    </row>
    <row r="585" spans="1:5" x14ac:dyDescent="0.25">
      <c r="A585" s="6" t="s">
        <v>579</v>
      </c>
      <c r="B585" s="20"/>
      <c r="C585" s="21"/>
      <c r="D585" s="37">
        <f>'[1]FICHES TECHNIQUES LOGES FROID'!$E$758</f>
        <v>5.8609687292149397</v>
      </c>
      <c r="E585" s="22"/>
    </row>
    <row r="586" spans="1:5" x14ac:dyDescent="0.25">
      <c r="A586" s="6" t="s">
        <v>580</v>
      </c>
      <c r="B586" s="20"/>
      <c r="C586" s="21">
        <f>[1]Transatlantique!C16</f>
        <v>18.899999999999999</v>
      </c>
      <c r="D586" s="23">
        <f>[1]Transatlantique!D16</f>
        <v>18.899999999999999</v>
      </c>
      <c r="E586" s="22" t="str">
        <f>[1]Transatlantique!E16</f>
        <v>KG</v>
      </c>
    </row>
    <row r="587" spans="1:5" x14ac:dyDescent="0.25">
      <c r="A587" s="6" t="s">
        <v>581</v>
      </c>
      <c r="B587" s="20"/>
      <c r="C587" s="21">
        <f>[1]DEFEDIS!C139</f>
        <v>5</v>
      </c>
      <c r="D587" s="23">
        <f>[1]DEFEDIS!D139</f>
        <v>5</v>
      </c>
      <c r="E587" s="22" t="str">
        <f>[1]DEFEDIS!E139</f>
        <v>LITRE</v>
      </c>
    </row>
    <row r="588" spans="1:5" x14ac:dyDescent="0.25">
      <c r="A588" s="6" t="s">
        <v>582</v>
      </c>
      <c r="B588" s="20"/>
      <c r="C588" s="21">
        <f>'[1]Fromagerie du 2em'!C43</f>
        <v>16.739999999999998</v>
      </c>
      <c r="D588" s="23">
        <f>'[1]Fromagerie du 2em'!D43</f>
        <v>2.7899999999999996</v>
      </c>
      <c r="E588" s="22" t="str">
        <f>'[1]Fromagerie du 2em'!E43</f>
        <v>6/CS</v>
      </c>
    </row>
    <row r="589" spans="1:5" x14ac:dyDescent="0.25">
      <c r="A589" s="6" t="s">
        <v>583</v>
      </c>
      <c r="B589" s="20"/>
      <c r="C589" s="21">
        <f>'[1]Fromagerie du 2em'!C44</f>
        <v>4.6900000000000004</v>
      </c>
      <c r="D589" s="22">
        <f>'[1]Fromagerie du 2em'!D44</f>
        <v>29.312500000000004</v>
      </c>
      <c r="E589" s="22" t="str">
        <f>'[1]Fromagerie du 2em'!E44</f>
        <v>160GR</v>
      </c>
    </row>
    <row r="590" spans="1:5" x14ac:dyDescent="0.25">
      <c r="A590" s="6" t="s">
        <v>584</v>
      </c>
      <c r="B590" s="20"/>
      <c r="C590" s="21">
        <f>[1]Saputo!C18</f>
        <v>8</v>
      </c>
      <c r="D590" s="22">
        <f>[1]Saputo!D18</f>
        <v>8</v>
      </c>
      <c r="E590" s="22" t="str">
        <f>[1]Saputo!E18</f>
        <v>L</v>
      </c>
    </row>
    <row r="591" spans="1:5" x14ac:dyDescent="0.25">
      <c r="A591" s="6" t="s">
        <v>585</v>
      </c>
      <c r="B591" s="20"/>
      <c r="C591" s="21">
        <v>2.29</v>
      </c>
      <c r="D591" s="22">
        <f>C591/1.5</f>
        <v>1.5266666666666666</v>
      </c>
      <c r="E591" s="22" t="s">
        <v>2554</v>
      </c>
    </row>
    <row r="592" spans="1:5" x14ac:dyDescent="0.25">
      <c r="A592" s="6" t="s">
        <v>586</v>
      </c>
      <c r="B592" s="20"/>
      <c r="C592" s="21"/>
      <c r="D592" s="37">
        <f>'[1]FICHES TECHNIQUES LOGES FROID'!$E$806</f>
        <v>7.1642166666666665</v>
      </c>
      <c r="E592" s="22"/>
    </row>
    <row r="593" spans="1:5" x14ac:dyDescent="0.25">
      <c r="A593" s="4" t="s">
        <v>587</v>
      </c>
      <c r="B593" s="15"/>
      <c r="C593" s="14"/>
      <c r="D593" s="38">
        <f>'[1]FICHES TECHNIQUES LOGES FROID'!$E$6428</f>
        <v>7.344611111111111</v>
      </c>
      <c r="E593" s="16"/>
    </row>
    <row r="594" spans="1:5" x14ac:dyDescent="0.25">
      <c r="A594" s="4" t="s">
        <v>588</v>
      </c>
      <c r="B594" s="15"/>
      <c r="C594" s="14">
        <v>10</v>
      </c>
      <c r="D594" s="16">
        <f>C594</f>
        <v>10</v>
      </c>
      <c r="E594" s="16" t="s">
        <v>2644</v>
      </c>
    </row>
    <row r="595" spans="1:5" x14ac:dyDescent="0.25">
      <c r="A595" s="4" t="s">
        <v>589</v>
      </c>
      <c r="B595" s="15"/>
      <c r="C595" s="14">
        <v>10</v>
      </c>
      <c r="D595" s="16">
        <f>C595</f>
        <v>10</v>
      </c>
      <c r="E595" s="16" t="s">
        <v>2644</v>
      </c>
    </row>
    <row r="596" spans="1:5" x14ac:dyDescent="0.25">
      <c r="A596" s="4" t="s">
        <v>590</v>
      </c>
      <c r="B596" s="15"/>
      <c r="C596" s="14">
        <v>20.09</v>
      </c>
      <c r="D596" s="16">
        <f>C596/3</f>
        <v>6.6966666666666663</v>
      </c>
      <c r="E596" s="16" t="s">
        <v>2645</v>
      </c>
    </row>
    <row r="597" spans="1:5" x14ac:dyDescent="0.25">
      <c r="A597" s="4" t="s">
        <v>591</v>
      </c>
      <c r="B597" s="15"/>
      <c r="C597" s="14">
        <f>[1]DEFEDIS!C140</f>
        <v>8.9499999999999993</v>
      </c>
      <c r="D597" s="16">
        <f>[1]DEFEDIS!D140</f>
        <v>4.4749999999999996</v>
      </c>
      <c r="E597" s="16" t="str">
        <f>[1]DEFEDIS!E140</f>
        <v>2 L</v>
      </c>
    </row>
    <row r="598" spans="1:5" x14ac:dyDescent="0.25">
      <c r="A598" s="6" t="s">
        <v>592</v>
      </c>
      <c r="B598" s="20"/>
      <c r="C598" s="21">
        <f>[1]Saputo!C19</f>
        <v>2.81</v>
      </c>
      <c r="D598" s="22">
        <f>[1]Saputo!D19</f>
        <v>2.81E-2</v>
      </c>
      <c r="E598" s="22" t="str">
        <f>[1]Saputo!E19</f>
        <v>100 X 15 ML / SAC</v>
      </c>
    </row>
    <row r="599" spans="1:5" x14ac:dyDescent="0.25">
      <c r="A599" s="4" t="s">
        <v>593</v>
      </c>
      <c r="B599" s="15"/>
      <c r="C599" s="14">
        <f>[1]Saputo!$C$19</f>
        <v>2.81</v>
      </c>
      <c r="D599" s="16">
        <f>C599/100</f>
        <v>2.81E-2</v>
      </c>
      <c r="E599" s="16" t="s">
        <v>2646</v>
      </c>
    </row>
    <row r="600" spans="1:5" x14ac:dyDescent="0.25">
      <c r="A600" s="6" t="s">
        <v>594</v>
      </c>
      <c r="B600" s="20"/>
      <c r="C600" s="21">
        <f>[1]DEFEDIS!C141</f>
        <v>20.81</v>
      </c>
      <c r="D600" s="22">
        <f>[1]DEFEDIS!D141</f>
        <v>0.20809999999999998</v>
      </c>
      <c r="E600" s="22" t="str">
        <f>[1]DEFEDIS!E141</f>
        <v>100 PC</v>
      </c>
    </row>
    <row r="601" spans="1:5" x14ac:dyDescent="0.25">
      <c r="A601" s="6" t="s">
        <v>595</v>
      </c>
      <c r="B601" s="20"/>
      <c r="C601" s="21">
        <f>[1]DEFEDIS!C142</f>
        <v>15.58</v>
      </c>
      <c r="D601" s="22">
        <f>[1]DEFEDIS!D142</f>
        <v>0.2434375</v>
      </c>
      <c r="E601" s="22" t="str">
        <f>[1]DEFEDIS!E142</f>
        <v>64*38GR</v>
      </c>
    </row>
    <row r="602" spans="1:5" x14ac:dyDescent="0.25">
      <c r="A602" s="4" t="s">
        <v>596</v>
      </c>
      <c r="B602" s="15"/>
      <c r="C602" s="14">
        <f>'[1]CAN-AM'!C118</f>
        <v>18.5</v>
      </c>
      <c r="D602" s="16">
        <f>'[1]CAN-AM'!D118</f>
        <v>1.5416666666666667</v>
      </c>
      <c r="E602" s="16" t="str">
        <f>'[1]CAN-AM'!E118</f>
        <v>12UN</v>
      </c>
    </row>
    <row r="603" spans="1:5" x14ac:dyDescent="0.25">
      <c r="A603" s="4" t="s">
        <v>597</v>
      </c>
      <c r="B603" s="15"/>
      <c r="C603" s="14">
        <f>[1]BOVITENDRE!C41</f>
        <v>9</v>
      </c>
      <c r="D603" s="16">
        <f>[1]BOVITENDRE!D41</f>
        <v>9</v>
      </c>
      <c r="E603" s="16" t="str">
        <f>[1]BOVITENDRE!E41</f>
        <v>KG</v>
      </c>
    </row>
    <row r="604" spans="1:5" x14ac:dyDescent="0.25">
      <c r="A604" s="6" t="s">
        <v>598</v>
      </c>
      <c r="B604" s="20"/>
      <c r="C604" s="21">
        <f>[1]NOREF!C49</f>
        <v>22.84</v>
      </c>
      <c r="D604" s="22">
        <f>[1]NOREF!D49</f>
        <v>0.69212121212121214</v>
      </c>
      <c r="E604" s="22" t="str">
        <f>[1]NOREF!E49</f>
        <v>33 UN</v>
      </c>
    </row>
    <row r="605" spans="1:5" x14ac:dyDescent="0.25">
      <c r="A605" s="6" t="s">
        <v>599</v>
      </c>
      <c r="B605" s="20"/>
      <c r="C605" s="21">
        <f>[1]NOREF!$C$35</f>
        <v>39.9</v>
      </c>
      <c r="D605" s="22">
        <f>C605</f>
        <v>39.9</v>
      </c>
      <c r="E605" s="22" t="s">
        <v>2552</v>
      </c>
    </row>
    <row r="606" spans="1:5" x14ac:dyDescent="0.25">
      <c r="A606" s="6" t="s">
        <v>600</v>
      </c>
      <c r="B606" s="20"/>
      <c r="C606" s="21"/>
      <c r="D606" s="37">
        <f>'[1]FICH.TECH. BANQUET 2013 PT DÉJ.'!$E$16638</f>
        <v>8.3035556332779699</v>
      </c>
      <c r="E606" s="22"/>
    </row>
    <row r="607" spans="1:5" x14ac:dyDescent="0.25">
      <c r="A607" s="4" t="s">
        <v>601</v>
      </c>
      <c r="B607" s="15"/>
      <c r="C607" s="14">
        <f>[1]NOREF!$C$38</f>
        <v>38.75</v>
      </c>
      <c r="D607" s="16">
        <f>C607</f>
        <v>38.75</v>
      </c>
      <c r="E607" s="16" t="s">
        <v>2552</v>
      </c>
    </row>
    <row r="608" spans="1:5" x14ac:dyDescent="0.25">
      <c r="A608" s="4" t="s">
        <v>602</v>
      </c>
      <c r="B608" s="15"/>
      <c r="C608" s="14">
        <f>[1]NOREF!C48</f>
        <v>122</v>
      </c>
      <c r="D608" s="16">
        <f>[1]NOREF!D48</f>
        <v>22.426470588235293</v>
      </c>
      <c r="E608" s="16" t="str">
        <f>[1]NOREF!E48</f>
        <v>5.44KG</v>
      </c>
    </row>
    <row r="609" spans="1:5" x14ac:dyDescent="0.25">
      <c r="A609" s="6" t="s">
        <v>603</v>
      </c>
      <c r="B609" s="20"/>
      <c r="C609" s="21">
        <f>'[1]CAN-AM'!$C$119</f>
        <v>76.67</v>
      </c>
      <c r="D609" s="22">
        <f>C609/144</f>
        <v>0.53243055555555552</v>
      </c>
      <c r="E609" s="22" t="s">
        <v>2647</v>
      </c>
    </row>
    <row r="610" spans="1:5" x14ac:dyDescent="0.25">
      <c r="A610" s="6" t="s">
        <v>604</v>
      </c>
      <c r="B610" s="20"/>
      <c r="C610" s="21"/>
      <c r="D610" s="37">
        <f>'[1]FICHES TECHNIQUES LOGES CHAUD'!$E$6832</f>
        <v>2.6430026372898578</v>
      </c>
      <c r="E610" s="22" t="s">
        <v>2591</v>
      </c>
    </row>
    <row r="611" spans="1:5" x14ac:dyDescent="0.25">
      <c r="A611" s="4" t="s">
        <v>605</v>
      </c>
      <c r="B611" s="15"/>
      <c r="C611" s="14">
        <f>[1]NOREF!C36</f>
        <v>57.1</v>
      </c>
      <c r="D611" s="16">
        <f>[1]NOREF!D36</f>
        <v>57.1</v>
      </c>
      <c r="E611" s="16" t="str">
        <f>[1]NOREF!E36</f>
        <v>KG</v>
      </c>
    </row>
    <row r="612" spans="1:5" x14ac:dyDescent="0.25">
      <c r="A612" s="6" t="s">
        <v>606</v>
      </c>
      <c r="B612" s="20"/>
      <c r="C612" s="21">
        <f>[1]NOREF!C37</f>
        <v>46.43</v>
      </c>
      <c r="D612" s="22">
        <f>[1]NOREF!D37</f>
        <v>46.43</v>
      </c>
      <c r="E612" s="22" t="str">
        <f>[1]NOREF!E37</f>
        <v>KG</v>
      </c>
    </row>
    <row r="613" spans="1:5" x14ac:dyDescent="0.25">
      <c r="A613" s="6" t="s">
        <v>607</v>
      </c>
      <c r="B613" s="20"/>
      <c r="C613" s="21">
        <f>[1]DEFEDIS!C143</f>
        <v>40.619999999999997</v>
      </c>
      <c r="D613" s="22">
        <f>[1]DEFEDIS!D143</f>
        <v>40.619999999999997</v>
      </c>
      <c r="E613" s="22" t="str">
        <f>[1]DEFEDIS!E143</f>
        <v>KG</v>
      </c>
    </row>
    <row r="614" spans="1:5" x14ac:dyDescent="0.25">
      <c r="A614" s="6" t="s">
        <v>608</v>
      </c>
      <c r="B614" s="20"/>
      <c r="C614" s="21">
        <f>[1]NOREF!C39</f>
        <v>26.3</v>
      </c>
      <c r="D614" s="22">
        <f>[1]NOREF!D39</f>
        <v>26.3</v>
      </c>
      <c r="E614" s="22" t="str">
        <f>[1]NOREF!E39</f>
        <v>39pc</v>
      </c>
    </row>
    <row r="615" spans="1:5" x14ac:dyDescent="0.25">
      <c r="A615" s="6" t="s">
        <v>609</v>
      </c>
      <c r="B615" s="20"/>
      <c r="C615" s="21">
        <f>[1]NOREF!C40</f>
        <v>23.5</v>
      </c>
      <c r="D615" s="22">
        <f>[1]NOREF!D40</f>
        <v>23.5</v>
      </c>
      <c r="E615" s="22" t="str">
        <f>[1]NOREF!E40</f>
        <v>KG</v>
      </c>
    </row>
    <row r="616" spans="1:5" x14ac:dyDescent="0.25">
      <c r="A616" s="6" t="s">
        <v>610</v>
      </c>
      <c r="B616" s="20"/>
      <c r="C616" s="21">
        <f>[1]NOREF!$C$39</f>
        <v>26.3</v>
      </c>
      <c r="D616" s="22">
        <f>C616</f>
        <v>26.3</v>
      </c>
      <c r="E616" s="22" t="s">
        <v>2648</v>
      </c>
    </row>
    <row r="617" spans="1:5" x14ac:dyDescent="0.25">
      <c r="A617" s="6" t="s">
        <v>611</v>
      </c>
      <c r="B617" s="20"/>
      <c r="C617" s="21">
        <f>[1]NOREF!C41</f>
        <v>20.95</v>
      </c>
      <c r="D617" s="22">
        <f>[1]NOREF!D41</f>
        <v>20.95</v>
      </c>
      <c r="E617" s="22" t="str">
        <f>[1]NOREF!E41</f>
        <v>KG</v>
      </c>
    </row>
    <row r="618" spans="1:5" x14ac:dyDescent="0.25">
      <c r="A618" s="6" t="s">
        <v>612</v>
      </c>
      <c r="B618" s="20"/>
      <c r="C618" s="21">
        <f>[1]NOREF!C42</f>
        <v>26.7</v>
      </c>
      <c r="D618" s="22">
        <f>[1]NOREF!D42</f>
        <v>26.7</v>
      </c>
      <c r="E618" s="22" t="str">
        <f>[1]NOREF!E42</f>
        <v>KG</v>
      </c>
    </row>
    <row r="619" spans="1:5" x14ac:dyDescent="0.25">
      <c r="A619" s="4" t="s">
        <v>613</v>
      </c>
      <c r="B619" s="15"/>
      <c r="C619" s="14">
        <f>[1]NOREF!$C$43</f>
        <v>23.3</v>
      </c>
      <c r="D619" s="16">
        <f>C619</f>
        <v>23.3</v>
      </c>
      <c r="E619" s="16" t="s">
        <v>2552</v>
      </c>
    </row>
    <row r="620" spans="1:5" x14ac:dyDescent="0.25">
      <c r="A620" s="6" t="s">
        <v>614</v>
      </c>
      <c r="B620" s="20"/>
      <c r="C620" s="21"/>
      <c r="D620" s="37" t="e">
        <f>#REF!</f>
        <v>#REF!</v>
      </c>
      <c r="E620" s="22"/>
    </row>
    <row r="621" spans="1:5" x14ac:dyDescent="0.25">
      <c r="A621" s="6" t="s">
        <v>615</v>
      </c>
      <c r="B621" s="20"/>
      <c r="C621" s="21">
        <f>[1]NOREF!C44</f>
        <v>158</v>
      </c>
      <c r="D621" s="22">
        <f>[1]NOREF!D44</f>
        <v>17.420066152149943</v>
      </c>
      <c r="E621" s="22" t="str">
        <f>[1]NOREF!E44</f>
        <v>9.07 KG</v>
      </c>
    </row>
    <row r="622" spans="1:5" x14ac:dyDescent="0.25">
      <c r="A622" s="6" t="s">
        <v>616</v>
      </c>
      <c r="B622" s="20"/>
      <c r="C622" s="21"/>
      <c r="D622" s="37">
        <f>'[1]FICHES TECHNIQUES LOGES CHAUD'!$E$10837</f>
        <v>1.4459003261668504</v>
      </c>
      <c r="E622" s="22"/>
    </row>
    <row r="623" spans="1:5" x14ac:dyDescent="0.25">
      <c r="A623" s="6" t="s">
        <v>617</v>
      </c>
      <c r="B623" s="20"/>
      <c r="C623" s="21"/>
      <c r="D623" s="42">
        <f>'[1]FICHES TECHNIQUES LOGES CHAUD'!$E$16341</f>
        <v>5.0718375543404663</v>
      </c>
      <c r="E623" s="22"/>
    </row>
    <row r="624" spans="1:5" x14ac:dyDescent="0.25">
      <c r="A624" s="6" t="s">
        <v>618</v>
      </c>
      <c r="B624" s="20"/>
      <c r="C624" s="21"/>
      <c r="D624" s="42">
        <f>'[1]FICHES TECHNIQUES LOGES CHAUD'!$E$11250</f>
        <v>3.9282439896755159</v>
      </c>
      <c r="E624" s="22"/>
    </row>
    <row r="625" spans="1:5" x14ac:dyDescent="0.25">
      <c r="A625" s="6" t="s">
        <v>619</v>
      </c>
      <c r="B625" s="20"/>
      <c r="C625" s="21">
        <f>[1]NOREF!C46</f>
        <v>45</v>
      </c>
      <c r="D625" s="37">
        <f>[1]NOREF!D46</f>
        <v>45</v>
      </c>
      <c r="E625" s="22" t="str">
        <f>[1]NOREF!E46</f>
        <v>KG</v>
      </c>
    </row>
    <row r="626" spans="1:5" x14ac:dyDescent="0.25">
      <c r="A626" s="6" t="s">
        <v>620</v>
      </c>
      <c r="B626" s="20"/>
      <c r="C626" s="21"/>
      <c r="D626" s="42">
        <f>'[1]FICHES TECHNIQUES LOGES FROID'!$E$16142</f>
        <v>5.8599504711569992</v>
      </c>
      <c r="E626" s="22"/>
    </row>
    <row r="627" spans="1:5" x14ac:dyDescent="0.25">
      <c r="A627" s="6" t="s">
        <v>621</v>
      </c>
      <c r="B627" s="20"/>
      <c r="C627" s="21">
        <f>[1]DEFEDIS!C135</f>
        <v>48.09</v>
      </c>
      <c r="D627" s="42">
        <f>[1]DEFEDIS!D135</f>
        <v>0.8015000000000001</v>
      </c>
      <c r="E627" s="22" t="str">
        <f>[1]DEFEDIS!E135</f>
        <v>60 UNITÉ</v>
      </c>
    </row>
    <row r="628" spans="1:5" x14ac:dyDescent="0.25">
      <c r="A628" s="4" t="s">
        <v>622</v>
      </c>
      <c r="B628" s="15"/>
      <c r="C628" s="14">
        <f>[1]NOREF!C47</f>
        <v>101</v>
      </c>
      <c r="D628" s="16">
        <f>[1]NOREF!D47</f>
        <v>24.754901960784313</v>
      </c>
      <c r="E628" s="16" t="str">
        <f>[1]NOREF!E47</f>
        <v>4*2.25LBS</v>
      </c>
    </row>
    <row r="629" spans="1:5" x14ac:dyDescent="0.25">
      <c r="A629" s="6" t="s">
        <v>623</v>
      </c>
      <c r="B629" s="20"/>
      <c r="C629" s="21"/>
      <c r="D629" s="37">
        <f>'[1]FICHES TECHNIQUES LOGES CHAUD'!$F$8035</f>
        <v>2.2167022271386432</v>
      </c>
      <c r="E629" s="22" t="s">
        <v>2551</v>
      </c>
    </row>
    <row r="630" spans="1:5" x14ac:dyDescent="0.25">
      <c r="A630" s="4" t="s">
        <v>624</v>
      </c>
      <c r="B630" s="15"/>
      <c r="C630" s="14"/>
      <c r="D630" s="38">
        <f>'[1]FICHES TECHNIQUES LOGES CHAUD'!$E$4119</f>
        <v>2.1838061353093909</v>
      </c>
      <c r="E630" s="16"/>
    </row>
    <row r="631" spans="1:5" x14ac:dyDescent="0.25">
      <c r="A631" s="6" t="s">
        <v>625</v>
      </c>
      <c r="B631" s="20"/>
      <c r="C631" s="21">
        <f>[1]NOREF!$C$50</f>
        <v>26.3</v>
      </c>
      <c r="D631" s="22">
        <f>C631</f>
        <v>26.3</v>
      </c>
      <c r="E631" s="22" t="s">
        <v>2567</v>
      </c>
    </row>
    <row r="632" spans="1:5" x14ac:dyDescent="0.25">
      <c r="A632" s="6" t="s">
        <v>626</v>
      </c>
      <c r="B632" s="20"/>
      <c r="C632" s="21">
        <f>'[1]GOURMET PRIVILÈGE'!$C$16</f>
        <v>9.6</v>
      </c>
      <c r="D632" s="22">
        <f>C632/12</f>
        <v>0.79999999999999993</v>
      </c>
      <c r="E632" s="22" t="s">
        <v>2599</v>
      </c>
    </row>
    <row r="633" spans="1:5" x14ac:dyDescent="0.25">
      <c r="A633" s="6" t="s">
        <v>627</v>
      </c>
      <c r="B633" s="20"/>
      <c r="C633" s="21">
        <f>'[1]CAN-AM'!C122</f>
        <v>61.33</v>
      </c>
      <c r="D633" s="22">
        <f>'[1]CAN-AM'!D122</f>
        <v>0.30664999999999998</v>
      </c>
      <c r="E633" s="22" t="str">
        <f>'[1]CAN-AM'!E122</f>
        <v>200`S</v>
      </c>
    </row>
    <row r="634" spans="1:5" x14ac:dyDescent="0.25">
      <c r="A634" s="6" t="s">
        <v>628</v>
      </c>
      <c r="B634" s="20"/>
      <c r="C634" s="21"/>
      <c r="D634" s="42">
        <f>'[1]FICH.TECH. BANQUET 2013 PT DÉJ.'!$E$16854</f>
        <v>2.6116176470588237</v>
      </c>
      <c r="E634" s="22"/>
    </row>
    <row r="635" spans="1:5" x14ac:dyDescent="0.25">
      <c r="A635" s="6" t="s">
        <v>629</v>
      </c>
      <c r="B635" s="20"/>
      <c r="C635" s="21">
        <f>'[1]CAN-AM'!C120</f>
        <v>64.8</v>
      </c>
      <c r="D635" s="28">
        <f>'[1]CAN-AM'!D120</f>
        <v>1.0799999999999998</v>
      </c>
      <c r="E635" s="22" t="str">
        <f>'[1]CAN-AM'!E120</f>
        <v>60UN</v>
      </c>
    </row>
    <row r="636" spans="1:5" x14ac:dyDescent="0.25">
      <c r="A636" s="4" t="s">
        <v>630</v>
      </c>
      <c r="B636" s="15"/>
      <c r="C636" s="14">
        <f>'[1]CAN-AM'!C121</f>
        <v>48.6</v>
      </c>
      <c r="D636" s="16">
        <f>'[1]CAN-AM'!D121</f>
        <v>3.8879999999999999</v>
      </c>
      <c r="E636" s="16" t="str">
        <f>'[1]CAN-AM'!E121</f>
        <v>12.5KG</v>
      </c>
    </row>
    <row r="637" spans="1:5" x14ac:dyDescent="0.25">
      <c r="A637" s="6" t="s">
        <v>631</v>
      </c>
      <c r="B637" s="20"/>
      <c r="C637" s="21"/>
      <c r="D637" s="37">
        <f>'[1]FICHES TECHNIQUES LOGES FROID'!$F$12224</f>
        <v>0.13940482718889016</v>
      </c>
      <c r="E637" s="22" t="s">
        <v>2551</v>
      </c>
    </row>
    <row r="638" spans="1:5" x14ac:dyDescent="0.25">
      <c r="A638" s="6" t="s">
        <v>632</v>
      </c>
      <c r="B638" s="20"/>
      <c r="C638" s="21"/>
      <c r="D638" s="37">
        <f>'[1]FICHES TECHNIQUES LOGES FROID'!$E$853</f>
        <v>0.15660065865806772</v>
      </c>
      <c r="E638" s="22" t="s">
        <v>2551</v>
      </c>
    </row>
    <row r="639" spans="1:5" x14ac:dyDescent="0.25">
      <c r="A639" s="6" t="s">
        <v>633</v>
      </c>
      <c r="B639" s="20"/>
      <c r="C639" s="21">
        <f>[1]DEFEDIS!C145</f>
        <v>119.76</v>
      </c>
      <c r="D639" s="23">
        <f>[1]DEFEDIS!D145</f>
        <v>1.996</v>
      </c>
      <c r="E639" s="22" t="str">
        <f>[1]DEFEDIS!E145</f>
        <v>2*30UN</v>
      </c>
    </row>
    <row r="640" spans="1:5" x14ac:dyDescent="0.25">
      <c r="A640" s="6" t="s">
        <v>634</v>
      </c>
      <c r="B640" s="20"/>
      <c r="C640" s="21">
        <f>[1]DEFEDIS!C147</f>
        <v>95.09</v>
      </c>
      <c r="D640" s="37">
        <f>[1]DEFEDIS!D147</f>
        <v>1.9810416666666668</v>
      </c>
      <c r="E640" s="22" t="str">
        <f>[1]DEFEDIS!E147</f>
        <v>48*80GR</v>
      </c>
    </row>
    <row r="641" spans="1:5" x14ac:dyDescent="0.25">
      <c r="A641" s="6" t="s">
        <v>635</v>
      </c>
      <c r="B641" s="20"/>
      <c r="C641" s="21"/>
      <c r="D641" s="37">
        <f>'[1]FICH.TECH. BANQUET 2013 PT DÉJ.'!$E$25078</f>
        <v>18.517871033293051</v>
      </c>
      <c r="E641" s="22"/>
    </row>
    <row r="642" spans="1:5" x14ac:dyDescent="0.25">
      <c r="A642" s="4" t="s">
        <v>636</v>
      </c>
      <c r="B642" s="15"/>
      <c r="C642" s="14"/>
      <c r="D642" s="38" t="e">
        <f>'[1]FICHES TECHNIQUES LOGES FROID'!$E$10411</f>
        <v>#N/A</v>
      </c>
      <c r="E642" s="16"/>
    </row>
    <row r="643" spans="1:5" x14ac:dyDescent="0.25">
      <c r="A643" s="4" t="s">
        <v>637</v>
      </c>
      <c r="B643" s="15"/>
      <c r="C643" s="14"/>
      <c r="D643" s="36">
        <f>'[1]FICHES TECHNIQUES LOGES FROID'!$E$20464</f>
        <v>18.557350403817917</v>
      </c>
      <c r="E643" s="16"/>
    </row>
    <row r="644" spans="1:5" x14ac:dyDescent="0.25">
      <c r="A644" s="4" t="s">
        <v>638</v>
      </c>
      <c r="B644" s="15"/>
      <c r="C644" s="14"/>
      <c r="D644" s="38">
        <f>'[1]FICHES TECHNIQUES LOGES FROID'!$E$12111</f>
        <v>2.418583968545307</v>
      </c>
      <c r="E644" s="16"/>
    </row>
    <row r="645" spans="1:5" x14ac:dyDescent="0.25">
      <c r="A645" s="4" t="s">
        <v>639</v>
      </c>
      <c r="B645" s="15"/>
      <c r="C645" s="14"/>
      <c r="D645" s="38">
        <f>'[1]FICHES TECHNIQUES LOGES FROID'!$C$946</f>
        <v>0.85474175153991894</v>
      </c>
      <c r="E645" s="16"/>
    </row>
    <row r="646" spans="1:5" x14ac:dyDescent="0.25">
      <c r="A646" s="6" t="s">
        <v>640</v>
      </c>
      <c r="B646" s="20"/>
      <c r="C646" s="21">
        <f>'[1]Pro bouffe'!C18</f>
        <v>13.5</v>
      </c>
      <c r="D646" s="22">
        <f>'[1]Pro bouffe'!D18</f>
        <v>13.5</v>
      </c>
      <c r="E646" s="22" t="str">
        <f>'[1]Pro bouffe'!E18</f>
        <v>KG</v>
      </c>
    </row>
    <row r="647" spans="1:5" x14ac:dyDescent="0.25">
      <c r="A647" s="4" t="s">
        <v>641</v>
      </c>
      <c r="B647" s="15"/>
      <c r="C647" s="14">
        <f>[1]Slovenia!$C$22</f>
        <v>9.9499999999999993</v>
      </c>
      <c r="D647" s="16">
        <v>0</v>
      </c>
      <c r="E647" s="16" t="s">
        <v>2552</v>
      </c>
    </row>
    <row r="648" spans="1:5" x14ac:dyDescent="0.25">
      <c r="A648" s="6" t="s">
        <v>642</v>
      </c>
      <c r="B648" s="20"/>
      <c r="C648" s="21">
        <f>[1]BOVITENDRE!C44</f>
        <v>14.89</v>
      </c>
      <c r="D648" s="22">
        <f>[1]BOVITENDRE!D44</f>
        <v>14.89</v>
      </c>
      <c r="E648" s="22" t="str">
        <f>[1]BOVITENDRE!E44</f>
        <v>KG</v>
      </c>
    </row>
    <row r="649" spans="1:5" x14ac:dyDescent="0.25">
      <c r="A649" s="6" t="s">
        <v>643</v>
      </c>
      <c r="B649" s="20"/>
      <c r="C649" s="21">
        <f>'[1]VIANDE LAUZON'!C32</f>
        <v>14.24</v>
      </c>
      <c r="D649" s="40">
        <f>'[1]VIANDE LAUZON'!D32</f>
        <v>14.24</v>
      </c>
      <c r="E649" s="22" t="str">
        <f>'[1]VIANDE LAUZON'!E32</f>
        <v>KG</v>
      </c>
    </row>
    <row r="650" spans="1:5" x14ac:dyDescent="0.25">
      <c r="A650" s="4" t="s">
        <v>644</v>
      </c>
      <c r="B650" s="15"/>
      <c r="C650" s="14">
        <f>[1]Slovenia!$C$21</f>
        <v>16.95</v>
      </c>
      <c r="D650" s="16">
        <f>C650</f>
        <v>16.95</v>
      </c>
      <c r="E650" s="16" t="s">
        <v>2552</v>
      </c>
    </row>
    <row r="651" spans="1:5" x14ac:dyDescent="0.25">
      <c r="A651" s="4" t="s">
        <v>645</v>
      </c>
      <c r="B651" s="15"/>
      <c r="C651" s="14">
        <f>[1]BOVITENDRE!C45</f>
        <v>39.93</v>
      </c>
      <c r="D651" s="16">
        <f>[1]BOVITENDRE!D45</f>
        <v>39.93</v>
      </c>
      <c r="E651" s="16" t="str">
        <f>[1]BOVITENDRE!E45</f>
        <v>KG</v>
      </c>
    </row>
    <row r="652" spans="1:5" x14ac:dyDescent="0.25">
      <c r="A652" s="4" t="s">
        <v>646</v>
      </c>
      <c r="B652" s="15"/>
      <c r="C652" s="14">
        <f>'[1]Pro bouffe'!C20</f>
        <v>18.95</v>
      </c>
      <c r="D652" s="16">
        <f>'[1]Pro bouffe'!D20</f>
        <v>18.95</v>
      </c>
      <c r="E652" s="16" t="str">
        <f>'[1]Pro bouffe'!E20</f>
        <v>KG</v>
      </c>
    </row>
    <row r="653" spans="1:5" x14ac:dyDescent="0.25">
      <c r="A653" s="4" t="s">
        <v>647</v>
      </c>
      <c r="B653" s="15"/>
      <c r="C653" s="14">
        <f>[1]BOVITENDRE!C46</f>
        <v>12.89</v>
      </c>
      <c r="D653" s="16">
        <f>[1]BOVITENDRE!D46</f>
        <v>12.89</v>
      </c>
      <c r="E653" s="16" t="str">
        <f>[1]BOVITENDRE!E46</f>
        <v>KG</v>
      </c>
    </row>
    <row r="654" spans="1:5" x14ac:dyDescent="0.25">
      <c r="A654" s="4" t="s">
        <v>648</v>
      </c>
      <c r="B654" s="15"/>
      <c r="C654" s="14">
        <f>[1]BOVITENDRE!C37</f>
        <v>7.89</v>
      </c>
      <c r="D654" s="16">
        <f>[1]BOVITENDRE!D37</f>
        <v>7.89</v>
      </c>
      <c r="E654" s="16" t="str">
        <f>[1]BOVITENDRE!E37</f>
        <v>KG</v>
      </c>
    </row>
    <row r="655" spans="1:5" x14ac:dyDescent="0.25">
      <c r="A655" s="6" t="s">
        <v>649</v>
      </c>
      <c r="B655" s="20"/>
      <c r="C655" s="21">
        <f>[1]BOVITENDRE!C47</f>
        <v>10.89</v>
      </c>
      <c r="D655" s="22">
        <f>[1]BOVITENDRE!D47</f>
        <v>10.89</v>
      </c>
      <c r="E655" s="22" t="str">
        <f>[1]BOVITENDRE!E47</f>
        <v>KG</v>
      </c>
    </row>
    <row r="656" spans="1:5" x14ac:dyDescent="0.25">
      <c r="A656" s="6" t="s">
        <v>650</v>
      </c>
      <c r="B656" s="20"/>
      <c r="C656" s="21">
        <f>'[1]VIANDE LAUZON'!C44</f>
        <v>14.05</v>
      </c>
      <c r="D656" s="40">
        <f>'[1]VIANDE LAUZON'!D44</f>
        <v>14.05</v>
      </c>
      <c r="E656" s="22" t="str">
        <f>'[1]VIANDE LAUZON'!E44</f>
        <v>KG</v>
      </c>
    </row>
    <row r="657" spans="1:5" x14ac:dyDescent="0.25">
      <c r="A657" s="6" t="s">
        <v>651</v>
      </c>
      <c r="B657" s="20"/>
      <c r="C657" s="21">
        <f>[1]BOVITENDRE!C42</f>
        <v>18.95</v>
      </c>
      <c r="D657" s="22">
        <f>[1]BOVITENDRE!D42</f>
        <v>18.95</v>
      </c>
      <c r="E657" s="22" t="str">
        <f>[1]BOVITENDRE!E42</f>
        <v>KG</v>
      </c>
    </row>
    <row r="658" spans="1:5" x14ac:dyDescent="0.25">
      <c r="A658" s="4" t="s">
        <v>652</v>
      </c>
      <c r="B658" s="15"/>
      <c r="C658" s="14">
        <f>[1]BOVITENDRE!C43</f>
        <v>14.4</v>
      </c>
      <c r="D658" s="16">
        <f>[1]BOVITENDRE!D43</f>
        <v>14.4</v>
      </c>
      <c r="E658" s="16" t="str">
        <f>[1]BOVITENDRE!E43</f>
        <v>KG</v>
      </c>
    </row>
    <row r="659" spans="1:5" x14ac:dyDescent="0.25">
      <c r="A659" s="4" t="s">
        <v>653</v>
      </c>
      <c r="B659" s="15"/>
      <c r="C659" s="14"/>
      <c r="D659" s="38">
        <f>'[1]FICHES TECHNIQUES LOGES FROID'!$C$10650</f>
        <v>3.1421261893946388</v>
      </c>
      <c r="E659" s="16"/>
    </row>
    <row r="660" spans="1:5" x14ac:dyDescent="0.25">
      <c r="A660" s="4" t="s">
        <v>654</v>
      </c>
      <c r="B660" s="15"/>
      <c r="C660" s="14">
        <f>[1]DEFEDIS!C148</f>
        <v>120</v>
      </c>
      <c r="D660" s="16">
        <f>[1]DEFEDIS!D148</f>
        <v>0.24</v>
      </c>
      <c r="E660" s="16" t="str">
        <f>[1]DEFEDIS!E148</f>
        <v>500 UN</v>
      </c>
    </row>
    <row r="661" spans="1:5" x14ac:dyDescent="0.25">
      <c r="A661" s="4" t="s">
        <v>655</v>
      </c>
      <c r="B661" s="15"/>
      <c r="C661" s="14">
        <f>[1]DEFEDIS!C149</f>
        <v>38.75</v>
      </c>
      <c r="D661" s="16">
        <f>[1]DEFEDIS!D149</f>
        <v>7.7499999999999999E-2</v>
      </c>
      <c r="E661" s="16" t="str">
        <f>[1]DEFEDIS!E149</f>
        <v>500 UN</v>
      </c>
    </row>
    <row r="662" spans="1:5" x14ac:dyDescent="0.25">
      <c r="A662" s="4" t="s">
        <v>656</v>
      </c>
      <c r="B662" s="15"/>
      <c r="C662" s="14">
        <f>[1]BOVITENDRE!C50</f>
        <v>29.5</v>
      </c>
      <c r="D662" s="16">
        <f>[1]BOVITENDRE!D50</f>
        <v>29.5</v>
      </c>
      <c r="E662" s="16" t="str">
        <f>[1]BOVITENDRE!E50</f>
        <v>KG</v>
      </c>
    </row>
    <row r="663" spans="1:5" x14ac:dyDescent="0.25">
      <c r="A663" s="6" t="s">
        <v>657</v>
      </c>
      <c r="B663" s="20"/>
      <c r="C663" s="21">
        <f>[1]BOVITENDRE!C48</f>
        <v>29</v>
      </c>
      <c r="D663" s="22">
        <f>[1]BOVITENDRE!D48</f>
        <v>29</v>
      </c>
      <c r="E663" s="22" t="str">
        <f>[1]BOVITENDRE!E48</f>
        <v>KG</v>
      </c>
    </row>
    <row r="664" spans="1:5" x14ac:dyDescent="0.25">
      <c r="A664" s="6" t="s">
        <v>658</v>
      </c>
      <c r="B664" s="20"/>
      <c r="C664" s="21">
        <f>'[1]Pro bouffe'!C22</f>
        <v>9.9499999999999993</v>
      </c>
      <c r="D664" s="22">
        <f>'[1]Pro bouffe'!D22</f>
        <v>9.9499999999999993</v>
      </c>
      <c r="E664" s="22" t="str">
        <f>'[1]Pro bouffe'!E22</f>
        <v>KG</v>
      </c>
    </row>
    <row r="665" spans="1:5" x14ac:dyDescent="0.25">
      <c r="A665" s="4" t="s">
        <v>659</v>
      </c>
      <c r="B665" s="15"/>
      <c r="C665" s="14">
        <f>[1]BOVITENDRE!C49</f>
        <v>12.95</v>
      </c>
      <c r="D665" s="16">
        <f>[1]BOVITENDRE!D49</f>
        <v>12.95</v>
      </c>
      <c r="E665" s="16" t="str">
        <f>[1]BOVITENDRE!E49</f>
        <v>KG</v>
      </c>
    </row>
    <row r="666" spans="1:5" x14ac:dyDescent="0.25">
      <c r="A666" s="6" t="s">
        <v>660</v>
      </c>
      <c r="B666" s="20"/>
      <c r="C666" s="21">
        <f>'[1]Pro bouffe'!$C$24</f>
        <v>6.55</v>
      </c>
      <c r="D666" s="22">
        <f>C666</f>
        <v>6.55</v>
      </c>
      <c r="E666" s="22" t="s">
        <v>2552</v>
      </c>
    </row>
    <row r="667" spans="1:5" x14ac:dyDescent="0.25">
      <c r="A667" s="4" t="s">
        <v>661</v>
      </c>
      <c r="B667" s="15"/>
      <c r="C667" s="14">
        <f>'[1]Pro bouffe'!C25</f>
        <v>27.95</v>
      </c>
      <c r="D667" s="16">
        <f>'[1]Pro bouffe'!D25</f>
        <v>27.95</v>
      </c>
      <c r="E667" s="16" t="str">
        <f>'[1]Pro bouffe'!E25</f>
        <v>KG</v>
      </c>
    </row>
    <row r="668" spans="1:5" x14ac:dyDescent="0.25">
      <c r="A668" s="6" t="s">
        <v>662</v>
      </c>
      <c r="B668" s="20"/>
      <c r="C668" s="21">
        <f>'[1]VIANDE LAUZON'!C90</f>
        <v>16.559999999999999</v>
      </c>
      <c r="D668" s="40">
        <f>'[1]VIANDE LAUZON'!D90</f>
        <v>3.3119999999999998</v>
      </c>
      <c r="E668" s="22" t="str">
        <f>'[1]VIANDE LAUZON'!E90</f>
        <v>5KG</v>
      </c>
    </row>
    <row r="669" spans="1:5" x14ac:dyDescent="0.25">
      <c r="A669" s="6" t="s">
        <v>663</v>
      </c>
      <c r="B669" s="20"/>
      <c r="C669" s="21">
        <f>'[1]Pro bouffe'!C26</f>
        <v>4.95</v>
      </c>
      <c r="D669" s="22">
        <f>'[1]Pro bouffe'!D26</f>
        <v>4.95</v>
      </c>
      <c r="E669" s="22" t="str">
        <f>'[1]Pro bouffe'!E26</f>
        <v>UNITE</v>
      </c>
    </row>
    <row r="670" spans="1:5" x14ac:dyDescent="0.25">
      <c r="A670" s="4" t="s">
        <v>664</v>
      </c>
      <c r="B670" s="15"/>
      <c r="C670" s="14">
        <f>[1]Slovenia!$C$24</f>
        <v>9.75</v>
      </c>
      <c r="D670" s="16">
        <f>C670</f>
        <v>9.75</v>
      </c>
      <c r="E670" s="16" t="s">
        <v>2552</v>
      </c>
    </row>
    <row r="671" spans="1:5" x14ac:dyDescent="0.25">
      <c r="A671" s="6" t="s">
        <v>665</v>
      </c>
      <c r="B671" s="20"/>
      <c r="C671" s="21">
        <f>[1]BOVITENDRE!C51</f>
        <v>4.49</v>
      </c>
      <c r="D671" s="22">
        <f>[1]BOVITENDRE!D51</f>
        <v>4.49</v>
      </c>
      <c r="E671" s="22" t="str">
        <f>[1]BOVITENDRE!E51</f>
        <v>KG</v>
      </c>
    </row>
    <row r="672" spans="1:5" x14ac:dyDescent="0.25">
      <c r="A672" s="4" t="s">
        <v>666</v>
      </c>
      <c r="B672" s="15"/>
      <c r="C672" s="14">
        <f>'[1]CAN-AM FRUITS SECS'!$C$57</f>
        <v>5.5</v>
      </c>
      <c r="D672" s="16">
        <f>C672*2</f>
        <v>11</v>
      </c>
      <c r="E672" s="16" t="s">
        <v>2597</v>
      </c>
    </row>
    <row r="673" spans="1:5" x14ac:dyDescent="0.25">
      <c r="A673" s="4" t="s">
        <v>667</v>
      </c>
      <c r="B673" s="15"/>
      <c r="C673" s="14">
        <f>[1]DEFEDIS!C150</f>
        <v>0.95</v>
      </c>
      <c r="D673" s="16">
        <f>[1]DEFEDIS!D150</f>
        <v>0.95</v>
      </c>
      <c r="E673" s="16" t="str">
        <f>[1]DEFEDIS!E150</f>
        <v>UN</v>
      </c>
    </row>
    <row r="674" spans="1:5" x14ac:dyDescent="0.25">
      <c r="A674" s="6" t="s">
        <v>668</v>
      </c>
      <c r="B674" s="20"/>
      <c r="C674" s="21">
        <f>[1]DEFEDIS!$C$140</f>
        <v>8.9499999999999993</v>
      </c>
      <c r="D674" s="22">
        <f>C674/24</f>
        <v>0.37291666666666662</v>
      </c>
      <c r="E674" s="22" t="s">
        <v>2649</v>
      </c>
    </row>
    <row r="675" spans="1:5" x14ac:dyDescent="0.25">
      <c r="A675" s="4" t="s">
        <v>669</v>
      </c>
      <c r="B675" s="15"/>
      <c r="C675" s="14">
        <f>'[1]CAN-AM FRUITS SECS'!C56</f>
        <v>4.25</v>
      </c>
      <c r="D675" s="16">
        <f>'[1]CAN-AM FRUITS SECS'!D56</f>
        <v>8.5</v>
      </c>
      <c r="E675" s="16" t="str">
        <f>'[1]CAN-AM FRUITS SECS'!E56</f>
        <v>500GR</v>
      </c>
    </row>
    <row r="676" spans="1:5" x14ac:dyDescent="0.25">
      <c r="A676" s="4" t="s">
        <v>670</v>
      </c>
      <c r="B676" s="15"/>
      <c r="C676" s="14"/>
      <c r="D676" s="16">
        <v>0.2</v>
      </c>
      <c r="E676" s="16"/>
    </row>
    <row r="677" spans="1:5" x14ac:dyDescent="0.25">
      <c r="A677" s="6" t="s">
        <v>671</v>
      </c>
      <c r="B677" s="20"/>
      <c r="C677" s="21">
        <f>'[1]CAN-AM'!$C$121</f>
        <v>48.6</v>
      </c>
      <c r="D677" s="22">
        <f>C677/18.14</f>
        <v>2.6791620727673648</v>
      </c>
      <c r="E677" s="22" t="s">
        <v>2650</v>
      </c>
    </row>
    <row r="678" spans="1:5" x14ac:dyDescent="0.25">
      <c r="A678" s="4" t="s">
        <v>672</v>
      </c>
      <c r="B678" s="15"/>
      <c r="C678" s="14">
        <f>'[1]GOURMET PRIVILÈGE'!$C$17</f>
        <v>14.4</v>
      </c>
      <c r="D678" s="16">
        <f>C678/12</f>
        <v>1.2</v>
      </c>
      <c r="E678" s="16" t="s">
        <v>2599</v>
      </c>
    </row>
    <row r="679" spans="1:5" x14ac:dyDescent="0.25">
      <c r="A679" s="4" t="s">
        <v>673</v>
      </c>
      <c r="B679" s="15"/>
      <c r="C679" s="14">
        <f>'[1]CAN-AM'!C124</f>
        <v>55.88</v>
      </c>
      <c r="D679" s="16">
        <f>'[1]CAN-AM'!D124</f>
        <v>0.46566666666666667</v>
      </c>
      <c r="E679" s="16" t="str">
        <f>'[1]CAN-AM'!E124</f>
        <v>120`S</v>
      </c>
    </row>
    <row r="680" spans="1:5" x14ac:dyDescent="0.25">
      <c r="A680" s="4" t="s">
        <v>674</v>
      </c>
      <c r="B680" s="15"/>
      <c r="C680" s="14">
        <f>[1]DEFEDIS!C152</f>
        <v>41.87</v>
      </c>
      <c r="D680" s="16">
        <f>[1]DEFEDIS!D152</f>
        <v>0.34891666666666665</v>
      </c>
      <c r="E680" s="16" t="str">
        <f>[1]DEFEDIS!E152</f>
        <v>120UNITÉ</v>
      </c>
    </row>
    <row r="681" spans="1:5" x14ac:dyDescent="0.25">
      <c r="A681" s="6" t="s">
        <v>675</v>
      </c>
      <c r="B681" s="20"/>
      <c r="C681" s="21">
        <f>[1]NOREF!$C$119</f>
        <v>15.29</v>
      </c>
      <c r="D681" s="22">
        <f>C681</f>
        <v>15.29</v>
      </c>
      <c r="E681" s="22" t="s">
        <v>2651</v>
      </c>
    </row>
    <row r="682" spans="1:5" x14ac:dyDescent="0.25">
      <c r="A682" s="4" t="s">
        <v>676</v>
      </c>
      <c r="B682" s="15"/>
      <c r="C682" s="14">
        <f>[1]NOREF!C51</f>
        <v>18.899999999999999</v>
      </c>
      <c r="D682" s="16">
        <f>[1]NOREF!D51</f>
        <v>18.899999999999999</v>
      </c>
      <c r="E682" s="16" t="str">
        <f>[1]NOREF!E51</f>
        <v>KG</v>
      </c>
    </row>
    <row r="683" spans="1:5" x14ac:dyDescent="0.25">
      <c r="A683" s="4" t="s">
        <v>677</v>
      </c>
      <c r="B683" s="15"/>
      <c r="C683" s="14">
        <f>'[1]CAN-AM FRUITS SECS'!C58</f>
        <v>22.5</v>
      </c>
      <c r="D683" s="16">
        <f>'[1]CAN-AM FRUITS SECS'!D58</f>
        <v>2.25</v>
      </c>
      <c r="E683" s="16" t="str">
        <f>'[1]CAN-AM FRUITS SECS'!E58</f>
        <v>10KG</v>
      </c>
    </row>
    <row r="684" spans="1:5" x14ac:dyDescent="0.25">
      <c r="A684" s="6" t="s">
        <v>678</v>
      </c>
      <c r="B684" s="20"/>
      <c r="C684" s="21">
        <f>[1]Slovenia!$C$68</f>
        <v>9.9499999999999993</v>
      </c>
      <c r="D684" s="22">
        <f>C684</f>
        <v>9.9499999999999993</v>
      </c>
      <c r="E684" s="22" t="s">
        <v>2552</v>
      </c>
    </row>
    <row r="685" spans="1:5" x14ac:dyDescent="0.25">
      <c r="A685" s="6" t="s">
        <v>679</v>
      </c>
      <c r="B685" s="20"/>
      <c r="C685" s="21"/>
      <c r="D685" s="37" t="e">
        <f>'[1]FICHES TECHNIQUES LOGES FROID'!$E$13007</f>
        <v>#N/A</v>
      </c>
      <c r="E685" s="22" t="s">
        <v>2551</v>
      </c>
    </row>
    <row r="686" spans="1:5" x14ac:dyDescent="0.25">
      <c r="A686" s="6" t="s">
        <v>680</v>
      </c>
      <c r="B686" s="20"/>
      <c r="C686" s="21"/>
      <c r="D686" s="37">
        <f>'[1]FICHES TECHNIQUES LOGES FROID'!$E$12279</f>
        <v>14.046455776942539</v>
      </c>
      <c r="E686" s="22"/>
    </row>
    <row r="687" spans="1:5" x14ac:dyDescent="0.25">
      <c r="A687" s="4" t="s">
        <v>681</v>
      </c>
      <c r="B687" s="15"/>
      <c r="C687" s="14">
        <f>'[1]Fromagerie du 2em'!$C$45</f>
        <v>24.48</v>
      </c>
      <c r="D687" s="16">
        <f>C687</f>
        <v>24.48</v>
      </c>
      <c r="E687" s="16" t="s">
        <v>2552</v>
      </c>
    </row>
    <row r="688" spans="1:5" x14ac:dyDescent="0.25">
      <c r="A688" s="4" t="s">
        <v>682</v>
      </c>
      <c r="B688" s="15"/>
      <c r="C688" s="14">
        <f>'[1]GOURMET PRIVILÈGE'!C19</f>
        <v>1.08</v>
      </c>
      <c r="D688" s="38">
        <f>'[1]GOURMET PRIVILÈGE'!D19</f>
        <v>1.08</v>
      </c>
      <c r="E688" s="16" t="str">
        <f>'[1]GOURMET PRIVILÈGE'!E19</f>
        <v>UN</v>
      </c>
    </row>
    <row r="689" spans="1:5" x14ac:dyDescent="0.25">
      <c r="A689" s="6" t="s">
        <v>683</v>
      </c>
      <c r="B689" s="20"/>
      <c r="C689" s="21">
        <f>'[1]GOURMET PRIVILÈGE'!$C$20</f>
        <v>7.9</v>
      </c>
      <c r="D689" s="22">
        <f>C689/12</f>
        <v>0.65833333333333333</v>
      </c>
      <c r="E689" s="22" t="s">
        <v>2599</v>
      </c>
    </row>
    <row r="690" spans="1:5" x14ac:dyDescent="0.25">
      <c r="A690" s="6" t="s">
        <v>684</v>
      </c>
      <c r="B690" s="20"/>
      <c r="C690" s="21"/>
      <c r="D690" s="37">
        <f>'[1]FICHES TECHNIQUES LOGES CHAUD'!$E$4168</f>
        <v>10.447859462597387</v>
      </c>
      <c r="E690" s="22"/>
    </row>
    <row r="691" spans="1:5" x14ac:dyDescent="0.25">
      <c r="A691" s="4" t="s">
        <v>685</v>
      </c>
      <c r="B691" s="15"/>
      <c r="C691" s="14"/>
      <c r="D691" s="25">
        <f>'[1]LES SAUCES DE BASES'!$E$32</f>
        <v>8.6992426112737604</v>
      </c>
      <c r="E691" s="16"/>
    </row>
    <row r="692" spans="1:5" x14ac:dyDescent="0.25">
      <c r="A692" s="6" t="s">
        <v>686</v>
      </c>
      <c r="B692" s="20"/>
      <c r="C692" s="21"/>
      <c r="D692" s="26">
        <v>0.9</v>
      </c>
      <c r="E692" s="22"/>
    </row>
    <row r="693" spans="1:5" x14ac:dyDescent="0.25">
      <c r="A693" s="6" t="s">
        <v>687</v>
      </c>
      <c r="B693" s="20"/>
      <c r="C693" s="21"/>
      <c r="D693" s="26">
        <v>1.5</v>
      </c>
      <c r="E693" s="22"/>
    </row>
    <row r="694" spans="1:5" x14ac:dyDescent="0.25">
      <c r="A694" s="6" t="s">
        <v>688</v>
      </c>
      <c r="B694" s="20"/>
      <c r="C694" s="21">
        <f>[1]NOREF!C52</f>
        <v>82.68</v>
      </c>
      <c r="D694" s="22">
        <f>[1]NOREF!D52</f>
        <v>0.55120000000000002</v>
      </c>
      <c r="E694" s="22" t="str">
        <f>[1]NOREF!E52</f>
        <v>3*50 UN</v>
      </c>
    </row>
    <row r="695" spans="1:5" x14ac:dyDescent="0.25">
      <c r="A695" s="6" t="s">
        <v>689</v>
      </c>
      <c r="B695" s="20"/>
      <c r="C695" s="21">
        <f>[1]DEFEDIS!C154</f>
        <v>160</v>
      </c>
      <c r="D695" s="22">
        <f>[1]DEFEDIS!D154</f>
        <v>0.22222222222222221</v>
      </c>
      <c r="E695" s="22" t="str">
        <f>[1]DEFEDIS!E154</f>
        <v>16*45UN</v>
      </c>
    </row>
    <row r="696" spans="1:5" x14ac:dyDescent="0.25">
      <c r="A696" s="6" t="s">
        <v>690</v>
      </c>
      <c r="B696" s="20"/>
      <c r="C696" s="21">
        <f>[1]DEFEDIS!C155</f>
        <v>76.040000000000006</v>
      </c>
      <c r="D696" s="22">
        <f>[1]DEFEDIS!D155</f>
        <v>0.50693333333333335</v>
      </c>
      <c r="E696" s="22" t="str">
        <f>[1]DEFEDIS!E155</f>
        <v>3*50 UNITÉ</v>
      </c>
    </row>
    <row r="697" spans="1:5" x14ac:dyDescent="0.25">
      <c r="A697" s="6" t="s">
        <v>691</v>
      </c>
      <c r="B697" s="20"/>
      <c r="C697" s="21">
        <f>[1]DEFEDIS!C156</f>
        <v>48.12</v>
      </c>
      <c r="D697" s="22">
        <f>[1]DEFEDIS!D156</f>
        <v>16.04</v>
      </c>
      <c r="E697" s="22" t="str">
        <f>[1]DEFEDIS!E156</f>
        <v>6*500GR</v>
      </c>
    </row>
    <row r="698" spans="1:5" x14ac:dyDescent="0.25">
      <c r="A698" s="6" t="s">
        <v>692</v>
      </c>
      <c r="B698" s="20"/>
      <c r="C698" s="21">
        <f>'[1]Pro bouffe'!C27</f>
        <v>10.95</v>
      </c>
      <c r="D698" s="22">
        <f>'[1]Pro bouffe'!D27</f>
        <v>10.95</v>
      </c>
      <c r="E698" s="22" t="str">
        <f>'[1]Pro bouffe'!E27</f>
        <v>KG</v>
      </c>
    </row>
    <row r="699" spans="1:5" x14ac:dyDescent="0.25">
      <c r="A699" s="4" t="s">
        <v>693</v>
      </c>
      <c r="B699" s="15"/>
      <c r="C699" s="14">
        <f>[1]DEFEDIS!$C$141</f>
        <v>20.81</v>
      </c>
      <c r="D699" s="16">
        <f>C699/3/5</f>
        <v>1.3873333333333333</v>
      </c>
      <c r="E699" s="16" t="s">
        <v>2652</v>
      </c>
    </row>
    <row r="700" spans="1:5" x14ac:dyDescent="0.25">
      <c r="A700" s="6" t="s">
        <v>694</v>
      </c>
      <c r="B700" s="20"/>
      <c r="C700" s="21">
        <f>'[1]Pro bouffe'!$C$28</f>
        <v>0.75</v>
      </c>
      <c r="D700" s="22">
        <v>0</v>
      </c>
      <c r="E700" s="22" t="s">
        <v>2555</v>
      </c>
    </row>
    <row r="701" spans="1:5" x14ac:dyDescent="0.25">
      <c r="A701" s="4" t="s">
        <v>695</v>
      </c>
      <c r="B701" s="15"/>
      <c r="C701" s="14">
        <f>[1]NOREF!C53</f>
        <v>17.600000000000001</v>
      </c>
      <c r="D701" s="16">
        <f>[1]NOREF!D53</f>
        <v>17.600000000000001</v>
      </c>
      <c r="E701" s="16" t="str">
        <f>[1]NOREF!E53</f>
        <v>KG</v>
      </c>
    </row>
    <row r="702" spans="1:5" x14ac:dyDescent="0.25">
      <c r="A702" s="4" t="s">
        <v>696</v>
      </c>
      <c r="B702" s="15"/>
      <c r="C702" s="14"/>
      <c r="D702" s="36">
        <f>'[1]FICHES TECHNIQUES LOGES FROID'!$E$16427</f>
        <v>0.88172263795895012</v>
      </c>
      <c r="E702" s="16"/>
    </row>
    <row r="703" spans="1:5" x14ac:dyDescent="0.25">
      <c r="A703" s="6" t="s">
        <v>697</v>
      </c>
      <c r="B703" s="20"/>
      <c r="C703" s="21">
        <f>'[1]AMOUR DE PAIN'!$C$23</f>
        <v>0</v>
      </c>
      <c r="D703" s="22">
        <f>C703</f>
        <v>0</v>
      </c>
      <c r="E703" s="22"/>
    </row>
    <row r="704" spans="1:5" x14ac:dyDescent="0.25">
      <c r="A704" s="4" t="s">
        <v>698</v>
      </c>
      <c r="B704" s="15"/>
      <c r="C704" s="14">
        <f>[1]DEFEDIS!C160</f>
        <v>59.97</v>
      </c>
      <c r="D704" s="16">
        <f>[1]DEFEDIS!D160</f>
        <v>29.984999999999999</v>
      </c>
      <c r="E704" s="16" t="str">
        <f>[1]DEFEDIS!E160</f>
        <v>2UNITE</v>
      </c>
    </row>
    <row r="705" spans="1:5" x14ac:dyDescent="0.25">
      <c r="A705" s="4" t="s">
        <v>699</v>
      </c>
      <c r="B705" s="15"/>
      <c r="C705" s="14">
        <f>'[1]CAN-AM'!C126</f>
        <v>140.46</v>
      </c>
      <c r="D705" s="16">
        <f>'[1]CAN-AM'!D126</f>
        <v>0.17557500000000001</v>
      </c>
      <c r="E705" s="16" t="str">
        <f>'[1]CAN-AM'!E126</f>
        <v>16*900GR (800UN)</v>
      </c>
    </row>
    <row r="706" spans="1:5" x14ac:dyDescent="0.25">
      <c r="A706" s="4" t="s">
        <v>700</v>
      </c>
      <c r="B706" s="15"/>
      <c r="C706" s="14">
        <f>[1]DEFEDIS!C161</f>
        <v>27.62</v>
      </c>
      <c r="D706" s="16">
        <f>[1]DEFEDIS!D161</f>
        <v>0.32494117647058823</v>
      </c>
      <c r="E706" s="16" t="str">
        <f>[1]DEFEDIS!E161</f>
        <v>85UN</v>
      </c>
    </row>
    <row r="707" spans="1:5" x14ac:dyDescent="0.25">
      <c r="A707" s="6" t="s">
        <v>701</v>
      </c>
      <c r="B707" s="20"/>
      <c r="C707" s="21">
        <f>'[1]FRANCE DELICE'!$C$12</f>
        <v>7.8</v>
      </c>
      <c r="D707" s="22">
        <f>C707</f>
        <v>7.8</v>
      </c>
      <c r="E707" s="22" t="s">
        <v>2562</v>
      </c>
    </row>
    <row r="708" spans="1:5" x14ac:dyDescent="0.25">
      <c r="A708" s="6" t="s">
        <v>702</v>
      </c>
      <c r="B708" s="20"/>
      <c r="C708" s="21"/>
      <c r="D708" s="37">
        <f>'[1]FICHES TECHNIQUES LOGES CHAUD'!$C$4621</f>
        <v>3.8211333610591653</v>
      </c>
      <c r="E708" s="22"/>
    </row>
    <row r="709" spans="1:5" x14ac:dyDescent="0.25">
      <c r="A709" s="4" t="s">
        <v>703</v>
      </c>
      <c r="B709" s="15"/>
      <c r="C709" s="14">
        <f>'[1]CAN-AM'!$C$123</f>
        <v>2.75</v>
      </c>
      <c r="D709" s="16">
        <f>C709/80</f>
        <v>3.4375000000000003E-2</v>
      </c>
      <c r="E709" s="16" t="s">
        <v>2653</v>
      </c>
    </row>
    <row r="710" spans="1:5" x14ac:dyDescent="0.25">
      <c r="A710" s="6" t="s">
        <v>704</v>
      </c>
      <c r="B710" s="20"/>
      <c r="C710" s="21">
        <f>[1]DEFEDIS!$C$158</f>
        <v>15.95</v>
      </c>
      <c r="D710" s="22">
        <v>0</v>
      </c>
      <c r="E710" s="22" t="s">
        <v>2584</v>
      </c>
    </row>
    <row r="711" spans="1:5" x14ac:dyDescent="0.25">
      <c r="A711" s="6" t="s">
        <v>705</v>
      </c>
      <c r="B711" s="20"/>
      <c r="C711" s="21"/>
      <c r="D711" s="22">
        <v>0</v>
      </c>
      <c r="E711" s="22"/>
    </row>
    <row r="712" spans="1:5" x14ac:dyDescent="0.25">
      <c r="A712" s="4" t="s">
        <v>706</v>
      </c>
      <c r="B712" s="15"/>
      <c r="C712" s="14">
        <f>[1]DEFEDIS!$C$159</f>
        <v>27.37</v>
      </c>
      <c r="D712" s="16">
        <f>C712/12</f>
        <v>2.2808333333333333</v>
      </c>
      <c r="E712" s="16" t="s">
        <v>2654</v>
      </c>
    </row>
    <row r="713" spans="1:5" x14ac:dyDescent="0.25">
      <c r="A713" s="6" t="s">
        <v>707</v>
      </c>
      <c r="B713" s="20"/>
      <c r="C713" s="21">
        <f>[1]DEFEDIS!$C$160</f>
        <v>59.97</v>
      </c>
      <c r="D713" s="22">
        <f>C713/12</f>
        <v>4.9974999999999996</v>
      </c>
      <c r="E713" s="22" t="s">
        <v>2655</v>
      </c>
    </row>
    <row r="714" spans="1:5" x14ac:dyDescent="0.25">
      <c r="A714" s="4" t="s">
        <v>708</v>
      </c>
      <c r="B714" s="15"/>
      <c r="C714" s="14">
        <f>'[1]CAN-AM'!C127</f>
        <v>32.5</v>
      </c>
      <c r="D714" s="16">
        <f>'[1]CAN-AM'!D127</f>
        <v>7.1743929359823397</v>
      </c>
      <c r="E714" s="16" t="str">
        <f>'[1]CAN-AM'!E127</f>
        <v>10LBS</v>
      </c>
    </row>
    <row r="715" spans="1:5" x14ac:dyDescent="0.25">
      <c r="A715" s="4" t="s">
        <v>709</v>
      </c>
      <c r="B715" s="15"/>
      <c r="C715" s="14">
        <f>'[1]CAN-AM'!C128</f>
        <v>14.25</v>
      </c>
      <c r="D715" s="16">
        <f>'[1]CAN-AM'!D128</f>
        <v>3.1456953642384105</v>
      </c>
      <c r="E715" s="16" t="str">
        <f>'[1]CAN-AM'!E128</f>
        <v>10LBS</v>
      </c>
    </row>
    <row r="716" spans="1:5" x14ac:dyDescent="0.25">
      <c r="A716" s="6" t="s">
        <v>710</v>
      </c>
      <c r="B716" s="20"/>
      <c r="C716" s="21">
        <f>'[1]CAN-AM'!C129</f>
        <v>36</v>
      </c>
      <c r="D716" s="22">
        <f>'[1]CAN-AM'!D129</f>
        <v>0.75</v>
      </c>
      <c r="E716" s="22" t="str">
        <f>'[1]CAN-AM'!E129</f>
        <v>48/SAC</v>
      </c>
    </row>
    <row r="717" spans="1:5" x14ac:dyDescent="0.25">
      <c r="A717" s="6" t="s">
        <v>711</v>
      </c>
      <c r="B717" s="20"/>
      <c r="C717" s="21">
        <f>'[1]FRANCE DELICE'!C11</f>
        <v>7.8</v>
      </c>
      <c r="D717" s="22">
        <f>'[1]FRANCE DELICE'!D11</f>
        <v>1.3</v>
      </c>
      <c r="E717" s="22" t="str">
        <f>'[1]FRANCE DELICE'!E11</f>
        <v>6 UN</v>
      </c>
    </row>
    <row r="718" spans="1:5" x14ac:dyDescent="0.25">
      <c r="A718" s="4" t="s">
        <v>712</v>
      </c>
      <c r="B718" s="15"/>
      <c r="C718" s="14">
        <f>'[1]FRANCE DELICE'!C12</f>
        <v>7.8</v>
      </c>
      <c r="D718" s="16">
        <f>'[1]FRANCE DELICE'!D12</f>
        <v>1.3</v>
      </c>
      <c r="E718" s="16" t="str">
        <f>'[1]FRANCE DELICE'!E12</f>
        <v>6UN</v>
      </c>
    </row>
    <row r="719" spans="1:5" x14ac:dyDescent="0.25">
      <c r="A719" s="6" t="s">
        <v>713</v>
      </c>
      <c r="B719" s="20"/>
      <c r="C719" s="21">
        <f>[1]NOREF!C54</f>
        <v>4.5</v>
      </c>
      <c r="D719" s="22">
        <f>[1]NOREF!D54</f>
        <v>4.5</v>
      </c>
      <c r="E719" s="22" t="str">
        <f>[1]NOREF!E54</f>
        <v>KG</v>
      </c>
    </row>
    <row r="720" spans="1:5" x14ac:dyDescent="0.25">
      <c r="A720" s="6" t="s">
        <v>714</v>
      </c>
      <c r="B720" s="20"/>
      <c r="C720" s="21"/>
      <c r="D720" s="37">
        <f>'[1]FICHES TECHNIQUES LOGES FROID'!$E$19095</f>
        <v>0.25563437500000002</v>
      </c>
      <c r="E720" s="22"/>
    </row>
    <row r="721" spans="1:5" x14ac:dyDescent="0.25">
      <c r="A721" s="4" t="s">
        <v>715</v>
      </c>
      <c r="B721" s="15"/>
      <c r="C721" s="14">
        <f>'[1]Fromagerie du 2em'!$C$46</f>
        <v>43.99</v>
      </c>
      <c r="D721" s="16">
        <f>C721</f>
        <v>43.99</v>
      </c>
      <c r="E721" s="16" t="s">
        <v>2552</v>
      </c>
    </row>
    <row r="722" spans="1:5" x14ac:dyDescent="0.25">
      <c r="A722" s="4" t="s">
        <v>716</v>
      </c>
      <c r="B722" s="15"/>
      <c r="C722" s="14"/>
      <c r="D722" s="38">
        <f>'[1]FICHES TECHNIQUES LOGES FROID'!$E$16028</f>
        <v>2.7586816223199859</v>
      </c>
      <c r="E722" s="16"/>
    </row>
    <row r="723" spans="1:5" x14ac:dyDescent="0.25">
      <c r="A723" s="4" t="s">
        <v>717</v>
      </c>
      <c r="B723" s="15"/>
      <c r="C723" s="14"/>
      <c r="D723" s="38">
        <f>'[1]FICHES TECHNIQUES LOGES FROID'!$E$21604</f>
        <v>10.314541797399858</v>
      </c>
      <c r="E723" s="16"/>
    </row>
    <row r="724" spans="1:5" x14ac:dyDescent="0.25">
      <c r="A724" s="4" t="s">
        <v>718</v>
      </c>
      <c r="B724" s="15"/>
      <c r="C724" s="14">
        <f>[1]DEFEDIS!C165</f>
        <v>44.77</v>
      </c>
      <c r="D724" s="16">
        <f>[1]DEFEDIS!D165</f>
        <v>9.861233480176212</v>
      </c>
      <c r="E724" s="16" t="str">
        <f>[1]DEFEDIS!E165</f>
        <v>2*2.27KG</v>
      </c>
    </row>
    <row r="725" spans="1:5" x14ac:dyDescent="0.25">
      <c r="A725" s="6" t="s">
        <v>719</v>
      </c>
      <c r="B725" s="20"/>
      <c r="C725" s="21">
        <f>[1]Slovenia!$C$26</f>
        <v>17.95</v>
      </c>
      <c r="D725" s="22">
        <f>C725</f>
        <v>17.95</v>
      </c>
      <c r="E725" s="22" t="s">
        <v>2552</v>
      </c>
    </row>
    <row r="726" spans="1:5" x14ac:dyDescent="0.25">
      <c r="A726" s="4" t="s">
        <v>720</v>
      </c>
      <c r="B726" s="15"/>
      <c r="C726" s="14">
        <f>[1]BOVITENDRE!C52</f>
        <v>11.89</v>
      </c>
      <c r="D726" s="16">
        <f>[1]BOVITENDRE!D52</f>
        <v>11.89</v>
      </c>
      <c r="E726" s="16" t="str">
        <f>[1]BOVITENDRE!E52</f>
        <v>KG</v>
      </c>
    </row>
    <row r="727" spans="1:5" x14ac:dyDescent="0.25">
      <c r="A727" s="4" t="s">
        <v>721</v>
      </c>
      <c r="B727" s="15"/>
      <c r="C727" s="14">
        <f>[1]Slovenia!$C$28</f>
        <v>10</v>
      </c>
      <c r="D727" s="16">
        <f>C727</f>
        <v>10</v>
      </c>
      <c r="E727" s="16" t="s">
        <v>2552</v>
      </c>
    </row>
    <row r="728" spans="1:5" x14ac:dyDescent="0.25">
      <c r="A728" s="6" t="s">
        <v>722</v>
      </c>
      <c r="B728" s="20"/>
      <c r="C728" s="21">
        <f>[1]Slovenia!$C$27</f>
        <v>17.95</v>
      </c>
      <c r="D728" s="22">
        <f>C728</f>
        <v>17.95</v>
      </c>
      <c r="E728" s="22" t="s">
        <v>2552</v>
      </c>
    </row>
    <row r="729" spans="1:5" x14ac:dyDescent="0.25">
      <c r="A729" s="6" t="s">
        <v>723</v>
      </c>
      <c r="B729" s="20"/>
      <c r="C729" s="21">
        <f>[1]BOVITENDRE!C53</f>
        <v>21.89</v>
      </c>
      <c r="D729" s="22">
        <f>[1]BOVITENDRE!D53</f>
        <v>21.89</v>
      </c>
      <c r="E729" s="22" t="str">
        <f>[1]BOVITENDRE!E53</f>
        <v>KG</v>
      </c>
    </row>
    <row r="730" spans="1:5" x14ac:dyDescent="0.25">
      <c r="A730" s="4" t="s">
        <v>724</v>
      </c>
      <c r="B730" s="15"/>
      <c r="C730" s="14">
        <f>'[1]Fromagerie du 2em'!C47</f>
        <v>81.510000000000005</v>
      </c>
      <c r="D730" s="16">
        <f>'[1]Fromagerie du 2em'!D47</f>
        <v>14.82</v>
      </c>
      <c r="E730" s="16" t="str">
        <f>'[1]Fromagerie du 2em'!E47</f>
        <v>5.5 KG</v>
      </c>
    </row>
    <row r="731" spans="1:5" x14ac:dyDescent="0.25">
      <c r="A731" s="4" t="s">
        <v>725</v>
      </c>
      <c r="B731" s="15"/>
      <c r="C731" s="14"/>
      <c r="D731" s="25">
        <f>'[1]LES SAUCES DE BASES'!$E$458</f>
        <v>5.2272500000000006</v>
      </c>
      <c r="E731" s="16"/>
    </row>
    <row r="732" spans="1:5" x14ac:dyDescent="0.25">
      <c r="A732" s="6" t="s">
        <v>726</v>
      </c>
      <c r="B732" s="20"/>
      <c r="C732" s="21">
        <f>'[1]CAN-AM'!$C$129</f>
        <v>36</v>
      </c>
      <c r="D732" s="22">
        <f>C732/4.53</f>
        <v>7.9470198675496686</v>
      </c>
      <c r="E732" s="22" t="s">
        <v>2656</v>
      </c>
    </row>
    <row r="733" spans="1:5" x14ac:dyDescent="0.25">
      <c r="A733" s="6" t="s">
        <v>727</v>
      </c>
      <c r="B733" s="20"/>
      <c r="C733" s="21"/>
      <c r="D733" s="37">
        <f>'[1]FICHES TECHNIQUES LOGES CHAUD'!$E$9657</f>
        <v>1.0323509933774837</v>
      </c>
      <c r="E733" s="22"/>
    </row>
    <row r="734" spans="1:5" x14ac:dyDescent="0.25">
      <c r="A734" s="6" t="s">
        <v>728</v>
      </c>
      <c r="B734" s="20"/>
      <c r="C734" s="21">
        <f>'[1]CAN-AM'!C131</f>
        <v>39.75</v>
      </c>
      <c r="D734" s="22">
        <f>'[1]CAN-AM'!D131</f>
        <v>17.51101321585903</v>
      </c>
      <c r="E734" s="22" t="str">
        <f>'[1]CAN-AM'!E131</f>
        <v>5LB</v>
      </c>
    </row>
    <row r="735" spans="1:5" x14ac:dyDescent="0.25">
      <c r="A735" s="4" t="s">
        <v>729</v>
      </c>
      <c r="B735" s="15"/>
      <c r="C735" s="14">
        <f>[1]DEFEDIS!C162</f>
        <v>32.92</v>
      </c>
      <c r="D735" s="16">
        <f>[1]DEFEDIS!D162</f>
        <v>0.27433333333333337</v>
      </c>
      <c r="E735" s="16" t="str">
        <f>[1]DEFEDIS!E162</f>
        <v>120/CS</v>
      </c>
    </row>
    <row r="736" spans="1:5" x14ac:dyDescent="0.25">
      <c r="A736" s="4" t="s">
        <v>730</v>
      </c>
      <c r="B736" s="15"/>
      <c r="C736" s="14"/>
      <c r="D736" s="36">
        <f>'[1]FICHES TECHNIQUES LOGES CHAUD'!$E$12068</f>
        <v>30.505603502302744</v>
      </c>
      <c r="E736" s="16"/>
    </row>
    <row r="737" spans="1:5" x14ac:dyDescent="0.25">
      <c r="A737" s="4" t="s">
        <v>731</v>
      </c>
      <c r="B737" s="15"/>
      <c r="C737" s="14">
        <f>[1]BOVITENDRE!C54</f>
        <v>20.16</v>
      </c>
      <c r="D737" s="16">
        <f>[1]BOVITENDRE!D54</f>
        <v>20.16</v>
      </c>
      <c r="E737" s="16" t="str">
        <f>[1]BOVITENDRE!E54</f>
        <v>KG</v>
      </c>
    </row>
    <row r="738" spans="1:5" x14ac:dyDescent="0.25">
      <c r="A738" s="6" t="s">
        <v>732</v>
      </c>
      <c r="B738" s="20"/>
      <c r="C738" s="21">
        <f>'[1]Pro bouffe'!C29</f>
        <v>10.199999999999999</v>
      </c>
      <c r="D738" s="30">
        <f>'[1]Pro bouffe'!D29</f>
        <v>10.199999999999999</v>
      </c>
      <c r="E738" s="22" t="str">
        <f>'[1]Pro bouffe'!E29</f>
        <v>KG</v>
      </c>
    </row>
    <row r="739" spans="1:5" x14ac:dyDescent="0.25">
      <c r="A739" s="4" t="s">
        <v>733</v>
      </c>
      <c r="B739" s="15"/>
      <c r="C739" s="14">
        <f>[1]Slovenia!C29</f>
        <v>7.95</v>
      </c>
      <c r="D739" s="16">
        <f>[1]Slovenia!D29</f>
        <v>7.95</v>
      </c>
      <c r="E739" s="16" t="str">
        <f>[1]Slovenia!E29</f>
        <v>KG</v>
      </c>
    </row>
    <row r="740" spans="1:5" x14ac:dyDescent="0.25">
      <c r="A740" s="4" t="s">
        <v>734</v>
      </c>
      <c r="B740" s="15"/>
      <c r="C740" s="14">
        <f>[1]BOVITENDRE!C55</f>
        <v>6.89</v>
      </c>
      <c r="D740" s="16">
        <f>[1]BOVITENDRE!D55</f>
        <v>6.89</v>
      </c>
      <c r="E740" s="16" t="str">
        <f>[1]BOVITENDRE!E55</f>
        <v>KG</v>
      </c>
    </row>
    <row r="741" spans="1:5" x14ac:dyDescent="0.25">
      <c r="A741" s="6" t="s">
        <v>735</v>
      </c>
      <c r="B741" s="20"/>
      <c r="C741" s="21">
        <f>'[1]VIANDE LAUZON'!C54</f>
        <v>7.12</v>
      </c>
      <c r="D741" s="40">
        <f>'[1]VIANDE LAUZON'!D54</f>
        <v>7.12</v>
      </c>
      <c r="E741" s="22" t="str">
        <f>'[1]VIANDE LAUZON'!E54</f>
        <v>KG</v>
      </c>
    </row>
    <row r="742" spans="1:5" x14ac:dyDescent="0.25">
      <c r="A742" s="6" t="s">
        <v>736</v>
      </c>
      <c r="B742" s="20"/>
      <c r="C742" s="21">
        <f>'[1]CAN-AM FRUITS SECS'!C60</f>
        <v>12.25</v>
      </c>
      <c r="D742" s="22">
        <f>'[1]CAN-AM FRUITS SECS'!D60</f>
        <v>6.125</v>
      </c>
      <c r="E742" s="22" t="str">
        <f>'[1]CAN-AM FRUITS SECS'!E60</f>
        <v>2 KG</v>
      </c>
    </row>
    <row r="743" spans="1:5" x14ac:dyDescent="0.25">
      <c r="A743" s="4" t="s">
        <v>737</v>
      </c>
      <c r="B743" s="15"/>
      <c r="C743" s="14">
        <f>[1]DEFEDIS!C168</f>
        <v>27.16</v>
      </c>
      <c r="D743" s="16">
        <f>[1]DEFEDIS!D168</f>
        <v>6.79</v>
      </c>
      <c r="E743" s="16" t="str">
        <f>[1]DEFEDIS!E168</f>
        <v>4 LITRES</v>
      </c>
    </row>
    <row r="744" spans="1:5" x14ac:dyDescent="0.25">
      <c r="A744" s="4" t="s">
        <v>738</v>
      </c>
      <c r="B744" s="15"/>
      <c r="C744" s="14">
        <f>'[1]CAN-AM FRUITS SECS'!C59</f>
        <v>5.16</v>
      </c>
      <c r="D744" s="16">
        <f>'[1]CAN-AM FRUITS SECS'!D59</f>
        <v>10.836</v>
      </c>
      <c r="E744" s="16" t="str">
        <f>'[1]CAN-AM FRUITS SECS'!E59</f>
        <v>0.47 KG</v>
      </c>
    </row>
    <row r="745" spans="1:5" x14ac:dyDescent="0.25">
      <c r="A745" s="4" t="s">
        <v>739</v>
      </c>
      <c r="B745" s="15"/>
      <c r="C745" s="14">
        <f>[1]DEFEDIS!C169</f>
        <v>9</v>
      </c>
      <c r="D745" s="16">
        <f>[1]DEFEDIS!D169</f>
        <v>13.636363636363635</v>
      </c>
      <c r="E745" s="16" t="str">
        <f>[1]DEFEDIS!E169</f>
        <v>660 GR</v>
      </c>
    </row>
    <row r="746" spans="1:5" x14ac:dyDescent="0.25">
      <c r="A746" s="6" t="s">
        <v>740</v>
      </c>
      <c r="B746" s="20"/>
      <c r="C746" s="21">
        <f>'[1]CAN-AM FRUITS SECS'!C61</f>
        <v>5.0999999999999996</v>
      </c>
      <c r="D746" s="22">
        <f>'[1]CAN-AM FRUITS SECS'!D61</f>
        <v>10.199999999999999</v>
      </c>
      <c r="E746" s="22" t="str">
        <f>'[1]CAN-AM FRUITS SECS'!E61</f>
        <v>500GR</v>
      </c>
    </row>
    <row r="747" spans="1:5" x14ac:dyDescent="0.25">
      <c r="A747" s="6" t="s">
        <v>741</v>
      </c>
      <c r="B747" s="20"/>
      <c r="C747" s="21">
        <f>[1]DEFEDIS!C170</f>
        <v>9</v>
      </c>
      <c r="D747" s="22">
        <f>[1]DEFEDIS!D170</f>
        <v>12.857142857142858</v>
      </c>
      <c r="E747" s="22" t="str">
        <f>[1]DEFEDIS!E170</f>
        <v>660 GR</v>
      </c>
    </row>
    <row r="748" spans="1:5" x14ac:dyDescent="0.25">
      <c r="A748" s="6" t="s">
        <v>742</v>
      </c>
      <c r="B748" s="20"/>
      <c r="C748" s="21">
        <f>[1]DEFEDIS!C171</f>
        <v>11.69</v>
      </c>
      <c r="D748" s="22">
        <f>[1]DEFEDIS!D171</f>
        <v>20.875</v>
      </c>
      <c r="E748" s="22" t="str">
        <f>[1]DEFEDIS!E171</f>
        <v>560GR</v>
      </c>
    </row>
    <row r="749" spans="1:5" x14ac:dyDescent="0.25">
      <c r="A749" s="6" t="s">
        <v>743</v>
      </c>
      <c r="B749" s="20"/>
      <c r="C749" s="21"/>
      <c r="D749" s="42">
        <f>'[1]FICHES TECHNIQUES LOGES CHAUD'!$E$11427</f>
        <v>0.71451306219684596</v>
      </c>
      <c r="E749" s="22"/>
    </row>
    <row r="750" spans="1:5" x14ac:dyDescent="0.25">
      <c r="A750" s="4" t="s">
        <v>744</v>
      </c>
      <c r="B750" s="15"/>
      <c r="C750" s="14">
        <f>'[1]CAN-AM'!C132</f>
        <v>8</v>
      </c>
      <c r="D750" s="16">
        <f>'[1]CAN-AM'!D132</f>
        <v>7.0796460176991154</v>
      </c>
      <c r="E750" s="16" t="str">
        <f>'[1]CAN-AM'!E132</f>
        <v>2,5LBS</v>
      </c>
    </row>
    <row r="751" spans="1:5" x14ac:dyDescent="0.25">
      <c r="A751" s="4" t="s">
        <v>745</v>
      </c>
      <c r="B751" s="15"/>
      <c r="C751" s="14">
        <f>[1]DEFEDIS!C172</f>
        <v>29.31</v>
      </c>
      <c r="D751" s="16">
        <f>[1]DEFEDIS!D172</f>
        <v>2.4424999999999999</v>
      </c>
      <c r="E751" s="16" t="str">
        <f>[1]DEFEDIS!E172</f>
        <v>12*1KG</v>
      </c>
    </row>
    <row r="752" spans="1:5" x14ac:dyDescent="0.25">
      <c r="A752" s="4" t="s">
        <v>746</v>
      </c>
      <c r="B752" s="15"/>
      <c r="C752" s="14">
        <f>'[1]CAN-AM'!C133</f>
        <v>24.75</v>
      </c>
      <c r="D752" s="16">
        <f>'[1]CAN-AM'!D133</f>
        <v>5.4515418502202646</v>
      </c>
      <c r="E752" s="16" t="str">
        <f>'[1]CAN-AM'!E133</f>
        <v>10LB</v>
      </c>
    </row>
    <row r="753" spans="1:5" x14ac:dyDescent="0.25">
      <c r="A753" s="4" t="s">
        <v>747</v>
      </c>
      <c r="B753" s="15"/>
      <c r="C753" s="14"/>
      <c r="D753" s="36">
        <f>'[1]FICHES TECHNIQUES LOGES CHAUD'!$E$16391</f>
        <v>4.0394539589099834</v>
      </c>
      <c r="E753" s="16"/>
    </row>
    <row r="754" spans="1:5" x14ac:dyDescent="0.25">
      <c r="A754" s="4" t="s">
        <v>748</v>
      </c>
      <c r="B754" s="15"/>
      <c r="C754" s="14"/>
      <c r="D754" s="38">
        <f>'[1]FICHES TECHNIQUES LOGES FROID'!$E$11469</f>
        <v>5.3859386118799781</v>
      </c>
      <c r="E754" s="16"/>
    </row>
    <row r="755" spans="1:5" x14ac:dyDescent="0.25">
      <c r="A755" s="6" t="s">
        <v>749</v>
      </c>
      <c r="B755" s="20"/>
      <c r="C755" s="21">
        <f>'[1]CAN-AM'!$C$132</f>
        <v>8</v>
      </c>
      <c r="D755" s="22">
        <f>C755/12</f>
        <v>0.66666666666666663</v>
      </c>
      <c r="E755" s="22" t="s">
        <v>2657</v>
      </c>
    </row>
    <row r="756" spans="1:5" x14ac:dyDescent="0.25">
      <c r="A756" s="6" t="s">
        <v>750</v>
      </c>
      <c r="B756" s="20"/>
      <c r="C756" s="21">
        <f>[1]Transatlantique!C36</f>
        <v>82</v>
      </c>
      <c r="D756" s="22">
        <f>[1]Transatlantique!D36</f>
        <v>82</v>
      </c>
      <c r="E756" s="22" t="str">
        <f>[1]Transatlantique!E36</f>
        <v>KG</v>
      </c>
    </row>
    <row r="757" spans="1:5" x14ac:dyDescent="0.25">
      <c r="A757" s="6" t="s">
        <v>751</v>
      </c>
      <c r="B757" s="20"/>
      <c r="C757" s="21">
        <f>[1]BOVITENDRE!C56</f>
        <v>8.89</v>
      </c>
      <c r="D757" s="22">
        <f>[1]BOVITENDRE!D56</f>
        <v>8.89</v>
      </c>
      <c r="E757" s="22" t="str">
        <f>[1]BOVITENDRE!E56</f>
        <v>KG</v>
      </c>
    </row>
    <row r="758" spans="1:5" x14ac:dyDescent="0.25">
      <c r="A758" s="4" t="s">
        <v>752</v>
      </c>
      <c r="B758" s="15"/>
      <c r="C758" s="14">
        <f>[1]BOVITENDRE!$C$58</f>
        <v>16.89</v>
      </c>
      <c r="D758" s="16">
        <f>C758</f>
        <v>16.89</v>
      </c>
      <c r="E758" s="16" t="s">
        <v>2552</v>
      </c>
    </row>
    <row r="759" spans="1:5" x14ac:dyDescent="0.25">
      <c r="A759" s="4" t="s">
        <v>753</v>
      </c>
      <c r="B759" s="15"/>
      <c r="C759" s="14">
        <f>[1]BOVITENDRE!C59</f>
        <v>39.89</v>
      </c>
      <c r="D759" s="16">
        <f>[1]BOVITENDRE!D59</f>
        <v>39.89</v>
      </c>
      <c r="E759" s="16" t="str">
        <f>[1]BOVITENDRE!E59</f>
        <v>KG</v>
      </c>
    </row>
    <row r="760" spans="1:5" x14ac:dyDescent="0.25">
      <c r="A760" s="4" t="s">
        <v>754</v>
      </c>
      <c r="B760" s="15"/>
      <c r="C760" s="14"/>
      <c r="D760" s="38">
        <f>'[1]FICHES TECHNIQUES LOGES CHAUD'!$E$6386</f>
        <v>2.3987664479521755</v>
      </c>
      <c r="E760" s="16"/>
    </row>
    <row r="761" spans="1:5" x14ac:dyDescent="0.25">
      <c r="A761" s="6" t="s">
        <v>755</v>
      </c>
      <c r="B761" s="20"/>
      <c r="C761" s="21">
        <f>[1]BOVITENDRE!C57</f>
        <v>16.89</v>
      </c>
      <c r="D761" s="22">
        <f>[1]BOVITENDRE!D57</f>
        <v>16.89</v>
      </c>
      <c r="E761" s="22" t="str">
        <f>[1]BOVITENDRE!E57</f>
        <v>KG</v>
      </c>
    </row>
    <row r="762" spans="1:5" x14ac:dyDescent="0.25">
      <c r="A762" s="6" t="s">
        <v>756</v>
      </c>
      <c r="B762" s="20"/>
      <c r="C762" s="21">
        <f>[1]DEFEDIS!C173</f>
        <v>124.41</v>
      </c>
      <c r="D762" s="22">
        <f>[1]DEFEDIS!D173</f>
        <v>0.10799479166666666</v>
      </c>
      <c r="E762" s="22" t="str">
        <f>[1]DEFEDIS!E173</f>
        <v>12*496GR/96PC</v>
      </c>
    </row>
    <row r="763" spans="1:5" x14ac:dyDescent="0.25">
      <c r="A763" s="4" t="s">
        <v>757</v>
      </c>
      <c r="B763" s="15"/>
      <c r="C763" s="14">
        <f>'[1]CAN-AM'!$C$134</f>
        <v>37.799999999999997</v>
      </c>
      <c r="D763" s="16">
        <v>0</v>
      </c>
      <c r="E763" s="16" t="s">
        <v>2658</v>
      </c>
    </row>
    <row r="764" spans="1:5" x14ac:dyDescent="0.25">
      <c r="A764" s="6" t="s">
        <v>758</v>
      </c>
      <c r="B764" s="20"/>
      <c r="C764" s="21">
        <f>'[1]CAN-AM FRUITS SECS'!C64</f>
        <v>5.25</v>
      </c>
      <c r="D764" s="22">
        <f>'[1]CAN-AM FRUITS SECS'!D64</f>
        <v>5.25</v>
      </c>
      <c r="E764" s="22" t="str">
        <f>'[1]CAN-AM FRUITS SECS'!E64</f>
        <v>L</v>
      </c>
    </row>
    <row r="765" spans="1:5" x14ac:dyDescent="0.25">
      <c r="A765" s="4" t="s">
        <v>759</v>
      </c>
      <c r="B765" s="15"/>
      <c r="C765" s="14">
        <f>'[1]CAN-AM'!C136</f>
        <v>1.79</v>
      </c>
      <c r="D765" s="16">
        <f>'[1]CAN-AM'!D136</f>
        <v>1.79</v>
      </c>
      <c r="E765" s="16" t="str">
        <f>'[1]CAN-AM'!E136</f>
        <v>12'S</v>
      </c>
    </row>
    <row r="766" spans="1:5" x14ac:dyDescent="0.25">
      <c r="A766" s="6" t="s">
        <v>760</v>
      </c>
      <c r="B766" s="20"/>
      <c r="C766" s="21">
        <f>'[1]CAN-AM FRUITS SECS'!$C$63</f>
        <v>12.9</v>
      </c>
      <c r="D766" s="22">
        <f>C766*3.33</f>
        <v>42.957000000000001</v>
      </c>
      <c r="E766" s="22" t="s">
        <v>2563</v>
      </c>
    </row>
    <row r="767" spans="1:5" x14ac:dyDescent="0.25">
      <c r="A767" s="6" t="s">
        <v>761</v>
      </c>
      <c r="B767" s="20"/>
      <c r="C767" s="21">
        <f>[1]NOREF!C55</f>
        <v>20.75</v>
      </c>
      <c r="D767" s="50">
        <f>[1]NOREF!D55</f>
        <v>20.75</v>
      </c>
      <c r="E767" s="22" t="str">
        <f>[1]NOREF!E55</f>
        <v>KG</v>
      </c>
    </row>
    <row r="768" spans="1:5" x14ac:dyDescent="0.25">
      <c r="A768" s="6" t="s">
        <v>762</v>
      </c>
      <c r="B768" s="20"/>
      <c r="C768" s="21"/>
      <c r="D768" s="51">
        <f>'[1]FICHES TECHNIQUES LOGES CHAUD'!$E$7252</f>
        <v>6.27008651801561</v>
      </c>
      <c r="E768" s="22"/>
    </row>
    <row r="769" spans="1:5" x14ac:dyDescent="0.25">
      <c r="A769" s="6" t="s">
        <v>763</v>
      </c>
      <c r="B769" s="20"/>
      <c r="C769" s="21"/>
      <c r="D769" s="52">
        <f>'[1]FICHES TECHNIQUES LOGES CHAUD'!$E$12245</f>
        <v>0.86679107338805861</v>
      </c>
      <c r="E769" s="22"/>
    </row>
    <row r="770" spans="1:5" x14ac:dyDescent="0.25">
      <c r="A770" s="6" t="s">
        <v>764</v>
      </c>
      <c r="B770" s="20"/>
      <c r="C770" s="21">
        <v>98.92</v>
      </c>
      <c r="D770" s="52">
        <f>C770/1</f>
        <v>98.92</v>
      </c>
      <c r="E770" s="22" t="s">
        <v>2552</v>
      </c>
    </row>
    <row r="771" spans="1:5" x14ac:dyDescent="0.25">
      <c r="A771" s="6" t="s">
        <v>765</v>
      </c>
      <c r="B771" s="20"/>
      <c r="C771" s="21">
        <f>'[1]Fromagerie du 2em'!C48</f>
        <v>37.76</v>
      </c>
      <c r="D771" s="31">
        <f>'[1]Fromagerie du 2em'!D48</f>
        <v>4.72</v>
      </c>
      <c r="E771" s="22" t="str">
        <f>'[1]Fromagerie du 2em'!E48</f>
        <v>8*170gr</v>
      </c>
    </row>
    <row r="772" spans="1:5" x14ac:dyDescent="0.25">
      <c r="A772" s="6" t="s">
        <v>766</v>
      </c>
      <c r="B772" s="20"/>
      <c r="C772" s="21"/>
      <c r="D772" s="51">
        <f>'[1]FICHES TECHNIQUES LOGES FROID'!$F$12951</f>
        <v>0.77953623914495651</v>
      </c>
      <c r="E772" s="22"/>
    </row>
    <row r="773" spans="1:5" x14ac:dyDescent="0.25">
      <c r="A773" s="4" t="s">
        <v>767</v>
      </c>
      <c r="B773" s="15"/>
      <c r="C773" s="14"/>
      <c r="D773" s="25">
        <v>2</v>
      </c>
      <c r="E773" s="16"/>
    </row>
    <row r="774" spans="1:5" x14ac:dyDescent="0.25">
      <c r="A774" s="4" t="s">
        <v>768</v>
      </c>
      <c r="B774" s="15"/>
      <c r="C774" s="14">
        <f>[1]Transatlantique!$C$14</f>
        <v>34</v>
      </c>
      <c r="D774" s="16">
        <f>C774</f>
        <v>34</v>
      </c>
      <c r="E774" s="16" t="s">
        <v>2552</v>
      </c>
    </row>
    <row r="775" spans="1:5" x14ac:dyDescent="0.25">
      <c r="A775" s="6" t="s">
        <v>769</v>
      </c>
      <c r="B775" s="20"/>
      <c r="C775" s="21">
        <f>[1]Transatlantique!$C$17</f>
        <v>16.649999999999999</v>
      </c>
      <c r="D775" s="22">
        <v>0</v>
      </c>
      <c r="E775" s="22" t="s">
        <v>2552</v>
      </c>
    </row>
    <row r="776" spans="1:5" x14ac:dyDescent="0.25">
      <c r="A776" s="4" t="s">
        <v>770</v>
      </c>
      <c r="B776" s="15"/>
      <c r="C776" s="14">
        <f>[1]DEFEDIS!C175</f>
        <v>18.190000000000001</v>
      </c>
      <c r="D776" s="16">
        <f>[1]DEFEDIS!D175</f>
        <v>4.0066079295154191</v>
      </c>
      <c r="E776" s="16" t="str">
        <f>[1]DEFEDIS!E175</f>
        <v>4.54 KG</v>
      </c>
    </row>
    <row r="777" spans="1:5" x14ac:dyDescent="0.25">
      <c r="A777" s="6" t="s">
        <v>771</v>
      </c>
      <c r="B777" s="20"/>
      <c r="C777" s="21">
        <f>[1]DEFEDIS!$C$173</f>
        <v>124.41</v>
      </c>
      <c r="D777" s="22">
        <f>C777/15*2</f>
        <v>16.588000000000001</v>
      </c>
      <c r="E777" s="22" t="s">
        <v>2659</v>
      </c>
    </row>
    <row r="778" spans="1:5" x14ac:dyDescent="0.25">
      <c r="A778" s="6" t="s">
        <v>772</v>
      </c>
      <c r="B778" s="20"/>
      <c r="C778" s="21">
        <f>[1]DEFEDIS!C177</f>
        <v>15.43</v>
      </c>
      <c r="D778" s="22">
        <f>[1]DEFEDIS!D177</f>
        <v>2.0573333333333332</v>
      </c>
      <c r="E778" s="22" t="str">
        <f>[1]DEFEDIS!E177</f>
        <v>15 X 500 GR</v>
      </c>
    </row>
    <row r="779" spans="1:5" x14ac:dyDescent="0.25">
      <c r="A779" s="4" t="s">
        <v>773</v>
      </c>
      <c r="B779" s="15"/>
      <c r="C779" s="14">
        <f>[1]DEFEDIS!C178</f>
        <v>14.85</v>
      </c>
      <c r="D779" s="16">
        <f>[1]DEFEDIS!D178</f>
        <v>0.74249999999999994</v>
      </c>
      <c r="E779" s="16" t="str">
        <f>[1]DEFEDIS!E178</f>
        <v>20KG</v>
      </c>
    </row>
    <row r="780" spans="1:5" x14ac:dyDescent="0.25">
      <c r="A780" s="4" t="s">
        <v>774</v>
      </c>
      <c r="B780" s="15"/>
      <c r="C780" s="14"/>
      <c r="D780" s="36">
        <f>'[1]FICHES TECHNIQUES LOGES FROID'!$E$20635</f>
        <v>29.828222432893071</v>
      </c>
      <c r="E780" s="16"/>
    </row>
    <row r="781" spans="1:5" x14ac:dyDescent="0.25">
      <c r="A781" s="4" t="s">
        <v>775</v>
      </c>
      <c r="B781" s="15"/>
      <c r="C781" s="14"/>
      <c r="D781" s="38">
        <f>'[1]FICHES TECHNIQUES LOGES CHAUD'!$C$4212</f>
        <v>3.5954650740320231</v>
      </c>
      <c r="E781" s="16"/>
    </row>
    <row r="782" spans="1:5" x14ac:dyDescent="0.25">
      <c r="A782" s="6" t="s">
        <v>776</v>
      </c>
      <c r="B782" s="20"/>
      <c r="C782" s="21">
        <f>'[1]monde du raviolis'!$C$19</f>
        <v>15.1</v>
      </c>
      <c r="D782" s="22">
        <f>C782/12</f>
        <v>1.2583333333333333</v>
      </c>
      <c r="E782" s="22" t="s">
        <v>2599</v>
      </c>
    </row>
    <row r="783" spans="1:5" x14ac:dyDescent="0.25">
      <c r="A783" s="6" t="s">
        <v>777</v>
      </c>
      <c r="B783" s="20"/>
      <c r="C783" s="21">
        <f>'[1]monde du raviolis'!C20</f>
        <v>9.1</v>
      </c>
      <c r="D783" s="22">
        <f>'[1]monde du raviolis'!D20</f>
        <v>0.7583333333333333</v>
      </c>
      <c r="E783" s="22" t="str">
        <f>'[1]monde du raviolis'!E20</f>
        <v>DZ</v>
      </c>
    </row>
    <row r="784" spans="1:5" x14ac:dyDescent="0.25">
      <c r="A784" s="4" t="s">
        <v>778</v>
      </c>
      <c r="B784" s="15"/>
      <c r="C784" s="14">
        <f>'[1]monde du raviolis'!$C$21</f>
        <v>11.09</v>
      </c>
      <c r="D784" s="16">
        <f>C784</f>
        <v>11.09</v>
      </c>
      <c r="E784" s="16" t="s">
        <v>2660</v>
      </c>
    </row>
    <row r="785" spans="1:5" x14ac:dyDescent="0.25">
      <c r="A785" s="4" t="s">
        <v>779</v>
      </c>
      <c r="B785" s="15"/>
      <c r="C785" s="14">
        <f>'[1]monde du raviolis'!C22</f>
        <v>10.8</v>
      </c>
      <c r="D785" s="16">
        <f>'[1]monde du raviolis'!D22</f>
        <v>10.8</v>
      </c>
      <c r="E785" s="16" t="str">
        <f>'[1]monde du raviolis'!E22</f>
        <v>KG</v>
      </c>
    </row>
    <row r="786" spans="1:5" x14ac:dyDescent="0.25">
      <c r="A786" s="6" t="s">
        <v>780</v>
      </c>
      <c r="B786" s="20"/>
      <c r="C786" s="21">
        <f>[1]DEFEDIS!C179</f>
        <v>16.54</v>
      </c>
      <c r="D786" s="22">
        <f>[1]DEFEDIS!D179</f>
        <v>3.3079999999999998</v>
      </c>
      <c r="E786" s="22" t="str">
        <f>[1]DEFEDIS!E179</f>
        <v>5KG</v>
      </c>
    </row>
    <row r="787" spans="1:5" x14ac:dyDescent="0.25">
      <c r="A787" s="4" t="s">
        <v>781</v>
      </c>
      <c r="B787" s="15"/>
      <c r="C787" s="14"/>
      <c r="D787" s="36">
        <f>'[1]FICHES TECHNIQUES LOGES CHAUD'!$E$13366</f>
        <v>9.5752257495590829</v>
      </c>
      <c r="E787" s="16"/>
    </row>
    <row r="788" spans="1:5" x14ac:dyDescent="0.25">
      <c r="A788" s="4" t="s">
        <v>782</v>
      </c>
      <c r="B788" s="15"/>
      <c r="C788" s="14">
        <f>'[1]CAN-AM'!C137</f>
        <v>38.5</v>
      </c>
      <c r="D788" s="16">
        <f>'[1]CAN-AM'!D137</f>
        <v>1.6041666666666667</v>
      </c>
      <c r="E788" s="16" t="str">
        <f>'[1]CAN-AM'!E137</f>
        <v>24 UN</v>
      </c>
    </row>
    <row r="789" spans="1:5" x14ac:dyDescent="0.25">
      <c r="A789" s="4" t="s">
        <v>783</v>
      </c>
      <c r="B789" s="15"/>
      <c r="C789" s="14">
        <f>[1]BOVITENDRE!C60</f>
        <v>5.49</v>
      </c>
      <c r="D789" s="16">
        <f>[1]BOVITENDRE!D60</f>
        <v>5.49</v>
      </c>
      <c r="E789" s="16" t="str">
        <f>[1]BOVITENDRE!E60</f>
        <v>KG</v>
      </c>
    </row>
    <row r="790" spans="1:5" x14ac:dyDescent="0.25">
      <c r="A790" s="4" t="s">
        <v>784</v>
      </c>
      <c r="B790" s="15"/>
      <c r="C790" s="14">
        <f>'[1]Pro bouffe'!C30</f>
        <v>5.95</v>
      </c>
      <c r="D790" s="16">
        <f>'[1]Pro bouffe'!D30</f>
        <v>5.95</v>
      </c>
      <c r="E790" s="16" t="str">
        <f>'[1]Pro bouffe'!E30</f>
        <v>KG</v>
      </c>
    </row>
    <row r="791" spans="1:5" x14ac:dyDescent="0.25">
      <c r="A791" s="4" t="s">
        <v>785</v>
      </c>
      <c r="B791" s="15"/>
      <c r="C791" s="14">
        <f>[1]BOVITENDRE!C61</f>
        <v>6.89</v>
      </c>
      <c r="D791" s="16">
        <f>[1]BOVITENDRE!D61</f>
        <v>6.89</v>
      </c>
      <c r="E791" s="16" t="str">
        <f>[1]BOVITENDRE!E61</f>
        <v>KG</v>
      </c>
    </row>
    <row r="792" spans="1:5" x14ac:dyDescent="0.25">
      <c r="A792" s="4" t="s">
        <v>786</v>
      </c>
      <c r="B792" s="15"/>
      <c r="C792" s="14">
        <f>[1]BOVITENDRE!C62</f>
        <v>8.49</v>
      </c>
      <c r="D792" s="16">
        <f>[1]BOVITENDRE!D62</f>
        <v>8.49</v>
      </c>
      <c r="E792" s="16" t="str">
        <f>[1]BOVITENDRE!E62</f>
        <v>KG</v>
      </c>
    </row>
    <row r="793" spans="1:5" x14ac:dyDescent="0.25">
      <c r="A793" s="6" t="s">
        <v>787</v>
      </c>
      <c r="B793" s="20"/>
      <c r="C793" s="21">
        <f>'[1]GOURMET PRIVILÈGE'!$C$21</f>
        <v>3</v>
      </c>
      <c r="D793" s="22">
        <f>C793</f>
        <v>3</v>
      </c>
      <c r="E793" s="22" t="s">
        <v>2661</v>
      </c>
    </row>
    <row r="794" spans="1:5" x14ac:dyDescent="0.25">
      <c r="A794" s="4" t="s">
        <v>788</v>
      </c>
      <c r="B794" s="15"/>
      <c r="C794" s="14">
        <f>'[1]Fromagerie du 2em'!C49</f>
        <v>52.04</v>
      </c>
      <c r="D794" s="16">
        <f>'[1]Fromagerie du 2em'!D49</f>
        <v>13.01</v>
      </c>
      <c r="E794" s="16" t="str">
        <f>'[1]Fromagerie du 2em'!E49</f>
        <v>4KG</v>
      </c>
    </row>
    <row r="795" spans="1:5" x14ac:dyDescent="0.25">
      <c r="A795" s="4" t="s">
        <v>789</v>
      </c>
      <c r="B795" s="15"/>
      <c r="C795" s="14">
        <f>'[1]monde du raviolis'!C23</f>
        <v>3.3</v>
      </c>
      <c r="D795" s="16">
        <f>'[1]monde du raviolis'!D23</f>
        <v>3.3</v>
      </c>
      <c r="E795" s="16" t="str">
        <f>'[1]monde du raviolis'!E23</f>
        <v>KG</v>
      </c>
    </row>
    <row r="796" spans="1:5" x14ac:dyDescent="0.25">
      <c r="A796" s="6" t="s">
        <v>790</v>
      </c>
      <c r="B796" s="20"/>
      <c r="C796" s="21">
        <f>[1]DEFEDIS!C180</f>
        <v>24.46</v>
      </c>
      <c r="D796" s="22">
        <f>[1]DEFEDIS!D180</f>
        <v>2.696802646085998</v>
      </c>
      <c r="E796" s="22" t="str">
        <f>[1]DEFEDIS!E180</f>
        <v>20LBS</v>
      </c>
    </row>
    <row r="797" spans="1:5" x14ac:dyDescent="0.25">
      <c r="A797" s="4" t="s">
        <v>791</v>
      </c>
      <c r="B797" s="15"/>
      <c r="C797" s="14">
        <f>[1]DEFEDIS!$C$178</f>
        <v>14.85</v>
      </c>
      <c r="D797" s="16">
        <v>0</v>
      </c>
      <c r="E797" s="16" t="s">
        <v>2662</v>
      </c>
    </row>
    <row r="798" spans="1:5" x14ac:dyDescent="0.25">
      <c r="A798" s="4" t="s">
        <v>792</v>
      </c>
      <c r="B798" s="15"/>
      <c r="C798" s="14">
        <v>28.53</v>
      </c>
      <c r="D798" s="16">
        <f>C798/2.5</f>
        <v>11.412000000000001</v>
      </c>
      <c r="E798" s="16" t="s">
        <v>2552</v>
      </c>
    </row>
    <row r="799" spans="1:5" x14ac:dyDescent="0.25">
      <c r="A799" s="4" t="s">
        <v>793</v>
      </c>
      <c r="B799" s="15"/>
      <c r="C799" s="14">
        <f>[1]DEFEDIS!C183</f>
        <v>0.1</v>
      </c>
      <c r="D799" s="16">
        <f>[1]DEFEDIS!D183</f>
        <v>0.1</v>
      </c>
      <c r="E799" s="16" t="str">
        <f>[1]DEFEDIS!E183</f>
        <v>UN</v>
      </c>
    </row>
    <row r="800" spans="1:5" x14ac:dyDescent="0.25">
      <c r="A800" s="6" t="s">
        <v>794</v>
      </c>
      <c r="B800" s="20"/>
      <c r="C800" s="21">
        <f>'[1]CAN-AM'!C138</f>
        <v>49.8</v>
      </c>
      <c r="D800" s="22">
        <f>'[1]CAN-AM'!D138</f>
        <v>3.6563876651982374</v>
      </c>
      <c r="E800" s="22" t="str">
        <f>'[1]CAN-AM'!E138</f>
        <v>30*1LBS</v>
      </c>
    </row>
    <row r="801" spans="1:5" x14ac:dyDescent="0.25">
      <c r="A801" s="4" t="s">
        <v>795</v>
      </c>
      <c r="B801" s="15"/>
      <c r="C801" s="14">
        <f>'[1]CAN-AM FRUITS SECS'!C65</f>
        <v>5.75</v>
      </c>
      <c r="D801" s="16">
        <f>'[1]CAN-AM FRUITS SECS'!D65</f>
        <v>11.5</v>
      </c>
      <c r="E801" s="16" t="str">
        <f>'[1]CAN-AM FRUITS SECS'!E65</f>
        <v>500GR</v>
      </c>
    </row>
    <row r="802" spans="1:5" x14ac:dyDescent="0.25">
      <c r="A802" s="6" t="s">
        <v>796</v>
      </c>
      <c r="B802" s="20"/>
      <c r="C802" s="21">
        <f>[1]DEFEDIS!C182</f>
        <v>15</v>
      </c>
      <c r="D802" s="22">
        <f>[1]DEFEDIS!D182</f>
        <v>0.15</v>
      </c>
      <c r="E802" s="22" t="str">
        <f>[1]DEFEDIS!E182</f>
        <v>100 UN</v>
      </c>
    </row>
    <row r="803" spans="1:5" x14ac:dyDescent="0.25">
      <c r="A803" s="4" t="s">
        <v>797</v>
      </c>
      <c r="B803" s="15"/>
      <c r="C803" s="14">
        <f>'[1]CAN-AM FRUITS SECS'!C66</f>
        <v>49.5</v>
      </c>
      <c r="D803" s="16">
        <f>'[1]CAN-AM FRUITS SECS'!D66</f>
        <v>24.75</v>
      </c>
      <c r="E803" s="16" t="str">
        <f>'[1]CAN-AM FRUITS SECS'!E66</f>
        <v>2kg</v>
      </c>
    </row>
    <row r="804" spans="1:5" x14ac:dyDescent="0.25">
      <c r="A804" s="6" t="s">
        <v>798</v>
      </c>
      <c r="B804" s="20"/>
      <c r="C804" s="21">
        <f>'[1]CAN-AM'!$C$139</f>
        <v>87.58</v>
      </c>
      <c r="D804" s="22">
        <f>C804/144</f>
        <v>0.60819444444444448</v>
      </c>
      <c r="E804" s="22" t="s">
        <v>2663</v>
      </c>
    </row>
    <row r="805" spans="1:5" x14ac:dyDescent="0.25">
      <c r="A805" s="4" t="s">
        <v>799</v>
      </c>
      <c r="B805" s="15"/>
      <c r="C805" s="14">
        <f>'[1]CAN-AM FRUITS SECS'!$C$67</f>
        <v>3</v>
      </c>
      <c r="D805" s="16">
        <v>3</v>
      </c>
      <c r="E805" s="16" t="s">
        <v>2552</v>
      </c>
    </row>
    <row r="806" spans="1:5" x14ac:dyDescent="0.25">
      <c r="A806" s="6" t="s">
        <v>800</v>
      </c>
      <c r="B806" s="20"/>
      <c r="C806" s="21">
        <f>'[1]CAN-AM FRUITS SECS'!$C$68</f>
        <v>35.5</v>
      </c>
      <c r="D806" s="22">
        <f>C806/10</f>
        <v>3.55</v>
      </c>
      <c r="E806" s="22" t="s">
        <v>2664</v>
      </c>
    </row>
    <row r="807" spans="1:5" x14ac:dyDescent="0.25">
      <c r="A807" s="4" t="s">
        <v>801</v>
      </c>
      <c r="B807" s="15"/>
      <c r="C807" s="14">
        <f>'[1]CAN-AM FRUITS SECS'!$C$69</f>
        <v>26.5</v>
      </c>
      <c r="D807" s="16">
        <v>1.8</v>
      </c>
      <c r="E807" s="16" t="s">
        <v>2607</v>
      </c>
    </row>
    <row r="808" spans="1:5" x14ac:dyDescent="0.25">
      <c r="A808" s="6" t="s">
        <v>802</v>
      </c>
      <c r="B808" s="20"/>
      <c r="C808" s="21">
        <f>'[1]CAN-AM FRUITS SECS'!$C$71</f>
        <v>15</v>
      </c>
      <c r="D808" s="22">
        <f>C808/10</f>
        <v>1.5</v>
      </c>
      <c r="E808" s="22" t="s">
        <v>2624</v>
      </c>
    </row>
    <row r="809" spans="1:5" x14ac:dyDescent="0.25">
      <c r="A809" s="6" t="s">
        <v>803</v>
      </c>
      <c r="B809" s="20"/>
      <c r="C809" s="21">
        <f>[1]DEFEDIS!C185</f>
        <v>37.5</v>
      </c>
      <c r="D809" s="22">
        <f>[1]DEFEDIS!D185</f>
        <v>3.125</v>
      </c>
      <c r="E809" s="22" t="str">
        <f>[1]DEFEDIS!E185</f>
        <v>6*2kg</v>
      </c>
    </row>
    <row r="810" spans="1:5" x14ac:dyDescent="0.25">
      <c r="A810" s="4" t="s">
        <v>804</v>
      </c>
      <c r="B810" s="15"/>
      <c r="C810" s="14">
        <f>'[1]CAN-AM'!$C$137</f>
        <v>38.5</v>
      </c>
      <c r="D810" s="16">
        <f>C810/2.26</f>
        <v>17.035398230088497</v>
      </c>
      <c r="E810" s="16" t="s">
        <v>2606</v>
      </c>
    </row>
    <row r="811" spans="1:5" x14ac:dyDescent="0.25">
      <c r="A811" s="6" t="s">
        <v>805</v>
      </c>
      <c r="B811" s="20"/>
      <c r="C811" s="21">
        <f>'[1]CAN-AM FRUITS SECS'!C70</f>
        <v>15.5</v>
      </c>
      <c r="D811" s="22">
        <f>'[1]CAN-AM FRUITS SECS'!D70</f>
        <v>1.55</v>
      </c>
      <c r="E811" s="22" t="str">
        <f>'[1]CAN-AM FRUITS SECS'!E70</f>
        <v>10 KG</v>
      </c>
    </row>
    <row r="812" spans="1:5" x14ac:dyDescent="0.25">
      <c r="A812" s="4" t="s">
        <v>806</v>
      </c>
      <c r="B812" s="15"/>
      <c r="C812" s="14">
        <f>[1]DEFEDIS!C186</f>
        <v>22.69</v>
      </c>
      <c r="D812" s="16">
        <f>[1]DEFEDIS!D186</f>
        <v>2.5211111111111113</v>
      </c>
      <c r="E812" s="16" t="str">
        <f>[1]DEFEDIS!E186</f>
        <v>6*1.5KG</v>
      </c>
    </row>
    <row r="813" spans="1:5" x14ac:dyDescent="0.25">
      <c r="A813" s="4" t="s">
        <v>807</v>
      </c>
      <c r="B813" s="15"/>
      <c r="C813" s="14">
        <f>[1]Transatlantique!$C$19</f>
        <v>5.75</v>
      </c>
      <c r="D813" s="16">
        <v>0</v>
      </c>
      <c r="E813" s="16" t="s">
        <v>2665</v>
      </c>
    </row>
    <row r="814" spans="1:5" x14ac:dyDescent="0.25">
      <c r="A814" s="4" t="s">
        <v>808</v>
      </c>
      <c r="B814" s="15"/>
      <c r="C814" s="14">
        <f>'[1]CAN-AM'!C142</f>
        <v>19.75</v>
      </c>
      <c r="D814" s="16">
        <f>'[1]CAN-AM'!D142</f>
        <v>0.82291666666666663</v>
      </c>
      <c r="E814" s="16" t="str">
        <f>'[1]CAN-AM'!E142</f>
        <v>24 UN</v>
      </c>
    </row>
    <row r="815" spans="1:5" x14ac:dyDescent="0.25">
      <c r="A815" s="6" t="s">
        <v>809</v>
      </c>
      <c r="B815" s="20"/>
      <c r="C815" s="21">
        <f>'[1]CAN-AM'!C142</f>
        <v>19.75</v>
      </c>
      <c r="D815" s="22">
        <f>'[1]CAN-AM'!D142</f>
        <v>0.82291666666666663</v>
      </c>
      <c r="E815" s="22" t="str">
        <f>'[1]CAN-AM'!E142</f>
        <v>24 UN</v>
      </c>
    </row>
    <row r="816" spans="1:5" x14ac:dyDescent="0.25">
      <c r="A816" s="6" t="s">
        <v>810</v>
      </c>
      <c r="B816" s="20"/>
      <c r="C816" s="21">
        <f>'[1]CAN-AM FRUITS SECS'!C72</f>
        <v>58.5</v>
      </c>
      <c r="D816" s="22">
        <f>'[1]CAN-AM FRUITS SECS'!D72</f>
        <v>11.7</v>
      </c>
      <c r="E816" s="22" t="str">
        <f>'[1]CAN-AM FRUITS SECS'!E72</f>
        <v>5*1KG</v>
      </c>
    </row>
    <row r="817" spans="1:5" x14ac:dyDescent="0.25">
      <c r="A817" s="6" t="s">
        <v>811</v>
      </c>
      <c r="B817" s="20"/>
      <c r="C817" s="21">
        <f>'[1]CAN-AM FRUITS SECS'!$C$73</f>
        <v>98</v>
      </c>
      <c r="D817" s="22">
        <f>C817</f>
        <v>98</v>
      </c>
      <c r="E817" s="22" t="s">
        <v>2618</v>
      </c>
    </row>
    <row r="818" spans="1:5" x14ac:dyDescent="0.25">
      <c r="A818" s="6" t="s">
        <v>812</v>
      </c>
      <c r="B818" s="20"/>
      <c r="C818" s="21">
        <f>[1]DEFEDIS!C187</f>
        <v>54.31</v>
      </c>
      <c r="D818" s="22">
        <f>[1]DEFEDIS!D187</f>
        <v>18.103333333333335</v>
      </c>
      <c r="E818" s="22" t="str">
        <f>[1]DEFEDIS!E187</f>
        <v>2*1.5KG</v>
      </c>
    </row>
    <row r="819" spans="1:5" x14ac:dyDescent="0.25">
      <c r="A819" s="4" t="s">
        <v>813</v>
      </c>
      <c r="B819" s="15"/>
      <c r="C819" s="14">
        <f>[1]DEFEDIS!$C$180</f>
        <v>24.46</v>
      </c>
      <c r="D819" s="16">
        <f>C819/12/0.369</f>
        <v>5.5239385727190609</v>
      </c>
      <c r="E819" s="16" t="s">
        <v>2666</v>
      </c>
    </row>
    <row r="820" spans="1:5" x14ac:dyDescent="0.25">
      <c r="A820" s="6" t="s">
        <v>814</v>
      </c>
      <c r="B820" s="20"/>
      <c r="C820" s="21">
        <f>[1]NOREF!$C$56</f>
        <v>5.0999999999999996</v>
      </c>
      <c r="D820" s="22">
        <f>C820</f>
        <v>5.0999999999999996</v>
      </c>
      <c r="E820" s="22" t="s">
        <v>2552</v>
      </c>
    </row>
    <row r="821" spans="1:5" x14ac:dyDescent="0.25">
      <c r="A821" s="4" t="s">
        <v>815</v>
      </c>
      <c r="B821" s="15"/>
      <c r="C821" s="14"/>
      <c r="D821" s="38">
        <f>'[1]FICHES TECHNIQUES LOGES CHAUD'!$C$4304</f>
        <v>14.21201238869113</v>
      </c>
      <c r="E821" s="16"/>
    </row>
    <row r="822" spans="1:5" x14ac:dyDescent="0.25">
      <c r="A822" s="6" t="s">
        <v>816</v>
      </c>
      <c r="B822" s="20"/>
      <c r="C822" s="21">
        <f>[1]BOVITENDRE!C63</f>
        <v>52.23</v>
      </c>
      <c r="D822" s="37">
        <f>[1]BOVITENDRE!D63</f>
        <v>52.23</v>
      </c>
      <c r="E822" s="22" t="str">
        <f>[1]BOVITENDRE!E63</f>
        <v>KG</v>
      </c>
    </row>
    <row r="823" spans="1:5" x14ac:dyDescent="0.25">
      <c r="A823" s="6" t="s">
        <v>817</v>
      </c>
      <c r="B823" s="20"/>
      <c r="C823" s="21">
        <f>[1]DEFEDIS!C190</f>
        <v>63.68</v>
      </c>
      <c r="D823" s="37">
        <f>[1]DEFEDIS!D190</f>
        <v>63.68</v>
      </c>
      <c r="E823" s="22" t="str">
        <f>[1]DEFEDIS!E190</f>
        <v>KG</v>
      </c>
    </row>
    <row r="824" spans="1:5" x14ac:dyDescent="0.25">
      <c r="A824" s="6" t="s">
        <v>818</v>
      </c>
      <c r="B824" s="20"/>
      <c r="C824" s="21"/>
      <c r="D824" s="37">
        <f>'[1]FICHES TECHNIQUES LOGES CHAUD'!$E$7419</f>
        <v>12.131716485591255</v>
      </c>
      <c r="E824" s="22" t="s">
        <v>2551</v>
      </c>
    </row>
    <row r="825" spans="1:5" x14ac:dyDescent="0.25">
      <c r="A825" s="4" t="s">
        <v>819</v>
      </c>
      <c r="B825" s="15"/>
      <c r="C825" s="14"/>
      <c r="D825" s="38">
        <f>'[1]FICHES TECHNIQUES LOGES CHAUD'!$E$7112</f>
        <v>2.084572674262346</v>
      </c>
      <c r="E825" s="16"/>
    </row>
    <row r="826" spans="1:5" x14ac:dyDescent="0.25">
      <c r="A826" s="6" t="s">
        <v>820</v>
      </c>
      <c r="B826" s="20"/>
      <c r="C826" s="21">
        <f>[1]NOREF!C57</f>
        <v>10.5</v>
      </c>
      <c r="D826" s="37">
        <f>[1]NOREF!D57</f>
        <v>21</v>
      </c>
      <c r="E826" s="22" t="str">
        <f>[1]NOREF!E57</f>
        <v>KG</v>
      </c>
    </row>
    <row r="827" spans="1:5" x14ac:dyDescent="0.25">
      <c r="A827" s="6" t="s">
        <v>821</v>
      </c>
      <c r="B827" s="20"/>
      <c r="C827" s="21"/>
      <c r="D827" s="37">
        <f>'[1]FICHES TECHNIQUES LOGES CHAUD'!$C$6886</f>
        <v>2.7216625267910937</v>
      </c>
      <c r="E827" s="22"/>
    </row>
    <row r="828" spans="1:5" x14ac:dyDescent="0.25">
      <c r="A828" s="4" t="s">
        <v>822</v>
      </c>
      <c r="B828" s="15"/>
      <c r="C828" s="14">
        <f>[1]NOREF!$C$58</f>
        <v>16.8</v>
      </c>
      <c r="D828" s="16">
        <f>C828</f>
        <v>16.8</v>
      </c>
      <c r="E828" s="16" t="s">
        <v>2552</v>
      </c>
    </row>
    <row r="829" spans="1:5" x14ac:dyDescent="0.25">
      <c r="A829" s="4" t="s">
        <v>823</v>
      </c>
      <c r="B829" s="15"/>
      <c r="C829" s="14"/>
      <c r="D829" s="38">
        <f>'[1]FICHES TECHNIQUES LOGES CHAUD'!$E$8090</f>
        <v>6.8026179352956433</v>
      </c>
      <c r="E829" s="16" t="s">
        <v>2551</v>
      </c>
    </row>
    <row r="830" spans="1:5" x14ac:dyDescent="0.25">
      <c r="A830" s="4" t="s">
        <v>824</v>
      </c>
      <c r="B830" s="15"/>
      <c r="C830" s="14"/>
      <c r="D830" s="38">
        <f>'[1]FICH.TECH. BANQUET 2013 PT DÉJ.'!$E$16692</f>
        <v>2.4836176470588236</v>
      </c>
      <c r="E830" s="16"/>
    </row>
    <row r="831" spans="1:5" x14ac:dyDescent="0.25">
      <c r="A831" s="6" t="s">
        <v>825</v>
      </c>
      <c r="B831" s="20"/>
      <c r="C831" s="21"/>
      <c r="D831" s="37">
        <f>'[1]FICHES TECHNIQUES LOGES CHAUD'!$E$6582</f>
        <v>6.1489506026105119</v>
      </c>
      <c r="E831" s="22"/>
    </row>
    <row r="832" spans="1:5" x14ac:dyDescent="0.25">
      <c r="A832" s="6" t="s">
        <v>826</v>
      </c>
      <c r="B832" s="20"/>
      <c r="C832" s="21">
        <f>[1]NOREF!$C$59</f>
        <v>19.350000000000001</v>
      </c>
      <c r="D832" s="22">
        <f>C832</f>
        <v>19.350000000000001</v>
      </c>
      <c r="E832" s="22" t="s">
        <v>2667</v>
      </c>
    </row>
    <row r="833" spans="1:5" x14ac:dyDescent="0.25">
      <c r="A833" s="4" t="s">
        <v>827</v>
      </c>
      <c r="B833" s="15"/>
      <c r="C833" s="14">
        <f>[1]NOREF!$C$61</f>
        <v>19</v>
      </c>
      <c r="D833" s="16">
        <f>C833</f>
        <v>19</v>
      </c>
      <c r="E833" s="16" t="s">
        <v>2552</v>
      </c>
    </row>
    <row r="834" spans="1:5" x14ac:dyDescent="0.25">
      <c r="A834" s="6" t="s">
        <v>828</v>
      </c>
      <c r="B834" s="20"/>
      <c r="C834" s="21">
        <f>'[1]VIANDE LAUZON'!C60</f>
        <v>7.11</v>
      </c>
      <c r="D834" s="40">
        <f>'[1]VIANDE LAUZON'!D60</f>
        <v>7.11</v>
      </c>
      <c r="E834" s="22" t="str">
        <f>'[1]VIANDE LAUZON'!E60</f>
        <v>KG</v>
      </c>
    </row>
    <row r="835" spans="1:5" x14ac:dyDescent="0.25">
      <c r="A835" s="6" t="s">
        <v>829</v>
      </c>
      <c r="B835" s="20"/>
      <c r="C835" s="21">
        <f>[1]BOVITENDRE!$C$64</f>
        <v>10.61</v>
      </c>
      <c r="D835" s="22">
        <f>C835</f>
        <v>10.61</v>
      </c>
      <c r="E835" s="22" t="s">
        <v>2552</v>
      </c>
    </row>
    <row r="836" spans="1:5" x14ac:dyDescent="0.25">
      <c r="A836" s="6" t="s">
        <v>830</v>
      </c>
      <c r="B836" s="20"/>
      <c r="C836" s="21">
        <f>'[1]VIANDE LAUZON'!C52</f>
        <v>12.81</v>
      </c>
      <c r="D836" s="40">
        <f>'[1]VIANDE LAUZON'!D52</f>
        <v>12.81</v>
      </c>
      <c r="E836" s="22" t="str">
        <f>'[1]VIANDE LAUZON'!E52</f>
        <v>KG</v>
      </c>
    </row>
    <row r="837" spans="1:5" x14ac:dyDescent="0.25">
      <c r="A837" s="4" t="s">
        <v>831</v>
      </c>
      <c r="B837" s="15"/>
      <c r="C837" s="14">
        <f>[1]DEFEDIS!C191</f>
        <v>51.89</v>
      </c>
      <c r="D837" s="16">
        <f>[1]DEFEDIS!D191</f>
        <v>12.9725</v>
      </c>
      <c r="E837" s="16" t="str">
        <f>[1]DEFEDIS!E191</f>
        <v>4KG</v>
      </c>
    </row>
    <row r="838" spans="1:5" x14ac:dyDescent="0.25">
      <c r="A838" s="6" t="s">
        <v>832</v>
      </c>
      <c r="B838" s="20"/>
      <c r="C838" s="21">
        <f>[1]NOREF!$C$128</f>
        <v>0</v>
      </c>
      <c r="D838" s="22">
        <f>C838</f>
        <v>0</v>
      </c>
      <c r="E838" s="22" t="s">
        <v>2552</v>
      </c>
    </row>
    <row r="839" spans="1:5" x14ac:dyDescent="0.25">
      <c r="A839" s="6" t="s">
        <v>833</v>
      </c>
      <c r="B839" s="20"/>
      <c r="C839" s="21"/>
      <c r="D839" s="37">
        <f>'[1]FICHES TECHNIQUES LOGES CHAUD'!$C$4349</f>
        <v>5.0858137592459238</v>
      </c>
      <c r="E839" s="22"/>
    </row>
    <row r="840" spans="1:5" x14ac:dyDescent="0.25">
      <c r="A840" s="4" t="s">
        <v>834</v>
      </c>
      <c r="B840" s="15"/>
      <c r="C840" s="14"/>
      <c r="D840" s="38">
        <f>'[1]FICH.TECH. BANQUET 2013 PT DÉJ.'!$E$17340</f>
        <v>2.2877748571428573</v>
      </c>
      <c r="E840" s="16"/>
    </row>
    <row r="841" spans="1:5" x14ac:dyDescent="0.25">
      <c r="A841" s="4" t="s">
        <v>835</v>
      </c>
      <c r="B841" s="15"/>
      <c r="C841" s="14">
        <f>[1]NOREF!$C$63</f>
        <v>9.1</v>
      </c>
      <c r="D841" s="16">
        <f>C841</f>
        <v>9.1</v>
      </c>
      <c r="E841" s="16" t="s">
        <v>2552</v>
      </c>
    </row>
    <row r="842" spans="1:5" x14ac:dyDescent="0.25">
      <c r="A842" s="6" t="s">
        <v>835</v>
      </c>
      <c r="B842" s="20"/>
      <c r="C842" s="21">
        <f>[1]NOREF!$C$64</f>
        <v>9.1</v>
      </c>
      <c r="D842" s="22">
        <f>C842</f>
        <v>9.1</v>
      </c>
      <c r="E842" s="22" t="s">
        <v>2668</v>
      </c>
    </row>
    <row r="843" spans="1:5" x14ac:dyDescent="0.25">
      <c r="A843" s="4" t="s">
        <v>836</v>
      </c>
      <c r="B843" s="15"/>
      <c r="C843" s="14">
        <f>[1]NOREF!$C$65</f>
        <v>12.85</v>
      </c>
      <c r="D843" s="16">
        <f>C843</f>
        <v>12.85</v>
      </c>
      <c r="E843" s="16" t="s">
        <v>2552</v>
      </c>
    </row>
    <row r="844" spans="1:5" x14ac:dyDescent="0.25">
      <c r="A844" s="6" t="s">
        <v>837</v>
      </c>
      <c r="B844" s="20"/>
      <c r="C844" s="21">
        <f>[1]NOREF!$C$66</f>
        <v>8.7100000000000009</v>
      </c>
      <c r="D844" s="22">
        <f>C844</f>
        <v>8.7100000000000009</v>
      </c>
      <c r="E844" s="22"/>
    </row>
    <row r="845" spans="1:5" x14ac:dyDescent="0.25">
      <c r="A845" s="6" t="s">
        <v>838</v>
      </c>
      <c r="B845" s="20"/>
      <c r="C845" s="21"/>
      <c r="D845" s="37">
        <f>'[1]FICHES TECH TABLE DU CHEF '!$E$1946</f>
        <v>1.6436598382437486</v>
      </c>
      <c r="E845" s="22"/>
    </row>
    <row r="846" spans="1:5" x14ac:dyDescent="0.25">
      <c r="A846" s="4" t="s">
        <v>839</v>
      </c>
      <c r="B846" s="15"/>
      <c r="C846" s="14">
        <f>[1]NOREF!$C$67</f>
        <v>16.399999999999999</v>
      </c>
      <c r="D846" s="16">
        <f>C846</f>
        <v>16.399999999999999</v>
      </c>
      <c r="E846" s="16" t="s">
        <v>2552</v>
      </c>
    </row>
    <row r="847" spans="1:5" x14ac:dyDescent="0.25">
      <c r="A847" s="6" t="s">
        <v>840</v>
      </c>
      <c r="B847" s="20"/>
      <c r="C847" s="21">
        <f>[1]NOREF!$C$68</f>
        <v>19.93</v>
      </c>
      <c r="D847" s="22">
        <f>C847</f>
        <v>19.93</v>
      </c>
      <c r="E847" s="22" t="s">
        <v>2669</v>
      </c>
    </row>
    <row r="848" spans="1:5" x14ac:dyDescent="0.25">
      <c r="A848" s="6" t="s">
        <v>841</v>
      </c>
      <c r="B848" s="20"/>
      <c r="C848" s="21">
        <f>[1]BOVITENDRE!C71</f>
        <v>46.58</v>
      </c>
      <c r="D848" s="22">
        <f>[1]BOVITENDRE!D71</f>
        <v>46.58</v>
      </c>
      <c r="E848" s="22" t="str">
        <f>[1]BOVITENDRE!E71</f>
        <v>KG</v>
      </c>
    </row>
    <row r="849" spans="1:5" x14ac:dyDescent="0.25">
      <c r="A849" s="4" t="s">
        <v>842</v>
      </c>
      <c r="B849" s="15"/>
      <c r="C849" s="14">
        <f>[1]BOVITENDRE!C65</f>
        <v>43.38</v>
      </c>
      <c r="D849" s="16">
        <f>[1]BOVITENDRE!D65</f>
        <v>43.38</v>
      </c>
      <c r="E849" s="16" t="str">
        <f>[1]BOVITENDRE!E65</f>
        <v>KG</v>
      </c>
    </row>
    <row r="850" spans="1:5" x14ac:dyDescent="0.25">
      <c r="A850" s="4" t="s">
        <v>843</v>
      </c>
      <c r="B850" s="15"/>
      <c r="C850" s="14">
        <f>[1]DEFEDIS!C189</f>
        <v>12.5</v>
      </c>
      <c r="D850" s="16">
        <f>[1]DEFEDIS!D189</f>
        <v>12.5</v>
      </c>
      <c r="E850" s="16" t="str">
        <f>[1]DEFEDIS!E189</f>
        <v>KG</v>
      </c>
    </row>
    <row r="851" spans="1:5" x14ac:dyDescent="0.25">
      <c r="A851" s="6" t="s">
        <v>844</v>
      </c>
      <c r="B851" s="20"/>
      <c r="C851" s="21">
        <f>[1]NOREF!$C$60</f>
        <v>19</v>
      </c>
      <c r="D851" s="22">
        <f>C851</f>
        <v>19</v>
      </c>
      <c r="E851" s="22" t="s">
        <v>2552</v>
      </c>
    </row>
    <row r="852" spans="1:5" x14ac:dyDescent="0.25">
      <c r="A852" s="4" t="s">
        <v>845</v>
      </c>
      <c r="B852" s="15"/>
      <c r="C852" s="14">
        <f>'[1]VIANDE LAUZON'!C29</f>
        <v>68.180000000000007</v>
      </c>
      <c r="D852" s="39">
        <f>'[1]VIANDE LAUZON'!D29</f>
        <v>68.180000000000007</v>
      </c>
      <c r="E852" s="16" t="str">
        <f>'[1]VIANDE LAUZON'!E29</f>
        <v>KG</v>
      </c>
    </row>
    <row r="853" spans="1:5" x14ac:dyDescent="0.25">
      <c r="A853" s="4" t="s">
        <v>846</v>
      </c>
      <c r="B853" s="15"/>
      <c r="C853" s="14">
        <f>[1]DEFEDIS!C193</f>
        <v>39</v>
      </c>
      <c r="D853" s="16">
        <f>[1]DEFEDIS!D193</f>
        <v>50.7</v>
      </c>
      <c r="E853" s="16" t="str">
        <f>[1]DEFEDIS!E193</f>
        <v>KG</v>
      </c>
    </row>
    <row r="854" spans="1:5" x14ac:dyDescent="0.25">
      <c r="A854" s="4" t="s">
        <v>847</v>
      </c>
      <c r="B854" s="15"/>
      <c r="C854" s="14">
        <f>[1]BOVITENDRE!C66</f>
        <v>67.5</v>
      </c>
      <c r="D854" s="16">
        <f>[1]BOVITENDRE!D66</f>
        <v>67.5</v>
      </c>
      <c r="E854" s="16" t="str">
        <f>[1]BOVITENDRE!E66</f>
        <v>KG</v>
      </c>
    </row>
    <row r="855" spans="1:5" x14ac:dyDescent="0.25">
      <c r="A855" s="6" t="s">
        <v>848</v>
      </c>
      <c r="B855" s="20"/>
      <c r="C855" s="21">
        <f>[1]BOVITENDRE!C68</f>
        <v>57.5</v>
      </c>
      <c r="D855" s="22">
        <f>[1]BOVITENDRE!D68</f>
        <v>57.5</v>
      </c>
      <c r="E855" s="22" t="str">
        <f>[1]BOVITENDRE!E68</f>
        <v>KG</v>
      </c>
    </row>
    <row r="856" spans="1:5" x14ac:dyDescent="0.25">
      <c r="A856" s="4" t="s">
        <v>849</v>
      </c>
      <c r="B856" s="15"/>
      <c r="C856" s="14">
        <f>'[1]VIANDE LAUZON'!C14</f>
        <v>37.72</v>
      </c>
      <c r="D856" s="39">
        <f>'[1]VIANDE LAUZON'!D14</f>
        <v>53.885714285714286</v>
      </c>
      <c r="E856" s="16" t="str">
        <f>'[1]VIANDE LAUZON'!E14</f>
        <v>UNITÉ</v>
      </c>
    </row>
    <row r="857" spans="1:5" x14ac:dyDescent="0.25">
      <c r="A857" s="4" t="s">
        <v>850</v>
      </c>
      <c r="B857" s="15"/>
      <c r="C857" s="14">
        <f>'[1]VIANDE LAUZON'!C21</f>
        <v>40.6</v>
      </c>
      <c r="D857" s="39">
        <f>'[1]VIANDE LAUZON'!D21</f>
        <v>40.6</v>
      </c>
      <c r="E857" s="16" t="str">
        <f>'[1]VIANDE LAUZON'!E21</f>
        <v>UNITÉ</v>
      </c>
    </row>
    <row r="858" spans="1:5" x14ac:dyDescent="0.25">
      <c r="A858" s="6" t="s">
        <v>851</v>
      </c>
      <c r="B858" s="20"/>
      <c r="C858" s="21">
        <f>'[1]Pro bouffe'!C31</f>
        <v>59.95</v>
      </c>
      <c r="D858" s="22">
        <f>'[1]Pro bouffe'!D31</f>
        <v>59.95</v>
      </c>
      <c r="E858" s="22" t="str">
        <f>'[1]Pro bouffe'!E31</f>
        <v>KG</v>
      </c>
    </row>
    <row r="859" spans="1:5" x14ac:dyDescent="0.25">
      <c r="A859" s="4" t="s">
        <v>852</v>
      </c>
      <c r="B859" s="15"/>
      <c r="C859" s="14">
        <f>[1]BOVITENDRE!$C$69</f>
        <v>10.61</v>
      </c>
      <c r="D859" s="16">
        <f>C859</f>
        <v>10.61</v>
      </c>
      <c r="E859" s="16" t="s">
        <v>2552</v>
      </c>
    </row>
    <row r="860" spans="1:5" x14ac:dyDescent="0.25">
      <c r="A860" s="6" t="s">
        <v>853</v>
      </c>
      <c r="B860" s="20"/>
      <c r="C860" s="21">
        <f>[1]DEFEDIS!$C$182</f>
        <v>15</v>
      </c>
      <c r="D860" s="22">
        <v>0</v>
      </c>
      <c r="E860" s="22" t="s">
        <v>2552</v>
      </c>
    </row>
    <row r="861" spans="1:5" x14ac:dyDescent="0.25">
      <c r="A861" s="4" t="s">
        <v>854</v>
      </c>
      <c r="B861" s="15"/>
      <c r="C861" s="14">
        <f>[1]NOREF!C69</f>
        <v>15.2</v>
      </c>
      <c r="D861" s="16">
        <f>[1]NOREF!D69</f>
        <v>19.759999999999998</v>
      </c>
      <c r="E861" s="16" t="str">
        <f>[1]NOREF!E69</f>
        <v>KG</v>
      </c>
    </row>
    <row r="862" spans="1:5" x14ac:dyDescent="0.25">
      <c r="A862" s="6" t="s">
        <v>855</v>
      </c>
      <c r="B862" s="20"/>
      <c r="C862" s="21">
        <f>[1]BOVITENDRE!C70</f>
        <v>28.89</v>
      </c>
      <c r="D862" s="22">
        <f>[1]BOVITENDRE!D70</f>
        <v>28.89</v>
      </c>
      <c r="E862" s="22" t="str">
        <f>[1]BOVITENDRE!E70</f>
        <v>KG</v>
      </c>
    </row>
    <row r="863" spans="1:5" x14ac:dyDescent="0.25">
      <c r="A863" s="6" t="s">
        <v>856</v>
      </c>
      <c r="B863" s="20"/>
      <c r="C863" s="21">
        <f>'[1]CAN-AM'!C144</f>
        <v>59.62</v>
      </c>
      <c r="D863" s="22">
        <f>'[1]CAN-AM'!D144</f>
        <v>0.99366666666666659</v>
      </c>
      <c r="E863" s="22" t="str">
        <f>'[1]CAN-AM'!E144</f>
        <v>60UN</v>
      </c>
    </row>
    <row r="864" spans="1:5" x14ac:dyDescent="0.25">
      <c r="A864" s="6" t="s">
        <v>857</v>
      </c>
      <c r="B864" s="20"/>
      <c r="C864" s="21">
        <f>'[1]monde du raviolis'!C24</f>
        <v>3.5</v>
      </c>
      <c r="D864" s="22">
        <f>'[1]monde du raviolis'!D24</f>
        <v>3.5</v>
      </c>
      <c r="E864" s="22" t="str">
        <f>'[1]monde du raviolis'!E24</f>
        <v>KG</v>
      </c>
    </row>
    <row r="865" spans="1:5" x14ac:dyDescent="0.25">
      <c r="A865" s="4" t="s">
        <v>858</v>
      </c>
      <c r="B865" s="15"/>
      <c r="C865" s="14">
        <f>[1]DEFEDIS!$C$188</f>
        <v>50.05</v>
      </c>
      <c r="D865" s="16">
        <v>0</v>
      </c>
      <c r="E865" s="16" t="s">
        <v>2552</v>
      </c>
    </row>
    <row r="866" spans="1:5" x14ac:dyDescent="0.25">
      <c r="A866" s="6" t="s">
        <v>859</v>
      </c>
      <c r="B866" s="20"/>
      <c r="C866" s="21">
        <f>[1]NOREF!C70</f>
        <v>45</v>
      </c>
      <c r="D866" s="22">
        <f>[1]NOREF!D70</f>
        <v>1.125</v>
      </c>
      <c r="E866" s="22" t="str">
        <f>[1]NOREF!E70</f>
        <v>40 UN/CS</v>
      </c>
    </row>
    <row r="867" spans="1:5" x14ac:dyDescent="0.25">
      <c r="A867" s="6" t="s">
        <v>860</v>
      </c>
      <c r="B867" s="20"/>
      <c r="C867" s="21">
        <f>'[1]CAN-AM FRUITS SECS'!C75</f>
        <v>26.5</v>
      </c>
      <c r="D867" s="22">
        <f>'[1]CAN-AM FRUITS SECS'!D75</f>
        <v>2.760416666666667</v>
      </c>
      <c r="E867" s="22" t="str">
        <f>'[1]CAN-AM FRUITS SECS'!E75</f>
        <v>12*796 ml</v>
      </c>
    </row>
    <row r="868" spans="1:5" x14ac:dyDescent="0.25">
      <c r="A868" s="4" t="s">
        <v>861</v>
      </c>
      <c r="B868" s="15"/>
      <c r="C868" s="14">
        <f>[1]BOVITENDRE!C72</f>
        <v>5.32</v>
      </c>
      <c r="D868" s="16">
        <f>[1]BOVITENDRE!D72</f>
        <v>5.32</v>
      </c>
      <c r="E868" s="16" t="str">
        <f>[1]BOVITENDRE!E72</f>
        <v>KG</v>
      </c>
    </row>
    <row r="869" spans="1:5" x14ac:dyDescent="0.25">
      <c r="A869" s="6" t="s">
        <v>862</v>
      </c>
      <c r="B869" s="20"/>
      <c r="C869" s="21">
        <f>'[1]VIANDE LAUZON'!C64</f>
        <v>8.49</v>
      </c>
      <c r="D869" s="40">
        <f>'[1]VIANDE LAUZON'!D64</f>
        <v>8.49</v>
      </c>
      <c r="E869" s="22" t="str">
        <f>'[1]VIANDE LAUZON'!E64</f>
        <v>KG</v>
      </c>
    </row>
    <row r="870" spans="1:5" x14ac:dyDescent="0.25">
      <c r="A870" s="6" t="s">
        <v>863</v>
      </c>
      <c r="B870" s="20"/>
      <c r="C870" s="21">
        <f>[1]NOREF!$C$71</f>
        <v>28</v>
      </c>
      <c r="D870" s="22">
        <f>C870</f>
        <v>28</v>
      </c>
      <c r="E870" s="22" t="s">
        <v>2552</v>
      </c>
    </row>
    <row r="871" spans="1:5" x14ac:dyDescent="0.25">
      <c r="A871" s="6" t="s">
        <v>864</v>
      </c>
      <c r="B871" s="20"/>
      <c r="C871" s="21">
        <f>'[1]CAN-AM'!C145</f>
        <v>8</v>
      </c>
      <c r="D871" s="22">
        <f>'[1]CAN-AM'!D145</f>
        <v>8</v>
      </c>
      <c r="E871" s="22" t="str">
        <f>'[1]CAN-AM'!E145</f>
        <v>KG</v>
      </c>
    </row>
    <row r="872" spans="1:5" x14ac:dyDescent="0.25">
      <c r="A872" s="4" t="s">
        <v>865</v>
      </c>
      <c r="B872" s="15"/>
      <c r="C872" s="14">
        <f>'[1]CAN-AM FRUITS SECS'!C76</f>
        <v>26.5</v>
      </c>
      <c r="D872" s="27">
        <f>'[1]CAN-AM FRUITS SECS'!D76</f>
        <v>26.5</v>
      </c>
      <c r="E872" s="16" t="str">
        <f>'[1]CAN-AM FRUITS SECS'!E76</f>
        <v>KG</v>
      </c>
    </row>
    <row r="873" spans="1:5" x14ac:dyDescent="0.25">
      <c r="A873" s="4" t="s">
        <v>866</v>
      </c>
      <c r="B873" s="15"/>
      <c r="C873" s="14">
        <f>'[1]CAN-AM'!C146</f>
        <v>13.96</v>
      </c>
      <c r="D873" s="16">
        <f>'[1]CAN-AM'!D146</f>
        <v>279.20000000000005</v>
      </c>
      <c r="E873" s="16" t="str">
        <f>'[1]CAN-AM'!E146</f>
        <v>50GR</v>
      </c>
    </row>
    <row r="874" spans="1:5" x14ac:dyDescent="0.25">
      <c r="A874" s="4" t="s">
        <v>867</v>
      </c>
      <c r="B874" s="15"/>
      <c r="C874" s="14">
        <f>'[1]CAN-AM'!C147</f>
        <v>18.75</v>
      </c>
      <c r="D874" s="16">
        <f>'[1]CAN-AM'!D147</f>
        <v>0.375</v>
      </c>
      <c r="E874" s="16" t="str">
        <f>'[1]CAN-AM'!E147</f>
        <v>50 UN</v>
      </c>
    </row>
    <row r="875" spans="1:5" x14ac:dyDescent="0.25">
      <c r="A875" s="4" t="s">
        <v>868</v>
      </c>
      <c r="B875" s="15"/>
      <c r="C875" s="14">
        <f>[1]DEFEDIS!C195</f>
        <v>29.78</v>
      </c>
      <c r="D875" s="16">
        <f>[1]DEFEDIS!D195</f>
        <v>2.1271428571428572</v>
      </c>
      <c r="E875" s="16" t="str">
        <f>[1]DEFEDIS!E195</f>
        <v>14*430GR</v>
      </c>
    </row>
    <row r="876" spans="1:5" x14ac:dyDescent="0.25">
      <c r="A876" s="6" t="s">
        <v>869</v>
      </c>
      <c r="B876" s="20"/>
      <c r="C876" s="21">
        <f>[1]DEFEDIS!C196</f>
        <v>50.28</v>
      </c>
      <c r="D876" s="22">
        <f>[1]DEFEDIS!D196</f>
        <v>8.2602857142857147</v>
      </c>
      <c r="E876" s="22" t="str">
        <f>[1]DEFEDIS!E196</f>
        <v>14*430gr</v>
      </c>
    </row>
    <row r="877" spans="1:5" x14ac:dyDescent="0.25">
      <c r="A877" s="6" t="s">
        <v>870</v>
      </c>
      <c r="B877" s="20"/>
      <c r="C877" s="21">
        <f>'[1]GOURMET PRIVILÈGE'!$C$22</f>
        <v>11.6</v>
      </c>
      <c r="D877" s="22">
        <f>C877/12</f>
        <v>0.96666666666666667</v>
      </c>
      <c r="E877" s="22" t="s">
        <v>2599</v>
      </c>
    </row>
    <row r="878" spans="1:5" x14ac:dyDescent="0.25">
      <c r="A878" s="6" t="s">
        <v>871</v>
      </c>
      <c r="B878" s="20"/>
      <c r="C878" s="21">
        <f>'[1]GOURMET PRIVILÈGE'!C79</f>
        <v>13.8</v>
      </c>
      <c r="D878" s="21">
        <f>'[1]GOURMET PRIVILÈGE'!D79</f>
        <v>13.8</v>
      </c>
      <c r="E878" s="22" t="s">
        <v>2555</v>
      </c>
    </row>
    <row r="879" spans="1:5" x14ac:dyDescent="0.25">
      <c r="A879" s="4" t="s">
        <v>872</v>
      </c>
      <c r="B879" s="15"/>
      <c r="C879" s="14">
        <f>[1]Slovenia!$C$61</f>
        <v>13.45</v>
      </c>
      <c r="D879" s="16">
        <f>C879</f>
        <v>13.45</v>
      </c>
      <c r="E879" s="16" t="s">
        <v>2552</v>
      </c>
    </row>
    <row r="880" spans="1:5" x14ac:dyDescent="0.25">
      <c r="A880" s="6" t="s">
        <v>873</v>
      </c>
      <c r="B880" s="20"/>
      <c r="C880" s="21">
        <f>'[1]VIANDE LAUZON'!C46</f>
        <v>47.58</v>
      </c>
      <c r="D880" s="40">
        <f>'[1]VIANDE LAUZON'!D46</f>
        <v>1.1895</v>
      </c>
      <c r="E880" s="22" t="str">
        <f>'[1]VIANDE LAUZON'!E46</f>
        <v>40*113GR</v>
      </c>
    </row>
    <row r="881" spans="1:5" x14ac:dyDescent="0.25">
      <c r="A881" s="4" t="s">
        <v>874</v>
      </c>
      <c r="B881" s="15"/>
      <c r="C881" s="14">
        <f>[1]BOVITENDRE!C73</f>
        <v>2.95</v>
      </c>
      <c r="D881" s="16">
        <f>[1]BOVITENDRE!D73</f>
        <v>2.95</v>
      </c>
      <c r="E881" s="16" t="str">
        <f>[1]BOVITENDRE!E73</f>
        <v>KG</v>
      </c>
    </row>
    <row r="882" spans="1:5" x14ac:dyDescent="0.25">
      <c r="A882" s="4" t="s">
        <v>875</v>
      </c>
      <c r="B882" s="15"/>
      <c r="C882" s="14">
        <f>[1]Transatlantique!C23</f>
        <v>82.9</v>
      </c>
      <c r="D882" s="16">
        <f>[1]Transatlantique!D23</f>
        <v>82.9</v>
      </c>
      <c r="E882" s="16" t="s">
        <v>2552</v>
      </c>
    </row>
    <row r="883" spans="1:5" x14ac:dyDescent="0.25">
      <c r="A883" s="4" t="s">
        <v>876</v>
      </c>
      <c r="B883" s="15"/>
      <c r="C883" s="14">
        <f>[1]BOVITENDRE!C74</f>
        <v>46</v>
      </c>
      <c r="D883" s="16">
        <f>[1]BOVITENDRE!D74</f>
        <v>46</v>
      </c>
      <c r="E883" s="16" t="str">
        <f>[1]BOVITENDRE!E74</f>
        <v>KG</v>
      </c>
    </row>
    <row r="884" spans="1:5" x14ac:dyDescent="0.25">
      <c r="A884" s="6" t="s">
        <v>877</v>
      </c>
      <c r="B884" s="20"/>
      <c r="C884" s="21"/>
      <c r="D884" s="37">
        <f>'[1]FICHES TECHNIQUES LOGES FROID'!$E$9609</f>
        <v>10.539202875876123</v>
      </c>
      <c r="E884" s="22"/>
    </row>
    <row r="885" spans="1:5" x14ac:dyDescent="0.25">
      <c r="A885" s="6" t="s">
        <v>878</v>
      </c>
      <c r="B885" s="20"/>
      <c r="C885" s="21"/>
      <c r="D885" s="37" t="e">
        <f>'[1]FICHES TECHNIQUES LOGES FROID'!$E$12393</f>
        <v>#N/A</v>
      </c>
      <c r="E885" s="22" t="s">
        <v>2551</v>
      </c>
    </row>
    <row r="886" spans="1:5" x14ac:dyDescent="0.25">
      <c r="A886" s="6" t="s">
        <v>879</v>
      </c>
      <c r="B886" s="20"/>
      <c r="C886" s="32">
        <f>'[1]MAGGIE OAKES FICHES TECHNIQUES'!$E$4269</f>
        <v>64.257852450026931</v>
      </c>
      <c r="D886" s="22">
        <f>C886</f>
        <v>64.257852450026931</v>
      </c>
      <c r="E886" s="22" t="s">
        <v>2552</v>
      </c>
    </row>
    <row r="887" spans="1:5" x14ac:dyDescent="0.25">
      <c r="A887" s="6" t="s">
        <v>880</v>
      </c>
      <c r="B887" s="20"/>
      <c r="C887" s="32">
        <f>'[1]MAGGIE OAKES FICHES TECHNIQUES'!$E$4273</f>
        <v>4.4838568300017956</v>
      </c>
      <c r="D887" s="22">
        <f>'[1]MAGGIE OAKES FICHES TECHNIQUES'!$E$4273</f>
        <v>4.4838568300017956</v>
      </c>
      <c r="E887" s="22" t="s">
        <v>2551</v>
      </c>
    </row>
    <row r="888" spans="1:5" x14ac:dyDescent="0.25">
      <c r="A888" s="6" t="s">
        <v>881</v>
      </c>
      <c r="B888" s="20"/>
      <c r="C888" s="21">
        <f>[1]DEFEDIS!$C$191</f>
        <v>51.89</v>
      </c>
      <c r="D888" s="22">
        <f>C888/60</f>
        <v>0.86483333333333334</v>
      </c>
      <c r="E888" s="22" t="s">
        <v>2594</v>
      </c>
    </row>
    <row r="889" spans="1:5" x14ac:dyDescent="0.25">
      <c r="A889" s="6" t="s">
        <v>882</v>
      </c>
      <c r="B889" s="20"/>
      <c r="C889" s="21">
        <f>[1]DEFEDIS!C153</f>
        <v>45.03</v>
      </c>
      <c r="D889" s="22">
        <f>[1]DEFEDIS!D153</f>
        <v>0.37525000000000003</v>
      </c>
      <c r="E889" s="22" t="str">
        <f>[1]DEFEDIS!E153</f>
        <v>120UNITÉ</v>
      </c>
    </row>
    <row r="890" spans="1:5" x14ac:dyDescent="0.25">
      <c r="A890" s="6" t="s">
        <v>883</v>
      </c>
      <c r="B890" s="20"/>
      <c r="C890" s="21"/>
      <c r="D890" s="26">
        <f>'[1]LES SAUCES DE BASES'!$E$120</f>
        <v>3.9040062952338923</v>
      </c>
      <c r="E890" s="22"/>
    </row>
    <row r="891" spans="1:5" x14ac:dyDescent="0.25">
      <c r="A891" s="6" t="s">
        <v>884</v>
      </c>
      <c r="B891" s="20"/>
      <c r="C891" s="21">
        <f>[1]DEFEDIS!C197</f>
        <v>3.95</v>
      </c>
      <c r="D891" s="37">
        <f>[1]DEFEDIS!D197</f>
        <v>3.95</v>
      </c>
      <c r="E891" s="22" t="str">
        <f>[1]DEFEDIS!E197</f>
        <v>UN</v>
      </c>
    </row>
    <row r="892" spans="1:5" x14ac:dyDescent="0.25">
      <c r="A892" s="4" t="s">
        <v>885</v>
      </c>
      <c r="B892" s="15"/>
      <c r="C892" s="14">
        <f>'[1]CAN-AM FRUITS SECS'!C77</f>
        <v>29.59</v>
      </c>
      <c r="D892" s="16">
        <f>'[1]CAN-AM FRUITS SECS'!D77</f>
        <v>1.7365023474178405</v>
      </c>
      <c r="E892" s="16" t="str">
        <f>'[1]CAN-AM FRUITS SECS'!E77</f>
        <v>6*2,84 L</v>
      </c>
    </row>
    <row r="893" spans="1:5" x14ac:dyDescent="0.25">
      <c r="A893" s="4" t="s">
        <v>886</v>
      </c>
      <c r="B893" s="15"/>
      <c r="C893" s="14">
        <f>'[1]CAN-AM'!C148</f>
        <v>73.150000000000006</v>
      </c>
      <c r="D893" s="16">
        <f>'[1]CAN-AM'!D148</f>
        <v>14.067307692307693</v>
      </c>
      <c r="E893" s="16" t="str">
        <f>'[1]CAN-AM'!E148</f>
        <v>20*375GR</v>
      </c>
    </row>
    <row r="894" spans="1:5" x14ac:dyDescent="0.25">
      <c r="A894" s="4" t="s">
        <v>887</v>
      </c>
      <c r="B894" s="15"/>
      <c r="C894" s="14"/>
      <c r="D894" s="38">
        <f>'[1]FICHES TECHNIQUES LOGES CHAUD'!$C$3858</f>
        <v>1.4373180223138264</v>
      </c>
      <c r="E894" s="16"/>
    </row>
    <row r="895" spans="1:5" x14ac:dyDescent="0.25">
      <c r="A895" s="6" t="s">
        <v>888</v>
      </c>
      <c r="B895" s="20"/>
      <c r="C895" s="21">
        <f>'[1]Fromagerie du 2em'!C50</f>
        <v>21.15</v>
      </c>
      <c r="D895" s="22">
        <f>'[1]Fromagerie du 2em'!D50</f>
        <v>7.05</v>
      </c>
      <c r="E895" s="22" t="str">
        <f>'[1]Fromagerie du 2em'!E50</f>
        <v>3 KG</v>
      </c>
    </row>
    <row r="896" spans="1:5" x14ac:dyDescent="0.25">
      <c r="A896" s="4" t="s">
        <v>889</v>
      </c>
      <c r="B896" s="15"/>
      <c r="C896" s="14">
        <f>'[1]AMOUR DE PAIN'!C37</f>
        <v>0</v>
      </c>
      <c r="D896" s="25">
        <f>'[1]AMOUR DE PAIN'!D37</f>
        <v>0</v>
      </c>
      <c r="E896" s="16">
        <f>'[1]AMOUR DE PAIN'!E37</f>
        <v>0</v>
      </c>
    </row>
    <row r="897" spans="1:5" x14ac:dyDescent="0.25">
      <c r="A897" s="6" t="s">
        <v>890</v>
      </c>
      <c r="B897" s="20"/>
      <c r="C897" s="21">
        <f>'[1]GOURMET PRIVILÈGE'!$C$23</f>
        <v>12</v>
      </c>
      <c r="D897" s="22">
        <f>C897</f>
        <v>12</v>
      </c>
      <c r="E897" s="22" t="s">
        <v>2552</v>
      </c>
    </row>
    <row r="898" spans="1:5" x14ac:dyDescent="0.25">
      <c r="A898" s="6" t="s">
        <v>891</v>
      </c>
      <c r="B898" s="20"/>
      <c r="C898" s="21">
        <f>'[1]CAN-AM FRUITS SECS'!C78</f>
        <v>43.5</v>
      </c>
      <c r="D898" s="22">
        <f>'[1]CAN-AM FRUITS SECS'!D78</f>
        <v>8.6999999999999993</v>
      </c>
      <c r="E898" s="22" t="str">
        <f>'[1]CAN-AM FRUITS SECS'!E78</f>
        <v>5*1KG</v>
      </c>
    </row>
    <row r="899" spans="1:5" x14ac:dyDescent="0.25">
      <c r="A899" s="6" t="s">
        <v>892</v>
      </c>
      <c r="B899" s="20"/>
      <c r="C899" s="21">
        <f>'[1]CAN-AM FRUITS SECS'!C79</f>
        <v>19.5</v>
      </c>
      <c r="D899" s="22">
        <f>'[1]CAN-AM FRUITS SECS'!D79</f>
        <v>3.9</v>
      </c>
      <c r="E899" s="22" t="str">
        <f>'[1]CAN-AM FRUITS SECS'!E79</f>
        <v>5*1KG</v>
      </c>
    </row>
    <row r="900" spans="1:5" x14ac:dyDescent="0.25">
      <c r="A900" s="4" t="s">
        <v>893</v>
      </c>
      <c r="B900" s="15"/>
      <c r="C900" s="14">
        <f>'[1]GOURMET PRIVILÈGE'!C82</f>
        <v>1</v>
      </c>
      <c r="D900" s="16">
        <f>'[1]GOURMET PRIVILÈGE'!D82</f>
        <v>1</v>
      </c>
      <c r="E900" s="16" t="str">
        <f>'[1]GOURMET PRIVILÈGE'!E82</f>
        <v>UN</v>
      </c>
    </row>
    <row r="901" spans="1:5" x14ac:dyDescent="0.25">
      <c r="A901" s="4" t="s">
        <v>894</v>
      </c>
      <c r="B901" s="15"/>
      <c r="C901" s="14">
        <f>'[1]CAN-AM'!C149</f>
        <v>18.75</v>
      </c>
      <c r="D901" s="16">
        <f>'[1]CAN-AM'!D149</f>
        <v>5.162444933920705</v>
      </c>
      <c r="E901" s="16" t="str">
        <f>'[1]CAN-AM'!E149</f>
        <v>8*1LB</v>
      </c>
    </row>
    <row r="902" spans="1:5" x14ac:dyDescent="0.25">
      <c r="A902" s="4" t="s">
        <v>895</v>
      </c>
      <c r="B902" s="15"/>
      <c r="C902" s="14">
        <f>'[1]AMOUR DE PAIN'!C35</f>
        <v>0</v>
      </c>
      <c r="D902" s="25">
        <f>'[1]AMOUR DE PAIN'!D35</f>
        <v>0</v>
      </c>
      <c r="E902" s="16">
        <f>'[1]AMOUR DE PAIN'!E35</f>
        <v>0</v>
      </c>
    </row>
    <row r="903" spans="1:5" x14ac:dyDescent="0.25">
      <c r="A903" s="6" t="s">
        <v>896</v>
      </c>
      <c r="B903" s="20"/>
      <c r="C903" s="21">
        <f>'[1]CAN-AM FRUITS SECS'!C81</f>
        <v>39.950000000000003</v>
      </c>
      <c r="D903" s="22">
        <f>'[1]CAN-AM FRUITS SECS'!D81</f>
        <v>7.99</v>
      </c>
      <c r="E903" s="22" t="str">
        <f>'[1]CAN-AM FRUITS SECS'!E81</f>
        <v>5*1KG</v>
      </c>
    </row>
    <row r="904" spans="1:5" x14ac:dyDescent="0.25">
      <c r="A904" s="4" t="s">
        <v>897</v>
      </c>
      <c r="B904" s="15"/>
      <c r="C904" s="14">
        <f>'[1]CAN-AM'!C151</f>
        <v>36</v>
      </c>
      <c r="D904" s="16">
        <f>'[1]CAN-AM'!D151</f>
        <v>3</v>
      </c>
      <c r="E904" s="16" t="str">
        <f>'[1]CAN-AM'!E151</f>
        <v>12'S</v>
      </c>
    </row>
    <row r="905" spans="1:5" x14ac:dyDescent="0.25">
      <c r="A905" s="4" t="s">
        <v>898</v>
      </c>
      <c r="B905" s="15"/>
      <c r="C905" s="14">
        <f>'[1]CAN-AM FRUITS SECS'!C80</f>
        <v>72.5</v>
      </c>
      <c r="D905" s="16">
        <f>'[1]CAN-AM FRUITS SECS'!D80</f>
        <v>12.083333333333334</v>
      </c>
      <c r="E905" s="16" t="str">
        <f>'[1]CAN-AM FRUITS SECS'!E80</f>
        <v>6*1KG</v>
      </c>
    </row>
    <row r="906" spans="1:5" x14ac:dyDescent="0.25">
      <c r="A906" s="6" t="s">
        <v>899</v>
      </c>
      <c r="B906" s="20"/>
      <c r="C906" s="21">
        <f>'[1]CAN-AM'!$C$149</f>
        <v>18.75</v>
      </c>
      <c r="D906" s="22">
        <f>C906</f>
        <v>18.75</v>
      </c>
      <c r="E906" s="22" t="s">
        <v>2562</v>
      </c>
    </row>
    <row r="907" spans="1:5" x14ac:dyDescent="0.25">
      <c r="A907" s="4" t="s">
        <v>900</v>
      </c>
      <c r="B907" s="15"/>
      <c r="C907" s="14">
        <f>'[1]CAN-AM'!C152</f>
        <v>28.5</v>
      </c>
      <c r="D907" s="16">
        <f>'[1]CAN-AM'!D152</f>
        <v>1.1875</v>
      </c>
      <c r="E907" s="16" t="str">
        <f>'[1]CAN-AM'!E152</f>
        <v>24 CS</v>
      </c>
    </row>
    <row r="908" spans="1:5" x14ac:dyDescent="0.25">
      <c r="A908" s="6" t="s">
        <v>901</v>
      </c>
      <c r="B908" s="20"/>
      <c r="C908" s="21">
        <f>'[1]CAN-AM'!C153</f>
        <v>20.5</v>
      </c>
      <c r="D908" s="22">
        <f>'[1]CAN-AM'!D153</f>
        <v>0.85416666666666663</v>
      </c>
      <c r="E908" s="22" t="str">
        <f>'[1]CAN-AM'!E153</f>
        <v>24 CS</v>
      </c>
    </row>
    <row r="909" spans="1:5" x14ac:dyDescent="0.25">
      <c r="A909" s="6" t="s">
        <v>902</v>
      </c>
      <c r="B909" s="20"/>
      <c r="C909" s="21">
        <f>'[1]CAN-AM'!C154</f>
        <v>38.979999999999997</v>
      </c>
      <c r="D909" s="22">
        <f>'[1]CAN-AM'!D154</f>
        <v>5.7492625368731565</v>
      </c>
      <c r="E909" s="22" t="str">
        <f>'[1]CAN-AM'!E154</f>
        <v>6*2.5LBS</v>
      </c>
    </row>
    <row r="910" spans="1:5" x14ac:dyDescent="0.25">
      <c r="A910" s="6" t="s">
        <v>903</v>
      </c>
      <c r="B910" s="20"/>
      <c r="C910" s="21">
        <f>[1]DEFEDIS!C199</f>
        <v>32.64</v>
      </c>
      <c r="D910" s="22">
        <f>[1]DEFEDIS!D199</f>
        <v>4.8141592920353986</v>
      </c>
      <c r="E910" s="22" t="str">
        <f>[1]DEFEDIS!E199</f>
        <v>6*1.13KG</v>
      </c>
    </row>
    <row r="911" spans="1:5" x14ac:dyDescent="0.25">
      <c r="A911" s="4" t="s">
        <v>904</v>
      </c>
      <c r="B911" s="15"/>
      <c r="C911" s="14">
        <f>[1]DEFEDIS!C200</f>
        <v>28.84</v>
      </c>
      <c r="D911" s="16">
        <f>[1]DEFEDIS!D200</f>
        <v>2.12</v>
      </c>
      <c r="E911" s="16" t="str">
        <f>[1]DEFEDIS!E200</f>
        <v>6*5LBS</v>
      </c>
    </row>
    <row r="912" spans="1:5" x14ac:dyDescent="0.25">
      <c r="A912" s="6" t="s">
        <v>905</v>
      </c>
      <c r="B912" s="20"/>
      <c r="C912" s="21">
        <f>'[1]CAN-AM'!C154</f>
        <v>38.979999999999997</v>
      </c>
      <c r="D912" s="22">
        <f>'[1]CAN-AM'!D154</f>
        <v>5.7492625368731565</v>
      </c>
      <c r="E912" s="22" t="str">
        <f>'[1]CAN-AM'!E154</f>
        <v>6*2.5LBS</v>
      </c>
    </row>
    <row r="913" spans="1:5" x14ac:dyDescent="0.25">
      <c r="A913" s="4" t="s">
        <v>906</v>
      </c>
      <c r="B913" s="15"/>
      <c r="C913" s="14">
        <f>[1]DEFEDIS!C201</f>
        <v>47.5</v>
      </c>
      <c r="D913" s="16">
        <f>[1]DEFEDIS!D201</f>
        <v>4.3738489871086559</v>
      </c>
      <c r="E913" s="16" t="str">
        <f>[1]DEFEDIS!E201</f>
        <v>6*1.81KG</v>
      </c>
    </row>
    <row r="914" spans="1:5" x14ac:dyDescent="0.25">
      <c r="A914" s="6" t="s">
        <v>907</v>
      </c>
      <c r="B914" s="20"/>
      <c r="C914" s="21">
        <f>'[1]CAN-AM'!$C$150</f>
        <v>37.659999999999997</v>
      </c>
      <c r="D914" s="22">
        <v>3.67</v>
      </c>
      <c r="E914" s="22" t="s">
        <v>2670</v>
      </c>
    </row>
    <row r="915" spans="1:5" x14ac:dyDescent="0.25">
      <c r="A915" s="6" t="s">
        <v>908</v>
      </c>
      <c r="B915" s="20"/>
      <c r="C915" s="21">
        <f>'[1]Fromagerie du 2em'!C51</f>
        <v>9.92</v>
      </c>
      <c r="D915" s="22">
        <f>'[1]Fromagerie du 2em'!D51</f>
        <v>4.96</v>
      </c>
      <c r="E915" s="22" t="str">
        <f>'[1]Fromagerie du 2em'!E51</f>
        <v>2KG</v>
      </c>
    </row>
    <row r="916" spans="1:5" x14ac:dyDescent="0.25">
      <c r="A916" s="6" t="s">
        <v>909</v>
      </c>
      <c r="B916" s="20"/>
      <c r="C916" s="21"/>
      <c r="D916" s="42">
        <f>'[1]FICHES TECHNIQUES LOGES FROID'!$E$16484</f>
        <v>6.8662179487179476</v>
      </c>
      <c r="E916" s="22"/>
    </row>
    <row r="917" spans="1:5" x14ac:dyDescent="0.25">
      <c r="A917" s="6" t="s">
        <v>910</v>
      </c>
      <c r="B917" s="20"/>
      <c r="C917" s="21"/>
      <c r="D917" s="42">
        <f>'[1]FICHES TECHNIQUES LOGES FROID'!$E$16541</f>
        <v>5.6029456818569727</v>
      </c>
      <c r="E917" s="22"/>
    </row>
    <row r="918" spans="1:5" x14ac:dyDescent="0.25">
      <c r="A918" s="6" t="s">
        <v>911</v>
      </c>
      <c r="B918" s="20"/>
      <c r="C918" s="21"/>
      <c r="D918" s="37">
        <f>'[1]FICHES TECHNIQUES LOGES FROID'!$E$8900</f>
        <v>0.8364581595132744</v>
      </c>
      <c r="E918" s="22"/>
    </row>
    <row r="919" spans="1:5" x14ac:dyDescent="0.25">
      <c r="A919" s="4" t="s">
        <v>912</v>
      </c>
      <c r="B919" s="15"/>
      <c r="C919" s="14">
        <f>[1]DEFEDIS!C202</f>
        <v>36.71</v>
      </c>
      <c r="D919" s="16">
        <f>[1]DEFEDIS!D202</f>
        <v>9.1775000000000002</v>
      </c>
      <c r="E919" s="16" t="str">
        <f>[1]DEFEDIS!E202</f>
        <v>2*2KG</v>
      </c>
    </row>
    <row r="920" spans="1:5" x14ac:dyDescent="0.25">
      <c r="A920" s="4" t="s">
        <v>913</v>
      </c>
      <c r="B920" s="15"/>
      <c r="C920" s="14"/>
      <c r="D920" s="36">
        <f>'[1]FICHES TECHNIQUES LOGES FROID'!$E$18012</f>
        <v>24.107424242424241</v>
      </c>
      <c r="E920" s="16"/>
    </row>
    <row r="921" spans="1:5" x14ac:dyDescent="0.25">
      <c r="A921" s="4" t="s">
        <v>914</v>
      </c>
      <c r="B921" s="15"/>
      <c r="C921" s="14">
        <f>'[1]Fromagerie du 2em'!C53</f>
        <v>11.54</v>
      </c>
      <c r="D921" s="16">
        <f>'[1]Fromagerie du 2em'!D53</f>
        <v>11.54</v>
      </c>
      <c r="E921" s="16" t="str">
        <f>'[1]Fromagerie du 2em'!E53</f>
        <v>KG</v>
      </c>
    </row>
    <row r="922" spans="1:5" x14ac:dyDescent="0.25">
      <c r="A922" s="4" t="s">
        <v>915</v>
      </c>
      <c r="B922" s="15"/>
      <c r="C922" s="14"/>
      <c r="D922" s="38">
        <f>'[1]FICHES TECHNIQUES LOGES FROID'!$C$1041</f>
        <v>3.3019997788661435</v>
      </c>
      <c r="E922" s="16"/>
    </row>
    <row r="923" spans="1:5" x14ac:dyDescent="0.25">
      <c r="A923" s="4" t="s">
        <v>916</v>
      </c>
      <c r="B923" s="15"/>
      <c r="C923" s="14"/>
      <c r="D923" s="38">
        <f>'[1]FICHES TECHNIQUES LOGES FROID'!$C$8119</f>
        <v>4.3713609279621508</v>
      </c>
      <c r="E923" s="16"/>
    </row>
    <row r="924" spans="1:5" x14ac:dyDescent="0.25">
      <c r="A924" s="6" t="s">
        <v>917</v>
      </c>
      <c r="B924" s="20"/>
      <c r="C924" s="21"/>
      <c r="D924" s="37">
        <f>'[1]FICHES TECHNIQUES LOGES FROID'!$C$1089</f>
        <v>3.3414331121994763</v>
      </c>
      <c r="E924" s="22"/>
    </row>
    <row r="925" spans="1:5" x14ac:dyDescent="0.25">
      <c r="A925" s="6" t="s">
        <v>918</v>
      </c>
      <c r="B925" s="20"/>
      <c r="C925" s="21">
        <f>[1]Saputo!C20</f>
        <v>30</v>
      </c>
      <c r="D925" s="37">
        <f>[1]Saputo!D20</f>
        <v>30</v>
      </c>
      <c r="E925" s="22" t="str">
        <f>[1]Saputo!E20</f>
        <v>KG</v>
      </c>
    </row>
    <row r="926" spans="1:5" x14ac:dyDescent="0.25">
      <c r="A926" s="6" t="s">
        <v>919</v>
      </c>
      <c r="B926" s="20"/>
      <c r="C926" s="21"/>
      <c r="D926" s="37">
        <f>'[1]FICHES TECHNIQUES LOGES FROID'!$E$15059</f>
        <v>3.3903012362856688</v>
      </c>
      <c r="E926" s="22"/>
    </row>
    <row r="927" spans="1:5" x14ac:dyDescent="0.25">
      <c r="A927" s="4" t="s">
        <v>920</v>
      </c>
      <c r="B927" s="15"/>
      <c r="C927" s="14">
        <f>'[1]CAN-AM FRUITS SECS'!C82</f>
        <v>72.5</v>
      </c>
      <c r="D927" s="16">
        <f>'[1]CAN-AM FRUITS SECS'!D82</f>
        <v>12.083333333333334</v>
      </c>
      <c r="E927" s="16" t="str">
        <f>'[1]CAN-AM FRUITS SECS'!E82</f>
        <v>6*1KG</v>
      </c>
    </row>
    <row r="928" spans="1:5" x14ac:dyDescent="0.25">
      <c r="A928" s="6" t="s">
        <v>921</v>
      </c>
      <c r="B928" s="20"/>
      <c r="C928" s="21"/>
      <c r="D928" s="37">
        <f>'[1]FICHES TECHNIQUES LOGES FROID'!$C$1847</f>
        <v>1.4944089754187344</v>
      </c>
      <c r="E928" s="22"/>
    </row>
    <row r="929" spans="1:5" x14ac:dyDescent="0.25">
      <c r="A929" s="6" t="s">
        <v>922</v>
      </c>
      <c r="B929" s="20"/>
      <c r="C929" s="21">
        <f>[1]DEFEDIS!C203</f>
        <v>16.95</v>
      </c>
      <c r="D929" s="26">
        <f>[1]DEFEDIS!D203</f>
        <v>4.3911917098445592</v>
      </c>
      <c r="E929" s="22" t="str">
        <f>[1]DEFEDIS!E203</f>
        <v>3.86L</v>
      </c>
    </row>
    <row r="930" spans="1:5" x14ac:dyDescent="0.25">
      <c r="A930" s="4" t="s">
        <v>923</v>
      </c>
      <c r="B930" s="15"/>
      <c r="C930" s="14"/>
      <c r="D930" s="25">
        <f>'[1]LES SAUCES DE BASES'!$E$90</f>
        <v>3.4115344222891517</v>
      </c>
      <c r="E930" s="16"/>
    </row>
    <row r="931" spans="1:5" x14ac:dyDescent="0.25">
      <c r="A931" s="4" t="s">
        <v>924</v>
      </c>
      <c r="B931" s="15"/>
      <c r="C931" s="14"/>
      <c r="D931" s="36">
        <f>'[1]FICHES TECHNIQUES LOGES CHAUD'!$E$15201</f>
        <v>2.6851732353693056</v>
      </c>
      <c r="E931" s="16"/>
    </row>
    <row r="932" spans="1:5" x14ac:dyDescent="0.25">
      <c r="A932" s="6" t="s">
        <v>925</v>
      </c>
      <c r="B932" s="20"/>
      <c r="C932" s="21">
        <f>[1]DEFEDIS!C204</f>
        <v>58.84</v>
      </c>
      <c r="D932" s="22">
        <f>[1]DEFEDIS!D204</f>
        <v>29.42</v>
      </c>
      <c r="E932" s="22" t="str">
        <f>[1]DEFEDIS!E204</f>
        <v>2UNITE</v>
      </c>
    </row>
    <row r="933" spans="1:5" x14ac:dyDescent="0.25">
      <c r="A933" s="6" t="s">
        <v>926</v>
      </c>
      <c r="B933" s="20"/>
      <c r="C933" s="21"/>
      <c r="D933" s="26"/>
      <c r="E933" s="22"/>
    </row>
    <row r="934" spans="1:5" x14ac:dyDescent="0.25">
      <c r="A934" s="4" t="s">
        <v>927</v>
      </c>
      <c r="B934" s="15"/>
      <c r="C934" s="14">
        <f>[1]DEFEDIS!C205</f>
        <v>16.149999999999999</v>
      </c>
      <c r="D934" s="16">
        <f>[1]DEFEDIS!D205</f>
        <v>3.5572687224669601</v>
      </c>
      <c r="E934" s="16" t="str">
        <f>[1]DEFEDIS!E205</f>
        <v>4.54KG</v>
      </c>
    </row>
    <row r="935" spans="1:5" x14ac:dyDescent="0.25">
      <c r="A935" s="4" t="s">
        <v>928</v>
      </c>
      <c r="B935" s="15"/>
      <c r="C935" s="14">
        <f>[1]DEFEDIS!C208</f>
        <v>41.56</v>
      </c>
      <c r="D935" s="38">
        <f>[1]DEFEDIS!D208</f>
        <v>1.1544444444444446</v>
      </c>
      <c r="E935" s="16" t="str">
        <f>[1]DEFEDIS!E208</f>
        <v>36UN</v>
      </c>
    </row>
    <row r="936" spans="1:5" x14ac:dyDescent="0.25">
      <c r="A936" s="4" t="s">
        <v>929</v>
      </c>
      <c r="B936" s="15"/>
      <c r="C936" s="14">
        <f>[1]DEFEDIS!C209</f>
        <v>48.86</v>
      </c>
      <c r="D936" s="38">
        <f>[1]DEFEDIS!D209</f>
        <v>2.0358333333333332</v>
      </c>
      <c r="E936" s="16" t="str">
        <f>[1]DEFEDIS!E209</f>
        <v>24*198GR</v>
      </c>
    </row>
    <row r="937" spans="1:5" x14ac:dyDescent="0.25">
      <c r="A937" s="4" t="s">
        <v>930</v>
      </c>
      <c r="B937" s="15"/>
      <c r="C937" s="14">
        <f>'[1]VIANDE LAUZON'!C33</f>
        <v>9.48</v>
      </c>
      <c r="D937" s="39">
        <f>'[1]VIANDE LAUZON'!D33</f>
        <v>9.48</v>
      </c>
      <c r="E937" s="16" t="str">
        <f>'[1]VIANDE LAUZON'!E33</f>
        <v>KG</v>
      </c>
    </row>
    <row r="938" spans="1:5" x14ac:dyDescent="0.25">
      <c r="A938" s="4" t="s">
        <v>931</v>
      </c>
      <c r="B938" s="15"/>
      <c r="C938" s="14">
        <f>[1]DEFEDIS!C207</f>
        <v>70.680000000000007</v>
      </c>
      <c r="D938" s="38">
        <f>[1]DEFEDIS!D207</f>
        <v>0.52355555555555555</v>
      </c>
      <c r="E938" s="16" t="str">
        <f>[1]DEFEDIS!E207</f>
        <v>135 UN</v>
      </c>
    </row>
    <row r="939" spans="1:5" x14ac:dyDescent="0.25">
      <c r="A939" s="6" t="s">
        <v>932</v>
      </c>
      <c r="B939" s="20"/>
      <c r="C939" s="21">
        <f>'[1]VIANDE LAUZON'!C36</f>
        <v>33.61</v>
      </c>
      <c r="D939" s="40">
        <f>'[1]VIANDE LAUZON'!D36</f>
        <v>0.28008333333333335</v>
      </c>
      <c r="E939" s="22" t="str">
        <f>'[1]VIANDE LAUZON'!E36</f>
        <v>120*45GR</v>
      </c>
    </row>
    <row r="940" spans="1:5" x14ac:dyDescent="0.25">
      <c r="A940" s="4" t="s">
        <v>933</v>
      </c>
      <c r="B940" s="15"/>
      <c r="C940" s="14">
        <f>[1]DEFEDIS!C245</f>
        <v>0.77</v>
      </c>
      <c r="D940" s="39">
        <f>[1]DEFEDIS!D245</f>
        <v>0.77</v>
      </c>
      <c r="E940" s="16" t="str">
        <f>[1]DEFEDIS!E245</f>
        <v>UNITE</v>
      </c>
    </row>
    <row r="941" spans="1:5" x14ac:dyDescent="0.25">
      <c r="A941" s="4" t="s">
        <v>934</v>
      </c>
      <c r="B941" s="15"/>
      <c r="C941" s="14">
        <f>'[1]VIANDE LAUZON'!C79</f>
        <v>47.63</v>
      </c>
      <c r="D941" s="39">
        <f>'[1]VIANDE LAUZON'!D79</f>
        <v>0.99229166666666668</v>
      </c>
      <c r="E941" s="16" t="str">
        <f>'[1]VIANDE LAUZON'!E79</f>
        <v>4*12*96 GR</v>
      </c>
    </row>
    <row r="942" spans="1:5" x14ac:dyDescent="0.25">
      <c r="A942" s="6" t="s">
        <v>935</v>
      </c>
      <c r="B942" s="20"/>
      <c r="C942" s="21">
        <f>[1]Transatlantique!$C$22</f>
        <v>0</v>
      </c>
      <c r="D942" s="22">
        <v>0</v>
      </c>
      <c r="E942" s="22" t="s">
        <v>2667</v>
      </c>
    </row>
    <row r="943" spans="1:5" x14ac:dyDescent="0.25">
      <c r="A943" s="4" t="s">
        <v>936</v>
      </c>
      <c r="B943" s="15"/>
      <c r="C943" s="14">
        <f>[1]NOREF!$C$72</f>
        <v>45.95</v>
      </c>
      <c r="D943" s="16">
        <f>C943</f>
        <v>45.95</v>
      </c>
      <c r="E943" s="16" t="s">
        <v>2671</v>
      </c>
    </row>
    <row r="944" spans="1:5" x14ac:dyDescent="0.25">
      <c r="A944" s="6" t="s">
        <v>937</v>
      </c>
      <c r="B944" s="20"/>
      <c r="C944" s="21">
        <f>[1]DEFEDIS!$C$204</f>
        <v>58.84</v>
      </c>
      <c r="D944" s="22">
        <v>0</v>
      </c>
      <c r="E944" s="22" t="s">
        <v>2552</v>
      </c>
    </row>
    <row r="945" spans="1:5" x14ac:dyDescent="0.25">
      <c r="A945" s="4" t="s">
        <v>938</v>
      </c>
      <c r="B945" s="15"/>
      <c r="C945" s="14"/>
      <c r="D945" s="38">
        <v>0.45</v>
      </c>
      <c r="E945" s="16"/>
    </row>
    <row r="946" spans="1:5" x14ac:dyDescent="0.25">
      <c r="A946" s="4" t="s">
        <v>939</v>
      </c>
      <c r="B946" s="15"/>
      <c r="C946" s="14">
        <f>[1]DEFEDIS!C211</f>
        <v>66.27</v>
      </c>
      <c r="D946" s="16">
        <f>[1]DEFEDIS!D211</f>
        <v>12.181985294117645</v>
      </c>
      <c r="E946" s="16" t="str">
        <f>[1]DEFEDIS!E211</f>
        <v>4*1.36KG</v>
      </c>
    </row>
    <row r="947" spans="1:5" x14ac:dyDescent="0.25">
      <c r="A947" s="6" t="s">
        <v>940</v>
      </c>
      <c r="B947" s="20"/>
      <c r="C947" s="21"/>
      <c r="D947" s="26">
        <v>0.05</v>
      </c>
      <c r="E947" s="22"/>
    </row>
    <row r="948" spans="1:5" x14ac:dyDescent="0.25">
      <c r="A948" s="6" t="s">
        <v>941</v>
      </c>
      <c r="B948" s="20"/>
      <c r="C948" s="21"/>
      <c r="D948" s="26">
        <v>0.2</v>
      </c>
      <c r="E948" s="22"/>
    </row>
    <row r="949" spans="1:5" x14ac:dyDescent="0.25">
      <c r="A949" s="6" t="s">
        <v>942</v>
      </c>
      <c r="B949" s="20"/>
      <c r="C949" s="21"/>
      <c r="D949" s="26">
        <v>0.2</v>
      </c>
      <c r="E949" s="22"/>
    </row>
    <row r="950" spans="1:5" x14ac:dyDescent="0.25">
      <c r="A950" s="6" t="s">
        <v>943</v>
      </c>
      <c r="B950" s="20"/>
      <c r="C950" s="21"/>
      <c r="D950" s="26">
        <v>0.2</v>
      </c>
      <c r="E950" s="22"/>
    </row>
    <row r="951" spans="1:5" x14ac:dyDescent="0.25">
      <c r="A951" s="6" t="s">
        <v>944</v>
      </c>
      <c r="B951" s="20"/>
      <c r="C951" s="21">
        <f>'[1]Gateau UCDS'!$C$27</f>
        <v>0</v>
      </c>
      <c r="D951" s="22">
        <f>C951/6</f>
        <v>0</v>
      </c>
      <c r="E951" s="22" t="s">
        <v>2672</v>
      </c>
    </row>
    <row r="952" spans="1:5" x14ac:dyDescent="0.25">
      <c r="A952" s="4" t="s">
        <v>945</v>
      </c>
      <c r="B952" s="15"/>
      <c r="C952" s="14"/>
      <c r="D952" s="38">
        <f>'[1]FICH.TECH. BANQUET 2013 PT DÉJ.'!$E$16800</f>
        <v>2.8060518571428572</v>
      </c>
      <c r="E952" s="16"/>
    </row>
    <row r="953" spans="1:5" x14ac:dyDescent="0.25">
      <c r="A953" s="6" t="s">
        <v>946</v>
      </c>
      <c r="B953" s="20"/>
      <c r="C953" s="21">
        <f>[1]DEFEDIS!C214</f>
        <v>91.88</v>
      </c>
      <c r="D953" s="22">
        <f>[1]DEFEDIS!D214</f>
        <v>22.97</v>
      </c>
      <c r="E953" s="22" t="str">
        <f>[1]DEFEDIS!E214</f>
        <v>4 UNITE</v>
      </c>
    </row>
    <row r="954" spans="1:5" x14ac:dyDescent="0.25">
      <c r="A954" s="6" t="s">
        <v>947</v>
      </c>
      <c r="B954" s="20"/>
      <c r="C954" s="21">
        <f>'[1]GOURMET PRIVILÈGE'!C24</f>
        <v>26</v>
      </c>
      <c r="D954" s="22">
        <f>'[1]GOURMET PRIVILÈGE'!D24</f>
        <v>26</v>
      </c>
      <c r="E954" s="22" t="str">
        <f>'[1]GOURMET PRIVILÈGE'!E24</f>
        <v>UN</v>
      </c>
    </row>
    <row r="955" spans="1:5" x14ac:dyDescent="0.25">
      <c r="A955" s="6" t="s">
        <v>948</v>
      </c>
      <c r="B955" s="20"/>
      <c r="C955" s="21">
        <f>[1]DEFEDIS!C216</f>
        <v>184</v>
      </c>
      <c r="D955" s="22">
        <f>[1]DEFEDIS!D216</f>
        <v>46</v>
      </c>
      <c r="E955" s="22" t="str">
        <f>[1]DEFEDIS!E216</f>
        <v>4 UNITE</v>
      </c>
    </row>
    <row r="956" spans="1:5" x14ac:dyDescent="0.25">
      <c r="A956" s="6" t="s">
        <v>949</v>
      </c>
      <c r="B956" s="20"/>
      <c r="C956" s="21">
        <f>[1]DEFEDIS!C215</f>
        <v>76.430000000000007</v>
      </c>
      <c r="D956" s="22">
        <f>[1]DEFEDIS!D215</f>
        <v>0.34120535714285716</v>
      </c>
      <c r="E956" s="22" t="str">
        <f>[1]DEFEDIS!E215</f>
        <v>4*54UN</v>
      </c>
    </row>
    <row r="957" spans="1:5" x14ac:dyDescent="0.25">
      <c r="A957" s="6" t="s">
        <v>950</v>
      </c>
      <c r="B957" s="20"/>
      <c r="C957" s="21"/>
      <c r="D957" s="37">
        <f>'[1]FICHES TECHNIQUES LOGES FROID'!$E$16655</f>
        <v>28.305999999999997</v>
      </c>
      <c r="E957" s="22"/>
    </row>
    <row r="958" spans="1:5" x14ac:dyDescent="0.25">
      <c r="A958" s="4" t="s">
        <v>951</v>
      </c>
      <c r="B958" s="15"/>
      <c r="C958" s="14">
        <f>[1]DEFEDIS!C213</f>
        <v>71.28</v>
      </c>
      <c r="D958" s="16">
        <f>[1]DEFEDIS!D213</f>
        <v>35.64</v>
      </c>
      <c r="E958" s="16" t="str">
        <f>[1]DEFEDIS!E213</f>
        <v>2UNITE</v>
      </c>
    </row>
    <row r="959" spans="1:5" x14ac:dyDescent="0.25">
      <c r="A959" s="4" t="s">
        <v>952</v>
      </c>
      <c r="B959" s="15"/>
      <c r="C959" s="14">
        <f>[1]DEFEDIS!C217</f>
        <v>20.059999999999999</v>
      </c>
      <c r="D959" s="16">
        <f>[1]DEFEDIS!D217</f>
        <v>20.059999999999999</v>
      </c>
      <c r="E959" s="16" t="str">
        <f>[1]DEFEDIS!E217</f>
        <v>UNITE</v>
      </c>
    </row>
    <row r="960" spans="1:5" x14ac:dyDescent="0.25">
      <c r="A960" s="4" t="s">
        <v>953</v>
      </c>
      <c r="B960" s="15"/>
      <c r="C960" s="14">
        <f>'[1]GOURMET PRIVILÈGE'!C25</f>
        <v>27.8</v>
      </c>
      <c r="D960" s="16">
        <f>'[1]GOURMET PRIVILÈGE'!D25</f>
        <v>27.8</v>
      </c>
      <c r="E960" s="16" t="str">
        <f>'[1]GOURMET PRIVILÈGE'!E25</f>
        <v>UN</v>
      </c>
    </row>
    <row r="961" spans="1:5" x14ac:dyDescent="0.25">
      <c r="A961" s="6" t="s">
        <v>954</v>
      </c>
      <c r="B961" s="20"/>
      <c r="C961" s="21">
        <f>'[1]GOURMET PRIVILÈGE'!C28</f>
        <v>24.5</v>
      </c>
      <c r="D961" s="26">
        <f>'[1]GOURMET PRIVILÈGE'!D28</f>
        <v>24.5</v>
      </c>
      <c r="E961" s="22" t="str">
        <f>'[1]GOURMET PRIVILÈGE'!E28</f>
        <v>UN</v>
      </c>
    </row>
    <row r="962" spans="1:5" x14ac:dyDescent="0.25">
      <c r="A962" s="4" t="s">
        <v>955</v>
      </c>
      <c r="B962" s="15"/>
      <c r="C962" s="14">
        <f>[1]DEFEDIS!C218</f>
        <v>37.5</v>
      </c>
      <c r="D962" s="16">
        <f>[1]DEFEDIS!D218</f>
        <v>0.625</v>
      </c>
      <c r="E962" s="16" t="str">
        <f>[1]DEFEDIS!E218</f>
        <v>1*60UN</v>
      </c>
    </row>
    <row r="963" spans="1:5" x14ac:dyDescent="0.25">
      <c r="A963" s="6" t="s">
        <v>956</v>
      </c>
      <c r="B963" s="20"/>
      <c r="C963" s="21">
        <f>'[1]GOURMET PRIVILÈGE'!C29</f>
        <v>29.5</v>
      </c>
      <c r="D963" s="26">
        <f>'[1]GOURMET PRIVILÈGE'!D29</f>
        <v>29.5</v>
      </c>
      <c r="E963" s="22" t="str">
        <f>'[1]GOURMET PRIVILÈGE'!E29</f>
        <v>UN</v>
      </c>
    </row>
    <row r="964" spans="1:5" x14ac:dyDescent="0.25">
      <c r="A964" s="6" t="s">
        <v>957</v>
      </c>
      <c r="B964" s="20"/>
      <c r="C964" s="21">
        <f>'[1]GOURMET PRIVILÈGE'!C30</f>
        <v>26.5</v>
      </c>
      <c r="D964" s="26">
        <f>'[1]GOURMET PRIVILÈGE'!D30</f>
        <v>26.5</v>
      </c>
      <c r="E964" s="22" t="str">
        <f>'[1]GOURMET PRIVILÈGE'!E30</f>
        <v>UN</v>
      </c>
    </row>
    <row r="965" spans="1:5" x14ac:dyDescent="0.25">
      <c r="A965" s="4" t="s">
        <v>958</v>
      </c>
      <c r="B965" s="15"/>
      <c r="C965" s="14">
        <f>[1]DEFEDIS!C219</f>
        <v>35</v>
      </c>
      <c r="D965" s="16">
        <f>[1]DEFEDIS!D219</f>
        <v>35</v>
      </c>
      <c r="E965" s="16" t="str">
        <f>[1]DEFEDIS!E219</f>
        <v>UNITÉ</v>
      </c>
    </row>
    <row r="966" spans="1:5" x14ac:dyDescent="0.25">
      <c r="A966" s="4" t="s">
        <v>959</v>
      </c>
      <c r="B966" s="15"/>
      <c r="C966" s="14">
        <f>'[1]GOURMET PRIVILÈGE'!C26</f>
        <v>27.8</v>
      </c>
      <c r="D966" s="16">
        <f>'[1]GOURMET PRIVILÈGE'!D26</f>
        <v>27.8</v>
      </c>
      <c r="E966" s="16" t="str">
        <f>'[1]GOURMET PRIVILÈGE'!E26</f>
        <v>UN</v>
      </c>
    </row>
    <row r="967" spans="1:5" x14ac:dyDescent="0.25">
      <c r="A967" s="6" t="s">
        <v>960</v>
      </c>
      <c r="B967" s="20"/>
      <c r="C967" s="21">
        <f>'[1]GOURMET PRIVILÈGE'!C31</f>
        <v>29.5</v>
      </c>
      <c r="D967" s="26">
        <f>'[1]GOURMET PRIVILÈGE'!D31</f>
        <v>29.5</v>
      </c>
      <c r="E967" s="22" t="str">
        <f>'[1]GOURMET PRIVILÈGE'!E31</f>
        <v>UN</v>
      </c>
    </row>
    <row r="968" spans="1:5" x14ac:dyDescent="0.25">
      <c r="A968" s="6" t="s">
        <v>961</v>
      </c>
      <c r="B968" s="20"/>
      <c r="C968" s="21">
        <f>[1]DEFEDIS!C220</f>
        <v>35</v>
      </c>
      <c r="D968" s="23">
        <f>[1]DEFEDIS!D220</f>
        <v>35</v>
      </c>
      <c r="E968" s="22" t="str">
        <f>[1]DEFEDIS!E220</f>
        <v>UNITÉ</v>
      </c>
    </row>
    <row r="969" spans="1:5" x14ac:dyDescent="0.25">
      <c r="A969" s="4" t="s">
        <v>962</v>
      </c>
      <c r="B969" s="15"/>
      <c r="C969" s="14">
        <f>'[1]AMOUR DE PAIN'!$C$20</f>
        <v>0</v>
      </c>
      <c r="D969" s="16">
        <f>C969</f>
        <v>0</v>
      </c>
      <c r="E969" s="16"/>
    </row>
    <row r="970" spans="1:5" x14ac:dyDescent="0.25">
      <c r="A970" s="4" t="s">
        <v>963</v>
      </c>
      <c r="B970" s="15"/>
      <c r="C970" s="14">
        <f>[1]DEFEDIS!C223</f>
        <v>56.86</v>
      </c>
      <c r="D970" s="16">
        <f>[1]DEFEDIS!D223</f>
        <v>0.59229166666666666</v>
      </c>
      <c r="E970" s="16" t="str">
        <f>[1]DEFEDIS!E223</f>
        <v>2*48UN</v>
      </c>
    </row>
    <row r="971" spans="1:5" x14ac:dyDescent="0.25">
      <c r="A971" s="6" t="s">
        <v>964</v>
      </c>
      <c r="B971" s="20"/>
      <c r="C971" s="21">
        <f>[1]DEFEDIS!C222</f>
        <v>55.26</v>
      </c>
      <c r="D971" s="22">
        <f>[1]DEFEDIS!D222</f>
        <v>27.63</v>
      </c>
      <c r="E971" s="22" t="str">
        <f>[1]DEFEDIS!E222</f>
        <v>2 UNITES</v>
      </c>
    </row>
    <row r="972" spans="1:5" x14ac:dyDescent="0.25">
      <c r="A972" s="6" t="s">
        <v>965</v>
      </c>
      <c r="B972" s="20"/>
      <c r="C972" s="21">
        <f>'[1]GOURMET PRIVILÈGE'!C32</f>
        <v>27.5</v>
      </c>
      <c r="D972" s="26">
        <f>'[1]GOURMET PRIVILÈGE'!D32</f>
        <v>27.5</v>
      </c>
      <c r="E972" s="22" t="str">
        <f>'[1]GOURMET PRIVILÈGE'!E32</f>
        <v>UN</v>
      </c>
    </row>
    <row r="973" spans="1:5" x14ac:dyDescent="0.25">
      <c r="A973" s="6" t="s">
        <v>966</v>
      </c>
      <c r="B973" s="20"/>
      <c r="C973" s="21">
        <f>'[1]GOURMET PRIVILÈGE'!C33</f>
        <v>29.5</v>
      </c>
      <c r="D973" s="26">
        <f>'[1]GOURMET PRIVILÈGE'!D33</f>
        <v>29.5</v>
      </c>
      <c r="E973" s="22" t="str">
        <f>'[1]GOURMET PRIVILÈGE'!E33</f>
        <v>UN</v>
      </c>
    </row>
    <row r="974" spans="1:5" x14ac:dyDescent="0.25">
      <c r="A974" s="6" t="s">
        <v>967</v>
      </c>
      <c r="B974" s="20"/>
      <c r="C974" s="21">
        <f>[1]DEFEDIS!C224</f>
        <v>28.41</v>
      </c>
      <c r="D974" s="22">
        <f>[1]DEFEDIS!D224</f>
        <v>7.1025</v>
      </c>
      <c r="E974" s="22" t="str">
        <f>[1]DEFEDIS!E224</f>
        <v>4UN</v>
      </c>
    </row>
    <row r="975" spans="1:5" x14ac:dyDescent="0.25">
      <c r="A975" s="6" t="s">
        <v>968</v>
      </c>
      <c r="B975" s="20"/>
      <c r="C975" s="21">
        <f>'[1]GOURMET PRIVILÈGE'!C34</f>
        <v>29.5</v>
      </c>
      <c r="D975" s="26">
        <f>'[1]GOURMET PRIVILÈGE'!D34</f>
        <v>29.5</v>
      </c>
      <c r="E975" s="22" t="str">
        <f>'[1]GOURMET PRIVILÈGE'!E34</f>
        <v>UN</v>
      </c>
    </row>
    <row r="976" spans="1:5" x14ac:dyDescent="0.25">
      <c r="A976" s="6" t="s">
        <v>969</v>
      </c>
      <c r="B976" s="20"/>
      <c r="C976" s="21">
        <f>[1]DEFEDIS!C221</f>
        <v>24.61</v>
      </c>
      <c r="D976" s="23">
        <f>[1]DEFEDIS!D221</f>
        <v>24.61</v>
      </c>
      <c r="E976" s="22" t="str">
        <f>[1]DEFEDIS!E221</f>
        <v>UNITÉ</v>
      </c>
    </row>
    <row r="977" spans="1:5" x14ac:dyDescent="0.25">
      <c r="A977" s="6" t="s">
        <v>970</v>
      </c>
      <c r="B977" s="20"/>
      <c r="C977" s="21">
        <f>[1]DEFEDIS!C225</f>
        <v>70.56</v>
      </c>
      <c r="D977" s="22">
        <f>[1]DEFEDIS!D225</f>
        <v>35.28</v>
      </c>
      <c r="E977" s="22" t="str">
        <f>[1]DEFEDIS!E225</f>
        <v>2 UNITES</v>
      </c>
    </row>
    <row r="978" spans="1:5" x14ac:dyDescent="0.25">
      <c r="A978" s="6" t="s">
        <v>971</v>
      </c>
      <c r="B978" s="20"/>
      <c r="C978" s="21">
        <f>'[1]GOURMET PRIVILÈGE'!C35</f>
        <v>29.5</v>
      </c>
      <c r="D978" s="26">
        <f>'[1]GOURMET PRIVILÈGE'!D35</f>
        <v>29.5</v>
      </c>
      <c r="E978" s="22" t="str">
        <f>'[1]GOURMET PRIVILÈGE'!E35</f>
        <v>UN</v>
      </c>
    </row>
    <row r="979" spans="1:5" x14ac:dyDescent="0.25">
      <c r="A979" s="6" t="s">
        <v>972</v>
      </c>
      <c r="B979" s="20"/>
      <c r="C979" s="21">
        <f>'[1]GOURMET PRIVILÈGE'!C36</f>
        <v>29.5</v>
      </c>
      <c r="D979" s="26">
        <f>'[1]GOURMET PRIVILÈGE'!D36</f>
        <v>29.5</v>
      </c>
      <c r="E979" s="22" t="str">
        <f>'[1]GOURMET PRIVILÈGE'!E36</f>
        <v>UN</v>
      </c>
    </row>
    <row r="980" spans="1:5" x14ac:dyDescent="0.25">
      <c r="A980" s="6" t="s">
        <v>972</v>
      </c>
      <c r="B980" s="20"/>
      <c r="C980" s="21">
        <f>'[1]CAN-AM'!C157</f>
        <v>30.62</v>
      </c>
      <c r="D980" s="22">
        <f>'[1]CAN-AM'!D157</f>
        <v>30.62</v>
      </c>
      <c r="E980" s="22" t="str">
        <f>'[1]CAN-AM'!E157</f>
        <v>UN</v>
      </c>
    </row>
    <row r="981" spans="1:5" x14ac:dyDescent="0.25">
      <c r="A981" s="6" t="s">
        <v>973</v>
      </c>
      <c r="B981" s="20"/>
      <c r="C981" s="21">
        <f>[1]DEFEDIS!C226</f>
        <v>1.95</v>
      </c>
      <c r="D981" s="26">
        <f>[1]DEFEDIS!D226</f>
        <v>1.95</v>
      </c>
      <c r="E981" s="22" t="str">
        <f>[1]DEFEDIS!E226</f>
        <v>UN</v>
      </c>
    </row>
    <row r="982" spans="1:5" x14ac:dyDescent="0.25">
      <c r="A982" s="6" t="s">
        <v>974</v>
      </c>
      <c r="B982" s="20"/>
      <c r="C982" s="21">
        <f>[1]DEFEDIS!C227</f>
        <v>1.95</v>
      </c>
      <c r="D982" s="26">
        <f>[1]DEFEDIS!D227</f>
        <v>1.95</v>
      </c>
      <c r="E982" s="22" t="str">
        <f>[1]DEFEDIS!E227</f>
        <v>UN</v>
      </c>
    </row>
    <row r="983" spans="1:5" x14ac:dyDescent="0.25">
      <c r="A983" s="6" t="s">
        <v>975</v>
      </c>
      <c r="B983" s="20"/>
      <c r="C983" s="21">
        <f>'[1]CAN-AM'!C156</f>
        <v>1</v>
      </c>
      <c r="D983" s="26">
        <f>'[1]CAN-AM'!D156</f>
        <v>1</v>
      </c>
      <c r="E983" s="22" t="str">
        <f>'[1]CAN-AM'!E156</f>
        <v>UN</v>
      </c>
    </row>
    <row r="984" spans="1:5" x14ac:dyDescent="0.25">
      <c r="A984" s="6" t="s">
        <v>976</v>
      </c>
      <c r="B984" s="20"/>
      <c r="C984" s="21">
        <f>'[1]CAN-AM FRUITS SECS'!C83</f>
        <v>44</v>
      </c>
      <c r="D984" s="22">
        <f>'[1]CAN-AM FRUITS SECS'!D83</f>
        <v>0.17599999999999999</v>
      </c>
      <c r="E984" s="22" t="str">
        <f>'[1]CAN-AM FRUITS SECS'!E83</f>
        <v>250 FEUILLES</v>
      </c>
    </row>
    <row r="985" spans="1:5" x14ac:dyDescent="0.25">
      <c r="A985" s="4" t="s">
        <v>977</v>
      </c>
      <c r="B985" s="15"/>
      <c r="C985" s="14">
        <f>[1]DEFEDIS!C229</f>
        <v>16.5</v>
      </c>
      <c r="D985" s="16">
        <f>[1]DEFEDIS!D229</f>
        <v>6.6</v>
      </c>
      <c r="E985" s="16" t="str">
        <f>[1]DEFEDIS!E229</f>
        <v>2,5KG/CS</v>
      </c>
    </row>
    <row r="986" spans="1:5" x14ac:dyDescent="0.25">
      <c r="A986" s="4" t="s">
        <v>978</v>
      </c>
      <c r="B986" s="15"/>
      <c r="C986" s="14"/>
      <c r="D986" s="38" t="e">
        <f>'[1]FICHES TECHNIQUES LOGES FROID'!$E$10991</f>
        <v>#N/A</v>
      </c>
      <c r="E986" s="16"/>
    </row>
    <row r="987" spans="1:5" x14ac:dyDescent="0.25">
      <c r="A987" s="4" t="s">
        <v>979</v>
      </c>
      <c r="B987" s="15"/>
      <c r="C987" s="14">
        <f>[1]DEFEDIS!C230</f>
        <v>20.5</v>
      </c>
      <c r="D987" s="27">
        <f>[1]DEFEDIS!D230</f>
        <v>20.5</v>
      </c>
      <c r="E987" s="16" t="str">
        <f>[1]DEFEDIS!E230</f>
        <v>KG</v>
      </c>
    </row>
    <row r="988" spans="1:5" x14ac:dyDescent="0.25">
      <c r="A988" s="6" t="s">
        <v>980</v>
      </c>
      <c r="B988" s="20"/>
      <c r="C988" s="21">
        <f>'[1]CAN-AM FRUITS SECS'!$C$85</f>
        <v>21.5</v>
      </c>
      <c r="D988" s="22">
        <f>C988*2.2</f>
        <v>47.300000000000004</v>
      </c>
      <c r="E988" s="22" t="s">
        <v>2673</v>
      </c>
    </row>
    <row r="989" spans="1:5" x14ac:dyDescent="0.25">
      <c r="A989" s="4" t="s">
        <v>980</v>
      </c>
      <c r="B989" s="15"/>
      <c r="C989" s="14">
        <f>'[1]CAN-AM FRUITS SECS'!$C$85</f>
        <v>21.5</v>
      </c>
      <c r="D989" s="16">
        <f>C989*4</f>
        <v>86</v>
      </c>
      <c r="E989" s="16" t="s">
        <v>2674</v>
      </c>
    </row>
    <row r="990" spans="1:5" x14ac:dyDescent="0.25">
      <c r="A990" s="6" t="s">
        <v>981</v>
      </c>
      <c r="B990" s="20"/>
      <c r="C990" s="21">
        <f>'[1]CAN-AM FRUITS SECS'!$C$84</f>
        <v>21.5</v>
      </c>
      <c r="D990" s="22">
        <f>C990/6*4</f>
        <v>14.333333333333334</v>
      </c>
      <c r="E990" s="22" t="s">
        <v>2675</v>
      </c>
    </row>
    <row r="991" spans="1:5" x14ac:dyDescent="0.25">
      <c r="A991" s="6" t="s">
        <v>982</v>
      </c>
      <c r="B991" s="20"/>
      <c r="C991" s="21"/>
      <c r="D991" s="42" t="e">
        <f>'[1]FICHES TECHNIQUES LOGES FROID'!$E$15857</f>
        <v>#N/A</v>
      </c>
      <c r="E991" s="22"/>
    </row>
    <row r="992" spans="1:5" x14ac:dyDescent="0.25">
      <c r="A992" s="6" t="s">
        <v>983</v>
      </c>
      <c r="B992" s="20"/>
      <c r="C992" s="21">
        <f>[1]Transatlantique!C26</f>
        <v>45</v>
      </c>
      <c r="D992" s="22">
        <f>[1]Transatlantique!D26</f>
        <v>45</v>
      </c>
      <c r="E992" s="22" t="str">
        <f>[1]Transatlantique!E26</f>
        <v>KG</v>
      </c>
    </row>
    <row r="993" spans="1:5" x14ac:dyDescent="0.25">
      <c r="A993" s="6" t="s">
        <v>984</v>
      </c>
      <c r="B993" s="20"/>
      <c r="C993" s="21">
        <f>[1]Transatlantique!C25</f>
        <v>11.8</v>
      </c>
      <c r="D993" s="22">
        <f>[1]Transatlantique!D25</f>
        <v>11.8</v>
      </c>
      <c r="E993" s="22" t="str">
        <f>[1]Transatlantique!E25</f>
        <v>500ML</v>
      </c>
    </row>
    <row r="994" spans="1:5" x14ac:dyDescent="0.25">
      <c r="A994" s="4" t="s">
        <v>985</v>
      </c>
      <c r="B994" s="15"/>
      <c r="C994" s="14">
        <f>'[1]monde du raviolis'!C56</f>
        <v>3.5</v>
      </c>
      <c r="D994" s="16">
        <f>'[1]monde du raviolis'!D56</f>
        <v>3.5</v>
      </c>
      <c r="E994" s="16" t="str">
        <f>'[1]monde du raviolis'!E56</f>
        <v>KG</v>
      </c>
    </row>
    <row r="995" spans="1:5" x14ac:dyDescent="0.25">
      <c r="A995" s="6" t="s">
        <v>986</v>
      </c>
      <c r="B995" s="20"/>
      <c r="C995" s="21">
        <f>'[1]monde du raviolis'!$C$56</f>
        <v>3.5</v>
      </c>
      <c r="D995" s="22">
        <f>C995</f>
        <v>3.5</v>
      </c>
      <c r="E995" s="22" t="s">
        <v>2552</v>
      </c>
    </row>
    <row r="996" spans="1:5" x14ac:dyDescent="0.25">
      <c r="A996" s="6" t="s">
        <v>987</v>
      </c>
      <c r="B996" s="20"/>
      <c r="C996" s="21">
        <f>[1]BOVITENDRE!C77</f>
        <v>130</v>
      </c>
      <c r="D996" s="23">
        <f>[1]BOVITENDRE!D77</f>
        <v>43.333333333333336</v>
      </c>
      <c r="E996" s="22" t="str">
        <f>[1]BOVITENDRE!E77</f>
        <v>15*200GR</v>
      </c>
    </row>
    <row r="997" spans="1:5" x14ac:dyDescent="0.25">
      <c r="A997" s="6" t="s">
        <v>988</v>
      </c>
      <c r="B997" s="20"/>
      <c r="C997" s="21"/>
      <c r="D997" s="42">
        <f>'[1]FICHES TECHNIQUES LOGES FROID'!$E$20407</f>
        <v>25.033533781344026</v>
      </c>
      <c r="E997" s="22"/>
    </row>
    <row r="998" spans="1:5" x14ac:dyDescent="0.25">
      <c r="A998" s="6" t="s">
        <v>989</v>
      </c>
      <c r="B998" s="20"/>
      <c r="C998" s="21">
        <f>[1]BOVITENDRE!C76</f>
        <v>23.95</v>
      </c>
      <c r="D998" s="23">
        <f>[1]BOVITENDRE!D76</f>
        <v>23.95</v>
      </c>
      <c r="E998" s="22" t="str">
        <f>[1]BOVITENDRE!E76</f>
        <v>KG</v>
      </c>
    </row>
    <row r="999" spans="1:5" x14ac:dyDescent="0.25">
      <c r="A999" s="6" t="s">
        <v>990</v>
      </c>
      <c r="B999" s="20"/>
      <c r="C999" s="21"/>
      <c r="D999" s="42">
        <f>'[1]FICHES TECHNIQUES LOGES FROID'!$E$1466</f>
        <v>5.5179812634228949</v>
      </c>
      <c r="E999" s="22"/>
    </row>
    <row r="1000" spans="1:5" x14ac:dyDescent="0.25">
      <c r="A1000" s="4" t="s">
        <v>991</v>
      </c>
      <c r="B1000" s="15"/>
      <c r="C1000" s="14">
        <f>'[1]VIANDE LAUZON'!C39</f>
        <v>9.9</v>
      </c>
      <c r="D1000" s="39">
        <f>'[1]VIANDE LAUZON'!D39</f>
        <v>9.9</v>
      </c>
      <c r="E1000" s="16" t="str">
        <f>'[1]VIANDE LAUZON'!E39</f>
        <v>KG</v>
      </c>
    </row>
    <row r="1001" spans="1:5" x14ac:dyDescent="0.25">
      <c r="A1001" s="6" t="s">
        <v>992</v>
      </c>
      <c r="B1001" s="20"/>
      <c r="C1001" s="21">
        <f>[1]BOVITENDRE!C78</f>
        <v>21.95</v>
      </c>
      <c r="D1001" s="23">
        <f>[1]BOVITENDRE!D78</f>
        <v>21.95</v>
      </c>
      <c r="E1001" s="22" t="str">
        <f>[1]BOVITENDRE!E78</f>
        <v>KG</v>
      </c>
    </row>
    <row r="1002" spans="1:5" x14ac:dyDescent="0.25">
      <c r="A1002" s="4" t="s">
        <v>993</v>
      </c>
      <c r="B1002" s="15"/>
      <c r="C1002" s="14">
        <f>'[1]VIANDE LAUZON'!C37</f>
        <v>14.88</v>
      </c>
      <c r="D1002" s="39">
        <f>'[1]VIANDE LAUZON'!D37</f>
        <v>14.88</v>
      </c>
      <c r="E1002" s="16" t="str">
        <f>'[1]VIANDE LAUZON'!E37</f>
        <v>KG</v>
      </c>
    </row>
    <row r="1003" spans="1:5" x14ac:dyDescent="0.25">
      <c r="A1003" s="4" t="s">
        <v>994</v>
      </c>
      <c r="B1003" s="15"/>
      <c r="C1003" s="14">
        <f>'[1]Pro bouffe'!$C$32</f>
        <v>16.3</v>
      </c>
      <c r="D1003" s="16">
        <f>C1003</f>
        <v>16.3</v>
      </c>
      <c r="E1003" s="16" t="s">
        <v>2552</v>
      </c>
    </row>
    <row r="1004" spans="1:5" x14ac:dyDescent="0.25">
      <c r="A1004" s="6" t="s">
        <v>995</v>
      </c>
      <c r="B1004" s="20"/>
      <c r="C1004" s="21">
        <f>[1]Slovenia!$C$30</f>
        <v>12.95</v>
      </c>
      <c r="D1004" s="22">
        <f>C1004</f>
        <v>12.95</v>
      </c>
      <c r="E1004" s="22" t="s">
        <v>2552</v>
      </c>
    </row>
    <row r="1005" spans="1:5" x14ac:dyDescent="0.25">
      <c r="A1005" s="4" t="s">
        <v>996</v>
      </c>
      <c r="B1005" s="15"/>
      <c r="C1005" s="14">
        <f>[1]DEFEDIS!$C$222</f>
        <v>55.26</v>
      </c>
      <c r="D1005" s="16">
        <v>0</v>
      </c>
      <c r="E1005" s="16" t="s">
        <v>2552</v>
      </c>
    </row>
    <row r="1006" spans="1:5" x14ac:dyDescent="0.25">
      <c r="A1006" s="4" t="s">
        <v>997</v>
      </c>
      <c r="B1006" s="15"/>
      <c r="C1006" s="14">
        <v>30</v>
      </c>
      <c r="D1006" s="16">
        <f>C1006/750*1000</f>
        <v>40</v>
      </c>
      <c r="E1006" s="16" t="s">
        <v>2553</v>
      </c>
    </row>
    <row r="1007" spans="1:5" x14ac:dyDescent="0.25">
      <c r="A1007" s="6" t="s">
        <v>998</v>
      </c>
      <c r="B1007" s="20"/>
      <c r="C1007" s="21">
        <f>'[1]CAN-AM FRUITS SECS'!C86</f>
        <v>3.7</v>
      </c>
      <c r="D1007" s="22">
        <f>'[1]CAN-AM FRUITS SECS'!D86</f>
        <v>9.25</v>
      </c>
      <c r="E1007" s="22" t="str">
        <f>'[1]CAN-AM FRUITS SECS'!E86</f>
        <v>400GR</v>
      </c>
    </row>
    <row r="1008" spans="1:5" x14ac:dyDescent="0.25">
      <c r="A1008" s="4" t="s">
        <v>999</v>
      </c>
      <c r="B1008" s="15"/>
      <c r="C1008" s="14">
        <f>'[1]Bento sushis'!$C$11</f>
        <v>2.96</v>
      </c>
      <c r="D1008" s="16">
        <f>C1008*2.21</f>
        <v>6.5415999999999999</v>
      </c>
      <c r="E1008" s="16" t="s">
        <v>2676</v>
      </c>
    </row>
    <row r="1009" spans="1:5" x14ac:dyDescent="0.25">
      <c r="A1009" s="6" t="s">
        <v>1000</v>
      </c>
      <c r="B1009" s="20"/>
      <c r="C1009" s="21">
        <f>[1]DEFEDIS!C234</f>
        <v>60.9</v>
      </c>
      <c r="D1009" s="22">
        <f>[1]DEFEDIS!D234</f>
        <v>16.240000000000002</v>
      </c>
      <c r="E1009" s="22" t="str">
        <f>[1]DEFEDIS!E234</f>
        <v>12*311GR</v>
      </c>
    </row>
    <row r="1010" spans="1:5" x14ac:dyDescent="0.25">
      <c r="A1010" s="7" t="s">
        <v>1001</v>
      </c>
      <c r="B1010" s="15"/>
      <c r="C1010" s="14">
        <f>'[1]CAN-AM'!C158</f>
        <v>3.95</v>
      </c>
      <c r="D1010" s="16">
        <f>'[1]CAN-AM'!D158</f>
        <v>8.7196467991169975</v>
      </c>
      <c r="E1010" s="16" t="str">
        <f>'[1]CAN-AM'!E158</f>
        <v>LBS</v>
      </c>
    </row>
    <row r="1011" spans="1:5" x14ac:dyDescent="0.25">
      <c r="A1011" s="6" t="s">
        <v>1002</v>
      </c>
      <c r="B1011" s="20"/>
      <c r="C1011" s="21">
        <f>[1]Transatlantique!$C$27</f>
        <v>12.17</v>
      </c>
      <c r="D1011" s="22">
        <f>C1011</f>
        <v>12.17</v>
      </c>
      <c r="E1011" s="22" t="s">
        <v>2552</v>
      </c>
    </row>
    <row r="1012" spans="1:5" x14ac:dyDescent="0.25">
      <c r="A1012" s="6" t="s">
        <v>1003</v>
      </c>
      <c r="B1012" s="20"/>
      <c r="C1012" s="21"/>
      <c r="D1012" s="22">
        <f>'[1]MAGGIE OAKES FICHES TECHNIQUES'!$E$3019</f>
        <v>4.6422799999999995</v>
      </c>
      <c r="E1012" s="22" t="s">
        <v>2553</v>
      </c>
    </row>
    <row r="1013" spans="1:5" x14ac:dyDescent="0.25">
      <c r="A1013" s="6" t="s">
        <v>1004</v>
      </c>
      <c r="B1013" s="20"/>
      <c r="C1013" s="21"/>
      <c r="D1013" s="22">
        <f>'[1]MAGGIE OAKES FICHES TECHNIQUES'!$E$2960</f>
        <v>4.6907833333333331</v>
      </c>
      <c r="E1013" s="22" t="s">
        <v>2553</v>
      </c>
    </row>
    <row r="1014" spans="1:5" x14ac:dyDescent="0.25">
      <c r="A1014" s="6" t="s">
        <v>1005</v>
      </c>
      <c r="B1014" s="20"/>
      <c r="C1014" s="21">
        <f>[1]FARINEX!C131</f>
        <v>36.25</v>
      </c>
      <c r="D1014" s="22">
        <f>[1]FARINEX!D131</f>
        <v>1.8125</v>
      </c>
      <c r="E1014" s="22" t="str">
        <f>[1]FARINEX!E131</f>
        <v>20 KG</v>
      </c>
    </row>
    <row r="1015" spans="1:5" x14ac:dyDescent="0.25">
      <c r="A1015" s="4" t="s">
        <v>1006</v>
      </c>
      <c r="B1015" s="15"/>
      <c r="C1015" s="14">
        <f>'[1]monde du raviolis'!$C$26</f>
        <v>4.8</v>
      </c>
      <c r="D1015" s="16">
        <f>C1015</f>
        <v>4.8</v>
      </c>
      <c r="E1015" s="16" t="s">
        <v>2552</v>
      </c>
    </row>
    <row r="1016" spans="1:5" x14ac:dyDescent="0.25">
      <c r="A1016" s="4" t="s">
        <v>1007</v>
      </c>
      <c r="B1016" s="15"/>
      <c r="C1016" s="14">
        <f>'[1]monde du raviolis'!C27</f>
        <v>5.2</v>
      </c>
      <c r="D1016" s="16">
        <f>'[1]monde du raviolis'!D27</f>
        <v>5.2</v>
      </c>
      <c r="E1016" s="16" t="str">
        <f>'[1]monde du raviolis'!E27</f>
        <v>KG</v>
      </c>
    </row>
    <row r="1017" spans="1:5" x14ac:dyDescent="0.25">
      <c r="A1017" s="6" t="s">
        <v>1008</v>
      </c>
      <c r="B1017" s="20"/>
      <c r="C1017" s="21">
        <f>'[1]Fromagerie du 2em'!$C$52</f>
        <v>33.96</v>
      </c>
      <c r="D1017" s="22">
        <f>C1017</f>
        <v>33.96</v>
      </c>
      <c r="E1017" s="22" t="s">
        <v>2552</v>
      </c>
    </row>
    <row r="1018" spans="1:5" x14ac:dyDescent="0.25">
      <c r="A1018" s="6" t="s">
        <v>1009</v>
      </c>
      <c r="B1018" s="20"/>
      <c r="C1018" s="21">
        <f>'[1]Fromagerie du 2em'!C55</f>
        <v>17.5</v>
      </c>
      <c r="D1018" s="22">
        <f>'[1]Fromagerie du 2em'!D55</f>
        <v>17.5</v>
      </c>
      <c r="E1018" s="22" t="str">
        <f>'[1]Fromagerie du 2em'!E55</f>
        <v>KG</v>
      </c>
    </row>
    <row r="1019" spans="1:5" x14ac:dyDescent="0.25">
      <c r="A1019" s="6" t="s">
        <v>1010</v>
      </c>
      <c r="B1019" s="20"/>
      <c r="C1019" s="21">
        <f>'[1]Fromagerie du 2em'!C56</f>
        <v>15.93</v>
      </c>
      <c r="D1019" s="22">
        <f>'[1]Fromagerie du 2em'!D56</f>
        <v>15.93</v>
      </c>
      <c r="E1019" s="22" t="str">
        <f>'[1]Fromagerie du 2em'!E56</f>
        <v>KG</v>
      </c>
    </row>
    <row r="1020" spans="1:5" x14ac:dyDescent="0.25">
      <c r="A1020" s="4" t="s">
        <v>1011</v>
      </c>
      <c r="B1020" s="15"/>
      <c r="C1020" s="14">
        <f>[1]DEFEDIS!C235</f>
        <v>39.5</v>
      </c>
      <c r="D1020" s="27">
        <f>[1]DEFEDIS!D235</f>
        <v>158</v>
      </c>
      <c r="E1020" s="16" t="str">
        <f>[1]DEFEDIS!E235</f>
        <v>250GR</v>
      </c>
    </row>
    <row r="1021" spans="1:5" x14ac:dyDescent="0.25">
      <c r="A1021" s="6" t="s">
        <v>1012</v>
      </c>
      <c r="B1021" s="20"/>
      <c r="C1021" s="21"/>
      <c r="D1021" s="37" t="e">
        <f>'[1]FICHES TECHNIQUES LOGES FROID'!$C$1559</f>
        <v>#N/A</v>
      </c>
      <c r="E1021" s="22"/>
    </row>
    <row r="1022" spans="1:5" x14ac:dyDescent="0.25">
      <c r="A1022" s="6" t="s">
        <v>1013</v>
      </c>
      <c r="B1022" s="20"/>
      <c r="C1022" s="21"/>
      <c r="D1022" s="37"/>
      <c r="E1022" s="22"/>
    </row>
    <row r="1023" spans="1:5" x14ac:dyDescent="0.25">
      <c r="A1023" s="6" t="s">
        <v>1014</v>
      </c>
      <c r="B1023" s="20"/>
      <c r="C1023" s="21"/>
      <c r="D1023" s="37">
        <f>'[1]FICHES TECHNIQUES LOGES CHAUD'!$C$849</f>
        <v>3.0008079543051189</v>
      </c>
      <c r="E1023" s="22"/>
    </row>
    <row r="1024" spans="1:5" x14ac:dyDescent="0.25">
      <c r="A1024" s="4" t="s">
        <v>1015</v>
      </c>
      <c r="B1024" s="15"/>
      <c r="C1024" s="14"/>
      <c r="D1024" s="38">
        <f>'[1]FICHES TECHNIQUES LOGES FROID'!$C$1509</f>
        <v>1.0701035003564074</v>
      </c>
      <c r="E1024" s="16"/>
    </row>
    <row r="1025" spans="1:5" x14ac:dyDescent="0.25">
      <c r="A1025" s="6" t="s">
        <v>1016</v>
      </c>
      <c r="B1025" s="20"/>
      <c r="C1025" s="21">
        <f>[1]DEFEDIS!C237</f>
        <v>59</v>
      </c>
      <c r="D1025" s="22">
        <f>[1]DEFEDIS!D237</f>
        <v>11.8</v>
      </c>
      <c r="E1025" s="22" t="str">
        <f>[1]DEFEDIS!E237</f>
        <v>5KG</v>
      </c>
    </row>
    <row r="1026" spans="1:5" x14ac:dyDescent="0.25">
      <c r="A1026" s="6" t="s">
        <v>1017</v>
      </c>
      <c r="B1026" s="20"/>
      <c r="C1026" s="21">
        <f>'[1]CAN-AM FRUITS SECS'!$C$88</f>
        <v>4.95</v>
      </c>
      <c r="D1026" s="22">
        <f>C1026*2</f>
        <v>9.9</v>
      </c>
      <c r="E1026" s="22" t="s">
        <v>2603</v>
      </c>
    </row>
    <row r="1027" spans="1:5" x14ac:dyDescent="0.25">
      <c r="A1027" s="4" t="s">
        <v>1018</v>
      </c>
      <c r="B1027" s="15"/>
      <c r="C1027" s="14">
        <f>'[1]CAN-AM FRUITS SECS'!$C$87</f>
        <v>21.13</v>
      </c>
      <c r="D1027" s="16">
        <f>C1027/1.5</f>
        <v>14.086666666666666</v>
      </c>
      <c r="E1027" s="16" t="s">
        <v>2554</v>
      </c>
    </row>
    <row r="1028" spans="1:5" x14ac:dyDescent="0.25">
      <c r="A1028" s="4" t="s">
        <v>1019</v>
      </c>
      <c r="B1028" s="15"/>
      <c r="C1028" s="14">
        <f>'[1]CAN-AM'!C161</f>
        <v>14.95</v>
      </c>
      <c r="D1028" s="16">
        <f>'[1]CAN-AM'!D161</f>
        <v>14.95</v>
      </c>
      <c r="E1028" s="16" t="str">
        <f>'[1]CAN-AM'!E161</f>
        <v>KG</v>
      </c>
    </row>
    <row r="1029" spans="1:5" x14ac:dyDescent="0.25">
      <c r="A1029" s="4" t="s">
        <v>1020</v>
      </c>
      <c r="B1029" s="15"/>
      <c r="C1029" s="14">
        <f>'[1]CAN-AM FRUITS SECS'!$C$90</f>
        <v>1.9</v>
      </c>
      <c r="D1029" s="16">
        <f>C1029*4</f>
        <v>7.6</v>
      </c>
      <c r="E1029" s="16" t="s">
        <v>2677</v>
      </c>
    </row>
    <row r="1030" spans="1:5" x14ac:dyDescent="0.25">
      <c r="A1030" s="4" t="s">
        <v>1021</v>
      </c>
      <c r="B1030" s="15"/>
      <c r="C1030" s="14">
        <f>'[1]CAN-AM FRUITS SECS'!C91</f>
        <v>26.2</v>
      </c>
      <c r="D1030" s="16">
        <f>'[1]CAN-AM FRUITS SECS'!D91</f>
        <v>13.1</v>
      </c>
      <c r="E1030" s="16" t="str">
        <f>'[1]CAN-AM FRUITS SECS'!E91</f>
        <v>2KG</v>
      </c>
    </row>
    <row r="1031" spans="1:5" x14ac:dyDescent="0.25">
      <c r="A1031" s="4" t="s">
        <v>1022</v>
      </c>
      <c r="B1031" s="15"/>
      <c r="C1031" s="14">
        <f>'[1]CAN-AM FRUITS SECS'!C89</f>
        <v>3.95</v>
      </c>
      <c r="D1031" s="16">
        <f>'[1]CAN-AM FRUITS SECS'!D89</f>
        <v>5.609</v>
      </c>
      <c r="E1031" s="16" t="str">
        <f>'[1]CAN-AM FRUITS SECS'!E89</f>
        <v>700GR</v>
      </c>
    </row>
    <row r="1032" spans="1:5" x14ac:dyDescent="0.25">
      <c r="A1032" s="6" t="s">
        <v>1023</v>
      </c>
      <c r="B1032" s="20"/>
      <c r="C1032" s="21">
        <f>'[1]CAN-AM FRUITS SECS'!C92</f>
        <v>5.5</v>
      </c>
      <c r="D1032" s="22">
        <f>'[1]CAN-AM FRUITS SECS'!D92</f>
        <v>11</v>
      </c>
      <c r="E1032" s="22" t="str">
        <f>'[1]CAN-AM FRUITS SECS'!E92</f>
        <v>500 GR</v>
      </c>
    </row>
    <row r="1033" spans="1:5" x14ac:dyDescent="0.25">
      <c r="A1033" s="6" t="s">
        <v>1024</v>
      </c>
      <c r="B1033" s="20"/>
      <c r="C1033" s="21">
        <f>'[1]CAN-AM FRUITS SECS'!C93</f>
        <v>4.25</v>
      </c>
      <c r="D1033" s="22">
        <f>'[1]CAN-AM FRUITS SECS'!D93</f>
        <v>8.5</v>
      </c>
      <c r="E1033" s="22" t="str">
        <f>'[1]CAN-AM FRUITS SECS'!E93</f>
        <v>500 GR</v>
      </c>
    </row>
    <row r="1034" spans="1:5" x14ac:dyDescent="0.25">
      <c r="A1034" s="4" t="s">
        <v>1025</v>
      </c>
      <c r="B1034" s="15"/>
      <c r="C1034" s="14">
        <f>'[1]CAN-AM FRUITS SECS'!$C$94</f>
        <v>5.95</v>
      </c>
      <c r="D1034" s="16">
        <v>8.6999999999999993</v>
      </c>
      <c r="E1034" s="16" t="s">
        <v>2597</v>
      </c>
    </row>
    <row r="1035" spans="1:5" x14ac:dyDescent="0.25">
      <c r="A1035" s="4" t="s">
        <v>1026</v>
      </c>
      <c r="B1035" s="15"/>
      <c r="C1035" s="14">
        <f>'[1]CAN-AM FRUITS SECS'!C95</f>
        <v>16</v>
      </c>
      <c r="D1035" s="16">
        <f>'[1]CAN-AM FRUITS SECS'!D95</f>
        <v>7.0484581497797354</v>
      </c>
      <c r="E1035" s="16" t="str">
        <f>'[1]CAN-AM FRUITS SECS'!E95</f>
        <v>5 LB</v>
      </c>
    </row>
    <row r="1036" spans="1:5" x14ac:dyDescent="0.25">
      <c r="A1036" s="4" t="s">
        <v>1027</v>
      </c>
      <c r="B1036" s="15"/>
      <c r="C1036" s="14">
        <f>'[1]Pro bouffe'!C33</f>
        <v>20</v>
      </c>
      <c r="D1036" s="16">
        <f>'[1]Pro bouffe'!D33</f>
        <v>2</v>
      </c>
      <c r="E1036" s="16" t="str">
        <f>'[1]Pro bouffe'!E33</f>
        <v>10KG</v>
      </c>
    </row>
    <row r="1037" spans="1:5" x14ac:dyDescent="0.25">
      <c r="A1037" s="4" t="s">
        <v>1028</v>
      </c>
      <c r="B1037" s="15"/>
      <c r="C1037" s="14">
        <v>38.68</v>
      </c>
      <c r="D1037" s="16">
        <f>C1037*1.33</f>
        <v>51.444400000000002</v>
      </c>
      <c r="E1037" s="16" t="s">
        <v>2678</v>
      </c>
    </row>
    <row r="1038" spans="1:5" x14ac:dyDescent="0.25">
      <c r="A1038" s="6" t="s">
        <v>1029</v>
      </c>
      <c r="B1038" s="20"/>
      <c r="C1038" s="21">
        <f>'[1]AMOUR DE PAIN'!C40</f>
        <v>0</v>
      </c>
      <c r="D1038" s="26">
        <f>'[1]AMOUR DE PAIN'!D40</f>
        <v>0</v>
      </c>
      <c r="E1038" s="22">
        <f>'[1]AMOUR DE PAIN'!E40</f>
        <v>0</v>
      </c>
    </row>
    <row r="1039" spans="1:5" x14ac:dyDescent="0.25">
      <c r="A1039" s="6" t="s">
        <v>1030</v>
      </c>
      <c r="B1039" s="20"/>
      <c r="C1039" s="21">
        <f>'[1]CAN-AM FRUITS SECS'!$C$96</f>
        <v>12.5</v>
      </c>
      <c r="D1039" s="22">
        <f>C1039/2.27</f>
        <v>5.5066079295154182</v>
      </c>
      <c r="E1039" s="22" t="s">
        <v>2679</v>
      </c>
    </row>
    <row r="1040" spans="1:5" x14ac:dyDescent="0.25">
      <c r="A1040" s="6" t="s">
        <v>1031</v>
      </c>
      <c r="B1040" s="20"/>
      <c r="C1040" s="21">
        <f>[1]BOVITENDRE!C79</f>
        <v>9.32</v>
      </c>
      <c r="D1040" s="22">
        <f>[1]BOVITENDRE!D79</f>
        <v>9.32</v>
      </c>
      <c r="E1040" s="22" t="str">
        <f>[1]BOVITENDRE!E79</f>
        <v>KG</v>
      </c>
    </row>
    <row r="1041" spans="1:5" x14ac:dyDescent="0.25">
      <c r="A1041" s="6" t="s">
        <v>1032</v>
      </c>
      <c r="B1041" s="20"/>
      <c r="C1041" s="21">
        <f>[1]DEFEDIS!C236</f>
        <v>114.28</v>
      </c>
      <c r="D1041" s="22">
        <f>[1]DEFEDIS!D236</f>
        <v>1.4285000000000001</v>
      </c>
      <c r="E1041" s="22" t="str">
        <f>[1]DEFEDIS!E236</f>
        <v>80 UN</v>
      </c>
    </row>
    <row r="1042" spans="1:5" x14ac:dyDescent="0.25">
      <c r="A1042" s="6" t="s">
        <v>1033</v>
      </c>
      <c r="B1042" s="20"/>
      <c r="C1042" s="21">
        <f>[1]FARINEX!C19</f>
        <v>49.9</v>
      </c>
      <c r="D1042" s="22">
        <f>[1]FARINEX!D19</f>
        <v>0</v>
      </c>
      <c r="E1042" s="22">
        <f>[1]FARINEX!E19</f>
        <v>0</v>
      </c>
    </row>
    <row r="1043" spans="1:5" x14ac:dyDescent="0.25">
      <c r="A1043" s="6" t="s">
        <v>1034</v>
      </c>
      <c r="B1043" s="20"/>
      <c r="C1043" s="21"/>
      <c r="D1043" s="37">
        <f>'[1]FICH.TECH. BANQUET 2013 PT DÉJ.'!$E$16152</f>
        <v>3.0966744710144938</v>
      </c>
      <c r="E1043" s="22"/>
    </row>
    <row r="1044" spans="1:5" x14ac:dyDescent="0.25">
      <c r="A1044" s="6" t="s">
        <v>1035</v>
      </c>
      <c r="B1044" s="20"/>
      <c r="C1044" s="21">
        <f>'[1]CAN-AM'!C160</f>
        <v>19.95</v>
      </c>
      <c r="D1044" s="22">
        <f>'[1]CAN-AM'!D160</f>
        <v>0.88001764446404929</v>
      </c>
      <c r="E1044" s="22" t="str">
        <f>'[1]CAN-AM'!E160</f>
        <v>50LBS</v>
      </c>
    </row>
    <row r="1045" spans="1:5" x14ac:dyDescent="0.25">
      <c r="A1045" s="6" t="s">
        <v>1036</v>
      </c>
      <c r="B1045" s="20"/>
      <c r="C1045" s="21"/>
      <c r="D1045" s="42">
        <f>'[1]FICHES TECHNIQUES LOGES CHAUD'!$E$14631</f>
        <v>0.57724141155712394</v>
      </c>
      <c r="E1045" s="22"/>
    </row>
    <row r="1046" spans="1:5" x14ac:dyDescent="0.25">
      <c r="A1046" s="6" t="s">
        <v>1037</v>
      </c>
      <c r="B1046" s="20"/>
      <c r="C1046" s="21">
        <f>[1]DEFEDIS!C238</f>
        <v>32.74</v>
      </c>
      <c r="D1046" s="22">
        <f>[1]DEFEDIS!D238</f>
        <v>5.456666666666667</v>
      </c>
      <c r="E1046" s="22" t="str">
        <f>[1]DEFEDIS!E238</f>
        <v>6*16OZ</v>
      </c>
    </row>
    <row r="1047" spans="1:5" x14ac:dyDescent="0.25">
      <c r="A1047" s="6" t="s">
        <v>1038</v>
      </c>
      <c r="B1047" s="20"/>
      <c r="C1047" s="21"/>
      <c r="D1047" s="37">
        <f>'[1]FICHES TECHNIQUES LOGES FROID'!$C$9516</f>
        <v>0.9310676200000001</v>
      </c>
      <c r="E1047" s="22"/>
    </row>
    <row r="1048" spans="1:5" x14ac:dyDescent="0.25">
      <c r="A1048" s="6" t="s">
        <v>1039</v>
      </c>
      <c r="B1048" s="20"/>
      <c r="C1048" s="21"/>
      <c r="D1048" s="37">
        <f>'[1]FICHES TECHNIQUES LOGES CHAUD'!$E$10306</f>
        <v>6.2947088896670387</v>
      </c>
      <c r="E1048" s="22"/>
    </row>
    <row r="1049" spans="1:5" x14ac:dyDescent="0.25">
      <c r="A1049" s="4" t="s">
        <v>1040</v>
      </c>
      <c r="B1049" s="15"/>
      <c r="C1049" s="14">
        <f>'[1]AMOUR DE PAIN'!$C$21</f>
        <v>0</v>
      </c>
      <c r="D1049" s="16">
        <f>C1049</f>
        <v>0</v>
      </c>
      <c r="E1049" s="16" t="s">
        <v>2555</v>
      </c>
    </row>
    <row r="1050" spans="1:5" x14ac:dyDescent="0.25">
      <c r="A1050" s="6" t="s">
        <v>1041</v>
      </c>
      <c r="B1050" s="20"/>
      <c r="C1050" s="21">
        <f>[1]BOVITENDRE!C80</f>
        <v>47.85</v>
      </c>
      <c r="D1050" s="22">
        <f>[1]BOVITENDRE!D80</f>
        <v>47.85</v>
      </c>
      <c r="E1050" s="22" t="str">
        <f>[1]BOVITENDRE!E80</f>
        <v>KG</v>
      </c>
    </row>
    <row r="1051" spans="1:5" x14ac:dyDescent="0.25">
      <c r="A1051" s="6" t="s">
        <v>1042</v>
      </c>
      <c r="B1051" s="20"/>
      <c r="C1051" s="21">
        <f>'[1]CAN-AM'!C163</f>
        <v>8</v>
      </c>
      <c r="D1051" s="22">
        <f>'[1]CAN-AM'!D163</f>
        <v>8</v>
      </c>
      <c r="E1051" s="22" t="str">
        <f>'[1]CAN-AM'!E163</f>
        <v>KG</v>
      </c>
    </row>
    <row r="1052" spans="1:5" x14ac:dyDescent="0.25">
      <c r="A1052" s="4" t="s">
        <v>1043</v>
      </c>
      <c r="B1052" s="15"/>
      <c r="C1052" s="14">
        <f>[1]DEFEDIS!$C$232</f>
        <v>44.38</v>
      </c>
      <c r="D1052" s="16">
        <f>C1052/20</f>
        <v>2.2190000000000003</v>
      </c>
      <c r="E1052" s="16" t="s">
        <v>2680</v>
      </c>
    </row>
    <row r="1053" spans="1:5" x14ac:dyDescent="0.25">
      <c r="A1053" s="6" t="s">
        <v>1044</v>
      </c>
      <c r="B1053" s="20"/>
      <c r="C1053" s="21">
        <f>'[1]CAN-AM'!C164</f>
        <v>64.739999999999995</v>
      </c>
      <c r="D1053" s="22">
        <f>'[1]CAN-AM'!D164</f>
        <v>43.16</v>
      </c>
      <c r="E1053" s="22" t="str">
        <f>'[1]CAN-AM'!E164</f>
        <v>6*250GR</v>
      </c>
    </row>
    <row r="1054" spans="1:5" x14ac:dyDescent="0.25">
      <c r="A1054" s="4" t="s">
        <v>1045</v>
      </c>
      <c r="B1054" s="15"/>
      <c r="C1054" s="14">
        <f>[1]DEFEDIS!C239</f>
        <v>26.73</v>
      </c>
      <c r="D1054" s="16">
        <f>[1]DEFEDIS!D239</f>
        <v>2.2275</v>
      </c>
      <c r="E1054" s="16" t="str">
        <f>[1]DEFEDIS!E239</f>
        <v>12*1KG</v>
      </c>
    </row>
    <row r="1055" spans="1:5" x14ac:dyDescent="0.25">
      <c r="A1055" s="4" t="s">
        <v>1046</v>
      </c>
      <c r="B1055" s="15"/>
      <c r="C1055" s="14">
        <f>[1]DEFEDIS!C241</f>
        <v>10</v>
      </c>
      <c r="D1055" s="16">
        <f>[1]DEFEDIS!D241</f>
        <v>10</v>
      </c>
      <c r="E1055" s="16" t="str">
        <f>[1]DEFEDIS!E241</f>
        <v>KG</v>
      </c>
    </row>
    <row r="1056" spans="1:5" x14ac:dyDescent="0.25">
      <c r="A1056" s="6" t="s">
        <v>1047</v>
      </c>
      <c r="B1056" s="20"/>
      <c r="C1056" s="21">
        <f>[1]DEFEDIS!C243</f>
        <v>62.77</v>
      </c>
      <c r="D1056" s="22">
        <f>[1]DEFEDIS!D243</f>
        <v>11.624074074074075</v>
      </c>
      <c r="E1056" s="22" t="str">
        <f>[1]DEFEDIS!E243</f>
        <v>12/1LBS</v>
      </c>
    </row>
    <row r="1057" spans="1:5" x14ac:dyDescent="0.25">
      <c r="A1057" s="4" t="s">
        <v>1048</v>
      </c>
      <c r="B1057" s="15"/>
      <c r="C1057" s="14">
        <f>[1]DEFEDIS!C242</f>
        <v>40.99</v>
      </c>
      <c r="D1057" s="16">
        <f>[1]DEFEDIS!D242</f>
        <v>7.590740740740741</v>
      </c>
      <c r="E1057" s="16" t="str">
        <f>[1]DEFEDIS!E242</f>
        <v>6*2LBS</v>
      </c>
    </row>
    <row r="1058" spans="1:5" x14ac:dyDescent="0.25">
      <c r="A1058" s="6" t="s">
        <v>1049</v>
      </c>
      <c r="B1058" s="20"/>
      <c r="C1058" s="21"/>
      <c r="D1058" s="37">
        <f>'[1]FICHES TECHNIQUES LOGES FROID'!$E$4413</f>
        <v>9.8992849770873086</v>
      </c>
      <c r="E1058" s="22"/>
    </row>
    <row r="1059" spans="1:5" x14ac:dyDescent="0.25">
      <c r="A1059" s="6" t="s">
        <v>1050</v>
      </c>
      <c r="B1059" s="20"/>
      <c r="C1059" s="21">
        <v>6</v>
      </c>
      <c r="D1059" s="37">
        <f>C1059</f>
        <v>6</v>
      </c>
      <c r="E1059" s="22" t="s">
        <v>2552</v>
      </c>
    </row>
    <row r="1060" spans="1:5" x14ac:dyDescent="0.25">
      <c r="A1060" s="4" t="s">
        <v>1051</v>
      </c>
      <c r="B1060" s="15"/>
      <c r="C1060" s="14">
        <f>[1]DEFEDIS!C244</f>
        <v>33.549999999999997</v>
      </c>
      <c r="D1060" s="16">
        <f>[1]DEFEDIS!D244</f>
        <v>3.4516460905349788</v>
      </c>
      <c r="E1060" s="16" t="str">
        <f>[1]DEFEDIS!E244</f>
        <v>9,072KG</v>
      </c>
    </row>
    <row r="1061" spans="1:5" x14ac:dyDescent="0.25">
      <c r="A1061" s="6" t="s">
        <v>1052</v>
      </c>
      <c r="B1061" s="20"/>
      <c r="C1061" s="21">
        <f>[1]DEFEDIS!C246</f>
        <v>1.5</v>
      </c>
      <c r="D1061" s="22">
        <f>[1]DEFEDIS!D246</f>
        <v>1.5</v>
      </c>
      <c r="E1061" s="22" t="str">
        <f>[1]DEFEDIS!E246</f>
        <v>UNITE</v>
      </c>
    </row>
    <row r="1062" spans="1:5" x14ac:dyDescent="0.25">
      <c r="A1062" s="6" t="s">
        <v>1053</v>
      </c>
      <c r="B1062" s="20"/>
      <c r="C1062" s="21">
        <f>'[1]VIANDE LAUZON'!C34</f>
        <v>9.15</v>
      </c>
      <c r="D1062" s="40">
        <f>'[1]VIANDE LAUZON'!D34</f>
        <v>9.15</v>
      </c>
      <c r="E1062" s="22" t="str">
        <f>'[1]VIANDE LAUZON'!E34</f>
        <v>KG</v>
      </c>
    </row>
    <row r="1063" spans="1:5" x14ac:dyDescent="0.25">
      <c r="A1063" s="4" t="s">
        <v>1054</v>
      </c>
      <c r="B1063" s="15"/>
      <c r="C1063" s="14">
        <f>'[1]VIANDE LAUZON'!C35</f>
        <v>7.16</v>
      </c>
      <c r="D1063" s="39">
        <f>'[1]VIANDE LAUZON'!D35</f>
        <v>7.16</v>
      </c>
      <c r="E1063" s="16" t="str">
        <f>'[1]VIANDE LAUZON'!E35</f>
        <v>KG</v>
      </c>
    </row>
    <row r="1064" spans="1:5" x14ac:dyDescent="0.25">
      <c r="A1064" s="4" t="s">
        <v>1055</v>
      </c>
      <c r="B1064" s="15"/>
      <c r="C1064" s="14">
        <f>'[1]VIANDE LAUZON'!C16</f>
        <v>7.99</v>
      </c>
      <c r="D1064" s="39">
        <f>'[1]VIANDE LAUZON'!D16</f>
        <v>7.99</v>
      </c>
      <c r="E1064" s="16" t="str">
        <f>'[1]VIANDE LAUZON'!E16</f>
        <v>KG</v>
      </c>
    </row>
    <row r="1065" spans="1:5" x14ac:dyDescent="0.25">
      <c r="A1065" s="6" t="s">
        <v>1056</v>
      </c>
      <c r="B1065" s="20"/>
      <c r="C1065" s="21">
        <f>'[1]VIANDE LAUZON'!C17</f>
        <v>6.89</v>
      </c>
      <c r="D1065" s="40">
        <f>'[1]VIANDE LAUZON'!D17</f>
        <v>6.89</v>
      </c>
      <c r="E1065" s="22" t="str">
        <f>'[1]VIANDE LAUZON'!E17</f>
        <v>KG</v>
      </c>
    </row>
    <row r="1066" spans="1:5" x14ac:dyDescent="0.25">
      <c r="A1066" s="6" t="s">
        <v>1057</v>
      </c>
      <c r="B1066" s="20"/>
      <c r="C1066" s="21">
        <f>[1]BOVITENDRE!C85</f>
        <v>6.1</v>
      </c>
      <c r="D1066" s="22">
        <f>[1]BOVITENDRE!D85</f>
        <v>6.1</v>
      </c>
      <c r="E1066" s="22" t="str">
        <f>[1]BOVITENDRE!E85</f>
        <v>KG</v>
      </c>
    </row>
    <row r="1067" spans="1:5" x14ac:dyDescent="0.25">
      <c r="A1067" s="6" t="s">
        <v>1058</v>
      </c>
      <c r="B1067" s="20"/>
      <c r="C1067" s="21">
        <f>[1]BOVITENDRE!C87</f>
        <v>8.89</v>
      </c>
      <c r="D1067" s="22">
        <f>[1]BOVITENDRE!D87</f>
        <v>8.89</v>
      </c>
      <c r="E1067" s="22" t="str">
        <f>[1]BOVITENDRE!E87</f>
        <v>KG</v>
      </c>
    </row>
    <row r="1068" spans="1:5" x14ac:dyDescent="0.25">
      <c r="A1068" s="4" t="s">
        <v>1059</v>
      </c>
      <c r="B1068" s="15"/>
      <c r="C1068" s="14">
        <f>'[1]VIANDE LAUZON'!C45</f>
        <v>8.44</v>
      </c>
      <c r="D1068" s="39">
        <f>'[1]VIANDE LAUZON'!D45</f>
        <v>8.44</v>
      </c>
      <c r="E1068" s="16" t="str">
        <f>'[1]VIANDE LAUZON'!E45</f>
        <v>KG</v>
      </c>
    </row>
    <row r="1069" spans="1:5" x14ac:dyDescent="0.25">
      <c r="A1069" s="6" t="s">
        <v>1060</v>
      </c>
      <c r="B1069" s="20"/>
      <c r="C1069" s="21">
        <f>[1]BOVITENDRE!C86</f>
        <v>8.89</v>
      </c>
      <c r="D1069" s="22">
        <f>[1]BOVITENDRE!D86</f>
        <v>8.89</v>
      </c>
      <c r="E1069" s="22" t="str">
        <f>[1]BOVITENDRE!E86</f>
        <v>KG</v>
      </c>
    </row>
    <row r="1070" spans="1:5" x14ac:dyDescent="0.25">
      <c r="A1070" s="6" t="s">
        <v>1061</v>
      </c>
      <c r="B1070" s="20"/>
      <c r="C1070" s="21">
        <f>[1]BOVITENDRE!C88</f>
        <v>62</v>
      </c>
      <c r="D1070" s="22">
        <f>[1]BOVITENDRE!D88</f>
        <v>1.3478260869565217</v>
      </c>
      <c r="E1070" s="22" t="str">
        <f>[1]BOVITENDRE!E88</f>
        <v>46 UN</v>
      </c>
    </row>
    <row r="1071" spans="1:5" x14ac:dyDescent="0.25">
      <c r="A1071" s="6" t="s">
        <v>1062</v>
      </c>
      <c r="B1071" s="20"/>
      <c r="C1071" s="21">
        <f>[1]NOREF!C73</f>
        <v>38.950000000000003</v>
      </c>
      <c r="D1071" s="23">
        <f>[1]NOREF!D73</f>
        <v>8.5792951541850222</v>
      </c>
      <c r="E1071" s="22" t="str">
        <f>[1]NOREF!E73</f>
        <v>4.54 KG</v>
      </c>
    </row>
    <row r="1072" spans="1:5" x14ac:dyDescent="0.25">
      <c r="A1072" s="4" t="s">
        <v>1063</v>
      </c>
      <c r="B1072" s="15"/>
      <c r="C1072" s="14">
        <f>[1]NOREF!C74</f>
        <v>29.5</v>
      </c>
      <c r="D1072" s="16">
        <f>[1]NOREF!D74</f>
        <v>5.9</v>
      </c>
      <c r="E1072" s="16" t="str">
        <f>[1]NOREF!E74</f>
        <v>5KG</v>
      </c>
    </row>
    <row r="1073" spans="1:5" x14ac:dyDescent="0.25">
      <c r="A1073" s="6" t="s">
        <v>1064</v>
      </c>
      <c r="B1073" s="20"/>
      <c r="C1073" s="21">
        <f>'[1]CAN-AM FRUITS SECS'!C97</f>
        <v>15.5</v>
      </c>
      <c r="D1073" s="22">
        <f>'[1]CAN-AM FRUITS SECS'!D97</f>
        <v>1.55</v>
      </c>
      <c r="E1073" s="22" t="str">
        <f>'[1]CAN-AM FRUITS SECS'!E97</f>
        <v>10KG</v>
      </c>
    </row>
    <row r="1074" spans="1:5" x14ac:dyDescent="0.25">
      <c r="A1074" s="6" t="s">
        <v>1065</v>
      </c>
      <c r="B1074" s="20"/>
      <c r="C1074" s="21">
        <f>'[1]CAN-AM FRUITS SECS'!C98</f>
        <v>26.5</v>
      </c>
      <c r="D1074" s="22">
        <f>'[1]CAN-AM FRUITS SECS'!D98</f>
        <v>1.8928571428571428</v>
      </c>
      <c r="E1074" s="22" t="str">
        <f>'[1]CAN-AM FRUITS SECS'!E98</f>
        <v>24*540ML</v>
      </c>
    </row>
    <row r="1075" spans="1:5" x14ac:dyDescent="0.25">
      <c r="A1075" s="4" t="s">
        <v>1066</v>
      </c>
      <c r="B1075" s="15"/>
      <c r="C1075" s="14">
        <f>[1]Transatlantique!C28</f>
        <v>3.9</v>
      </c>
      <c r="D1075" s="16">
        <f>[1]Transatlantique!D28</f>
        <v>3.9</v>
      </c>
      <c r="E1075" s="16" t="str">
        <f>[1]Transatlantique!E28</f>
        <v>KG</v>
      </c>
    </row>
    <row r="1076" spans="1:5" x14ac:dyDescent="0.25">
      <c r="A1076" s="6" t="s">
        <v>1067</v>
      </c>
      <c r="B1076" s="20"/>
      <c r="C1076" s="21"/>
      <c r="D1076" s="42">
        <f>'[1]FICHES TECHNIQUES LOGES CHAUD'!$E$12953</f>
        <v>0.45219522505282389</v>
      </c>
      <c r="E1076" s="22"/>
    </row>
    <row r="1077" spans="1:5" x14ac:dyDescent="0.25">
      <c r="A1077" s="6" t="s">
        <v>1068</v>
      </c>
      <c r="B1077" s="20"/>
      <c r="C1077" s="21">
        <f>'[1]CAN-AM'!$C$159</f>
        <v>19.75</v>
      </c>
      <c r="D1077" s="22">
        <f>C1077/7</f>
        <v>2.8214285714285716</v>
      </c>
      <c r="E1077" s="22" t="s">
        <v>2681</v>
      </c>
    </row>
    <row r="1078" spans="1:5" x14ac:dyDescent="0.25">
      <c r="A1078" s="6" t="s">
        <v>1069</v>
      </c>
      <c r="B1078" s="20"/>
      <c r="C1078" s="21">
        <f>'[1]CAN-AM'!C165</f>
        <v>6.95</v>
      </c>
      <c r="D1078" s="22">
        <f>'[1]CAN-AM'!D165</f>
        <v>13.2606</v>
      </c>
      <c r="E1078" s="22" t="str">
        <f>'[1]CAN-AM'!E165</f>
        <v>LBS</v>
      </c>
    </row>
    <row r="1079" spans="1:5" x14ac:dyDescent="0.25">
      <c r="A1079" s="6" t="s">
        <v>1070</v>
      </c>
      <c r="B1079" s="20"/>
      <c r="C1079" s="21">
        <f>'[1]CAN-AM FRUITS SECS'!C99</f>
        <v>26.5</v>
      </c>
      <c r="D1079" s="42">
        <f>'[1]CAN-AM FRUITS SECS'!D99</f>
        <v>1.8928571428571428</v>
      </c>
      <c r="E1079" s="22" t="str">
        <f>'[1]CAN-AM FRUITS SECS'!E99</f>
        <v>24*540ML</v>
      </c>
    </row>
    <row r="1080" spans="1:5" x14ac:dyDescent="0.25">
      <c r="A1080" s="4" t="s">
        <v>1071</v>
      </c>
      <c r="B1080" s="15"/>
      <c r="C1080" s="14">
        <f>[1]DEFEDIS!C247</f>
        <v>20.46</v>
      </c>
      <c r="D1080" s="16">
        <f>[1]DEFEDIS!D247</f>
        <v>1.6</v>
      </c>
      <c r="E1080" s="16" t="str">
        <f>[1]DEFEDIS!E247</f>
        <v>10KG</v>
      </c>
    </row>
    <row r="1081" spans="1:5" x14ac:dyDescent="0.25">
      <c r="A1081" s="4" t="s">
        <v>1072</v>
      </c>
      <c r="B1081" s="15"/>
      <c r="C1081" s="14">
        <f>[1]DEFEDIS!C248</f>
        <v>25.76</v>
      </c>
      <c r="D1081" s="16">
        <f>[1]DEFEDIS!D248</f>
        <v>1.5117370892018782</v>
      </c>
      <c r="E1081" s="16" t="str">
        <f>[1]DEFEDIS!E248</f>
        <v>6*2.84L</v>
      </c>
    </row>
    <row r="1082" spans="1:5" x14ac:dyDescent="0.25">
      <c r="A1082" s="6" t="s">
        <v>1073</v>
      </c>
      <c r="B1082" s="20"/>
      <c r="C1082" s="21">
        <f>'[1]CAN-AM'!C167</f>
        <v>44.5</v>
      </c>
      <c r="D1082" s="22">
        <f>'[1]CAN-AM'!D167</f>
        <v>4.45</v>
      </c>
      <c r="E1082" s="22" t="str">
        <f>'[1]CAN-AM'!E167</f>
        <v>10KG</v>
      </c>
    </row>
    <row r="1083" spans="1:5" x14ac:dyDescent="0.25">
      <c r="A1083" s="4" t="s">
        <v>1074</v>
      </c>
      <c r="B1083" s="15"/>
      <c r="C1083" s="14">
        <f>'[1]CAN-AM'!C168</f>
        <v>25</v>
      </c>
      <c r="D1083" s="39">
        <f>'[1]CAN-AM'!D168</f>
        <v>11.013215859030836</v>
      </c>
      <c r="E1083" s="16" t="str">
        <f>'[1]CAN-AM'!E168</f>
        <v>5LB</v>
      </c>
    </row>
    <row r="1084" spans="1:5" x14ac:dyDescent="0.25">
      <c r="A1084" s="6" t="s">
        <v>1075</v>
      </c>
      <c r="B1084" s="20"/>
      <c r="C1084" s="21">
        <f>[1]DEFEDIS!C249</f>
        <v>40.99</v>
      </c>
      <c r="D1084" s="22">
        <f>[1]DEFEDIS!D249</f>
        <v>3.4158333333333335</v>
      </c>
      <c r="E1084" s="22" t="str">
        <f>[1]DEFEDIS!E249</f>
        <v>12*796 ML</v>
      </c>
    </row>
    <row r="1085" spans="1:5" x14ac:dyDescent="0.25">
      <c r="A1085" s="6" t="s">
        <v>1076</v>
      </c>
      <c r="B1085" s="20"/>
      <c r="C1085" s="21">
        <f>[1]BOVITENDRE!C82</f>
        <v>12.95</v>
      </c>
      <c r="D1085" s="22">
        <f>[1]BOVITENDRE!D82</f>
        <v>12.95</v>
      </c>
      <c r="E1085" s="22" t="str">
        <f>[1]BOVITENDRE!E82</f>
        <v>KG</v>
      </c>
    </row>
    <row r="1086" spans="1:5" x14ac:dyDescent="0.25">
      <c r="A1086" s="6" t="s">
        <v>1077</v>
      </c>
      <c r="B1086" s="20"/>
      <c r="C1086" s="21">
        <f>[1]DEFEDIS!C251</f>
        <v>10.01</v>
      </c>
      <c r="D1086" s="22">
        <f>[1]DEFEDIS!D251</f>
        <v>10.01</v>
      </c>
      <c r="E1086" s="22" t="str">
        <f>[1]DEFEDIS!E251</f>
        <v>KG</v>
      </c>
    </row>
    <row r="1087" spans="1:5" x14ac:dyDescent="0.25">
      <c r="A1087" s="6" t="s">
        <v>1078</v>
      </c>
      <c r="B1087" s="20"/>
      <c r="C1087" s="21">
        <f>[1]BOVITENDRE!C83</f>
        <v>8.89</v>
      </c>
      <c r="D1087" s="22">
        <f>[1]BOVITENDRE!D83</f>
        <v>8.89</v>
      </c>
      <c r="E1087" s="22" t="str">
        <f>[1]BOVITENDRE!E83</f>
        <v>KG</v>
      </c>
    </row>
    <row r="1088" spans="1:5" x14ac:dyDescent="0.25">
      <c r="A1088" s="4" t="s">
        <v>1079</v>
      </c>
      <c r="B1088" s="15"/>
      <c r="C1088" s="14">
        <f>'[1]VIANDE LAUZON'!C91</f>
        <v>7.5</v>
      </c>
      <c r="D1088" s="39">
        <f>'[1]VIANDE LAUZON'!D91</f>
        <v>7.5</v>
      </c>
      <c r="E1088" s="16" t="str">
        <f>'[1]VIANDE LAUZON'!E91</f>
        <v>KG</v>
      </c>
    </row>
    <row r="1089" spans="1:5" x14ac:dyDescent="0.25">
      <c r="A1089" s="4" t="s">
        <v>1080</v>
      </c>
      <c r="B1089" s="15"/>
      <c r="C1089" s="14">
        <f>[1]BOVITENDRE!C84</f>
        <v>9.64</v>
      </c>
      <c r="D1089" s="16">
        <f>[1]BOVITENDRE!D84</f>
        <v>9.64</v>
      </c>
      <c r="E1089" s="16" t="str">
        <f>[1]BOVITENDRE!E84</f>
        <v>KG</v>
      </c>
    </row>
    <row r="1090" spans="1:5" x14ac:dyDescent="0.25">
      <c r="A1090" s="4" t="s">
        <v>1081</v>
      </c>
      <c r="B1090" s="15"/>
      <c r="C1090" s="14">
        <f>'[1]Fromagerie du 2em'!C57</f>
        <v>14.19</v>
      </c>
      <c r="D1090" s="16">
        <f>'[1]Fromagerie du 2em'!D57</f>
        <v>14.19</v>
      </c>
      <c r="E1090" s="16" t="str">
        <f>'[1]Fromagerie du 2em'!E57</f>
        <v>KG</v>
      </c>
    </row>
    <row r="1091" spans="1:5" x14ac:dyDescent="0.25">
      <c r="A1091" s="4" t="s">
        <v>1082</v>
      </c>
      <c r="B1091" s="15"/>
      <c r="C1091" s="14">
        <f>[1]DEFEDIS!C250</f>
        <v>40</v>
      </c>
      <c r="D1091" s="16">
        <f>[1]DEFEDIS!D250</f>
        <v>40</v>
      </c>
      <c r="E1091" s="16" t="str">
        <f>[1]DEFEDIS!E250</f>
        <v>KG</v>
      </c>
    </row>
    <row r="1092" spans="1:5" x14ac:dyDescent="0.25">
      <c r="A1092" s="4" t="s">
        <v>1083</v>
      </c>
      <c r="B1092" s="15"/>
      <c r="C1092" s="14">
        <f>'[1]CAN-AM'!C170</f>
        <v>39.950000000000003</v>
      </c>
      <c r="D1092" s="16">
        <f>'[1]CAN-AM'!D170</f>
        <v>6.6583333333333341</v>
      </c>
      <c r="E1092" s="16" t="str">
        <f>'[1]CAN-AM'!E170</f>
        <v>12*500GR</v>
      </c>
    </row>
    <row r="1093" spans="1:5" x14ac:dyDescent="0.25">
      <c r="A1093" s="4" t="s">
        <v>1084</v>
      </c>
      <c r="B1093" s="15"/>
      <c r="C1093" s="14"/>
      <c r="D1093" s="38">
        <f>'[1]FICHES TECHNIQUES LOGES CHAUD'!$E$10247</f>
        <v>3.0725760190348321</v>
      </c>
      <c r="E1093" s="16"/>
    </row>
    <row r="1094" spans="1:5" x14ac:dyDescent="0.25">
      <c r="A1094" s="6" t="s">
        <v>1085</v>
      </c>
      <c r="B1094" s="20"/>
      <c r="C1094" s="21">
        <f>[1]NOREF!$C$75</f>
        <v>21.95</v>
      </c>
      <c r="D1094" s="22">
        <f>C1094</f>
        <v>21.95</v>
      </c>
      <c r="E1094" s="22" t="s">
        <v>2584</v>
      </c>
    </row>
    <row r="1095" spans="1:5" x14ac:dyDescent="0.25">
      <c r="A1095" s="4" t="s">
        <v>1086</v>
      </c>
      <c r="B1095" s="15"/>
      <c r="C1095" s="14">
        <f>[1]NOREF!C77</f>
        <v>16.71</v>
      </c>
      <c r="D1095" s="16">
        <f>[1]NOREF!D77</f>
        <v>16.71</v>
      </c>
      <c r="E1095" s="16" t="str">
        <f>[1]NOREF!E77</f>
        <v>KG</v>
      </c>
    </row>
    <row r="1096" spans="1:5" x14ac:dyDescent="0.25">
      <c r="A1096" s="4" t="s">
        <v>1087</v>
      </c>
      <c r="B1096" s="15"/>
      <c r="C1096" s="14"/>
      <c r="D1096" s="36">
        <f>'[1]FICHES TECHNIQUES LOGES CHAUD'!$E$9893</f>
        <v>10.749718600650365</v>
      </c>
      <c r="E1096" s="16"/>
    </row>
    <row r="1097" spans="1:5" x14ac:dyDescent="0.25">
      <c r="A1097" s="4" t="s">
        <v>1088</v>
      </c>
      <c r="B1097" s="15"/>
      <c r="C1097" s="14">
        <f>[1]NOREF!C76</f>
        <v>26.95</v>
      </c>
      <c r="D1097" s="16">
        <f>[1]NOREF!D76</f>
        <v>26.95</v>
      </c>
      <c r="E1097" s="16" t="str">
        <f>[1]NOREF!E76</f>
        <v>KG</v>
      </c>
    </row>
    <row r="1098" spans="1:5" x14ac:dyDescent="0.25">
      <c r="A1098" s="4" t="s">
        <v>1089</v>
      </c>
      <c r="B1098" s="15"/>
      <c r="C1098" s="14">
        <v>0.5</v>
      </c>
      <c r="D1098" s="16">
        <f>C1098</f>
        <v>0.5</v>
      </c>
      <c r="E1098" s="16" t="s">
        <v>2555</v>
      </c>
    </row>
    <row r="1099" spans="1:5" x14ac:dyDescent="0.25">
      <c r="A1099" s="4" t="s">
        <v>1090</v>
      </c>
      <c r="B1099" s="15"/>
      <c r="C1099" s="14"/>
      <c r="D1099" s="36">
        <f>'[1]FICHES TECH HORS D''OEUVRES'!$E$2266</f>
        <v>1.1010155038759688</v>
      </c>
      <c r="E1099" s="16"/>
    </row>
    <row r="1100" spans="1:5" x14ac:dyDescent="0.25">
      <c r="A1100" s="4" t="s">
        <v>1091</v>
      </c>
      <c r="B1100" s="15"/>
      <c r="C1100" s="14">
        <f>[1]Transatlantique!C29</f>
        <v>2.56</v>
      </c>
      <c r="D1100" s="16">
        <f>[1]Transatlantique!D29</f>
        <v>2.56</v>
      </c>
      <c r="E1100" s="16" t="str">
        <f>[1]Transatlantique!E29</f>
        <v>L</v>
      </c>
    </row>
    <row r="1101" spans="1:5" x14ac:dyDescent="0.25">
      <c r="A1101" s="6" t="s">
        <v>1092</v>
      </c>
      <c r="B1101" s="20"/>
      <c r="C1101" s="21">
        <f>[1]Transatlantique!C30</f>
        <v>29.25</v>
      </c>
      <c r="D1101" s="22">
        <f>[1]Transatlantique!D30</f>
        <v>117</v>
      </c>
      <c r="E1101" s="22" t="str">
        <f>[1]Transatlantique!E30</f>
        <v>250ML</v>
      </c>
    </row>
    <row r="1102" spans="1:5" x14ac:dyDescent="0.25">
      <c r="A1102" s="4" t="s">
        <v>1093</v>
      </c>
      <c r="B1102" s="15"/>
      <c r="C1102" s="14"/>
      <c r="D1102" s="38">
        <f>'[1]FICHES TECHNIQUES LOGES FROID'!$E$8589</f>
        <v>11.039136904761907</v>
      </c>
      <c r="E1102" s="16"/>
    </row>
    <row r="1103" spans="1:5" x14ac:dyDescent="0.25">
      <c r="A1103" s="6" t="s">
        <v>1094</v>
      </c>
      <c r="B1103" s="20"/>
      <c r="C1103" s="21">
        <f>[1]DEFEDIS!C252</f>
        <v>28.35</v>
      </c>
      <c r="D1103" s="22">
        <f>[1]DEFEDIS!D252</f>
        <v>1.7718750000000001</v>
      </c>
      <c r="E1103" s="22" t="str">
        <f>[1]DEFEDIS!E252</f>
        <v>16L</v>
      </c>
    </row>
    <row r="1104" spans="1:5" x14ac:dyDescent="0.25">
      <c r="A1104" s="4" t="s">
        <v>1095</v>
      </c>
      <c r="B1104" s="15"/>
      <c r="C1104" s="14">
        <f>'[1]CAN-AM FRUITS SECS'!C103</f>
        <v>2.37</v>
      </c>
      <c r="D1104" s="16">
        <f>'[1]CAN-AM FRUITS SECS'!D103</f>
        <v>2.4885000000000002</v>
      </c>
      <c r="E1104" s="16" t="str">
        <f>'[1]CAN-AM FRUITS SECS'!E103</f>
        <v>946ML</v>
      </c>
    </row>
    <row r="1105" spans="1:5" x14ac:dyDescent="0.25">
      <c r="A1105" s="6" t="s">
        <v>1096</v>
      </c>
      <c r="B1105" s="20"/>
      <c r="C1105" s="21">
        <f>[1]Transatlantique!$C$32</f>
        <v>6.85</v>
      </c>
      <c r="D1105" s="22">
        <f>C1105</f>
        <v>6.85</v>
      </c>
      <c r="E1105" s="22" t="s">
        <v>2682</v>
      </c>
    </row>
    <row r="1106" spans="1:5" x14ac:dyDescent="0.25">
      <c r="A1106" s="4" t="s">
        <v>1097</v>
      </c>
      <c r="B1106" s="15"/>
      <c r="C1106" s="14">
        <f>'[1]CAN-AM FRUITS SECS'!C104</f>
        <v>6.25</v>
      </c>
      <c r="D1106" s="16">
        <f>'[1]CAN-AM FRUITS SECS'!D104</f>
        <v>12.5</v>
      </c>
      <c r="E1106" s="16" t="str">
        <f>'[1]CAN-AM FRUITS SECS'!E104</f>
        <v>500ML</v>
      </c>
    </row>
    <row r="1107" spans="1:5" x14ac:dyDescent="0.25">
      <c r="A1107" s="6" t="s">
        <v>1098</v>
      </c>
      <c r="B1107" s="20"/>
      <c r="C1107" s="21">
        <f>'[1]CAN-AM FRUITS SECS'!C107</f>
        <v>54</v>
      </c>
      <c r="D1107" s="22">
        <f>'[1]CAN-AM FRUITS SECS'!D107</f>
        <v>5.4</v>
      </c>
      <c r="E1107" s="22" t="str">
        <f>'[1]CAN-AM FRUITS SECS'!E107</f>
        <v>2*5L</v>
      </c>
    </row>
    <row r="1108" spans="1:5" x14ac:dyDescent="0.25">
      <c r="A1108" s="6" t="s">
        <v>1099</v>
      </c>
      <c r="B1108" s="20"/>
      <c r="C1108" s="21">
        <f>[1]Transatlantique!$C$34</f>
        <v>0</v>
      </c>
      <c r="D1108" s="22">
        <f>C1108*2</f>
        <v>0</v>
      </c>
      <c r="E1108" s="22" t="s">
        <v>2683</v>
      </c>
    </row>
    <row r="1109" spans="1:5" x14ac:dyDescent="0.25">
      <c r="A1109" s="6" t="s">
        <v>1100</v>
      </c>
      <c r="B1109" s="20"/>
      <c r="C1109" s="21"/>
      <c r="D1109" s="42">
        <f>'[1]FICHES TECHNIQUES LOGES FROID'!$E$17157</f>
        <v>8.75</v>
      </c>
      <c r="E1109" s="22"/>
    </row>
    <row r="1110" spans="1:5" x14ac:dyDescent="0.25">
      <c r="A1110" s="4" t="s">
        <v>1101</v>
      </c>
      <c r="B1110" s="15"/>
      <c r="C1110" s="14">
        <f>[1]DEFEDIS!$C$243</f>
        <v>62.77</v>
      </c>
      <c r="D1110" s="16">
        <f>C1110/1.8</f>
        <v>34.87222222222222</v>
      </c>
      <c r="E1110" s="16" t="s">
        <v>2684</v>
      </c>
    </row>
    <row r="1111" spans="1:5" x14ac:dyDescent="0.25">
      <c r="A1111" s="6" t="s">
        <v>1102</v>
      </c>
      <c r="B1111" s="20"/>
      <c r="C1111" s="21">
        <f>'[1]CAN-AM FRUITS SECS'!$C$105</f>
        <v>24.44</v>
      </c>
      <c r="D1111" s="22">
        <f>C1111/1.8</f>
        <v>13.577777777777778</v>
      </c>
      <c r="E1111" s="22" t="s">
        <v>2685</v>
      </c>
    </row>
    <row r="1112" spans="1:5" x14ac:dyDescent="0.25">
      <c r="A1112" s="4" t="s">
        <v>1103</v>
      </c>
      <c r="B1112" s="15"/>
      <c r="C1112" s="14">
        <f>'[1]CAN-AM FRUITS SECS'!C106</f>
        <v>21.52</v>
      </c>
      <c r="D1112" s="16">
        <f>'[1]CAN-AM FRUITS SECS'!D106</f>
        <v>86.08</v>
      </c>
      <c r="E1112" s="16" t="str">
        <f>'[1]CAN-AM FRUITS SECS'!E106</f>
        <v>250ML</v>
      </c>
    </row>
    <row r="1113" spans="1:5" x14ac:dyDescent="0.25">
      <c r="A1113" s="6" t="s">
        <v>1104</v>
      </c>
      <c r="B1113" s="20"/>
      <c r="C1113" s="21">
        <f>'[1]CAN-AM FRUITS SECS'!C108</f>
        <v>22.5</v>
      </c>
      <c r="D1113" s="22">
        <f>'[1]CAN-AM FRUITS SECS'!D108</f>
        <v>7.5</v>
      </c>
      <c r="E1113" s="22" t="str">
        <f>'[1]CAN-AM FRUITS SECS'!E108</f>
        <v>3L</v>
      </c>
    </row>
    <row r="1114" spans="1:5" x14ac:dyDescent="0.25">
      <c r="A1114" s="4" t="s">
        <v>1105</v>
      </c>
      <c r="B1114" s="15"/>
      <c r="C1114" s="14">
        <f>[1]Transatlantique!C31</f>
        <v>91.45</v>
      </c>
      <c r="D1114" s="16">
        <f>[1]Transatlantique!D31</f>
        <v>18.29</v>
      </c>
      <c r="E1114" s="16" t="str">
        <f>[1]Transatlantique!E31</f>
        <v>5L</v>
      </c>
    </row>
    <row r="1115" spans="1:5" x14ac:dyDescent="0.25">
      <c r="A1115" s="6" t="s">
        <v>1106</v>
      </c>
      <c r="B1115" s="20"/>
      <c r="C1115" s="21">
        <f>'[1]CAN-AM FRUITS SECS'!C109</f>
        <v>20</v>
      </c>
      <c r="D1115" s="22">
        <f>'[1]CAN-AM FRUITS SECS'!D109</f>
        <v>6.666666666666667</v>
      </c>
      <c r="E1115" s="22" t="str">
        <f>'[1]CAN-AM FRUITS SECS'!E109</f>
        <v>3L</v>
      </c>
    </row>
    <row r="1116" spans="1:5" x14ac:dyDescent="0.25">
      <c r="A1116" s="6" t="s">
        <v>1107</v>
      </c>
      <c r="B1116" s="20"/>
      <c r="C1116" s="21">
        <f>'[1]CAN-AM FRUITS SECS'!C110</f>
        <v>9</v>
      </c>
      <c r="D1116" s="22">
        <f>'[1]CAN-AM FRUITS SECS'!D110</f>
        <v>9</v>
      </c>
      <c r="E1116" s="22" t="str">
        <f>'[1]CAN-AM FRUITS SECS'!E110</f>
        <v>L</v>
      </c>
    </row>
    <row r="1117" spans="1:5" x14ac:dyDescent="0.25">
      <c r="A1117" s="4" t="s">
        <v>1108</v>
      </c>
      <c r="B1117" s="15"/>
      <c r="C1117" s="14">
        <f>[1]DEFEDIS!C255</f>
        <v>46.35</v>
      </c>
      <c r="D1117" s="16">
        <f>[1]DEFEDIS!D255</f>
        <v>2.6791907514450868</v>
      </c>
      <c r="E1117" s="16" t="str">
        <f>[1]DEFEDIS!E255</f>
        <v>17.3L</v>
      </c>
    </row>
    <row r="1118" spans="1:5" x14ac:dyDescent="0.25">
      <c r="A1118" s="6" t="s">
        <v>1109</v>
      </c>
      <c r="B1118" s="20"/>
      <c r="C1118" s="21">
        <f>[1]DEFEDIS!$C$249</f>
        <v>40.99</v>
      </c>
      <c r="D1118" s="22">
        <v>1.86</v>
      </c>
      <c r="E1118" s="22" t="s">
        <v>2686</v>
      </c>
    </row>
    <row r="1119" spans="1:5" x14ac:dyDescent="0.25">
      <c r="A1119" s="4" t="s">
        <v>1110</v>
      </c>
      <c r="B1119" s="15"/>
      <c r="C1119" s="14">
        <f>[1]NOREF!$C$78</f>
        <v>102.3</v>
      </c>
      <c r="D1119" s="16">
        <f>C1119/100</f>
        <v>1.0229999999999999</v>
      </c>
      <c r="E1119" s="16">
        <v>100</v>
      </c>
    </row>
    <row r="1120" spans="1:5" x14ac:dyDescent="0.25">
      <c r="A1120" s="4" t="s">
        <v>1111</v>
      </c>
      <c r="B1120" s="15"/>
      <c r="C1120" s="14">
        <f>[1]NOREF!C80</f>
        <v>88.81</v>
      </c>
      <c r="D1120" s="16">
        <f>[1]NOREF!D80</f>
        <v>0.8881</v>
      </c>
      <c r="E1120" s="16" t="str">
        <f>[1]NOREF!E80</f>
        <v>100 UN</v>
      </c>
    </row>
    <row r="1121" spans="1:5" x14ac:dyDescent="0.25">
      <c r="A1121" s="4" t="s">
        <v>1112</v>
      </c>
      <c r="B1121" s="15"/>
      <c r="C1121" s="14">
        <f>[1]NOREF!C79</f>
        <v>80.3</v>
      </c>
      <c r="D1121" s="16">
        <f>[1]NOREF!D79</f>
        <v>0.80299999999999994</v>
      </c>
      <c r="E1121" s="16" t="str">
        <f>[1]NOREF!E79</f>
        <v>100 UN</v>
      </c>
    </row>
    <row r="1122" spans="1:5" x14ac:dyDescent="0.25">
      <c r="A1122" s="4" t="s">
        <v>1113</v>
      </c>
      <c r="B1122" s="15"/>
      <c r="C1122" s="14">
        <f>[1]DEFEDIS!C257</f>
        <v>57.6</v>
      </c>
      <c r="D1122" s="16">
        <f>[1]DEFEDIS!D257</f>
        <v>9.9585062240663902</v>
      </c>
      <c r="E1122" s="16" t="str">
        <f>[1]DEFEDIS!E257</f>
        <v>12*482GR</v>
      </c>
    </row>
    <row r="1123" spans="1:5" x14ac:dyDescent="0.25">
      <c r="A1123" s="4" t="s">
        <v>1114</v>
      </c>
      <c r="B1123" s="15"/>
      <c r="C1123" s="14">
        <f>[1]DEFEDIS!C258</f>
        <v>57.6</v>
      </c>
      <c r="D1123" s="16">
        <f>[1]DEFEDIS!D258</f>
        <v>9.9585062240663902</v>
      </c>
      <c r="E1123" s="16" t="str">
        <f>[1]DEFEDIS!E258</f>
        <v>12*482GR</v>
      </c>
    </row>
    <row r="1124" spans="1:5" x14ac:dyDescent="0.25">
      <c r="A1124" s="4" t="s">
        <v>1115</v>
      </c>
      <c r="B1124" s="15"/>
      <c r="C1124" s="14">
        <f>[1]DEFEDIS!C259</f>
        <v>57.6</v>
      </c>
      <c r="D1124" s="16">
        <f>[1]DEFEDIS!D259</f>
        <v>9.9585062240663902</v>
      </c>
      <c r="E1124" s="16" t="str">
        <f>[1]DEFEDIS!E259</f>
        <v>12*482GR</v>
      </c>
    </row>
    <row r="1125" spans="1:5" x14ac:dyDescent="0.25">
      <c r="A1125" s="4" t="s">
        <v>1116</v>
      </c>
      <c r="B1125" s="15"/>
      <c r="C1125" s="14">
        <f>[1]DEFEDIS!C256</f>
        <v>6.2</v>
      </c>
      <c r="D1125" s="16">
        <f>[1]DEFEDIS!D256</f>
        <v>6.2</v>
      </c>
      <c r="E1125" s="16" t="str">
        <f>[1]DEFEDIS!E256</f>
        <v>KG</v>
      </c>
    </row>
    <row r="1126" spans="1:5" x14ac:dyDescent="0.25">
      <c r="A1126" s="6" t="s">
        <v>1117</v>
      </c>
      <c r="B1126" s="20"/>
      <c r="C1126" s="21"/>
      <c r="D1126" s="37">
        <f>'[1]FICHES TECH TABLE DU CHEF '!$E$4517</f>
        <v>5.793364122811381</v>
      </c>
      <c r="E1126" s="22"/>
    </row>
    <row r="1127" spans="1:5" x14ac:dyDescent="0.25">
      <c r="A1127" s="6" t="s">
        <v>1118</v>
      </c>
      <c r="B1127" s="20"/>
      <c r="C1127" s="21">
        <f>[1]DEFEDIS!C260</f>
        <v>68.349999999999994</v>
      </c>
      <c r="D1127" s="37">
        <f>[1]DEFEDIS!D260</f>
        <v>7.5944444444444441</v>
      </c>
      <c r="E1127" s="22" t="str">
        <f>[1]DEFEDIS!E260</f>
        <v>9*1KG</v>
      </c>
    </row>
    <row r="1128" spans="1:5" x14ac:dyDescent="0.25">
      <c r="A1128" s="6" t="s">
        <v>1119</v>
      </c>
      <c r="B1128" s="20"/>
      <c r="C1128" s="21">
        <f>'[1]CAN-AM'!C171</f>
        <v>31.75</v>
      </c>
      <c r="D1128" s="22">
        <f>'[1]CAN-AM'!D171</f>
        <v>1.3229166666666667</v>
      </c>
      <c r="E1128" s="22" t="str">
        <f>'[1]CAN-AM'!E171</f>
        <v>24PC</v>
      </c>
    </row>
    <row r="1129" spans="1:5" x14ac:dyDescent="0.25">
      <c r="A1129" s="6" t="s">
        <v>1120</v>
      </c>
      <c r="B1129" s="20"/>
      <c r="C1129" s="21">
        <f>'[1]VIANDE LAUZON'!C15</f>
        <v>10.7</v>
      </c>
      <c r="D1129" s="40">
        <f>'[1]VIANDE LAUZON'!D15</f>
        <v>10.7</v>
      </c>
      <c r="E1129" s="22" t="str">
        <f>'[1]VIANDE LAUZON'!E15</f>
        <v>UNITÉ</v>
      </c>
    </row>
    <row r="1130" spans="1:5" x14ac:dyDescent="0.25">
      <c r="A1130" s="6" t="s">
        <v>1121</v>
      </c>
      <c r="B1130" s="20"/>
      <c r="C1130" s="21">
        <f>[1]DEFEDIS!C261</f>
        <v>38.409999999999997</v>
      </c>
      <c r="D1130" s="22">
        <f>[1]DEFEDIS!D261</f>
        <v>33.692982456140349</v>
      </c>
      <c r="E1130" s="22" t="str">
        <f>[1]DEFEDIS!E261</f>
        <v>1.14 LITRE</v>
      </c>
    </row>
    <row r="1131" spans="1:5" x14ac:dyDescent="0.25">
      <c r="A1131" s="6" t="s">
        <v>1122</v>
      </c>
      <c r="B1131" s="20"/>
      <c r="C1131" s="21">
        <f>[1]DEFEDIS!C262</f>
        <v>36.36</v>
      </c>
      <c r="D1131" s="22">
        <f>[1]DEFEDIS!D262</f>
        <v>32.035242290748897</v>
      </c>
      <c r="E1131" s="22" t="str">
        <f>[1]DEFEDIS!E262</f>
        <v>1.135 KG</v>
      </c>
    </row>
    <row r="1132" spans="1:5" x14ac:dyDescent="0.25">
      <c r="A1132" s="6" t="s">
        <v>1123</v>
      </c>
      <c r="B1132" s="20"/>
      <c r="C1132" s="21">
        <f>[1]DEFEDIS!C263</f>
        <v>7.9</v>
      </c>
      <c r="D1132" s="22">
        <f>[1]DEFEDIS!D263</f>
        <v>7.9</v>
      </c>
      <c r="E1132" s="22" t="str">
        <f>[1]DEFEDIS!E263</f>
        <v>KG</v>
      </c>
    </row>
    <row r="1133" spans="1:5" x14ac:dyDescent="0.25">
      <c r="A1133" s="6" t="s">
        <v>1124</v>
      </c>
      <c r="B1133" s="20"/>
      <c r="C1133" s="21">
        <f>[1]BOVITENDRE!C89</f>
        <v>12.5</v>
      </c>
      <c r="D1133" s="22">
        <f>[1]BOVITENDRE!D89</f>
        <v>12.5</v>
      </c>
      <c r="E1133" s="22" t="str">
        <f>[1]BOVITENDRE!E89</f>
        <v>KG</v>
      </c>
    </row>
    <row r="1134" spans="1:5" x14ac:dyDescent="0.25">
      <c r="A1134" s="6" t="s">
        <v>1125</v>
      </c>
      <c r="B1134" s="20"/>
      <c r="C1134" s="21">
        <f>'[1]VIANDE LAUZON'!C68</f>
        <v>11.62</v>
      </c>
      <c r="D1134" s="40">
        <f>'[1]VIANDE LAUZON'!D68</f>
        <v>11.62</v>
      </c>
      <c r="E1134" s="22" t="str">
        <f>'[1]VIANDE LAUZON'!E68</f>
        <v>KG</v>
      </c>
    </row>
    <row r="1135" spans="1:5" x14ac:dyDescent="0.25">
      <c r="A1135" s="6" t="s">
        <v>1126</v>
      </c>
      <c r="B1135" s="20"/>
      <c r="C1135" s="21"/>
      <c r="D1135" s="37" t="e">
        <f>'[1]FICHES TECHNIQUES LOGES FROID'!$C$11226</f>
        <v>#N/A</v>
      </c>
      <c r="E1135" s="22"/>
    </row>
    <row r="1136" spans="1:5" x14ac:dyDescent="0.25">
      <c r="A1136" s="4" t="s">
        <v>1127</v>
      </c>
      <c r="B1136" s="15"/>
      <c r="C1136" s="14">
        <f>'[1]GOURMET PRIVILÈGE'!$C$43</f>
        <v>12.75</v>
      </c>
      <c r="D1136" s="16">
        <f>C1136</f>
        <v>12.75</v>
      </c>
      <c r="E1136" s="16" t="s">
        <v>2552</v>
      </c>
    </row>
    <row r="1137" spans="1:5" x14ac:dyDescent="0.25">
      <c r="A1137" s="4" t="s">
        <v>1128</v>
      </c>
      <c r="B1137" s="15"/>
      <c r="C1137" s="14">
        <f>[1]DEFEDIS!C264</f>
        <v>26.55</v>
      </c>
      <c r="D1137" s="16">
        <f>[1]DEFEDIS!D264</f>
        <v>8.85</v>
      </c>
      <c r="E1137" s="16" t="str">
        <f>[1]DEFEDIS!E264</f>
        <v>6*50GR</v>
      </c>
    </row>
    <row r="1138" spans="1:5" x14ac:dyDescent="0.25">
      <c r="A1138" s="6" t="s">
        <v>1129</v>
      </c>
      <c r="B1138" s="20"/>
      <c r="C1138" s="21">
        <f>[1]DEFEDIS!$C$254</f>
        <v>24.44</v>
      </c>
      <c r="D1138" s="22">
        <f>C1138/7.3</f>
        <v>3.3479452054794523</v>
      </c>
      <c r="E1138" s="22" t="s">
        <v>2687</v>
      </c>
    </row>
    <row r="1139" spans="1:5" x14ac:dyDescent="0.25">
      <c r="A1139" s="4" t="s">
        <v>1130</v>
      </c>
      <c r="B1139" s="15"/>
      <c r="C1139" s="14">
        <f>'[1]VIANDE LAUZON'!C65</f>
        <v>9.82</v>
      </c>
      <c r="D1139" s="39">
        <f>'[1]VIANDE LAUZON'!D65</f>
        <v>9.82</v>
      </c>
      <c r="E1139" s="16" t="str">
        <f>'[1]VIANDE LAUZON'!E65</f>
        <v>KG</v>
      </c>
    </row>
    <row r="1140" spans="1:5" x14ac:dyDescent="0.25">
      <c r="A1140" s="4" t="s">
        <v>1131</v>
      </c>
      <c r="B1140" s="15"/>
      <c r="C1140" s="14">
        <f>'[1]VIANDE LAUZON'!C69</f>
        <v>6.51</v>
      </c>
      <c r="D1140" s="39">
        <f>'[1]VIANDE LAUZON'!D69</f>
        <v>6.51</v>
      </c>
      <c r="E1140" s="16" t="str">
        <f>'[1]VIANDE LAUZON'!E69</f>
        <v>KG</v>
      </c>
    </row>
    <row r="1141" spans="1:5" x14ac:dyDescent="0.25">
      <c r="A1141" s="4" t="s">
        <v>1132</v>
      </c>
      <c r="B1141" s="15"/>
      <c r="C1141" s="14"/>
      <c r="D1141" s="38">
        <f>'[1]FICHES TECHNIQUES LOGES CHAUD'!$E$6944</f>
        <v>0.88728020251613704</v>
      </c>
      <c r="E1141" s="16"/>
    </row>
    <row r="1142" spans="1:5" x14ac:dyDescent="0.25">
      <c r="A1142" s="4" t="s">
        <v>1133</v>
      </c>
      <c r="B1142" s="15"/>
      <c r="C1142" s="14">
        <f>'[1]Fromagerie du 2em'!C58</f>
        <v>23.99</v>
      </c>
      <c r="D1142" s="27">
        <f>'[1]Fromagerie du 2em'!D58</f>
        <v>23.99</v>
      </c>
      <c r="E1142" s="16" t="str">
        <f>'[1]Fromagerie du 2em'!E58</f>
        <v>KG</v>
      </c>
    </row>
    <row r="1143" spans="1:5" x14ac:dyDescent="0.25">
      <c r="A1143" s="6" t="s">
        <v>1134</v>
      </c>
      <c r="B1143" s="20"/>
      <c r="C1143" s="21">
        <f>[1]Slovenia!C32</f>
        <v>9.9499999999999993</v>
      </c>
      <c r="D1143" s="22">
        <f>[1]Slovenia!D32</f>
        <v>9.9499999999999993</v>
      </c>
      <c r="E1143" s="22" t="str">
        <f>[1]Slovenia!E32</f>
        <v>KG</v>
      </c>
    </row>
    <row r="1144" spans="1:5" x14ac:dyDescent="0.25">
      <c r="A1144" s="6" t="s">
        <v>1135</v>
      </c>
      <c r="B1144" s="20"/>
      <c r="C1144" s="21">
        <f>[1]DEFEDIS!C267</f>
        <v>111.25</v>
      </c>
      <c r="D1144" s="22">
        <f>[1]DEFEDIS!D267</f>
        <v>23.177083333333336</v>
      </c>
      <c r="E1144" s="22" t="str">
        <f>[1]DEFEDIS!E267</f>
        <v>12*400GR</v>
      </c>
    </row>
    <row r="1145" spans="1:5" x14ac:dyDescent="0.25">
      <c r="A1145" s="6" t="s">
        <v>1136</v>
      </c>
      <c r="B1145" s="20"/>
      <c r="C1145" s="21">
        <f>'[1]VIANDE LAUZON'!C40</f>
        <v>10.130000000000001</v>
      </c>
      <c r="D1145" s="40">
        <f>'[1]VIANDE LAUZON'!D40</f>
        <v>10.130000000000001</v>
      </c>
      <c r="E1145" s="22" t="str">
        <f>'[1]VIANDE LAUZON'!E40</f>
        <v>KG</v>
      </c>
    </row>
    <row r="1146" spans="1:5" x14ac:dyDescent="0.25">
      <c r="A1146" s="6" t="s">
        <v>1137</v>
      </c>
      <c r="B1146" s="20"/>
      <c r="C1146" s="21">
        <f>[1]DEFEDIS!C266</f>
        <v>10.95</v>
      </c>
      <c r="D1146" s="22">
        <f>[1]DEFEDIS!D266</f>
        <v>10.95</v>
      </c>
      <c r="E1146" s="22" t="str">
        <f>[1]DEFEDIS!E266</f>
        <v>KG</v>
      </c>
    </row>
    <row r="1147" spans="1:5" x14ac:dyDescent="0.25">
      <c r="A1147" s="6" t="s">
        <v>1138</v>
      </c>
      <c r="B1147" s="20"/>
      <c r="C1147" s="21">
        <f>[1]BOVITENDRE!C91</f>
        <v>6.95</v>
      </c>
      <c r="D1147" s="22">
        <f>[1]BOVITENDRE!D91</f>
        <v>6.95</v>
      </c>
      <c r="E1147" s="22" t="str">
        <f>[1]BOVITENDRE!E91</f>
        <v>KG</v>
      </c>
    </row>
    <row r="1148" spans="1:5" x14ac:dyDescent="0.25">
      <c r="A1148" s="6" t="s">
        <v>1139</v>
      </c>
      <c r="B1148" s="20"/>
      <c r="C1148" s="21">
        <f>[1]BOVITENDRE!C92</f>
        <v>8.9499999999999993</v>
      </c>
      <c r="D1148" s="22">
        <f>[1]BOVITENDRE!D92</f>
        <v>8.9499999999999993</v>
      </c>
      <c r="E1148" s="22" t="str">
        <f>[1]BOVITENDRE!E92</f>
        <v>KG</v>
      </c>
    </row>
    <row r="1149" spans="1:5" x14ac:dyDescent="0.25">
      <c r="A1149" s="4" t="s">
        <v>1140</v>
      </c>
      <c r="B1149" s="15"/>
      <c r="C1149" s="14">
        <f>[1]DEFEDIS!C268</f>
        <v>10.75</v>
      </c>
      <c r="D1149" s="16">
        <f>[1]DEFEDIS!D268</f>
        <v>10.75</v>
      </c>
      <c r="E1149" s="16" t="str">
        <f>[1]DEFEDIS!E268</f>
        <v>KG</v>
      </c>
    </row>
    <row r="1150" spans="1:5" x14ac:dyDescent="0.25">
      <c r="A1150" s="6" t="s">
        <v>1141</v>
      </c>
      <c r="B1150" s="20"/>
      <c r="C1150" s="21">
        <f>[1]DEFEDIS!C269</f>
        <v>10.75</v>
      </c>
      <c r="D1150" s="22">
        <f>[1]DEFEDIS!D269</f>
        <v>10.75</v>
      </c>
      <c r="E1150" s="22" t="str">
        <f>[1]DEFEDIS!E269</f>
        <v>2.X 2.27 KG</v>
      </c>
    </row>
    <row r="1151" spans="1:5" x14ac:dyDescent="0.25">
      <c r="A1151" s="6" t="s">
        <v>1142</v>
      </c>
      <c r="B1151" s="20"/>
      <c r="C1151" s="21">
        <f>[1]DEFEDIS!C270</f>
        <v>48.05</v>
      </c>
      <c r="D1151" s="22">
        <f>[1]DEFEDIS!D270</f>
        <v>3.5310111699000584</v>
      </c>
      <c r="E1151" s="22" t="str">
        <f>[1]DEFEDIS!E270</f>
        <v>13,608 KG</v>
      </c>
    </row>
    <row r="1152" spans="1:5" x14ac:dyDescent="0.25">
      <c r="A1152" s="4" t="s">
        <v>1143</v>
      </c>
      <c r="B1152" s="15"/>
      <c r="C1152" s="14">
        <f>'[1]CAN-AM'!$C$172</f>
        <v>21.95</v>
      </c>
      <c r="D1152" s="16">
        <f>C1152/4.53</f>
        <v>4.8454746136865339</v>
      </c>
      <c r="E1152" s="16" t="s">
        <v>2656</v>
      </c>
    </row>
    <row r="1153" spans="1:5" x14ac:dyDescent="0.25">
      <c r="A1153" s="4" t="s">
        <v>1144</v>
      </c>
      <c r="B1153" s="15"/>
      <c r="C1153" s="14">
        <f>[1]DEFEDIS!C272</f>
        <v>19.7</v>
      </c>
      <c r="D1153" s="16">
        <f>[1]DEFEDIS!D272</f>
        <v>19.7</v>
      </c>
      <c r="E1153" s="16" t="str">
        <f>[1]DEFEDIS!E272</f>
        <v>KG</v>
      </c>
    </row>
    <row r="1154" spans="1:5" x14ac:dyDescent="0.25">
      <c r="A1154" s="4" t="s">
        <v>1145</v>
      </c>
      <c r="B1154" s="15"/>
      <c r="C1154" s="14">
        <f>'[1]CAN-AM'!C173</f>
        <v>12.94</v>
      </c>
      <c r="D1154" s="16">
        <f>'[1]CAN-AM'!D173</f>
        <v>5.7004405286343607</v>
      </c>
      <c r="E1154" s="16" t="str">
        <f>'[1]CAN-AM'!E173</f>
        <v>2.27 KG</v>
      </c>
    </row>
    <row r="1155" spans="1:5" x14ac:dyDescent="0.25">
      <c r="A1155" s="4" t="s">
        <v>1146</v>
      </c>
      <c r="B1155" s="15"/>
      <c r="C1155" s="14"/>
      <c r="D1155" s="36">
        <f>'[1]FICHES TECHNIQUES LOGES CHAUD'!$E$12304</f>
        <v>9.8961024348924003</v>
      </c>
      <c r="E1155" s="16"/>
    </row>
    <row r="1156" spans="1:5" x14ac:dyDescent="0.25">
      <c r="A1156" s="6" t="s">
        <v>1147</v>
      </c>
      <c r="B1156" s="20"/>
      <c r="C1156" s="21"/>
      <c r="D1156" s="26">
        <f>'[1]LES SAUCES DE BASES'!$E$308</f>
        <v>5.3858064142929241</v>
      </c>
      <c r="E1156" s="22"/>
    </row>
    <row r="1157" spans="1:5" x14ac:dyDescent="0.25">
      <c r="A1157" s="6" t="s">
        <v>1148</v>
      </c>
      <c r="B1157" s="20"/>
      <c r="C1157" s="21">
        <f>[1]DEFEDIS!$C$274</f>
        <v>15.75</v>
      </c>
      <c r="D1157" s="22">
        <f>C1157/12*0.7</f>
        <v>0.91874999999999996</v>
      </c>
      <c r="E1157" s="22" t="s">
        <v>2688</v>
      </c>
    </row>
    <row r="1158" spans="1:5" x14ac:dyDescent="0.25">
      <c r="A1158" s="4" t="s">
        <v>1149</v>
      </c>
      <c r="B1158" s="15"/>
      <c r="C1158" s="14">
        <f>[1]DEFEDIS!$C$273</f>
        <v>29.41</v>
      </c>
      <c r="D1158" s="16">
        <f>C1158/12*0.7</f>
        <v>1.7155833333333332</v>
      </c>
      <c r="E1158" s="16" t="s">
        <v>2688</v>
      </c>
    </row>
    <row r="1159" spans="1:5" x14ac:dyDescent="0.25">
      <c r="A1159" s="6" t="s">
        <v>1150</v>
      </c>
      <c r="B1159" s="20"/>
      <c r="C1159" s="21">
        <f>'[1]CAN-AM'!C174</f>
        <v>22</v>
      </c>
      <c r="D1159" s="22">
        <f>'[1]CAN-AM'!D174</f>
        <v>3.6666666666666665</v>
      </c>
      <c r="E1159" s="22" t="str">
        <f>'[1]CAN-AM'!E174</f>
        <v>6*1LITRE</v>
      </c>
    </row>
    <row r="1160" spans="1:5" x14ac:dyDescent="0.25">
      <c r="A1160" s="4" t="s">
        <v>1151</v>
      </c>
      <c r="B1160" s="15"/>
      <c r="C1160" s="14">
        <f>'[1]CAN-AM'!C177</f>
        <v>34.5</v>
      </c>
      <c r="D1160" s="16">
        <f>'[1]CAN-AM'!D177</f>
        <v>4.95</v>
      </c>
      <c r="E1160" s="16" t="str">
        <f>'[1]CAN-AM'!E177</f>
        <v>6*1L</v>
      </c>
    </row>
    <row r="1161" spans="1:5" x14ac:dyDescent="0.25">
      <c r="A1161" s="6" t="s">
        <v>1152</v>
      </c>
      <c r="B1161" s="20"/>
      <c r="C1161" s="21">
        <f>'[1]CAN-AM'!C176</f>
        <v>8.6300000000000008</v>
      </c>
      <c r="D1161" s="22">
        <f>'[1]CAN-AM'!D176</f>
        <v>2.2830687830687832</v>
      </c>
      <c r="E1161" s="22" t="str">
        <f>'[1]CAN-AM'!E176</f>
        <v>3.78 L</v>
      </c>
    </row>
    <row r="1162" spans="1:5" x14ac:dyDescent="0.25">
      <c r="A1162" s="4" t="s">
        <v>1153</v>
      </c>
      <c r="B1162" s="15"/>
      <c r="C1162" s="14">
        <f>[1]DEFEDIS!$C$275</f>
        <v>15.76</v>
      </c>
      <c r="D1162" s="16">
        <f>C1162/12*1.04</f>
        <v>1.3658666666666666</v>
      </c>
      <c r="E1162" s="16" t="s">
        <v>2689</v>
      </c>
    </row>
    <row r="1163" spans="1:5" x14ac:dyDescent="0.25">
      <c r="A1163" s="4" t="s">
        <v>1154</v>
      </c>
      <c r="B1163" s="15"/>
      <c r="C1163" s="14">
        <f>[1]DEFEDIS!C276</f>
        <v>44.09</v>
      </c>
      <c r="D1163" s="16">
        <f>[1]DEFEDIS!D276</f>
        <v>3.6741666666666668</v>
      </c>
      <c r="E1163" s="16" t="str">
        <f>[1]DEFEDIS!E276</f>
        <v>6*2LITRES</v>
      </c>
    </row>
    <row r="1164" spans="1:5" x14ac:dyDescent="0.25">
      <c r="A1164" s="4" t="s">
        <v>1155</v>
      </c>
      <c r="B1164" s="15"/>
      <c r="C1164" s="14">
        <f>[1]DEFEDIS!C277</f>
        <v>15.76</v>
      </c>
      <c r="D1164" s="16">
        <f>[1]DEFEDIS!D277</f>
        <v>1.3658666666666666</v>
      </c>
      <c r="E1164" s="16" t="str">
        <f>[1]DEFEDIS!E277</f>
        <v>12 X 960ML</v>
      </c>
    </row>
    <row r="1165" spans="1:5" x14ac:dyDescent="0.25">
      <c r="A1165" s="6" t="s">
        <v>1156</v>
      </c>
      <c r="B1165" s="20"/>
      <c r="C1165" s="21">
        <f>[1]DEFEDIS!$C$278</f>
        <v>20.58</v>
      </c>
      <c r="D1165" s="22">
        <f>C1165/12/1.36</f>
        <v>1.2610294117647056</v>
      </c>
      <c r="E1165" s="22" t="s">
        <v>2690</v>
      </c>
    </row>
    <row r="1166" spans="1:5" x14ac:dyDescent="0.25">
      <c r="A1166" s="6" t="s">
        <v>1157</v>
      </c>
      <c r="B1166" s="20"/>
      <c r="C1166" s="21"/>
      <c r="D1166" s="42">
        <f>'[1]FICHES TECHNIQUES LOGES CHAUD'!$E$15600</f>
        <v>4.2773258730829591</v>
      </c>
      <c r="E1166" s="22"/>
    </row>
    <row r="1167" spans="1:5" x14ac:dyDescent="0.25">
      <c r="A1167" s="6" t="s">
        <v>1158</v>
      </c>
      <c r="B1167" s="20"/>
      <c r="C1167" s="21">
        <f>[1]DEFEDIS!C279</f>
        <v>17.2</v>
      </c>
      <c r="D1167" s="22">
        <f>[1]DEFEDIS!D279</f>
        <v>1.4333333333333333</v>
      </c>
      <c r="E1167" s="22" t="str">
        <f>[1]DEFEDIS!E279</f>
        <v>12*1LITRE</v>
      </c>
    </row>
    <row r="1168" spans="1:5" x14ac:dyDescent="0.25">
      <c r="A1168" s="4" t="s">
        <v>1159</v>
      </c>
      <c r="B1168" s="15"/>
      <c r="C1168" s="14">
        <f>'[1]CAN-AM'!C175</f>
        <v>8.6300000000000008</v>
      </c>
      <c r="D1168" s="16">
        <f>'[1]CAN-AM'!D175</f>
        <v>2.2830687830687832</v>
      </c>
      <c r="E1168" s="16" t="str">
        <f>'[1]CAN-AM'!E175</f>
        <v>3.78 L</v>
      </c>
    </row>
    <row r="1169" spans="1:5" x14ac:dyDescent="0.25">
      <c r="A1169" s="4" t="s">
        <v>1160</v>
      </c>
      <c r="B1169" s="15"/>
      <c r="C1169" s="14">
        <f>[1]DEFEDIS!$C$280</f>
        <v>20</v>
      </c>
      <c r="D1169" s="16">
        <v>2.2799999999999998</v>
      </c>
      <c r="E1169" s="16" t="s">
        <v>2691</v>
      </c>
    </row>
    <row r="1170" spans="1:5" x14ac:dyDescent="0.25">
      <c r="A1170" s="6" t="s">
        <v>1161</v>
      </c>
      <c r="B1170" s="20"/>
      <c r="C1170" s="21">
        <f>[1]DEFEDIS!$C$281</f>
        <v>12.82</v>
      </c>
      <c r="D1170" s="22">
        <v>0</v>
      </c>
      <c r="E1170" s="22" t="s">
        <v>2692</v>
      </c>
    </row>
    <row r="1171" spans="1:5" x14ac:dyDescent="0.25">
      <c r="A1171" s="6" t="s">
        <v>1162</v>
      </c>
      <c r="B1171" s="20"/>
      <c r="C1171" s="21">
        <f>[1]DEFEDIS!C282</f>
        <v>40.17</v>
      </c>
      <c r="D1171" s="22">
        <f>[1]DEFEDIS!D282</f>
        <v>0.66949999999999998</v>
      </c>
      <c r="E1171" s="22" t="str">
        <f>[1]DEFEDIS!E282</f>
        <v>60 UNITÉ</v>
      </c>
    </row>
    <row r="1172" spans="1:5" x14ac:dyDescent="0.25">
      <c r="A1172" s="4" t="s">
        <v>1163</v>
      </c>
      <c r="B1172" s="15"/>
      <c r="C1172" s="14"/>
      <c r="D1172" s="25">
        <f>'[1]LES SAUCES DE BASES'!$E$743</f>
        <v>3.8836360751039036</v>
      </c>
      <c r="E1172" s="16"/>
    </row>
    <row r="1173" spans="1:5" x14ac:dyDescent="0.25">
      <c r="A1173" s="4" t="s">
        <v>1164</v>
      </c>
      <c r="B1173" s="15"/>
      <c r="C1173" s="14"/>
      <c r="D1173" s="16">
        <f>[1]DEFEDIS!$D$284</f>
        <v>0.5</v>
      </c>
      <c r="E1173" s="16"/>
    </row>
    <row r="1174" spans="1:5" x14ac:dyDescent="0.25">
      <c r="A1174" s="4" t="s">
        <v>1165</v>
      </c>
      <c r="B1174" s="15"/>
      <c r="C1174" s="14"/>
      <c r="D1174" s="16">
        <f>'[1]MAGGIE OAKES FICHES TECHNIQUES'!$E$2847</f>
        <v>0.13444818820490972</v>
      </c>
      <c r="E1174" s="16" t="s">
        <v>2551</v>
      </c>
    </row>
    <row r="1175" spans="1:5" x14ac:dyDescent="0.25">
      <c r="A1175" s="6" t="s">
        <v>1166</v>
      </c>
      <c r="B1175" s="20"/>
      <c r="C1175" s="21">
        <f>[1]DEFEDIS!$C$285</f>
        <v>19.93</v>
      </c>
      <c r="D1175" s="22">
        <f>C1175/11.35</f>
        <v>1.7559471365638766</v>
      </c>
      <c r="E1175" s="22" t="s">
        <v>2693</v>
      </c>
    </row>
    <row r="1176" spans="1:5" x14ac:dyDescent="0.25">
      <c r="A1176" s="4" t="s">
        <v>1167</v>
      </c>
      <c r="B1176" s="15"/>
      <c r="C1176" s="14">
        <f>'[1]CAN-AM'!$C$179</f>
        <v>26.95</v>
      </c>
      <c r="D1176" s="16">
        <f>C1176/117</f>
        <v>0.23034188034188033</v>
      </c>
      <c r="E1176" s="16" t="s">
        <v>2694</v>
      </c>
    </row>
    <row r="1177" spans="1:5" x14ac:dyDescent="0.25">
      <c r="A1177" s="6" t="s">
        <v>1168</v>
      </c>
      <c r="B1177" s="20"/>
      <c r="C1177" s="21">
        <f>'[1]CAN-AM'!C180</f>
        <v>32.5</v>
      </c>
      <c r="D1177" s="22">
        <f>'[1]CAN-AM'!D180</f>
        <v>16.25</v>
      </c>
      <c r="E1177" s="22" t="str">
        <f>'[1]CAN-AM'!E180</f>
        <v>2KG/CS</v>
      </c>
    </row>
    <row r="1178" spans="1:5" x14ac:dyDescent="0.25">
      <c r="A1178" s="4" t="s">
        <v>1169</v>
      </c>
      <c r="B1178" s="15"/>
      <c r="C1178" s="14">
        <f>[1]Saputo!C22</f>
        <v>25.76</v>
      </c>
      <c r="D1178" s="16">
        <f>[1]Saputo!D22</f>
        <v>1.61</v>
      </c>
      <c r="E1178" s="16" t="str">
        <f>[1]Saputo!E22</f>
        <v>16 X 1 L</v>
      </c>
    </row>
    <row r="1179" spans="1:5" x14ac:dyDescent="0.25">
      <c r="A1179" s="4" t="s">
        <v>1170</v>
      </c>
      <c r="B1179" s="15"/>
      <c r="C1179" s="14">
        <f>[1]Saputo!C23</f>
        <v>24.64</v>
      </c>
      <c r="D1179" s="16">
        <f>[1]Saputo!D23</f>
        <v>1.76</v>
      </c>
      <c r="E1179" s="16" t="str">
        <f>[1]Saputo!E23</f>
        <v>1*28 UN DE 500MML</v>
      </c>
    </row>
    <row r="1180" spans="1:5" x14ac:dyDescent="0.25">
      <c r="A1180" s="6" t="s">
        <v>1171</v>
      </c>
      <c r="B1180" s="20"/>
      <c r="C1180" s="21">
        <f>[1]Saputo!$C$24</f>
        <v>1.27</v>
      </c>
      <c r="D1180" s="22">
        <f>C1180</f>
        <v>1.27</v>
      </c>
      <c r="E1180" s="22" t="s">
        <v>2695</v>
      </c>
    </row>
    <row r="1181" spans="1:5" x14ac:dyDescent="0.25">
      <c r="A1181" s="6" t="s">
        <v>1172</v>
      </c>
      <c r="B1181" s="20"/>
      <c r="C1181" s="21">
        <v>77.3</v>
      </c>
      <c r="D1181" s="22">
        <f>C1181/7.2</f>
        <v>10.736111111111111</v>
      </c>
      <c r="E1181" s="22" t="s">
        <v>2552</v>
      </c>
    </row>
    <row r="1182" spans="1:5" x14ac:dyDescent="0.25">
      <c r="A1182" s="4" t="s">
        <v>1173</v>
      </c>
      <c r="B1182" s="15"/>
      <c r="C1182" s="14">
        <f>'[1]CAN-AM FRUITS SECS'!C112</f>
        <v>35.299999999999997</v>
      </c>
      <c r="D1182" s="16">
        <f>'[1]CAN-AM FRUITS SECS'!D112</f>
        <v>3.6955611390284755</v>
      </c>
      <c r="E1182" s="16" t="str">
        <f>'[1]CAN-AM FRUITS SECS'!E112</f>
        <v>24*398 ML</v>
      </c>
    </row>
    <row r="1183" spans="1:5" x14ac:dyDescent="0.25">
      <c r="A1183" s="6" t="s">
        <v>1174</v>
      </c>
      <c r="B1183" s="20"/>
      <c r="C1183" s="21">
        <f>[1]Saputo!C25</f>
        <v>24.96</v>
      </c>
      <c r="D1183" s="22">
        <f>[1]Saputo!D25</f>
        <v>1.56</v>
      </c>
      <c r="E1183" s="22" t="str">
        <f>[1]Saputo!E25</f>
        <v>16 X 1 L</v>
      </c>
    </row>
    <row r="1184" spans="1:5" x14ac:dyDescent="0.25">
      <c r="A1184" s="6" t="s">
        <v>1175</v>
      </c>
      <c r="B1184" s="20"/>
      <c r="C1184" s="21">
        <f>'[1]CAN-AM'!$C$181</f>
        <v>24.95</v>
      </c>
      <c r="D1184" s="22">
        <f>C1184/1.36</f>
        <v>18.345588235294116</v>
      </c>
      <c r="E1184" s="22" t="s">
        <v>2621</v>
      </c>
    </row>
    <row r="1185" spans="1:5" x14ac:dyDescent="0.25">
      <c r="A1185" s="4" t="s">
        <v>1176</v>
      </c>
      <c r="B1185" s="15"/>
      <c r="C1185" s="14">
        <f>'[1]CAN-AM'!$C$182</f>
        <v>8.85</v>
      </c>
      <c r="D1185" s="16">
        <f>C1185</f>
        <v>8.85</v>
      </c>
      <c r="E1185" s="16" t="s">
        <v>2661</v>
      </c>
    </row>
    <row r="1186" spans="1:5" x14ac:dyDescent="0.25">
      <c r="A1186" s="4" t="s">
        <v>1177</v>
      </c>
      <c r="B1186" s="15"/>
      <c r="C1186" s="14">
        <f>'[1]CAN-AM'!C183</f>
        <v>16.5</v>
      </c>
      <c r="D1186" s="16">
        <f>'[1]CAN-AM'!D183</f>
        <v>2.75</v>
      </c>
      <c r="E1186" s="16" t="str">
        <f>'[1]CAN-AM'!E183</f>
        <v>6 UNITÉ</v>
      </c>
    </row>
    <row r="1187" spans="1:5" x14ac:dyDescent="0.25">
      <c r="A1187" s="6" t="s">
        <v>1178</v>
      </c>
      <c r="B1187" s="20"/>
      <c r="C1187" s="21">
        <f>'[1]CAN-AM'!C184</f>
        <v>49.67</v>
      </c>
      <c r="D1187" s="22">
        <f>'[1]CAN-AM'!D184</f>
        <v>2.0695833333333336</v>
      </c>
      <c r="E1187" s="22" t="str">
        <f>'[1]CAN-AM'!E184</f>
        <v>24's</v>
      </c>
    </row>
    <row r="1188" spans="1:5" x14ac:dyDescent="0.25">
      <c r="A1188" s="6" t="s">
        <v>1179</v>
      </c>
      <c r="B1188" s="20"/>
      <c r="C1188" s="21">
        <f>'[1]CAN-AM'!C185</f>
        <v>28.8</v>
      </c>
      <c r="D1188" s="22">
        <f>'[1]CAN-AM'!D185</f>
        <v>1.2</v>
      </c>
      <c r="E1188" s="22" t="str">
        <f>'[1]CAN-AM'!E185</f>
        <v>24'S</v>
      </c>
    </row>
    <row r="1189" spans="1:5" x14ac:dyDescent="0.25">
      <c r="A1189" s="4" t="s">
        <v>1180</v>
      </c>
      <c r="B1189" s="15"/>
      <c r="C1189" s="14">
        <f>'[1]CAN-AM'!C186</f>
        <v>5.95</v>
      </c>
      <c r="D1189" s="16">
        <f>'[1]CAN-AM'!D186</f>
        <v>5.95</v>
      </c>
      <c r="E1189" s="16" t="str">
        <f>'[1]CAN-AM'!E186</f>
        <v>UN</v>
      </c>
    </row>
    <row r="1190" spans="1:5" x14ac:dyDescent="0.25">
      <c r="A1190" s="4" t="s">
        <v>1181</v>
      </c>
      <c r="B1190" s="15"/>
      <c r="C1190" s="14">
        <f>'[1]CAN-AM'!C187</f>
        <v>22</v>
      </c>
      <c r="D1190" s="16">
        <f>'[1]CAN-AM'!D187</f>
        <v>0.91666666666666663</v>
      </c>
      <c r="E1190" s="16" t="str">
        <f>'[1]CAN-AM'!E187</f>
        <v>24 UN</v>
      </c>
    </row>
    <row r="1191" spans="1:5" x14ac:dyDescent="0.25">
      <c r="A1191" s="4" t="s">
        <v>1182</v>
      </c>
      <c r="B1191" s="15"/>
      <c r="C1191" s="14"/>
      <c r="D1191" s="38">
        <f>'[1]FICHES TECHNIQUES LOGES CHAUD'!$E$9598</f>
        <v>1.4508153846153848</v>
      </c>
      <c r="E1191" s="16"/>
    </row>
    <row r="1192" spans="1:5" x14ac:dyDescent="0.25">
      <c r="A1192" s="4" t="s">
        <v>1183</v>
      </c>
      <c r="B1192" s="15"/>
      <c r="C1192" s="14">
        <f>[1]NOREF!C83</f>
        <v>32.4</v>
      </c>
      <c r="D1192" s="16">
        <f>[1]NOREF!D83</f>
        <v>32.4</v>
      </c>
      <c r="E1192" s="16" t="str">
        <f>[1]NOREF!E83</f>
        <v>KG</v>
      </c>
    </row>
    <row r="1193" spans="1:5" x14ac:dyDescent="0.25">
      <c r="A1193" s="6" t="s">
        <v>1184</v>
      </c>
      <c r="B1193" s="20"/>
      <c r="C1193" s="21">
        <f>[1]NOREF!$C$81</f>
        <v>49</v>
      </c>
      <c r="D1193" s="22">
        <f>C1193</f>
        <v>49</v>
      </c>
      <c r="E1193" s="22" t="s">
        <v>2552</v>
      </c>
    </row>
    <row r="1194" spans="1:5" x14ac:dyDescent="0.25">
      <c r="A1194" s="4" t="s">
        <v>1185</v>
      </c>
      <c r="B1194" s="15"/>
      <c r="C1194" s="14">
        <f>[1]NOREF!$C$82</f>
        <v>38.75</v>
      </c>
      <c r="D1194" s="16">
        <f>C1194</f>
        <v>38.75</v>
      </c>
      <c r="E1194" s="16" t="s">
        <v>2552</v>
      </c>
    </row>
    <row r="1195" spans="1:5" x14ac:dyDescent="0.25">
      <c r="A1195" s="6" t="s">
        <v>1186</v>
      </c>
      <c r="B1195" s="20"/>
      <c r="C1195" s="21">
        <f>[1]DEFEDIS!C287</f>
        <v>73.63</v>
      </c>
      <c r="D1195" s="22">
        <f>[1]DEFEDIS!D287</f>
        <v>1.3148214285714286</v>
      </c>
      <c r="E1195" s="22" t="str">
        <f>[1]DEFEDIS!E287</f>
        <v>2*28 UN</v>
      </c>
    </row>
    <row r="1196" spans="1:5" x14ac:dyDescent="0.25">
      <c r="A1196" s="6" t="s">
        <v>1187</v>
      </c>
      <c r="B1196" s="20"/>
      <c r="C1196" s="21">
        <f>[1]DEFEDIS!$C$286</f>
        <v>12</v>
      </c>
      <c r="D1196" s="22">
        <f>C1196</f>
        <v>12</v>
      </c>
      <c r="E1196" s="22" t="s">
        <v>2552</v>
      </c>
    </row>
    <row r="1197" spans="1:5" x14ac:dyDescent="0.25">
      <c r="A1197" s="6" t="s">
        <v>1188</v>
      </c>
      <c r="B1197" s="20"/>
      <c r="C1197" s="21"/>
      <c r="D1197" s="37">
        <f>'[1]FICHES TECHNIQUES LOGES CHAUD'!$E$14232</f>
        <v>11.728313163423911</v>
      </c>
      <c r="E1197" s="22"/>
    </row>
    <row r="1198" spans="1:5" x14ac:dyDescent="0.25">
      <c r="A1198" s="4" t="s">
        <v>1189</v>
      </c>
      <c r="B1198" s="15"/>
      <c r="C1198" s="14">
        <f>[1]BOVITENDRE!$C$93</f>
        <v>13.62</v>
      </c>
      <c r="D1198" s="16">
        <f>C1198</f>
        <v>13.62</v>
      </c>
      <c r="E1198" s="16" t="s">
        <v>2552</v>
      </c>
    </row>
    <row r="1199" spans="1:5" x14ac:dyDescent="0.25">
      <c r="A1199" s="4" t="s">
        <v>1190</v>
      </c>
      <c r="B1199" s="15"/>
      <c r="C1199" s="14">
        <f>[1]Slovenia!C34</f>
        <v>7.95</v>
      </c>
      <c r="D1199" s="16">
        <f>[1]Slovenia!D34</f>
        <v>7.95</v>
      </c>
      <c r="E1199" s="16" t="str">
        <f>[1]Slovenia!E34</f>
        <v>KG</v>
      </c>
    </row>
    <row r="1200" spans="1:5" x14ac:dyDescent="0.25">
      <c r="A1200" s="4" t="s">
        <v>1191</v>
      </c>
      <c r="B1200" s="15"/>
      <c r="C1200" s="14">
        <f>[1]BOVITENDRE!C94</f>
        <v>17.95</v>
      </c>
      <c r="D1200" s="16">
        <f>[1]BOVITENDRE!D94</f>
        <v>17.95</v>
      </c>
      <c r="E1200" s="16" t="str">
        <f>[1]BOVITENDRE!E94</f>
        <v>KG</v>
      </c>
    </row>
    <row r="1201" spans="1:5" x14ac:dyDescent="0.25">
      <c r="A1201" s="4" t="s">
        <v>1192</v>
      </c>
      <c r="B1201" s="15"/>
      <c r="C1201" s="14">
        <f>[1]BOVITENDRE!C95</f>
        <v>5.95</v>
      </c>
      <c r="D1201" s="16">
        <f>[1]BOVITENDRE!D95</f>
        <v>5.95</v>
      </c>
      <c r="E1201" s="16" t="str">
        <f>[1]BOVITENDRE!E95</f>
        <v>KG</v>
      </c>
    </row>
    <row r="1202" spans="1:5" x14ac:dyDescent="0.25">
      <c r="A1202" s="6" t="s">
        <v>1193</v>
      </c>
      <c r="B1202" s="20"/>
      <c r="C1202" s="21">
        <f>[1]DEFEDIS!$C$288</f>
        <v>12.27</v>
      </c>
      <c r="D1202" s="22">
        <f>C1202/4.53</f>
        <v>2.7086092715231787</v>
      </c>
      <c r="E1202" s="22" t="s">
        <v>2656</v>
      </c>
    </row>
    <row r="1203" spans="1:5" x14ac:dyDescent="0.25">
      <c r="A1203" s="4" t="s">
        <v>1194</v>
      </c>
      <c r="B1203" s="15"/>
      <c r="C1203" s="14">
        <f>[1]DEFEDIS!$C$289</f>
        <v>42.39</v>
      </c>
      <c r="D1203" s="16">
        <f>C1203/4.54</f>
        <v>9.3370044052863435</v>
      </c>
      <c r="E1203" s="16" t="s">
        <v>2696</v>
      </c>
    </row>
    <row r="1204" spans="1:5" x14ac:dyDescent="0.25">
      <c r="A1204" s="6" t="s">
        <v>1195</v>
      </c>
      <c r="B1204" s="20"/>
      <c r="C1204" s="21">
        <f>[1]DEFEDIS!C290</f>
        <v>14.85</v>
      </c>
      <c r="D1204" s="22">
        <f>[1]DEFEDIS!D290</f>
        <v>3.2709251101321586</v>
      </c>
      <c r="E1204" s="22" t="str">
        <f>[1]DEFEDIS!E290</f>
        <v>4.54 KG</v>
      </c>
    </row>
    <row r="1205" spans="1:5" x14ac:dyDescent="0.25">
      <c r="A1205" s="4" t="s">
        <v>1196</v>
      </c>
      <c r="B1205" s="15"/>
      <c r="C1205" s="14">
        <f>'[1]CAN-AM'!$C$188</f>
        <v>35.75</v>
      </c>
      <c r="D1205" s="16">
        <f>C1205/4.54</f>
        <v>7.8744493392070485</v>
      </c>
      <c r="E1205" s="16" t="s">
        <v>2662</v>
      </c>
    </row>
    <row r="1206" spans="1:5" x14ac:dyDescent="0.25">
      <c r="A1206" s="6" t="s">
        <v>1197</v>
      </c>
      <c r="B1206" s="20"/>
      <c r="C1206" s="21">
        <f>'[1]CAN-AM'!C189</f>
        <v>6</v>
      </c>
      <c r="D1206" s="22">
        <f>'[1]CAN-AM'!D189</f>
        <v>0.06</v>
      </c>
      <c r="E1206" s="22" t="str">
        <f>'[1]CAN-AM'!E189</f>
        <v>UN</v>
      </c>
    </row>
    <row r="1207" spans="1:5" x14ac:dyDescent="0.25">
      <c r="A1207" s="4" t="s">
        <v>1198</v>
      </c>
      <c r="B1207" s="15"/>
      <c r="C1207" s="14">
        <f>'[1]CAN-AM'!C190</f>
        <v>58.22</v>
      </c>
      <c r="D1207" s="16">
        <f>'[1]CAN-AM'!D190</f>
        <v>5.8220000000000001</v>
      </c>
      <c r="E1207" s="16" t="str">
        <f>'[1]CAN-AM'!E190</f>
        <v>10*1KG</v>
      </c>
    </row>
    <row r="1208" spans="1:5" x14ac:dyDescent="0.25">
      <c r="A1208" s="6" t="s">
        <v>1199</v>
      </c>
      <c r="B1208" s="20"/>
      <c r="C1208" s="21"/>
      <c r="D1208" s="37">
        <f>'[1]FICHES TECHNIQUES LOGES CHAUD'!$E$521</f>
        <v>0.28070821336004487</v>
      </c>
      <c r="E1208" s="22"/>
    </row>
    <row r="1209" spans="1:5" x14ac:dyDescent="0.25">
      <c r="A1209" s="4" t="s">
        <v>1200</v>
      </c>
      <c r="B1209" s="15"/>
      <c r="C1209" s="14"/>
      <c r="D1209" s="38">
        <f>'[1]FICH.TECH. BANQUET 2013 PT DÉJ.'!$E$17124</f>
        <v>1.0410575048474546</v>
      </c>
      <c r="E1209" s="16"/>
    </row>
    <row r="1210" spans="1:5" x14ac:dyDescent="0.25">
      <c r="A1210" s="4" t="s">
        <v>1201</v>
      </c>
      <c r="B1210" s="15"/>
      <c r="C1210" s="14"/>
      <c r="D1210" s="36">
        <f>'[1]FICHES TECHNIQUES LOGES FROID'!$E$20806</f>
        <v>4.8146794361493734</v>
      </c>
      <c r="E1210" s="16"/>
    </row>
    <row r="1211" spans="1:5" x14ac:dyDescent="0.25">
      <c r="A1211" s="4" t="s">
        <v>1202</v>
      </c>
      <c r="B1211" s="15"/>
      <c r="C1211" s="14">
        <f>[1]DEFEDIS!C291</f>
        <v>32.369999999999997</v>
      </c>
      <c r="D1211" s="16">
        <f>[1]DEFEDIS!D291</f>
        <v>10.79</v>
      </c>
      <c r="E1211" s="16" t="str">
        <f>[1]DEFEDIS!E291</f>
        <v>3*1KG</v>
      </c>
    </row>
    <row r="1212" spans="1:5" x14ac:dyDescent="0.25">
      <c r="A1212" s="4" t="s">
        <v>1203</v>
      </c>
      <c r="B1212" s="15"/>
      <c r="C1212" s="14"/>
      <c r="D1212" s="38">
        <f>'[1]FICHES TECHNIQUES LOGES FROID'!$E$8992</f>
        <v>2.6674588964525778</v>
      </c>
      <c r="E1212" s="16"/>
    </row>
    <row r="1213" spans="1:5" x14ac:dyDescent="0.25">
      <c r="A1213" s="4" t="s">
        <v>1204</v>
      </c>
      <c r="B1213" s="15"/>
      <c r="C1213" s="14">
        <f>[1]DEFEDIS!C292</f>
        <v>32.369999999999997</v>
      </c>
      <c r="D1213" s="38">
        <f>[1]DEFEDIS!D292</f>
        <v>10.79</v>
      </c>
      <c r="E1213" s="16" t="str">
        <f>[1]DEFEDIS!E292</f>
        <v>3*1KG</v>
      </c>
    </row>
    <row r="1214" spans="1:5" x14ac:dyDescent="0.25">
      <c r="A1214" s="6" t="s">
        <v>1205</v>
      </c>
      <c r="B1214" s="20"/>
      <c r="C1214" s="21"/>
      <c r="D1214" s="37">
        <f>'[1]FICHES TECHNIQUES LOGES CHAUD'!$E$8891</f>
        <v>0.50511426742385468</v>
      </c>
      <c r="E1214" s="22"/>
    </row>
    <row r="1215" spans="1:5" x14ac:dyDescent="0.25">
      <c r="A1215" s="6" t="s">
        <v>1206</v>
      </c>
      <c r="B1215" s="20"/>
      <c r="C1215" s="21"/>
      <c r="D1215" s="37">
        <f>'[1]FICHES TECHNIQUES LOGES CHAUD'!$F$7699</f>
        <v>0.39910315826167053</v>
      </c>
      <c r="E1215" s="22" t="s">
        <v>2551</v>
      </c>
    </row>
    <row r="1216" spans="1:5" x14ac:dyDescent="0.25">
      <c r="A1216" s="4" t="s">
        <v>1207</v>
      </c>
      <c r="B1216" s="15"/>
      <c r="C1216" s="14"/>
      <c r="D1216" s="38">
        <f>'[1]FICHES TECHNIQUES LOGES CHAUD'!$E$568</f>
        <v>0.68012670089994631</v>
      </c>
      <c r="E1216" s="16"/>
    </row>
    <row r="1217" spans="1:5" x14ac:dyDescent="0.25">
      <c r="A1217" s="6" t="s">
        <v>1208</v>
      </c>
      <c r="B1217" s="20"/>
      <c r="C1217" s="21">
        <f>[1]DEFEDIS!$C$293</f>
        <v>9.41</v>
      </c>
      <c r="D1217" s="22">
        <f>C1217/10</f>
        <v>0.94100000000000006</v>
      </c>
      <c r="E1217" s="22" t="s">
        <v>2624</v>
      </c>
    </row>
    <row r="1218" spans="1:5" x14ac:dyDescent="0.25">
      <c r="A1218" s="4" t="s">
        <v>1209</v>
      </c>
      <c r="B1218" s="15"/>
      <c r="C1218" s="14">
        <f>'[1]CAN-AM FRUITS SECS'!$C$113</f>
        <v>25.5</v>
      </c>
      <c r="D1218" s="16">
        <f>C1218/10</f>
        <v>2.5499999999999998</v>
      </c>
      <c r="E1218" s="16" t="s">
        <v>2607</v>
      </c>
    </row>
    <row r="1219" spans="1:5" x14ac:dyDescent="0.25">
      <c r="A1219" s="6" t="s">
        <v>1210</v>
      </c>
      <c r="B1219" s="20"/>
      <c r="C1219" s="21">
        <f>'[1]CAN-AM FRUITS SECS'!$C$115</f>
        <v>1.89</v>
      </c>
      <c r="D1219" s="22">
        <f>C1219</f>
        <v>1.89</v>
      </c>
      <c r="E1219" s="22" t="s">
        <v>2552</v>
      </c>
    </row>
    <row r="1220" spans="1:5" x14ac:dyDescent="0.25">
      <c r="A1220" s="4" t="s">
        <v>1211</v>
      </c>
      <c r="B1220" s="15"/>
      <c r="C1220" s="14">
        <f>'[1]CAN-AM FRUITS SECS'!$C$114</f>
        <v>18.5</v>
      </c>
      <c r="D1220" s="16">
        <f>C1220/10</f>
        <v>1.85</v>
      </c>
      <c r="E1220" s="16" t="s">
        <v>2624</v>
      </c>
    </row>
    <row r="1221" spans="1:5" x14ac:dyDescent="0.25">
      <c r="A1221" s="6" t="s">
        <v>1212</v>
      </c>
      <c r="B1221" s="20"/>
      <c r="C1221" s="21">
        <f>'[1]CAN-AM FRUITS SECS'!C116</f>
        <v>14.5</v>
      </c>
      <c r="D1221" s="22">
        <f>'[1]CAN-AM FRUITS SECS'!D116</f>
        <v>1.45</v>
      </c>
      <c r="E1221" s="22" t="str">
        <f>'[1]CAN-AM FRUITS SECS'!E116</f>
        <v>10 KG</v>
      </c>
    </row>
    <row r="1222" spans="1:5" x14ac:dyDescent="0.25">
      <c r="A1222" s="4" t="s">
        <v>1213</v>
      </c>
      <c r="B1222" s="15"/>
      <c r="C1222" s="14">
        <f>[1]DEFEDIS!C294</f>
        <v>6.5</v>
      </c>
      <c r="D1222" s="16">
        <f>[1]DEFEDIS!D294</f>
        <v>7.15</v>
      </c>
      <c r="E1222" s="16" t="str">
        <f>[1]DEFEDIS!E294</f>
        <v>0.907KG</v>
      </c>
    </row>
    <row r="1223" spans="1:5" x14ac:dyDescent="0.25">
      <c r="A1223" s="4" t="s">
        <v>1214</v>
      </c>
      <c r="B1223" s="15"/>
      <c r="C1223" s="14">
        <f>'[1]CAN-AM'!C192</f>
        <v>32</v>
      </c>
      <c r="D1223" s="16">
        <f>'[1]CAN-AM'!D192</f>
        <v>2.1333333333333333</v>
      </c>
      <c r="E1223" s="16" t="str">
        <f>'[1]CAN-AM'!E192</f>
        <v>RAVIERS/15UN</v>
      </c>
    </row>
    <row r="1224" spans="1:5" x14ac:dyDescent="0.25">
      <c r="A1224" s="4" t="s">
        <v>1215</v>
      </c>
      <c r="B1224" s="15"/>
      <c r="C1224" s="14">
        <f>'[1]CAN-AM FRUITS SECS'!C117</f>
        <v>53.25</v>
      </c>
      <c r="D1224" s="16">
        <f>'[1]CAN-AM FRUITS SECS'!D117</f>
        <v>10.65</v>
      </c>
      <c r="E1224" s="16" t="str">
        <f>'[1]CAN-AM FRUITS SECS'!E117</f>
        <v>5*1KG</v>
      </c>
    </row>
    <row r="1225" spans="1:5" x14ac:dyDescent="0.25">
      <c r="A1225" s="4" t="s">
        <v>1216</v>
      </c>
      <c r="B1225" s="15"/>
      <c r="C1225" s="14">
        <f>'[1]CAN-AM'!C193</f>
        <v>23.5</v>
      </c>
      <c r="D1225" s="16">
        <f>'[1]CAN-AM'!D193</f>
        <v>0.10217391304347827</v>
      </c>
      <c r="E1225" s="16" t="str">
        <f>'[1]CAN-AM'!E193</f>
        <v>230 UN</v>
      </c>
    </row>
    <row r="1226" spans="1:5" x14ac:dyDescent="0.25">
      <c r="A1226" s="6" t="s">
        <v>1217</v>
      </c>
      <c r="B1226" s="20"/>
      <c r="C1226" s="21">
        <f>'[1]CAN-AM'!$C$194</f>
        <v>24.5</v>
      </c>
      <c r="D1226" s="22">
        <f>C1226/54</f>
        <v>0.45370370370370372</v>
      </c>
      <c r="E1226" s="22" t="s">
        <v>2697</v>
      </c>
    </row>
    <row r="1227" spans="1:5" x14ac:dyDescent="0.25">
      <c r="A1227" s="4" t="s">
        <v>1218</v>
      </c>
      <c r="B1227" s="15"/>
      <c r="C1227" s="14">
        <f>[1]DEFEDIS!C298</f>
        <v>24.25</v>
      </c>
      <c r="D1227" s="16">
        <f>[1]DEFEDIS!D298</f>
        <v>2.6736493936052921</v>
      </c>
      <c r="E1227" s="16" t="str">
        <f>[1]DEFEDIS!E298</f>
        <v>9.07KG</v>
      </c>
    </row>
    <row r="1228" spans="1:5" x14ac:dyDescent="0.25">
      <c r="A1228" s="4" t="s">
        <v>1219</v>
      </c>
      <c r="B1228" s="15"/>
      <c r="C1228" s="14">
        <f>[1]DEFEDIS!C299</f>
        <v>8</v>
      </c>
      <c r="D1228" s="16">
        <f>[1]DEFEDIS!D299</f>
        <v>8</v>
      </c>
      <c r="E1228" s="16" t="str">
        <f>[1]DEFEDIS!E299</f>
        <v>KG</v>
      </c>
    </row>
    <row r="1229" spans="1:5" x14ac:dyDescent="0.25">
      <c r="A1229" s="6" t="s">
        <v>1220</v>
      </c>
      <c r="B1229" s="20"/>
      <c r="C1229" s="21">
        <v>40.5</v>
      </c>
      <c r="D1229" s="22">
        <f>C1229</f>
        <v>40.5</v>
      </c>
      <c r="E1229" s="22" t="s">
        <v>2644</v>
      </c>
    </row>
    <row r="1230" spans="1:5" x14ac:dyDescent="0.25">
      <c r="A1230" s="6" t="s">
        <v>1221</v>
      </c>
      <c r="B1230" s="20"/>
      <c r="C1230" s="21">
        <f>'[1]CAN-AM'!C191</f>
        <v>46.33</v>
      </c>
      <c r="D1230" s="22">
        <f>'[1]CAN-AM'!D191</f>
        <v>23.164999999999999</v>
      </c>
      <c r="E1230" s="22" t="str">
        <f>'[1]CAN-AM'!E191</f>
        <v>2KG/CS</v>
      </c>
    </row>
    <row r="1231" spans="1:5" x14ac:dyDescent="0.25">
      <c r="A1231" s="6" t="s">
        <v>1222</v>
      </c>
      <c r="B1231" s="20"/>
      <c r="C1231" s="21">
        <f>[1]DEFEDIS!C295</f>
        <v>65.64</v>
      </c>
      <c r="D1231" s="22">
        <f>[1]DEFEDIS!D295</f>
        <v>65.64</v>
      </c>
      <c r="E1231" s="22" t="str">
        <f>[1]DEFEDIS!E295</f>
        <v>KG</v>
      </c>
    </row>
    <row r="1232" spans="1:5" x14ac:dyDescent="0.25">
      <c r="A1232" s="4" t="s">
        <v>1223</v>
      </c>
      <c r="B1232" s="15"/>
      <c r="C1232" s="14">
        <f>'[1]CAN-AM'!C195</f>
        <v>15</v>
      </c>
      <c r="D1232" s="16">
        <f>'[1]CAN-AM'!D195</f>
        <v>1.25</v>
      </c>
      <c r="E1232" s="16" t="str">
        <f>'[1]CAN-AM'!E195</f>
        <v>12 UN</v>
      </c>
    </row>
    <row r="1233" spans="1:5" x14ac:dyDescent="0.25">
      <c r="A1233" s="8" t="s">
        <v>1224</v>
      </c>
      <c r="B1233" s="15"/>
      <c r="C1233" s="14">
        <f>'[1]VIANDE LAUZON'!C55</f>
        <v>20.94</v>
      </c>
      <c r="D1233" s="16">
        <f>'[1]VIANDE LAUZON'!D55</f>
        <v>20.94</v>
      </c>
      <c r="E1233" s="16" t="str">
        <f>'[1]VIANDE LAUZON'!E55</f>
        <v>KG</v>
      </c>
    </row>
    <row r="1234" spans="1:5" x14ac:dyDescent="0.25">
      <c r="A1234" s="8" t="s">
        <v>1225</v>
      </c>
      <c r="B1234" s="15"/>
      <c r="C1234" s="14">
        <f>'[1]VIANDE LAUZON'!C56</f>
        <v>20.94</v>
      </c>
      <c r="D1234" s="16">
        <f>'[1]VIANDE LAUZON'!D56</f>
        <v>28.684931506849317</v>
      </c>
      <c r="E1234" s="16" t="str">
        <f>'[1]VIANDE LAUZON'!E56</f>
        <v>KG</v>
      </c>
    </row>
    <row r="1235" spans="1:5" x14ac:dyDescent="0.25">
      <c r="A1235" s="8" t="s">
        <v>1226</v>
      </c>
      <c r="B1235" s="15"/>
      <c r="C1235" s="14">
        <f>'[1]VIANDE LAUZON'!C57</f>
        <v>27.2</v>
      </c>
      <c r="D1235" s="16">
        <f>'[1]VIANDE LAUZON'!D57</f>
        <v>27.2</v>
      </c>
      <c r="E1235" s="16" t="str">
        <f>'[1]VIANDE LAUZON'!E57</f>
        <v>KG</v>
      </c>
    </row>
    <row r="1236" spans="1:5" x14ac:dyDescent="0.25">
      <c r="A1236" s="8" t="s">
        <v>1227</v>
      </c>
      <c r="B1236" s="15"/>
      <c r="C1236" s="14">
        <f>'[1]VIANDE LAUZON'!C58</f>
        <v>36.176000000000002</v>
      </c>
      <c r="D1236" s="16">
        <f>'[1]VIANDE LAUZON'!D58</f>
        <v>36.176000000000002</v>
      </c>
      <c r="E1236" s="16" t="str">
        <f>'[1]VIANDE LAUZON'!E58</f>
        <v>KG</v>
      </c>
    </row>
    <row r="1237" spans="1:5" x14ac:dyDescent="0.25">
      <c r="A1237" s="4" t="s">
        <v>1228</v>
      </c>
      <c r="B1237" s="15"/>
      <c r="C1237" s="14"/>
      <c r="D1237" s="36">
        <f>'[1]FICHES TECHNIQUES LOGES CHAUD'!$E$14517</f>
        <v>30.824863162800341</v>
      </c>
      <c r="E1237" s="16"/>
    </row>
    <row r="1238" spans="1:5" x14ac:dyDescent="0.25">
      <c r="A1238" s="4" t="s">
        <v>1229</v>
      </c>
      <c r="B1238" s="15"/>
      <c r="C1238" s="14">
        <f>[1]DEFEDIS!C296</f>
        <v>28.06</v>
      </c>
      <c r="D1238" s="36">
        <f>[1]DEFEDIS!D296</f>
        <v>28.06</v>
      </c>
      <c r="E1238" s="16" t="str">
        <f>[1]DEFEDIS!E296</f>
        <v>KG</v>
      </c>
    </row>
    <row r="1239" spans="1:5" x14ac:dyDescent="0.25">
      <c r="A1239" s="4" t="s">
        <v>1230</v>
      </c>
      <c r="B1239" s="15"/>
      <c r="C1239" s="14">
        <f>'[1]VIANDE LAUZON'!C59</f>
        <v>5.07</v>
      </c>
      <c r="D1239" s="39">
        <f>'[1]VIANDE LAUZON'!D59</f>
        <v>5.07</v>
      </c>
      <c r="E1239" s="16" t="str">
        <f>'[1]VIANDE LAUZON'!E59</f>
        <v>KG</v>
      </c>
    </row>
    <row r="1240" spans="1:5" x14ac:dyDescent="0.25">
      <c r="A1240" s="6" t="s">
        <v>1231</v>
      </c>
      <c r="B1240" s="20"/>
      <c r="C1240" s="21">
        <f>'[1]VIANDE LAUZON'!C62</f>
        <v>10.5</v>
      </c>
      <c r="D1240" s="40">
        <f>'[1]VIANDE LAUZON'!D62</f>
        <v>10.5</v>
      </c>
      <c r="E1240" s="22" t="str">
        <f>'[1]VIANDE LAUZON'!E62</f>
        <v>KG</v>
      </c>
    </row>
    <row r="1241" spans="1:5" x14ac:dyDescent="0.25">
      <c r="A1241" s="6" t="s">
        <v>1232</v>
      </c>
      <c r="B1241" s="20"/>
      <c r="C1241" s="21">
        <f>[1]BOVITENDRE!C96</f>
        <v>6.89</v>
      </c>
      <c r="D1241" s="22">
        <f>[1]BOVITENDRE!D96</f>
        <v>6.89</v>
      </c>
      <c r="E1241" s="22" t="str">
        <f>[1]BOVITENDRE!E96</f>
        <v>KG</v>
      </c>
    </row>
    <row r="1242" spans="1:5" x14ac:dyDescent="0.25">
      <c r="A1242" s="6" t="s">
        <v>1233</v>
      </c>
      <c r="B1242" s="20"/>
      <c r="C1242" s="21"/>
      <c r="D1242" s="42">
        <f>'[1]FICHES TECHNIQUES LOGES CHAUD'!$E$14802</f>
        <v>9.7485417752882864</v>
      </c>
      <c r="E1242" s="22"/>
    </row>
    <row r="1243" spans="1:5" x14ac:dyDescent="0.25">
      <c r="A1243" s="6" t="s">
        <v>1234</v>
      </c>
      <c r="B1243" s="20"/>
      <c r="C1243" s="21">
        <f>[1]BOVITENDRE!C97</f>
        <v>12.2</v>
      </c>
      <c r="D1243" s="26">
        <f>[1]BOVITENDRE!D97</f>
        <v>12.2</v>
      </c>
      <c r="E1243" s="22" t="str">
        <f>[1]BOVITENDRE!E97</f>
        <v>KG</v>
      </c>
    </row>
    <row r="1244" spans="1:5" x14ac:dyDescent="0.25">
      <c r="A1244" s="6" t="s">
        <v>1235</v>
      </c>
      <c r="B1244" s="20"/>
      <c r="C1244" s="21"/>
      <c r="D1244" s="37">
        <f>'[1]FICHES TECHNIQUES LOGES CHAUD'!$E$6302</f>
        <v>1.1970056902319024</v>
      </c>
      <c r="E1244" s="22"/>
    </row>
    <row r="1245" spans="1:5" x14ac:dyDescent="0.25">
      <c r="A1245" s="6" t="s">
        <v>1236</v>
      </c>
      <c r="B1245" s="20"/>
      <c r="C1245" s="21">
        <f>[1]Slovenia!C35</f>
        <v>16.95</v>
      </c>
      <c r="D1245" s="26">
        <f>[1]Slovenia!D35</f>
        <v>16.95</v>
      </c>
      <c r="E1245" s="22" t="str">
        <f>[1]Slovenia!E35</f>
        <v>KG</v>
      </c>
    </row>
    <row r="1246" spans="1:5" x14ac:dyDescent="0.25">
      <c r="A1246" s="6" t="s">
        <v>1237</v>
      </c>
      <c r="B1246" s="20"/>
      <c r="C1246" s="21"/>
      <c r="D1246" s="37">
        <f>'[1]FICHES TECHNIQUES LOGES FROID'!$E$9038</f>
        <v>9.0701257992265827</v>
      </c>
      <c r="E1246" s="22"/>
    </row>
    <row r="1247" spans="1:5" x14ac:dyDescent="0.25">
      <c r="A1247" s="6" t="s">
        <v>1238</v>
      </c>
      <c r="B1247" s="20"/>
      <c r="C1247" s="21"/>
      <c r="D1247" s="37">
        <f>'[1]FICHES TECHNIQUES LOGES FROID'!$E$13691</f>
        <v>11.96670741675716</v>
      </c>
      <c r="E1247" s="22"/>
    </row>
    <row r="1248" spans="1:5" x14ac:dyDescent="0.25">
      <c r="A1248" s="6" t="s">
        <v>1239</v>
      </c>
      <c r="B1248" s="20"/>
      <c r="C1248" s="21"/>
      <c r="D1248" s="37">
        <f>'[1]FICHES TECHNIQUES LOGES FROID'!$E$6575</f>
        <v>43.871064814814808</v>
      </c>
      <c r="E1248" s="22" t="s">
        <v>2552</v>
      </c>
    </row>
    <row r="1249" spans="1:5" x14ac:dyDescent="0.25">
      <c r="A1249" s="4" t="s">
        <v>1240</v>
      </c>
      <c r="B1249" s="15"/>
      <c r="C1249" s="14">
        <f>[1]NOREF!C84</f>
        <v>32.65</v>
      </c>
      <c r="D1249" s="16">
        <f>[1]NOREF!D84</f>
        <v>42.445</v>
      </c>
      <c r="E1249" s="16" t="str">
        <f>[1]NOREF!E84</f>
        <v>KG</v>
      </c>
    </row>
    <row r="1250" spans="1:5" x14ac:dyDescent="0.25">
      <c r="A1250" s="6" t="s">
        <v>1241</v>
      </c>
      <c r="B1250" s="20"/>
      <c r="C1250" s="21">
        <f>[1]BOVITENDRE!$C$98</f>
        <v>11.5</v>
      </c>
      <c r="D1250" s="22">
        <f>C1250</f>
        <v>11.5</v>
      </c>
      <c r="E1250" s="22" t="s">
        <v>2698</v>
      </c>
    </row>
    <row r="1251" spans="1:5" x14ac:dyDescent="0.25">
      <c r="A1251" s="4" t="s">
        <v>1242</v>
      </c>
      <c r="B1251" s="15"/>
      <c r="C1251" s="14">
        <f>[1]NOREF!$C$85</f>
        <v>8.4</v>
      </c>
      <c r="D1251" s="16">
        <f>C1251</f>
        <v>8.4</v>
      </c>
      <c r="E1251" s="16" t="s">
        <v>2552</v>
      </c>
    </row>
    <row r="1252" spans="1:5" x14ac:dyDescent="0.25">
      <c r="A1252" s="4" t="s">
        <v>1243</v>
      </c>
      <c r="B1252" s="15"/>
      <c r="C1252" s="14">
        <f>'[1]CAN-AM'!C196</f>
        <v>2.5</v>
      </c>
      <c r="D1252" s="16">
        <f>'[1]CAN-AM'!D196</f>
        <v>2.5</v>
      </c>
      <c r="E1252" s="16" t="str">
        <f>'[1]CAN-AM'!E196</f>
        <v xml:space="preserve">RAVIER </v>
      </c>
    </row>
    <row r="1253" spans="1:5" x14ac:dyDescent="0.25">
      <c r="A1253" s="4" t="s">
        <v>1244</v>
      </c>
      <c r="B1253" s="15"/>
      <c r="C1253" s="14">
        <f>'[1]CAN-AM FRUITS SECS'!C119</f>
        <v>66.25</v>
      </c>
      <c r="D1253" s="16">
        <f>'[1]CAN-AM FRUITS SECS'!D119</f>
        <v>13.25</v>
      </c>
      <c r="E1253" s="16" t="str">
        <f>'[1]CAN-AM FRUITS SECS'!E119</f>
        <v>5*1KG</v>
      </c>
    </row>
    <row r="1254" spans="1:5" x14ac:dyDescent="0.25">
      <c r="A1254" s="4" t="s">
        <v>1245</v>
      </c>
      <c r="B1254" s="15"/>
      <c r="C1254" s="14">
        <v>1.5</v>
      </c>
      <c r="D1254" s="16">
        <f>C1254</f>
        <v>1.5</v>
      </c>
      <c r="E1254" s="16" t="s">
        <v>2555</v>
      </c>
    </row>
    <row r="1255" spans="1:5" x14ac:dyDescent="0.25">
      <c r="A1255" s="4" t="s">
        <v>1246</v>
      </c>
      <c r="B1255" s="15"/>
      <c r="C1255" s="14">
        <v>1</v>
      </c>
      <c r="D1255" s="16">
        <f>C1255</f>
        <v>1</v>
      </c>
      <c r="E1255" s="16" t="s">
        <v>2699</v>
      </c>
    </row>
    <row r="1256" spans="1:5" x14ac:dyDescent="0.25">
      <c r="A1256" s="4" t="s">
        <v>1247</v>
      </c>
      <c r="B1256" s="15"/>
      <c r="C1256" s="14"/>
      <c r="D1256" s="36">
        <f>'[1]FICH.TECH. BANQUET 2013 PT DÉJ.'!$E$16260</f>
        <v>3.8366050321218799</v>
      </c>
      <c r="E1256" s="16"/>
    </row>
    <row r="1257" spans="1:5" x14ac:dyDescent="0.25">
      <c r="A1257" s="6" t="s">
        <v>1248</v>
      </c>
      <c r="B1257" s="20"/>
      <c r="C1257" s="21">
        <f>[1]DEFEDIS!C300</f>
        <v>32.369999999999997</v>
      </c>
      <c r="D1257" s="22">
        <f>[1]DEFEDIS!D300</f>
        <v>2.84856</v>
      </c>
      <c r="E1257" s="22" t="str">
        <f>[1]DEFEDIS!E300</f>
        <v>25*454 GR</v>
      </c>
    </row>
    <row r="1258" spans="1:5" x14ac:dyDescent="0.25">
      <c r="A1258" s="4" t="s">
        <v>1249</v>
      </c>
      <c r="B1258" s="15"/>
      <c r="C1258" s="14">
        <f>'[1]CAN-AM'!C197</f>
        <v>28.52</v>
      </c>
      <c r="D1258" s="16">
        <f>'[1]CAN-AM'!D197</f>
        <v>2.3766666666666665</v>
      </c>
      <c r="E1258" s="16" t="str">
        <f>'[1]CAN-AM'!E197</f>
        <v>6*2KG</v>
      </c>
    </row>
    <row r="1259" spans="1:5" x14ac:dyDescent="0.25">
      <c r="A1259" s="4" t="s">
        <v>1250</v>
      </c>
      <c r="B1259" s="15"/>
      <c r="C1259" s="14">
        <f>[1]DEFEDIS!C301</f>
        <v>32.369999999999997</v>
      </c>
      <c r="D1259" s="16">
        <f>[1]DEFEDIS!D301</f>
        <v>3.2369999999999997</v>
      </c>
      <c r="E1259" s="16" t="str">
        <f>[1]DEFEDIS!E301</f>
        <v>10KG</v>
      </c>
    </row>
    <row r="1260" spans="1:5" x14ac:dyDescent="0.25">
      <c r="A1260" s="6" t="s">
        <v>1251</v>
      </c>
      <c r="B1260" s="20"/>
      <c r="C1260" s="21">
        <f>'[1]CAN-AM'!C198</f>
        <v>19.95</v>
      </c>
      <c r="D1260" s="22">
        <f>'[1]CAN-AM'!D198</f>
        <v>33.25</v>
      </c>
      <c r="E1260" s="22" t="str">
        <f>'[1]CAN-AM'!E198</f>
        <v>6*100GR</v>
      </c>
    </row>
    <row r="1261" spans="1:5" x14ac:dyDescent="0.25">
      <c r="A1261" s="6" t="s">
        <v>1252</v>
      </c>
      <c r="B1261" s="20"/>
      <c r="C1261" s="21">
        <f>'[1]CAN-AM FRUITS SECS'!C120</f>
        <v>15.75</v>
      </c>
      <c r="D1261" s="22">
        <f>'[1]CAN-AM FRUITS SECS'!D120</f>
        <v>15.75</v>
      </c>
      <c r="E1261" s="22" t="str">
        <f>'[1]CAN-AM FRUITS SECS'!E120</f>
        <v>500GR</v>
      </c>
    </row>
    <row r="1262" spans="1:5" x14ac:dyDescent="0.25">
      <c r="A1262" s="4" t="s">
        <v>1253</v>
      </c>
      <c r="B1262" s="15"/>
      <c r="C1262" s="14">
        <f>'[1]Fumerie quebecoise'!$C$11</f>
        <v>12.5</v>
      </c>
      <c r="D1262" s="16">
        <f>C1262</f>
        <v>12.5</v>
      </c>
      <c r="E1262" s="16" t="s">
        <v>2552</v>
      </c>
    </row>
    <row r="1263" spans="1:5" x14ac:dyDescent="0.25">
      <c r="A1263" s="4" t="s">
        <v>1254</v>
      </c>
      <c r="B1263" s="15"/>
      <c r="C1263" s="14">
        <f>[1]DEFEDIS!C302</f>
        <v>13.68</v>
      </c>
      <c r="D1263" s="16">
        <f>[1]DEFEDIS!D302</f>
        <v>13.68</v>
      </c>
      <c r="E1263" s="16" t="str">
        <f>[1]DEFEDIS!E302</f>
        <v>KG</v>
      </c>
    </row>
    <row r="1264" spans="1:5" x14ac:dyDescent="0.25">
      <c r="A1264" s="4" t="s">
        <v>1255</v>
      </c>
      <c r="B1264" s="15"/>
      <c r="C1264" s="14">
        <f>[1]BOVITENDRE!C99</f>
        <v>23.01</v>
      </c>
      <c r="D1264" s="16">
        <f>[1]BOVITENDRE!D99</f>
        <v>23.01</v>
      </c>
      <c r="E1264" s="16" t="str">
        <f>[1]BOVITENDRE!E99</f>
        <v>KG</v>
      </c>
    </row>
    <row r="1265" spans="1:5" x14ac:dyDescent="0.25">
      <c r="A1265" s="4" t="s">
        <v>1256</v>
      </c>
      <c r="B1265" s="15"/>
      <c r="C1265" s="14">
        <f>'[1]VIANDE LAUZON'!C98</f>
        <v>18.25</v>
      </c>
      <c r="D1265" s="16">
        <f>'[1]VIANDE LAUZON'!D98</f>
        <v>18.25</v>
      </c>
      <c r="E1265" s="16" t="str">
        <f>'[1]VIANDE LAUZON'!E98</f>
        <v>KG</v>
      </c>
    </row>
    <row r="1266" spans="1:5" x14ac:dyDescent="0.25">
      <c r="A1266" s="6" t="s">
        <v>1257</v>
      </c>
      <c r="B1266" s="20"/>
      <c r="C1266" s="21">
        <f>'[1]Pro bouffe'!$C$59</f>
        <v>40.200000000000003</v>
      </c>
      <c r="D1266" s="22">
        <f>C1266</f>
        <v>40.200000000000003</v>
      </c>
      <c r="E1266" s="22" t="s">
        <v>2552</v>
      </c>
    </row>
    <row r="1267" spans="1:5" x14ac:dyDescent="0.25">
      <c r="A1267" s="4" t="s">
        <v>1258</v>
      </c>
      <c r="B1267" s="15"/>
      <c r="C1267" s="14">
        <f>'[1]Pro bouffe'!$C$34</f>
        <v>17.95</v>
      </c>
      <c r="D1267" s="16">
        <f>C1267</f>
        <v>17.95</v>
      </c>
      <c r="E1267" s="16" t="s">
        <v>2552</v>
      </c>
    </row>
    <row r="1268" spans="1:5" x14ac:dyDescent="0.25">
      <c r="A1268" s="6" t="s">
        <v>1259</v>
      </c>
      <c r="B1268" s="20"/>
      <c r="C1268" s="21">
        <f>[1]Slovenia!$C$37</f>
        <v>49.95</v>
      </c>
      <c r="D1268" s="22">
        <f>C1268</f>
        <v>49.95</v>
      </c>
      <c r="E1268" s="22" t="s">
        <v>2552</v>
      </c>
    </row>
    <row r="1269" spans="1:5" x14ac:dyDescent="0.25">
      <c r="A1269" s="4" t="s">
        <v>1260</v>
      </c>
      <c r="B1269" s="15"/>
      <c r="C1269" s="14">
        <f>[1]Slovenia!$C$36</f>
        <v>17.95</v>
      </c>
      <c r="D1269" s="16">
        <v>0</v>
      </c>
      <c r="E1269" s="16"/>
    </row>
    <row r="1270" spans="1:5" x14ac:dyDescent="0.25">
      <c r="A1270" s="6" t="s">
        <v>1261</v>
      </c>
      <c r="B1270" s="20"/>
      <c r="C1270" s="21">
        <f>[1]NOREF!C129</f>
        <v>17</v>
      </c>
      <c r="D1270" s="22">
        <f>[1]NOREF!D129</f>
        <v>24.285714285714288</v>
      </c>
      <c r="E1270" s="22" t="str">
        <f>[1]NOREF!E129</f>
        <v>KG</v>
      </c>
    </row>
    <row r="1271" spans="1:5" x14ac:dyDescent="0.25">
      <c r="A1271" s="4" t="s">
        <v>1262</v>
      </c>
      <c r="B1271" s="15"/>
      <c r="C1271" s="14">
        <f>[1]DEFEDIS!$C$303</f>
        <v>32.25</v>
      </c>
      <c r="D1271" s="16">
        <f>C1271/6/2.84</f>
        <v>1.892605633802817</v>
      </c>
      <c r="E1271" s="16" t="s">
        <v>2700</v>
      </c>
    </row>
    <row r="1272" spans="1:5" x14ac:dyDescent="0.25">
      <c r="A1272" s="6" t="s">
        <v>1263</v>
      </c>
      <c r="B1272" s="20"/>
      <c r="C1272" s="21">
        <f>'[1]CAN-AM'!C199</f>
        <v>25.78</v>
      </c>
      <c r="D1272" s="22">
        <f>'[1]CAN-AM'!D199</f>
        <v>2.1483333333333334</v>
      </c>
      <c r="E1272" s="22" t="str">
        <f>'[1]CAN-AM'!E199</f>
        <v>6*2KG</v>
      </c>
    </row>
    <row r="1273" spans="1:5" x14ac:dyDescent="0.25">
      <c r="A1273" s="4" t="s">
        <v>1264</v>
      </c>
      <c r="B1273" s="15"/>
      <c r="C1273" s="14">
        <f>'[1]CAN-AM'!$C$200</f>
        <v>35.840000000000003</v>
      </c>
      <c r="D1273" s="16">
        <f>C1273/12*8</f>
        <v>23.893333333333334</v>
      </c>
      <c r="E1273" s="16" t="s">
        <v>2701</v>
      </c>
    </row>
    <row r="1274" spans="1:5" x14ac:dyDescent="0.25">
      <c r="A1274" s="4" t="s">
        <v>1265</v>
      </c>
      <c r="B1274" s="15"/>
      <c r="C1274" s="14"/>
      <c r="D1274" s="36">
        <f>'[1]FICHES TECHNIQUES LOGES FROID'!$E$17955</f>
        <v>0.40179178240740737</v>
      </c>
      <c r="E1274" s="16"/>
    </row>
    <row r="1275" spans="1:5" x14ac:dyDescent="0.25">
      <c r="A1275" s="4" t="s">
        <v>1266</v>
      </c>
      <c r="B1275" s="15"/>
      <c r="C1275" s="14">
        <f>[1]DEFEDIS!C304</f>
        <v>1.08</v>
      </c>
      <c r="D1275" s="16">
        <f>[1]DEFEDIS!D304</f>
        <v>2.88</v>
      </c>
      <c r="E1275" s="16" t="str">
        <f>[1]DEFEDIS!E304</f>
        <v>375GR</v>
      </c>
    </row>
    <row r="1276" spans="1:5" x14ac:dyDescent="0.25">
      <c r="A1276" s="4" t="s">
        <v>1267</v>
      </c>
      <c r="B1276" s="15"/>
      <c r="C1276" s="14"/>
      <c r="D1276" s="38">
        <f>'[1]FICHES TECHNIQUES LOGES CHAUD'!$E$13661</f>
        <v>0.47909140969162994</v>
      </c>
      <c r="E1276" s="16"/>
    </row>
    <row r="1277" spans="1:5" x14ac:dyDescent="0.25">
      <c r="A1277" s="6" t="s">
        <v>1268</v>
      </c>
      <c r="B1277" s="20"/>
      <c r="C1277" s="21">
        <f>'[1]Fromagerie du 2em'!$C$59</f>
        <v>21.6</v>
      </c>
      <c r="D1277" s="22">
        <f>C1277</f>
        <v>21.6</v>
      </c>
      <c r="E1277" s="22" t="s">
        <v>2552</v>
      </c>
    </row>
    <row r="1278" spans="1:5" x14ac:dyDescent="0.25">
      <c r="A1278" s="4" t="s">
        <v>1269</v>
      </c>
      <c r="B1278" s="15"/>
      <c r="C1278" s="14">
        <f>'[1]CAN-AM FRUITS SECS'!C121</f>
        <v>29.5</v>
      </c>
      <c r="D1278" s="16">
        <f>'[1]CAN-AM FRUITS SECS'!D121</f>
        <v>1.7312206572769955</v>
      </c>
      <c r="E1278" s="16" t="str">
        <f>'[1]CAN-AM FRUITS SECS'!E121</f>
        <v>6*2,84L</v>
      </c>
    </row>
    <row r="1279" spans="1:5" x14ac:dyDescent="0.25">
      <c r="A1279" s="6" t="s">
        <v>1270</v>
      </c>
      <c r="B1279" s="20"/>
      <c r="C1279" s="21">
        <f>'[1]CAN-AM'!$C$201</f>
        <v>33.5</v>
      </c>
      <c r="D1279" s="22">
        <f>C1279/12</f>
        <v>2.7916666666666665</v>
      </c>
      <c r="E1279" s="22" t="s">
        <v>2702</v>
      </c>
    </row>
    <row r="1280" spans="1:5" x14ac:dyDescent="0.25">
      <c r="A1280" s="6" t="s">
        <v>1271</v>
      </c>
      <c r="B1280" s="20"/>
      <c r="C1280" s="21">
        <f>'[1]CAN-AM FRUITS SECS'!C122</f>
        <v>36</v>
      </c>
      <c r="D1280" s="22">
        <f>'[1]CAN-AM FRUITS SECS'!D122</f>
        <v>7.2</v>
      </c>
      <c r="E1280" s="22" t="str">
        <f>'[1]CAN-AM FRUITS SECS'!E122</f>
        <v>5*1KG</v>
      </c>
    </row>
    <row r="1281" spans="1:5" x14ac:dyDescent="0.25">
      <c r="A1281" s="4" t="s">
        <v>1272</v>
      </c>
      <c r="B1281" s="15"/>
      <c r="C1281" s="14">
        <f>'[1]monde du raviolis'!$C$28</f>
        <v>4.5</v>
      </c>
      <c r="D1281" s="16">
        <f>C1281/12</f>
        <v>0.375</v>
      </c>
      <c r="E1281" s="16" t="s">
        <v>2599</v>
      </c>
    </row>
    <row r="1282" spans="1:5" x14ac:dyDescent="0.25">
      <c r="A1282" s="4" t="s">
        <v>1273</v>
      </c>
      <c r="B1282" s="15"/>
      <c r="C1282" s="14">
        <f>[1]NOREF!C86</f>
        <v>12.65</v>
      </c>
      <c r="D1282" s="16">
        <f>[1]NOREF!D86</f>
        <v>12.65</v>
      </c>
      <c r="E1282" s="16" t="str">
        <f>[1]NOREF!E86</f>
        <v>KG</v>
      </c>
    </row>
    <row r="1283" spans="1:5" x14ac:dyDescent="0.25">
      <c r="A1283" s="4" t="s">
        <v>1274</v>
      </c>
      <c r="B1283" s="15"/>
      <c r="C1283" s="14">
        <f>[1]DEFEDIS!C305</f>
        <v>21.25</v>
      </c>
      <c r="D1283" s="16">
        <f>[1]DEFEDIS!D305</f>
        <v>1.6346153846153846</v>
      </c>
      <c r="E1283" s="16" t="str">
        <f>[1]DEFEDIS!E305</f>
        <v>13KG</v>
      </c>
    </row>
    <row r="1284" spans="1:5" x14ac:dyDescent="0.25">
      <c r="A1284" s="6" t="s">
        <v>1275</v>
      </c>
      <c r="B1284" s="20"/>
      <c r="C1284" s="21">
        <f>'[1]AMOUR DE PAIN'!$C$31</f>
        <v>7.7</v>
      </c>
      <c r="D1284" s="22">
        <f>C1284</f>
        <v>7.7</v>
      </c>
      <c r="E1284" s="22" t="s">
        <v>2555</v>
      </c>
    </row>
    <row r="1285" spans="1:5" x14ac:dyDescent="0.25">
      <c r="A1285" s="6" t="s">
        <v>1276</v>
      </c>
      <c r="B1285" s="20"/>
      <c r="C1285" s="21"/>
      <c r="D1285" s="37">
        <f>'[1]FICHES TECHNIQUES LOGES FROID'!$E$19779</f>
        <v>4.3388840326340334</v>
      </c>
      <c r="E1285" s="22"/>
    </row>
    <row r="1286" spans="1:5" x14ac:dyDescent="0.25">
      <c r="A1286" s="4" t="s">
        <v>1277</v>
      </c>
      <c r="B1286" s="15"/>
      <c r="C1286" s="14"/>
      <c r="D1286" s="38">
        <f>'[1]FICHES TECHNIQUES LOGES CHAUD'!$E$3273</f>
        <v>3.7622612534957667</v>
      </c>
      <c r="E1286" s="16"/>
    </row>
    <row r="1287" spans="1:5" x14ac:dyDescent="0.25">
      <c r="A1287" s="4" t="s">
        <v>1278</v>
      </c>
      <c r="B1287" s="15"/>
      <c r="C1287" s="14"/>
      <c r="D1287" s="38">
        <f>'[1]FICHES TECHNIQUES LOGES CHAUD'!$E$5738</f>
        <v>3.0013119301421289</v>
      </c>
      <c r="E1287" s="16"/>
    </row>
    <row r="1288" spans="1:5" x14ac:dyDescent="0.25">
      <c r="A1288" s="4" t="s">
        <v>1279</v>
      </c>
      <c r="B1288" s="15"/>
      <c r="C1288" s="14"/>
      <c r="D1288" s="38">
        <f>'[1]FICHES TECHNIQUES LOGES CHAUD'!$E$2875</f>
        <v>6.8846951716921607</v>
      </c>
      <c r="E1288" s="16"/>
    </row>
    <row r="1289" spans="1:5" x14ac:dyDescent="0.25">
      <c r="A1289" s="4" t="s">
        <v>1280</v>
      </c>
      <c r="B1289" s="15"/>
      <c r="C1289" s="14"/>
      <c r="D1289" s="38">
        <f>'[1]FICHES TECHNIQUES LOGES CHAUD'!$E$8433</f>
        <v>8.0224657338682714</v>
      </c>
      <c r="E1289" s="16"/>
    </row>
    <row r="1290" spans="1:5" x14ac:dyDescent="0.25">
      <c r="A1290" s="6" t="s">
        <v>1281</v>
      </c>
      <c r="B1290" s="20"/>
      <c r="C1290" s="21">
        <f>[1]DEFEDIS!C307</f>
        <v>20.68</v>
      </c>
      <c r="D1290" s="22">
        <f>[1]DEFEDIS!D307</f>
        <v>3.1815384615384614</v>
      </c>
      <c r="E1290" s="22" t="str">
        <f>[1]DEFEDIS!E307</f>
        <v>6.5kg</v>
      </c>
    </row>
    <row r="1291" spans="1:5" x14ac:dyDescent="0.25">
      <c r="A1291" s="4" t="s">
        <v>1282</v>
      </c>
      <c r="B1291" s="15"/>
      <c r="C1291" s="14">
        <f>'[1]CAN-AM FRUITS SECS'!$C$124</f>
        <v>14.39</v>
      </c>
      <c r="D1291" s="16">
        <f>C1291/5</f>
        <v>2.8780000000000001</v>
      </c>
      <c r="E1291" s="16" t="s">
        <v>2641</v>
      </c>
    </row>
    <row r="1292" spans="1:5" x14ac:dyDescent="0.25">
      <c r="A1292" s="6" t="s">
        <v>1283</v>
      </c>
      <c r="B1292" s="20"/>
      <c r="C1292" s="21">
        <f>'[1]Fromagerie du 2em'!C60</f>
        <v>46.57</v>
      </c>
      <c r="D1292" s="22">
        <f>'[1]Fromagerie du 2em'!D60</f>
        <v>15.523333333333333</v>
      </c>
      <c r="E1292" s="22" t="str">
        <f>'[1]Fromagerie du 2em'!E60</f>
        <v>6*500GR</v>
      </c>
    </row>
    <row r="1293" spans="1:5" x14ac:dyDescent="0.25">
      <c r="A1293" s="6" t="s">
        <v>1284</v>
      </c>
      <c r="B1293" s="20"/>
      <c r="C1293" s="21">
        <f>[1]DEFEDIS!C308</f>
        <v>46.57</v>
      </c>
      <c r="D1293" s="22">
        <f>[1]DEFEDIS!D308</f>
        <v>25.846350000000001</v>
      </c>
      <c r="E1293" s="22" t="str">
        <f>[1]DEFEDIS!E308</f>
        <v>4*450GR</v>
      </c>
    </row>
    <row r="1294" spans="1:5" x14ac:dyDescent="0.25">
      <c r="A1294" s="4" t="s">
        <v>1285</v>
      </c>
      <c r="B1294" s="15"/>
      <c r="C1294" s="14"/>
      <c r="D1294" s="38">
        <f>'[1]FICHES TECHNIQUES LOGES CHAUD'!$E$10188</f>
        <v>4.3995249999999997</v>
      </c>
      <c r="E1294" s="16"/>
    </row>
    <row r="1295" spans="1:5" x14ac:dyDescent="0.25">
      <c r="A1295" s="4" t="s">
        <v>1286</v>
      </c>
      <c r="B1295" s="15"/>
      <c r="C1295" s="14"/>
      <c r="D1295" s="38">
        <f>'[1]FICHES TECHNIQUES LOGES FROID'!$E$9084</f>
        <v>3.4306000000000001</v>
      </c>
      <c r="E1295" s="16"/>
    </row>
    <row r="1296" spans="1:5" x14ac:dyDescent="0.25">
      <c r="A1296" s="4" t="s">
        <v>1287</v>
      </c>
      <c r="B1296" s="15"/>
      <c r="C1296" s="14"/>
      <c r="D1296" s="38">
        <f>'[1]FICHES TECHNIQUES LOGES FROID'!$E$21205</f>
        <v>3.2146145833333333</v>
      </c>
      <c r="E1296" s="16"/>
    </row>
    <row r="1297" spans="1:5" x14ac:dyDescent="0.25">
      <c r="A1297" s="4" t="s">
        <v>1288</v>
      </c>
      <c r="B1297" s="15"/>
      <c r="C1297" s="14">
        <f>[1]DEFEDIS!$C$309</f>
        <v>57.45</v>
      </c>
      <c r="D1297" s="16">
        <f>C1297/20</f>
        <v>2.8725000000000001</v>
      </c>
      <c r="E1297" s="16" t="s">
        <v>2703</v>
      </c>
    </row>
    <row r="1298" spans="1:5" x14ac:dyDescent="0.25">
      <c r="A1298" s="6" t="s">
        <v>1289</v>
      </c>
      <c r="B1298" s="20"/>
      <c r="C1298" s="21">
        <f>'[1]CAN-AM FRUITS SECS'!$C$125</f>
        <v>46.06</v>
      </c>
      <c r="D1298" s="22">
        <f>C1298/48</f>
        <v>0.95958333333333334</v>
      </c>
      <c r="E1298" s="22" t="s">
        <v>2609</v>
      </c>
    </row>
    <row r="1299" spans="1:5" x14ac:dyDescent="0.25">
      <c r="A1299" s="6" t="s">
        <v>1290</v>
      </c>
      <c r="B1299" s="20"/>
      <c r="C1299" s="21">
        <f>'[1]monde du raviolis'!C29</f>
        <v>42.15</v>
      </c>
      <c r="D1299" s="22">
        <f>'[1]monde du raviolis'!D29</f>
        <v>15.496323529411763</v>
      </c>
      <c r="E1299" s="22" t="str">
        <f>'[1]monde du raviolis'!E29</f>
        <v>2*1.36</v>
      </c>
    </row>
    <row r="1300" spans="1:5" x14ac:dyDescent="0.25">
      <c r="A1300" s="6" t="s">
        <v>1291</v>
      </c>
      <c r="B1300" s="20"/>
      <c r="C1300" s="21"/>
      <c r="D1300" s="37">
        <f>'[1]FICHES TECHNIQUES LOGES CHAUD'!$E$8148</f>
        <v>3.8039278761061945</v>
      </c>
      <c r="E1300" s="22" t="s">
        <v>2551</v>
      </c>
    </row>
    <row r="1301" spans="1:5" x14ac:dyDescent="0.25">
      <c r="A1301" s="6" t="s">
        <v>1292</v>
      </c>
      <c r="B1301" s="20"/>
      <c r="C1301" s="21">
        <f>[1]DEFEDIS!C310</f>
        <v>32</v>
      </c>
      <c r="D1301" s="23">
        <f>[1]DEFEDIS!D310</f>
        <v>8</v>
      </c>
      <c r="E1301" s="22" t="str">
        <f>[1]DEFEDIS!E310</f>
        <v>2*2KG</v>
      </c>
    </row>
    <row r="1302" spans="1:5" x14ac:dyDescent="0.25">
      <c r="A1302" s="6" t="s">
        <v>1293</v>
      </c>
      <c r="B1302" s="20"/>
      <c r="C1302" s="21"/>
      <c r="D1302" s="42">
        <f>'[1]FICH.TECH. BANQUET 2013 PT DÉJ.'!$E$17616</f>
        <v>1.1022764106219995</v>
      </c>
      <c r="E1302" s="22"/>
    </row>
    <row r="1303" spans="1:5" x14ac:dyDescent="0.25">
      <c r="A1303" s="6" t="s">
        <v>1294</v>
      </c>
      <c r="B1303" s="20"/>
      <c r="C1303" s="21">
        <f>[1]DEFEDIS!C311</f>
        <v>37.799999999999997</v>
      </c>
      <c r="D1303" s="23">
        <f>[1]DEFEDIS!D311</f>
        <v>10</v>
      </c>
      <c r="E1303" s="22" t="str">
        <f>[1]DEFEDIS!E311</f>
        <v>9*420GR</v>
      </c>
    </row>
    <row r="1304" spans="1:5" x14ac:dyDescent="0.25">
      <c r="A1304" s="6" t="s">
        <v>1295</v>
      </c>
      <c r="B1304" s="20"/>
      <c r="C1304" s="21">
        <f>[1]BOVITENDRE!C100</f>
        <v>41.95</v>
      </c>
      <c r="D1304" s="22">
        <f>[1]BOVITENDRE!D100</f>
        <v>41.95</v>
      </c>
      <c r="E1304" s="22" t="str">
        <f>[1]BOVITENDRE!E100</f>
        <v>KG</v>
      </c>
    </row>
    <row r="1305" spans="1:5" x14ac:dyDescent="0.25">
      <c r="A1305" s="4" t="s">
        <v>1296</v>
      </c>
      <c r="B1305" s="15"/>
      <c r="C1305" s="14">
        <f>'[1]CAN-AM FRUITS SECS'!C127</f>
        <v>29.95</v>
      </c>
      <c r="D1305" s="16">
        <f>'[1]CAN-AM FRUITS SECS'!D127</f>
        <v>4.9916666666666663</v>
      </c>
      <c r="E1305" s="16" t="str">
        <f>'[1]CAN-AM FRUITS SECS'!E127</f>
        <v>6*2.84L</v>
      </c>
    </row>
    <row r="1306" spans="1:5" x14ac:dyDescent="0.25">
      <c r="A1306" s="4" t="s">
        <v>1297</v>
      </c>
      <c r="B1306" s="15"/>
      <c r="C1306" s="14">
        <f>[1]DEFEDIS!C313</f>
        <v>41.3</v>
      </c>
      <c r="D1306" s="16">
        <f>[1]DEFEDIS!D313</f>
        <v>0.16519999999999999</v>
      </c>
      <c r="E1306" s="16" t="str">
        <f>[1]DEFEDIS!E313</f>
        <v>20KG OU 250 UN</v>
      </c>
    </row>
    <row r="1307" spans="1:5" x14ac:dyDescent="0.25">
      <c r="A1307" s="4" t="s">
        <v>1298</v>
      </c>
      <c r="B1307" s="15"/>
      <c r="C1307" s="14">
        <v>35</v>
      </c>
      <c r="D1307" s="16">
        <f>C1307</f>
        <v>35</v>
      </c>
      <c r="E1307" s="16" t="s">
        <v>2552</v>
      </c>
    </row>
    <row r="1308" spans="1:5" x14ac:dyDescent="0.25">
      <c r="A1308" s="4" t="s">
        <v>1299</v>
      </c>
      <c r="B1308" s="15"/>
      <c r="C1308" s="14">
        <f>'[1]CAN-AM FRUITS SECS'!C126</f>
        <v>8.9499999999999993</v>
      </c>
      <c r="D1308" s="16">
        <f>'[1]CAN-AM FRUITS SECS'!D126</f>
        <v>17.899999999999999</v>
      </c>
      <c r="E1308" s="16" t="str">
        <f>'[1]CAN-AM FRUITS SECS'!E126</f>
        <v>500GR</v>
      </c>
    </row>
    <row r="1309" spans="1:5" x14ac:dyDescent="0.25">
      <c r="A1309" s="6" t="s">
        <v>1300</v>
      </c>
      <c r="B1309" s="20"/>
      <c r="C1309" s="21"/>
      <c r="D1309" s="53">
        <f>'[1]FICHES TECHNIQUES LOGES FROID'!$E$1609</f>
        <v>7.7027655932481149</v>
      </c>
      <c r="E1309" s="22"/>
    </row>
    <row r="1310" spans="1:5" x14ac:dyDescent="0.25">
      <c r="A1310" s="6" t="s">
        <v>1301</v>
      </c>
      <c r="B1310" s="20"/>
      <c r="C1310" s="21">
        <f>[1]Transatlantique!$C$37</f>
        <v>0</v>
      </c>
      <c r="D1310" s="22">
        <v>0</v>
      </c>
      <c r="E1310" s="22" t="s">
        <v>2704</v>
      </c>
    </row>
    <row r="1311" spans="1:5" x14ac:dyDescent="0.25">
      <c r="A1311" s="4" t="s">
        <v>1302</v>
      </c>
      <c r="B1311" s="15"/>
      <c r="C1311" s="14">
        <f>[1]NOREF!$C$87</f>
        <v>11.85</v>
      </c>
      <c r="D1311" s="16">
        <f>C1311</f>
        <v>11.85</v>
      </c>
      <c r="E1311" s="16" t="s">
        <v>2552</v>
      </c>
    </row>
    <row r="1312" spans="1:5" x14ac:dyDescent="0.25">
      <c r="A1312" s="4" t="s">
        <v>1303</v>
      </c>
      <c r="B1312" s="15"/>
      <c r="C1312" s="14"/>
      <c r="D1312" s="38">
        <f>'[1]FICH.TECH. BANQUET 2013 PT DÉJ.'!$E$17394</f>
        <v>0.40389741163973114</v>
      </c>
      <c r="E1312" s="16"/>
    </row>
    <row r="1313" spans="1:5" x14ac:dyDescent="0.25">
      <c r="A1313" s="4" t="s">
        <v>1304</v>
      </c>
      <c r="B1313" s="15"/>
      <c r="C1313" s="14">
        <v>22</v>
      </c>
      <c r="D1313" s="38">
        <f>C1313</f>
        <v>22</v>
      </c>
      <c r="E1313" s="16" t="s">
        <v>2552</v>
      </c>
    </row>
    <row r="1314" spans="1:5" x14ac:dyDescent="0.25">
      <c r="A1314" s="6" t="s">
        <v>1305</v>
      </c>
      <c r="B1314" s="20"/>
      <c r="C1314" s="21">
        <f>[1]DEFEDIS!$C$314</f>
        <v>62</v>
      </c>
      <c r="D1314" s="22">
        <v>0</v>
      </c>
      <c r="E1314" s="22" t="s">
        <v>2552</v>
      </c>
    </row>
    <row r="1315" spans="1:5" x14ac:dyDescent="0.25">
      <c r="A1315" s="4" t="s">
        <v>1306</v>
      </c>
      <c r="B1315" s="15"/>
      <c r="C1315" s="14">
        <f>[1]DEFEDIS!C315</f>
        <v>68.22</v>
      </c>
      <c r="D1315" s="16">
        <f>[1]DEFEDIS!D315</f>
        <v>5.0088105726872243</v>
      </c>
      <c r="E1315" s="16" t="str">
        <f>[1]DEFEDIS!E315</f>
        <v>6*2.27 KG</v>
      </c>
    </row>
    <row r="1316" spans="1:5" x14ac:dyDescent="0.25">
      <c r="A1316" s="6" t="s">
        <v>1307</v>
      </c>
      <c r="B1316" s="20"/>
      <c r="C1316" s="21">
        <f>[1]DEFEDIS!C312</f>
        <v>13.56</v>
      </c>
      <c r="D1316" s="22">
        <f>[1]DEFEDIS!D312</f>
        <v>2.7120000000000002</v>
      </c>
      <c r="E1316" s="22" t="str">
        <f>[1]DEFEDIS!E312</f>
        <v>5KG</v>
      </c>
    </row>
    <row r="1317" spans="1:5" x14ac:dyDescent="0.25">
      <c r="A1317" s="6" t="s">
        <v>1308</v>
      </c>
      <c r="B1317" s="20"/>
      <c r="C1317" s="21">
        <f>'[1]CAN-AM'!$C$205</f>
        <v>10.69</v>
      </c>
      <c r="D1317" s="22">
        <v>9.5</v>
      </c>
      <c r="E1317" s="22" t="s">
        <v>2705</v>
      </c>
    </row>
    <row r="1318" spans="1:5" x14ac:dyDescent="0.25">
      <c r="A1318" s="4" t="s">
        <v>1309</v>
      </c>
      <c r="B1318" s="15"/>
      <c r="C1318" s="14">
        <f>'[1]CAN-AM'!C206</f>
        <v>16</v>
      </c>
      <c r="D1318" s="16">
        <f>'[1]CAN-AM'!D206</f>
        <v>2</v>
      </c>
      <c r="E1318" s="16" t="str">
        <f>'[1]CAN-AM'!E206</f>
        <v>9'CS</v>
      </c>
    </row>
    <row r="1319" spans="1:5" x14ac:dyDescent="0.25">
      <c r="A1319" s="6" t="s">
        <v>1310</v>
      </c>
      <c r="B1319" s="20"/>
      <c r="C1319" s="21">
        <f>'[1]CAN-AM'!$C$207</f>
        <v>0.95</v>
      </c>
      <c r="D1319" s="22">
        <f>C1319</f>
        <v>0.95</v>
      </c>
      <c r="E1319" s="22" t="s">
        <v>2555</v>
      </c>
    </row>
    <row r="1320" spans="1:5" x14ac:dyDescent="0.25">
      <c r="A1320" s="4" t="s">
        <v>1311</v>
      </c>
      <c r="B1320" s="15"/>
      <c r="C1320" s="14">
        <f>[1]Slovenia!$C$38</f>
        <v>10.95</v>
      </c>
      <c r="D1320" s="16">
        <f>C1320</f>
        <v>10.95</v>
      </c>
      <c r="E1320" s="16" t="s">
        <v>2552</v>
      </c>
    </row>
    <row r="1321" spans="1:5" x14ac:dyDescent="0.25">
      <c r="A1321" s="4" t="s">
        <v>1312</v>
      </c>
      <c r="B1321" s="15"/>
      <c r="C1321" s="14">
        <f>[1]BOVITENDRE!C101</f>
        <v>15.89</v>
      </c>
      <c r="D1321" s="16">
        <f>[1]BOVITENDRE!D101</f>
        <v>15.89</v>
      </c>
      <c r="E1321" s="16" t="str">
        <f>[1]BOVITENDRE!E101</f>
        <v>KG</v>
      </c>
    </row>
    <row r="1322" spans="1:5" x14ac:dyDescent="0.25">
      <c r="A1322" s="6" t="s">
        <v>1313</v>
      </c>
      <c r="B1322" s="20"/>
      <c r="C1322" s="21">
        <f>[1]NOREF!C88</f>
        <v>30.75</v>
      </c>
      <c r="D1322" s="22">
        <f>[1]NOREF!D88</f>
        <v>30.75</v>
      </c>
      <c r="E1322" s="22" t="str">
        <f>[1]NOREF!E88</f>
        <v>KG</v>
      </c>
    </row>
    <row r="1323" spans="1:5" x14ac:dyDescent="0.25">
      <c r="A1323" s="4" t="s">
        <v>1314</v>
      </c>
      <c r="B1323" s="15"/>
      <c r="C1323" s="14">
        <f>'[1]CAN-AM'!C208</f>
        <v>17.95</v>
      </c>
      <c r="D1323" s="16">
        <f>'[1]CAN-AM'!D208</f>
        <v>13.198529411764705</v>
      </c>
      <c r="E1323" s="16" t="str">
        <f>'[1]CAN-AM'!E208</f>
        <v>3LBS</v>
      </c>
    </row>
    <row r="1324" spans="1:5" x14ac:dyDescent="0.25">
      <c r="A1324" s="4" t="s">
        <v>1315</v>
      </c>
      <c r="B1324" s="15"/>
      <c r="C1324" s="14">
        <f>'[1]CAN-AM'!C210</f>
        <v>22</v>
      </c>
      <c r="D1324" s="16">
        <f>'[1]CAN-AM'!D210</f>
        <v>22</v>
      </c>
      <c r="E1324" s="16" t="str">
        <f>'[1]CAN-AM'!E210</f>
        <v>KG</v>
      </c>
    </row>
    <row r="1325" spans="1:5" x14ac:dyDescent="0.25">
      <c r="A1325" s="4" t="s">
        <v>1316</v>
      </c>
      <c r="B1325" s="15"/>
      <c r="C1325" s="14">
        <f>'[1]CAN-AM'!C209</f>
        <v>18.25</v>
      </c>
      <c r="D1325" s="16">
        <f>'[1]CAN-AM'!D209</f>
        <v>60.772500000000001</v>
      </c>
      <c r="E1325" s="16" t="str">
        <f>'[1]CAN-AM'!E209</f>
        <v>0.3 KG</v>
      </c>
    </row>
    <row r="1326" spans="1:5" x14ac:dyDescent="0.25">
      <c r="A1326" s="4" t="s">
        <v>1317</v>
      </c>
      <c r="B1326" s="15"/>
      <c r="C1326" s="14">
        <f>'[1]CAN-AM'!C211</f>
        <v>38.75</v>
      </c>
      <c r="D1326" s="16">
        <f>'[1]CAN-AM'!D211</f>
        <v>34.292035398230091</v>
      </c>
      <c r="E1326" s="16" t="str">
        <f>'[1]CAN-AM'!E211</f>
        <v>2.5 LBS</v>
      </c>
    </row>
    <row r="1327" spans="1:5" x14ac:dyDescent="0.25">
      <c r="A1327" s="6" t="s">
        <v>1318</v>
      </c>
      <c r="B1327" s="20"/>
      <c r="C1327" s="21">
        <f>'[1]monde du raviolis'!$C$30</f>
        <v>11.8</v>
      </c>
      <c r="D1327" s="22">
        <v>0</v>
      </c>
      <c r="E1327" s="22" t="s">
        <v>2622</v>
      </c>
    </row>
    <row r="1328" spans="1:5" x14ac:dyDescent="0.25">
      <c r="A1328" s="6" t="s">
        <v>1319</v>
      </c>
      <c r="B1328" s="20"/>
      <c r="C1328" s="21">
        <f>'[1]CAN-AM'!C212</f>
        <v>12</v>
      </c>
      <c r="D1328" s="22">
        <f>'[1]CAN-AM'!D212</f>
        <v>240</v>
      </c>
      <c r="E1328" s="22" t="str">
        <f>'[1]CAN-AM'!E212</f>
        <v>50GR</v>
      </c>
    </row>
    <row r="1329" spans="1:5" x14ac:dyDescent="0.25">
      <c r="A1329" s="4" t="s">
        <v>1320</v>
      </c>
      <c r="B1329" s="15"/>
      <c r="C1329" s="14">
        <f>'[1]CAN-AM'!$C$213</f>
        <v>14.95</v>
      </c>
      <c r="D1329" s="16">
        <f>C1329</f>
        <v>14.95</v>
      </c>
      <c r="E1329" s="16" t="s">
        <v>2706</v>
      </c>
    </row>
    <row r="1330" spans="1:5" x14ac:dyDescent="0.25">
      <c r="A1330" s="4" t="s">
        <v>1321</v>
      </c>
      <c r="B1330" s="15"/>
      <c r="C1330" s="14">
        <f>'[1]CAN-AM'!C214</f>
        <v>12</v>
      </c>
      <c r="D1330" s="16">
        <f>'[1]CAN-AM'!D214</f>
        <v>240</v>
      </c>
      <c r="E1330" s="16" t="str">
        <f>'[1]CAN-AM'!E214</f>
        <v>50GR</v>
      </c>
    </row>
    <row r="1331" spans="1:5" x14ac:dyDescent="0.25">
      <c r="A1331" s="6" t="s">
        <v>1322</v>
      </c>
      <c r="B1331" s="20"/>
      <c r="C1331" s="21">
        <f>'[1]CAN-AM'!C215</f>
        <v>14.5</v>
      </c>
      <c r="D1331" s="22">
        <f>'[1]CAN-AM'!D215</f>
        <v>145</v>
      </c>
      <c r="E1331" s="22" t="str">
        <f>'[1]CAN-AM'!E215</f>
        <v>100gr</v>
      </c>
    </row>
    <row r="1332" spans="1:5" x14ac:dyDescent="0.25">
      <c r="A1332" s="6" t="s">
        <v>1323</v>
      </c>
      <c r="B1332" s="20"/>
      <c r="C1332" s="21">
        <v>12.5</v>
      </c>
      <c r="D1332" s="22">
        <f>C1332*10</f>
        <v>125</v>
      </c>
      <c r="E1332" s="22" t="s">
        <v>2707</v>
      </c>
    </row>
    <row r="1333" spans="1:5" x14ac:dyDescent="0.25">
      <c r="A1333" s="4" t="s">
        <v>1324</v>
      </c>
      <c r="B1333" s="15"/>
      <c r="C1333" s="14">
        <f>[1]DEFEDIS!C316</f>
        <v>61.58</v>
      </c>
      <c r="D1333" s="16">
        <f>[1]DEFEDIS!D316</f>
        <v>10.263333333333334</v>
      </c>
      <c r="E1333" s="16" t="str">
        <f>[1]DEFEDIS!E316</f>
        <v>6*1L</v>
      </c>
    </row>
    <row r="1334" spans="1:5" x14ac:dyDescent="0.25">
      <c r="A1334" s="6" t="s">
        <v>1325</v>
      </c>
      <c r="B1334" s="20"/>
      <c r="C1334" s="21">
        <f>'[1]Fromagerie du 2em'!$C$61</f>
        <v>32.880000000000003</v>
      </c>
      <c r="D1334" s="22">
        <f>C1334</f>
        <v>32.880000000000003</v>
      </c>
      <c r="E1334" s="22" t="s">
        <v>2552</v>
      </c>
    </row>
    <row r="1335" spans="1:5" x14ac:dyDescent="0.25">
      <c r="A1335" s="4" t="s">
        <v>1326</v>
      </c>
      <c r="B1335" s="15"/>
      <c r="C1335" s="14">
        <f>'[1]CAN-AM'!C215</f>
        <v>14.5</v>
      </c>
      <c r="D1335" s="16">
        <f>'[1]CAN-AM'!D215</f>
        <v>145</v>
      </c>
      <c r="E1335" s="16" t="str">
        <f>'[1]CAN-AM'!E215</f>
        <v>100gr</v>
      </c>
    </row>
    <row r="1336" spans="1:5" x14ac:dyDescent="0.25">
      <c r="A1336" s="6" t="s">
        <v>1327</v>
      </c>
      <c r="B1336" s="20"/>
      <c r="C1336" s="21">
        <f>'[1]Fromagerie du 2em'!$C$62</f>
        <v>55</v>
      </c>
      <c r="D1336" s="22">
        <f>C1336/40</f>
        <v>1.375</v>
      </c>
      <c r="E1336" s="22" t="s">
        <v>2622</v>
      </c>
    </row>
    <row r="1337" spans="1:5" x14ac:dyDescent="0.25">
      <c r="A1337" s="6" t="s">
        <v>1328</v>
      </c>
      <c r="B1337" s="20"/>
      <c r="C1337" s="21">
        <f>'[1]Fromagerie du 2em'!C63</f>
        <v>49.99</v>
      </c>
      <c r="D1337" s="22">
        <f>'[1]Fromagerie du 2em'!D63</f>
        <v>0.24995000000000001</v>
      </c>
      <c r="E1337" s="22" t="str">
        <f>'[1]Fromagerie du 2em'!E63</f>
        <v>3KG 200 UN</v>
      </c>
    </row>
    <row r="1338" spans="1:5" x14ac:dyDescent="0.25">
      <c r="A1338" s="6" t="s">
        <v>1329</v>
      </c>
      <c r="B1338" s="20"/>
      <c r="C1338" s="21">
        <f>'[1]CAN-AM'!C217</f>
        <v>75.63</v>
      </c>
      <c r="D1338" s="22">
        <f>'[1]CAN-AM'!D217</f>
        <v>0.37814999999999999</v>
      </c>
      <c r="E1338" s="22" t="str">
        <f>'[1]CAN-AM'!E217</f>
        <v>200 UN</v>
      </c>
    </row>
    <row r="1339" spans="1:5" x14ac:dyDescent="0.25">
      <c r="A1339" s="6" t="s">
        <v>1330</v>
      </c>
      <c r="B1339" s="20"/>
      <c r="C1339" s="21"/>
      <c r="D1339" s="42">
        <f>'[1]FICHES TECHNIQUES LOGES FROID'!$E$21775</f>
        <v>2.0760596881298965</v>
      </c>
      <c r="E1339" s="22"/>
    </row>
    <row r="1340" spans="1:5" x14ac:dyDescent="0.25">
      <c r="A1340" s="4" t="s">
        <v>1331</v>
      </c>
      <c r="B1340" s="15"/>
      <c r="C1340" s="14">
        <f>'[1]GOURMET PRIVILÈGE'!$C$44</f>
        <v>8.6</v>
      </c>
      <c r="D1340" s="16">
        <f>C1340/12</f>
        <v>0.71666666666666667</v>
      </c>
      <c r="E1340" s="16" t="s">
        <v>2599</v>
      </c>
    </row>
    <row r="1341" spans="1:5" x14ac:dyDescent="0.25">
      <c r="A1341" s="4" t="s">
        <v>1332</v>
      </c>
      <c r="B1341" s="15"/>
      <c r="C1341" s="14">
        <f>[1]DEFEDIS!C144</f>
        <v>56.12</v>
      </c>
      <c r="D1341" s="16">
        <f>[1]DEFEDIS!D144</f>
        <v>0.28059999999999996</v>
      </c>
      <c r="E1341" s="16" t="str">
        <f>[1]DEFEDIS!E144</f>
        <v>200*25GR</v>
      </c>
    </row>
    <row r="1342" spans="1:5" x14ac:dyDescent="0.25">
      <c r="A1342" s="6" t="s">
        <v>1333</v>
      </c>
      <c r="B1342" s="20"/>
      <c r="C1342" s="21">
        <f>'[1]FRANCE DELICE'!C18</f>
        <v>22</v>
      </c>
      <c r="D1342" s="22">
        <f>'[1]FRANCE DELICE'!D18</f>
        <v>1.8333333333333333</v>
      </c>
      <c r="E1342" s="22" t="str">
        <f>'[1]FRANCE DELICE'!E18</f>
        <v>DZ</v>
      </c>
    </row>
    <row r="1343" spans="1:5" x14ac:dyDescent="0.25">
      <c r="A1343" s="6" t="s">
        <v>1334</v>
      </c>
      <c r="B1343" s="20"/>
      <c r="C1343" s="21">
        <f>[1]DEFEDIS!$C$318</f>
        <v>45</v>
      </c>
      <c r="D1343" s="22">
        <f>C1343/2/2.27</f>
        <v>9.9118942731277535</v>
      </c>
      <c r="E1343" s="22" t="s">
        <v>2708</v>
      </c>
    </row>
    <row r="1344" spans="1:5" x14ac:dyDescent="0.25">
      <c r="A1344" s="6" t="s">
        <v>1335</v>
      </c>
      <c r="B1344" s="20"/>
      <c r="C1344" s="21">
        <f>[1]DEFEDIS!C319</f>
        <v>35.31</v>
      </c>
      <c r="D1344" s="22">
        <f>[1]DEFEDIS!D319</f>
        <v>0.58850000000000002</v>
      </c>
      <c r="E1344" s="22" t="str">
        <f>[1]DEFEDIS!E319</f>
        <v>60 UNITÉ</v>
      </c>
    </row>
    <row r="1345" spans="1:5" x14ac:dyDescent="0.25">
      <c r="A1345" s="6" t="s">
        <v>1336</v>
      </c>
      <c r="B1345" s="20"/>
      <c r="C1345" s="21"/>
      <c r="D1345" s="42">
        <f>'[1]FICHES TECHNIQUES LOGES CHAUD'!$E$13543</f>
        <v>0.70265019735289491</v>
      </c>
      <c r="E1345" s="22"/>
    </row>
    <row r="1346" spans="1:5" x14ac:dyDescent="0.25">
      <c r="A1346" s="6" t="s">
        <v>1337</v>
      </c>
      <c r="B1346" s="20"/>
      <c r="C1346" s="21">
        <f>[1]DEFEDIS!C317</f>
        <v>57.31</v>
      </c>
      <c r="D1346" s="22">
        <f>[1]DEFEDIS!D317</f>
        <v>0.7959722222222223</v>
      </c>
      <c r="E1346" s="22" t="str">
        <f>[1]DEFEDIS!E317</f>
        <v>72*62GR</v>
      </c>
    </row>
    <row r="1347" spans="1:5" x14ac:dyDescent="0.25">
      <c r="A1347" s="6" t="s">
        <v>1338</v>
      </c>
      <c r="B1347" s="20"/>
      <c r="C1347" s="21"/>
      <c r="D1347" s="42">
        <f>'[1]FICH.TECH. BANQUET 2013 PT DÉJ.'!$E$4164</f>
        <v>12.606644640234951</v>
      </c>
      <c r="E1347" s="22"/>
    </row>
    <row r="1348" spans="1:5" x14ac:dyDescent="0.25">
      <c r="A1348" s="6" t="s">
        <v>1339</v>
      </c>
      <c r="B1348" s="20"/>
      <c r="C1348" s="21">
        <f>[1]DEFEDIS!C320</f>
        <v>35.31</v>
      </c>
      <c r="D1348" s="22">
        <f>[1]DEFEDIS!D320</f>
        <v>0.58850000000000002</v>
      </c>
      <c r="E1348" s="22" t="str">
        <f>[1]DEFEDIS!E320</f>
        <v>60 UNITÉ</v>
      </c>
    </row>
    <row r="1349" spans="1:5" x14ac:dyDescent="0.25">
      <c r="A1349" s="6" t="s">
        <v>1340</v>
      </c>
      <c r="B1349" s="20"/>
      <c r="C1349" s="21">
        <f>'[1]CAN-AM'!C218</f>
        <v>24.95</v>
      </c>
      <c r="D1349" s="22">
        <f>'[1]CAN-AM'!D218</f>
        <v>1.0395833333333333</v>
      </c>
      <c r="E1349" s="22" t="str">
        <f>'[1]CAN-AM'!E218</f>
        <v>6*4 UNITÉ</v>
      </c>
    </row>
    <row r="1350" spans="1:5" x14ac:dyDescent="0.25">
      <c r="A1350" s="4" t="s">
        <v>1341</v>
      </c>
      <c r="B1350" s="15"/>
      <c r="C1350" s="14">
        <f>'[1]GOURMET PRIVILÈGE'!$C$45</f>
        <v>3.35</v>
      </c>
      <c r="D1350" s="16">
        <f>C1350/12</f>
        <v>0.27916666666666667</v>
      </c>
      <c r="E1350" s="16" t="s">
        <v>2599</v>
      </c>
    </row>
    <row r="1351" spans="1:5" x14ac:dyDescent="0.25">
      <c r="A1351" s="6" t="s">
        <v>1342</v>
      </c>
      <c r="B1351" s="20"/>
      <c r="C1351" s="21">
        <f>'[1]GOURMET PRIVILÈGE'!$C$46</f>
        <v>0.04</v>
      </c>
      <c r="D1351" s="22">
        <f>C1351/12</f>
        <v>3.3333333333333335E-3</v>
      </c>
      <c r="E1351" s="22" t="s">
        <v>2599</v>
      </c>
    </row>
    <row r="1352" spans="1:5" x14ac:dyDescent="0.25">
      <c r="A1352" s="4" t="s">
        <v>1343</v>
      </c>
      <c r="B1352" s="15"/>
      <c r="C1352" s="14">
        <f>'[1]GOURMET PRIVILÈGE'!$C$47</f>
        <v>4.2</v>
      </c>
      <c r="D1352" s="16">
        <f>C1352/12</f>
        <v>0.35000000000000003</v>
      </c>
      <c r="E1352" s="16" t="s">
        <v>2599</v>
      </c>
    </row>
    <row r="1353" spans="1:5" x14ac:dyDescent="0.25">
      <c r="A1353" s="4" t="s">
        <v>1344</v>
      </c>
      <c r="B1353" s="15"/>
      <c r="C1353" s="14">
        <f>[1]DEFEDIS!C321</f>
        <v>16.27</v>
      </c>
      <c r="D1353" s="16">
        <f>[1]DEFEDIS!D321</f>
        <v>0.19369047619047619</v>
      </c>
      <c r="E1353" s="16" t="str">
        <f>[1]DEFEDIS!E321</f>
        <v>84 UN</v>
      </c>
    </row>
    <row r="1354" spans="1:5" x14ac:dyDescent="0.25">
      <c r="A1354" s="4" t="s">
        <v>1345</v>
      </c>
      <c r="B1354" s="15"/>
      <c r="C1354" s="14">
        <f>[1]DEFEDIS!C322</f>
        <v>16.27</v>
      </c>
      <c r="D1354" s="16">
        <f>[1]DEFEDIS!D322</f>
        <v>0.19369047619047619</v>
      </c>
      <c r="E1354" s="16" t="str">
        <f>[1]DEFEDIS!E322</f>
        <v>84 UN</v>
      </c>
    </row>
    <row r="1355" spans="1:5" x14ac:dyDescent="0.25">
      <c r="A1355" s="4" t="s">
        <v>1346</v>
      </c>
      <c r="B1355" s="15"/>
      <c r="C1355" s="14">
        <f>'[1]CAN-AM'!C219</f>
        <v>12.75</v>
      </c>
      <c r="D1355" s="16">
        <f>'[1]CAN-AM'!D219</f>
        <v>255</v>
      </c>
      <c r="E1355" s="16" t="str">
        <f>'[1]CAN-AM'!E219</f>
        <v>50 GR</v>
      </c>
    </row>
    <row r="1356" spans="1:5" x14ac:dyDescent="0.25">
      <c r="A1356" s="6" t="s">
        <v>1347</v>
      </c>
      <c r="B1356" s="20"/>
      <c r="C1356" s="21">
        <f>'[1]Fromagerie du 2em'!$C$75</f>
        <v>5.09</v>
      </c>
      <c r="D1356" s="22">
        <f>C1356*8</f>
        <v>40.72</v>
      </c>
      <c r="E1356" s="22" t="s">
        <v>2709</v>
      </c>
    </row>
    <row r="1357" spans="1:5" x14ac:dyDescent="0.25">
      <c r="A1357" s="6" t="s">
        <v>1348</v>
      </c>
      <c r="B1357" s="20"/>
      <c r="C1357" s="21">
        <f>[1]DEFEDIS!C323</f>
        <v>40.06</v>
      </c>
      <c r="D1357" s="22">
        <f>[1]DEFEDIS!D323</f>
        <v>0.25037500000000001</v>
      </c>
      <c r="E1357" s="22" t="str">
        <f>[1]DEFEDIS!E323</f>
        <v>160 UN</v>
      </c>
    </row>
    <row r="1358" spans="1:5" x14ac:dyDescent="0.25">
      <c r="A1358" s="4" t="s">
        <v>1349</v>
      </c>
      <c r="B1358" s="15"/>
      <c r="C1358" s="14">
        <f>'[1]CAN-AM'!C220</f>
        <v>76.69</v>
      </c>
      <c r="D1358" s="16">
        <f>'[1]CAN-AM'!D220</f>
        <v>1.0363513513513514</v>
      </c>
      <c r="E1358" s="16" t="str">
        <f>'[1]CAN-AM'!E220</f>
        <v>74 UN</v>
      </c>
    </row>
    <row r="1359" spans="1:5" x14ac:dyDescent="0.25">
      <c r="A1359" s="6" t="s">
        <v>1350</v>
      </c>
      <c r="B1359" s="20"/>
      <c r="C1359" s="21">
        <f>'[1]CAN-AM'!$C$221</f>
        <v>25.07</v>
      </c>
      <c r="D1359" s="22">
        <f>C1359/96</f>
        <v>0.26114583333333335</v>
      </c>
      <c r="E1359" s="22" t="s">
        <v>2710</v>
      </c>
    </row>
    <row r="1360" spans="1:5" x14ac:dyDescent="0.25">
      <c r="A1360" s="6" t="s">
        <v>1351</v>
      </c>
      <c r="B1360" s="20"/>
      <c r="C1360" s="21"/>
      <c r="D1360" s="22">
        <f>'[1]FICHES TECHNIQUES LOGES CHAUD'!$E$12186</f>
        <v>0.92447592592592587</v>
      </c>
      <c r="E1360" s="22"/>
    </row>
    <row r="1361" spans="1:5" x14ac:dyDescent="0.25">
      <c r="A1361" s="6" t="s">
        <v>1352</v>
      </c>
      <c r="B1361" s="20"/>
      <c r="C1361" s="21">
        <f>'[1]CAN-AM'!C226</f>
        <v>12</v>
      </c>
      <c r="D1361" s="22">
        <f>'[1]CAN-AM'!D226</f>
        <v>120</v>
      </c>
      <c r="E1361" s="22" t="str">
        <f>'[1]CAN-AM'!E226</f>
        <v>100GR</v>
      </c>
    </row>
    <row r="1362" spans="1:5" x14ac:dyDescent="0.25">
      <c r="A1362" s="4" t="s">
        <v>1353</v>
      </c>
      <c r="B1362" s="15"/>
      <c r="C1362" s="14">
        <f>'[1]CAN-AM'!C222</f>
        <v>42.88</v>
      </c>
      <c r="D1362" s="16">
        <f>'[1]CAN-AM'!D222</f>
        <v>0.44666666666666671</v>
      </c>
      <c r="E1362" s="16" t="str">
        <f>'[1]CAN-AM'!E222</f>
        <v>96'</v>
      </c>
    </row>
    <row r="1363" spans="1:5" x14ac:dyDescent="0.25">
      <c r="A1363" s="6" t="s">
        <v>1354</v>
      </c>
      <c r="B1363" s="20"/>
      <c r="C1363" s="21">
        <f>'[1]monde du raviolis'!$C$31</f>
        <v>6.3</v>
      </c>
      <c r="D1363" s="22">
        <f>C1363</f>
        <v>6.3</v>
      </c>
      <c r="E1363" s="22" t="s">
        <v>2552</v>
      </c>
    </row>
    <row r="1364" spans="1:5" x14ac:dyDescent="0.25">
      <c r="A1364" s="6" t="s">
        <v>1355</v>
      </c>
      <c r="B1364" s="20"/>
      <c r="C1364" s="21">
        <f>'[1]CAN-AM'!C224</f>
        <v>74.63</v>
      </c>
      <c r="D1364" s="22">
        <f>'[1]CAN-AM'!D224</f>
        <v>0.38869791666666664</v>
      </c>
      <c r="E1364" s="22">
        <f>'[1]CAN-AM'!E224</f>
        <v>192</v>
      </c>
    </row>
    <row r="1365" spans="1:5" x14ac:dyDescent="0.25">
      <c r="A1365" s="6" t="s">
        <v>1356</v>
      </c>
      <c r="B1365" s="20"/>
      <c r="C1365" s="21">
        <f>[1]DEFEDIS!C326</f>
        <v>30</v>
      </c>
      <c r="D1365" s="22">
        <f>[1]DEFEDIS!D326</f>
        <v>30</v>
      </c>
      <c r="E1365" s="22" t="str">
        <f>[1]DEFEDIS!E326</f>
        <v>KG</v>
      </c>
    </row>
    <row r="1366" spans="1:5" x14ac:dyDescent="0.25">
      <c r="A1366" s="6" t="s">
        <v>1357</v>
      </c>
      <c r="B1366" s="20"/>
      <c r="C1366" s="21">
        <f>'[1]CAN-AM'!C225</f>
        <v>36.75</v>
      </c>
      <c r="D1366" s="22">
        <f>'[1]CAN-AM'!D225</f>
        <v>3.0625</v>
      </c>
      <c r="E1366" s="22" t="str">
        <f>'[1]CAN-AM'!E225</f>
        <v>12UN</v>
      </c>
    </row>
    <row r="1367" spans="1:5" x14ac:dyDescent="0.25">
      <c r="A1367" s="6" t="s">
        <v>1358</v>
      </c>
      <c r="B1367" s="20"/>
      <c r="C1367" s="21">
        <f>[1]DEFEDIS!C327</f>
        <v>104.66</v>
      </c>
      <c r="D1367" s="22">
        <f>[1]DEFEDIS!D327</f>
        <v>0.72680555555555548</v>
      </c>
      <c r="E1367" s="22" t="str">
        <f>[1]DEFEDIS!E327</f>
        <v>144UN</v>
      </c>
    </row>
    <row r="1368" spans="1:5" x14ac:dyDescent="0.25">
      <c r="A1368" s="4" t="s">
        <v>1359</v>
      </c>
      <c r="B1368" s="15"/>
      <c r="C1368" s="14">
        <f>'[1]GOURMET PRIVILÈGE'!C78</f>
        <v>4.9000000000000004</v>
      </c>
      <c r="D1368" s="16">
        <f>'[1]GOURMET PRIVILÈGE'!D78</f>
        <v>0.40833333333333338</v>
      </c>
      <c r="E1368" s="16" t="s">
        <v>2599</v>
      </c>
    </row>
    <row r="1369" spans="1:5" x14ac:dyDescent="0.25">
      <c r="A1369" s="4" t="s">
        <v>1360</v>
      </c>
      <c r="B1369" s="15"/>
      <c r="C1369" s="14">
        <f>'[1]GOURMET PRIVILÈGE'!$C$48</f>
        <v>9.6</v>
      </c>
      <c r="D1369" s="16">
        <f>C1369/12</f>
        <v>0.79999999999999993</v>
      </c>
      <c r="E1369" s="16" t="s">
        <v>2599</v>
      </c>
    </row>
    <row r="1370" spans="1:5" x14ac:dyDescent="0.25">
      <c r="A1370" s="6" t="s">
        <v>1361</v>
      </c>
      <c r="B1370" s="20"/>
      <c r="C1370" s="21">
        <f>'[1]CAN-AM'!$C$223</f>
        <v>37.5</v>
      </c>
      <c r="D1370" s="22">
        <f>C1370/2.36</f>
        <v>15.889830508474578</v>
      </c>
      <c r="E1370" s="22" t="s">
        <v>2584</v>
      </c>
    </row>
    <row r="1371" spans="1:5" x14ac:dyDescent="0.25">
      <c r="A1371" s="6" t="s">
        <v>1362</v>
      </c>
      <c r="B1371" s="20"/>
      <c r="C1371" s="21">
        <f>[1]DEFEDIS!C328</f>
        <v>30</v>
      </c>
      <c r="D1371" s="22">
        <f>[1]DEFEDIS!D328</f>
        <v>40</v>
      </c>
      <c r="E1371" s="22" t="str">
        <f>[1]DEFEDIS!E328</f>
        <v>750ML</v>
      </c>
    </row>
    <row r="1372" spans="1:5" x14ac:dyDescent="0.25">
      <c r="A1372" s="6" t="s">
        <v>1363</v>
      </c>
      <c r="B1372" s="20"/>
      <c r="C1372" s="21"/>
      <c r="D1372" s="42">
        <f>'[1]FICHES TECHNIQUES LOGES CHAUD'!$E$12835</f>
        <v>13.967415068336543</v>
      </c>
      <c r="E1372" s="22"/>
    </row>
    <row r="1373" spans="1:5" x14ac:dyDescent="0.25">
      <c r="A1373" s="6" t="s">
        <v>1364</v>
      </c>
      <c r="B1373" s="20"/>
      <c r="C1373" s="21">
        <f>'[1]Fromagerie du 2em'!C64</f>
        <v>30.92</v>
      </c>
      <c r="D1373" s="22">
        <f>'[1]Fromagerie du 2em'!D64</f>
        <v>30.92</v>
      </c>
      <c r="E1373" s="22" t="str">
        <f>'[1]Fromagerie du 2em'!E64</f>
        <v>2.4 KG</v>
      </c>
    </row>
    <row r="1374" spans="1:5" x14ac:dyDescent="0.25">
      <c r="A1374" s="4" t="s">
        <v>1365</v>
      </c>
      <c r="B1374" s="15"/>
      <c r="C1374" s="14">
        <f>'[1]Fromagerie du 2em'!C65</f>
        <v>15.25</v>
      </c>
      <c r="D1374" s="16">
        <f>'[1]Fromagerie du 2em'!D65</f>
        <v>15.25</v>
      </c>
      <c r="E1374" s="16" t="str">
        <f>'[1]Fromagerie du 2em'!E65</f>
        <v>KG</v>
      </c>
    </row>
    <row r="1375" spans="1:5" x14ac:dyDescent="0.25">
      <c r="A1375" s="6" t="s">
        <v>1366</v>
      </c>
      <c r="B1375" s="20"/>
      <c r="C1375" s="21">
        <f>'[1]Gateau UCDS'!$C$33</f>
        <v>162.13999999999999</v>
      </c>
      <c r="D1375" s="22">
        <f>C1375/6</f>
        <v>27.02333333333333</v>
      </c>
      <c r="E1375" s="22" t="s">
        <v>2672</v>
      </c>
    </row>
    <row r="1376" spans="1:5" x14ac:dyDescent="0.25">
      <c r="A1376" s="4" t="s">
        <v>1367</v>
      </c>
      <c r="B1376" s="15"/>
      <c r="C1376" s="14">
        <f>'[1]Fromagerie du 2em'!$C$66</f>
        <v>30.39</v>
      </c>
      <c r="D1376" s="16">
        <f>C1376</f>
        <v>30.39</v>
      </c>
      <c r="E1376" s="16" t="s">
        <v>2562</v>
      </c>
    </row>
    <row r="1377" spans="1:5" x14ac:dyDescent="0.25">
      <c r="A1377" s="6" t="s">
        <v>1368</v>
      </c>
      <c r="B1377" s="20"/>
      <c r="C1377" s="21">
        <f>'[1]CAN-AM'!$C$227</f>
        <v>49.95</v>
      </c>
      <c r="D1377" s="22">
        <f>C1377</f>
        <v>49.95</v>
      </c>
      <c r="E1377" s="22" t="s">
        <v>2552</v>
      </c>
    </row>
    <row r="1378" spans="1:5" x14ac:dyDescent="0.25">
      <c r="A1378" s="6" t="s">
        <v>1369</v>
      </c>
      <c r="B1378" s="20"/>
      <c r="C1378" s="21">
        <f>[1]Transatlantique!C38</f>
        <v>470.35</v>
      </c>
      <c r="D1378" s="22">
        <f>[1]Transatlantique!D38</f>
        <v>470.35</v>
      </c>
      <c r="E1378" s="22" t="str">
        <f>[1]Transatlantique!E38</f>
        <v>KG</v>
      </c>
    </row>
    <row r="1379" spans="1:5" x14ac:dyDescent="0.25">
      <c r="A1379" s="6" t="s">
        <v>1370</v>
      </c>
      <c r="B1379" s="20"/>
      <c r="C1379" s="21">
        <f>[1]Slovenia!C39</f>
        <v>9.9499999999999993</v>
      </c>
      <c r="D1379" s="22">
        <f>[1]Slovenia!D39</f>
        <v>9.9499999999999993</v>
      </c>
      <c r="E1379" s="22" t="str">
        <f>[1]Slovenia!E39</f>
        <v>KG</v>
      </c>
    </row>
    <row r="1380" spans="1:5" x14ac:dyDescent="0.25">
      <c r="A1380" s="4" t="s">
        <v>1371</v>
      </c>
      <c r="B1380" s="15"/>
      <c r="C1380" s="14">
        <f>'[1]VIANDE LAUZON'!C71</f>
        <v>11.33</v>
      </c>
      <c r="D1380" s="39">
        <f>'[1]VIANDE LAUZON'!D71</f>
        <v>11.33</v>
      </c>
      <c r="E1380" s="16" t="str">
        <f>'[1]VIANDE LAUZON'!E71</f>
        <v>KG</v>
      </c>
    </row>
    <row r="1381" spans="1:5" x14ac:dyDescent="0.25">
      <c r="A1381" s="6" t="s">
        <v>1372</v>
      </c>
      <c r="B1381" s="20"/>
      <c r="C1381" s="21">
        <f>[1]DEFEDIS!C330</f>
        <v>7.12</v>
      </c>
      <c r="D1381" s="22">
        <f>[1]DEFEDIS!D330</f>
        <v>7.12</v>
      </c>
      <c r="E1381" s="22" t="str">
        <f>[1]DEFEDIS!E330</f>
        <v>KG</v>
      </c>
    </row>
    <row r="1382" spans="1:5" x14ac:dyDescent="0.25">
      <c r="A1382" s="6" t="s">
        <v>1373</v>
      </c>
      <c r="B1382" s="20"/>
      <c r="C1382" s="21">
        <f>[1]NOREF!C89</f>
        <v>15.61</v>
      </c>
      <c r="D1382" s="22">
        <f>[1]NOREF!D89</f>
        <v>22.955882352941174</v>
      </c>
      <c r="E1382" s="22" t="str">
        <f>[1]NOREF!E89</f>
        <v>KG</v>
      </c>
    </row>
    <row r="1383" spans="1:5" x14ac:dyDescent="0.25">
      <c r="A1383" s="4" t="s">
        <v>1374</v>
      </c>
      <c r="B1383" s="15"/>
      <c r="C1383" s="14">
        <f>[1]NOREF!$C$90</f>
        <v>38.299999999999997</v>
      </c>
      <c r="D1383" s="16">
        <f>C1383</f>
        <v>38.299999999999997</v>
      </c>
      <c r="E1383" s="16" t="s">
        <v>2552</v>
      </c>
    </row>
    <row r="1384" spans="1:5" x14ac:dyDescent="0.25">
      <c r="A1384" s="6" t="s">
        <v>1375</v>
      </c>
      <c r="B1384" s="20"/>
      <c r="C1384" s="21">
        <f>[1]NOREF!$C$91</f>
        <v>3.6</v>
      </c>
      <c r="D1384" s="22">
        <f>C1384</f>
        <v>3.6</v>
      </c>
      <c r="E1384" s="22" t="s">
        <v>2552</v>
      </c>
    </row>
    <row r="1385" spans="1:5" x14ac:dyDescent="0.25">
      <c r="A1385" s="4" t="s">
        <v>1376</v>
      </c>
      <c r="B1385" s="15"/>
      <c r="C1385" s="14">
        <f>[1]NOREF!$C$92</f>
        <v>7.5</v>
      </c>
      <c r="D1385" s="16">
        <f>C1385</f>
        <v>7.5</v>
      </c>
      <c r="E1385" s="16" t="s">
        <v>2552</v>
      </c>
    </row>
    <row r="1386" spans="1:5" x14ac:dyDescent="0.25">
      <c r="A1386" s="6" t="s">
        <v>1377</v>
      </c>
      <c r="B1386" s="20"/>
      <c r="C1386" s="21">
        <f>'[1]Pro bouffe'!$C$35</f>
        <v>11.5</v>
      </c>
      <c r="D1386" s="22">
        <f>C1386</f>
        <v>11.5</v>
      </c>
      <c r="E1386" s="22" t="s">
        <v>2552</v>
      </c>
    </row>
    <row r="1387" spans="1:5" x14ac:dyDescent="0.25">
      <c r="A1387" s="6" t="s">
        <v>1378</v>
      </c>
      <c r="B1387" s="20"/>
      <c r="C1387" s="21">
        <f>[1]Transatlantique!C39</f>
        <v>48</v>
      </c>
      <c r="D1387" s="22">
        <f>[1]Transatlantique!D39</f>
        <v>48</v>
      </c>
      <c r="E1387" s="22" t="str">
        <f>[1]Transatlantique!E39</f>
        <v>KG</v>
      </c>
    </row>
    <row r="1388" spans="1:5" x14ac:dyDescent="0.25">
      <c r="A1388" s="4" t="s">
        <v>1379</v>
      </c>
      <c r="B1388" s="15"/>
      <c r="C1388" s="14">
        <f>[1]FARINEX!$C$12</f>
        <v>46.55</v>
      </c>
      <c r="D1388" s="16"/>
      <c r="E1388" s="16" t="s">
        <v>2555</v>
      </c>
    </row>
    <row r="1389" spans="1:5" x14ac:dyDescent="0.25">
      <c r="A1389" s="6" t="s">
        <v>1380</v>
      </c>
      <c r="B1389" s="20"/>
      <c r="C1389" s="21">
        <f>[1]Transatlantique!$C$40</f>
        <v>58.52</v>
      </c>
      <c r="D1389" s="22">
        <f>C1389</f>
        <v>58.52</v>
      </c>
      <c r="E1389" s="22" t="s">
        <v>2552</v>
      </c>
    </row>
    <row r="1390" spans="1:5" x14ac:dyDescent="0.25">
      <c r="A1390" s="6" t="s">
        <v>1381</v>
      </c>
      <c r="B1390" s="20"/>
      <c r="C1390" s="21"/>
      <c r="D1390" s="37">
        <f>'[1]FICHES TECHNIQUES LOGES FROID'!$E$11087</f>
        <v>6.435833333333334</v>
      </c>
      <c r="E1390" s="22"/>
    </row>
    <row r="1391" spans="1:5" x14ac:dyDescent="0.25">
      <c r="A1391" s="6" t="s">
        <v>1382</v>
      </c>
      <c r="B1391" s="20"/>
      <c r="C1391" s="21">
        <f>[1]DEFEDIS!C332</f>
        <v>34.25</v>
      </c>
      <c r="D1391" s="22">
        <f>[1]DEFEDIS!D332</f>
        <v>3.722826086956522</v>
      </c>
      <c r="E1391" s="22" t="str">
        <f>[1]DEFEDIS!E332</f>
        <v>2*4.6 L</v>
      </c>
    </row>
    <row r="1392" spans="1:5" x14ac:dyDescent="0.25">
      <c r="A1392" s="6" t="s">
        <v>1383</v>
      </c>
      <c r="B1392" s="20"/>
      <c r="C1392" s="21">
        <f>[1]DEFEDIS!$C$331</f>
        <v>12.65</v>
      </c>
      <c r="D1392" s="22"/>
      <c r="E1392" s="22"/>
    </row>
    <row r="1393" spans="1:5" x14ac:dyDescent="0.25">
      <c r="A1393" s="4" t="s">
        <v>1384</v>
      </c>
      <c r="B1393" s="15"/>
      <c r="C1393" s="14">
        <f>[1]DEFEDIS!C333</f>
        <v>33.71</v>
      </c>
      <c r="D1393" s="16">
        <f>[1]DEFEDIS!D333</f>
        <v>3.371</v>
      </c>
      <c r="E1393" s="16" t="str">
        <f>[1]DEFEDIS!E333</f>
        <v>2*5L</v>
      </c>
    </row>
    <row r="1394" spans="1:5" x14ac:dyDescent="0.25">
      <c r="A1394" s="6" t="s">
        <v>1385</v>
      </c>
      <c r="B1394" s="20"/>
      <c r="C1394" s="21">
        <f>'[1]CAN-AM FRUITS SECS'!$C$128</f>
        <v>14.9</v>
      </c>
      <c r="D1394" s="22">
        <f>C1394/1.5</f>
        <v>9.9333333333333336</v>
      </c>
      <c r="E1394" s="22" t="s">
        <v>2711</v>
      </c>
    </row>
    <row r="1395" spans="1:5" x14ac:dyDescent="0.25">
      <c r="A1395" s="6" t="s">
        <v>1386</v>
      </c>
      <c r="B1395" s="20"/>
      <c r="C1395" s="21">
        <f>[1]DEFEDIS!C334</f>
        <v>5.35</v>
      </c>
      <c r="D1395" s="22">
        <f>[1]DEFEDIS!D334</f>
        <v>11.877000000000001</v>
      </c>
      <c r="E1395" s="22" t="str">
        <f>[1]DEFEDIS!E334</f>
        <v>450GR</v>
      </c>
    </row>
    <row r="1396" spans="1:5" x14ac:dyDescent="0.25">
      <c r="A1396" s="4" t="s">
        <v>1387</v>
      </c>
      <c r="B1396" s="15"/>
      <c r="C1396" s="14">
        <f>[1]DEFEDIS!C336</f>
        <v>36.21</v>
      </c>
      <c r="D1396" s="16">
        <f>[1]DEFEDIS!D336</f>
        <v>3.9358695652173918</v>
      </c>
      <c r="E1396" s="16" t="str">
        <f>[1]DEFEDIS!E336</f>
        <v>2*4.6L</v>
      </c>
    </row>
    <row r="1397" spans="1:5" x14ac:dyDescent="0.25">
      <c r="A1397" s="6" t="s">
        <v>1388</v>
      </c>
      <c r="B1397" s="20"/>
      <c r="C1397" s="21">
        <f>[1]DEFEDIS!$C$337</f>
        <v>14.06</v>
      </c>
      <c r="D1397" s="22">
        <v>0.95</v>
      </c>
      <c r="E1397" s="22" t="s">
        <v>2712</v>
      </c>
    </row>
    <row r="1398" spans="1:5" x14ac:dyDescent="0.25">
      <c r="A1398" s="4" t="s">
        <v>1389</v>
      </c>
      <c r="B1398" s="15"/>
      <c r="C1398" s="14">
        <f>'[1]Fromagerie du 2em'!C68</f>
        <v>109.13</v>
      </c>
      <c r="D1398" s="16">
        <f>'[1]Fromagerie du 2em'!D68</f>
        <v>10.913</v>
      </c>
      <c r="E1398" s="16" t="str">
        <f>'[1]Fromagerie du 2em'!E68</f>
        <v>4*2.5KG</v>
      </c>
    </row>
    <row r="1399" spans="1:5" x14ac:dyDescent="0.25">
      <c r="A1399" s="6" t="s">
        <v>1390</v>
      </c>
      <c r="B1399" s="20"/>
      <c r="C1399" s="21">
        <f>'[1]Fromagerie du 2em'!$C$69</f>
        <v>10.25</v>
      </c>
      <c r="D1399" s="22">
        <f>C1399</f>
        <v>10.25</v>
      </c>
      <c r="E1399" s="22" t="s">
        <v>2552</v>
      </c>
    </row>
    <row r="1400" spans="1:5" x14ac:dyDescent="0.25">
      <c r="A1400" s="4" t="s">
        <v>1391</v>
      </c>
      <c r="B1400" s="15"/>
      <c r="C1400" s="14">
        <f>'[1]Fromagerie du 2em'!C70</f>
        <v>9.49</v>
      </c>
      <c r="D1400" s="16">
        <f>'[1]Fromagerie du 2em'!D70</f>
        <v>47.45</v>
      </c>
      <c r="E1400" s="16" t="str">
        <f>'[1]Fromagerie du 2em'!E70</f>
        <v>200 GRAMMES</v>
      </c>
    </row>
    <row r="1401" spans="1:5" x14ac:dyDescent="0.25">
      <c r="A1401" s="6" t="s">
        <v>1392</v>
      </c>
      <c r="B1401" s="20"/>
      <c r="C1401" s="21">
        <f>'[1]Fromagerie du 2em'!C67</f>
        <v>5.4</v>
      </c>
      <c r="D1401" s="22">
        <f>'[1]Fromagerie du 2em'!D67</f>
        <v>21.6</v>
      </c>
      <c r="E1401" s="22" t="str">
        <f>'[1]Fromagerie du 2em'!E67</f>
        <v>250GR</v>
      </c>
    </row>
    <row r="1402" spans="1:5" x14ac:dyDescent="0.25">
      <c r="A1402" s="6" t="s">
        <v>1393</v>
      </c>
      <c r="B1402" s="20"/>
      <c r="C1402" s="21">
        <f>[1]DEFEDIS!$C$338</f>
        <v>4.55</v>
      </c>
      <c r="D1402" s="22">
        <f>C1402</f>
        <v>4.55</v>
      </c>
      <c r="E1402" s="22" t="s">
        <v>2552</v>
      </c>
    </row>
    <row r="1403" spans="1:5" x14ac:dyDescent="0.25">
      <c r="A1403" s="6" t="s">
        <v>1394</v>
      </c>
      <c r="B1403" s="20"/>
      <c r="C1403" s="21">
        <v>0.33</v>
      </c>
      <c r="D1403" s="22">
        <f>C1403</f>
        <v>0.33</v>
      </c>
      <c r="E1403" s="22" t="s">
        <v>2555</v>
      </c>
    </row>
    <row r="1404" spans="1:5" x14ac:dyDescent="0.25">
      <c r="A1404" s="4" t="s">
        <v>1395</v>
      </c>
      <c r="B1404" s="15"/>
      <c r="C1404" s="14">
        <f>[1]DEFEDIS!C339</f>
        <v>39.26</v>
      </c>
      <c r="D1404" s="16">
        <f>[1]DEFEDIS!D339</f>
        <v>0.24234567901234566</v>
      </c>
      <c r="E1404" s="16" t="str">
        <f>[1]DEFEDIS!E339</f>
        <v>162 UN</v>
      </c>
    </row>
    <row r="1405" spans="1:5" x14ac:dyDescent="0.25">
      <c r="A1405" s="4" t="s">
        <v>1396</v>
      </c>
      <c r="B1405" s="15"/>
      <c r="C1405" s="14">
        <f>[1]DEFEDIS!C340</f>
        <v>18.5</v>
      </c>
      <c r="D1405" s="16">
        <f>[1]DEFEDIS!D340</f>
        <v>0.77083333333333337</v>
      </c>
      <c r="E1405" s="16" t="str">
        <f>[1]DEFEDIS!E340</f>
        <v>24 unités</v>
      </c>
    </row>
    <row r="1406" spans="1:5" x14ac:dyDescent="0.25">
      <c r="A1406" s="6" t="s">
        <v>1397</v>
      </c>
      <c r="B1406" s="20"/>
      <c r="C1406" s="21">
        <f>'[1]CAN-AM'!C228</f>
        <v>31.5</v>
      </c>
      <c r="D1406" s="22">
        <f>'[1]CAN-AM'!D228</f>
        <v>15.441176470588236</v>
      </c>
      <c r="E1406" s="22" t="str">
        <f>'[1]CAN-AM'!E228</f>
        <v>12/CS</v>
      </c>
    </row>
    <row r="1407" spans="1:5" x14ac:dyDescent="0.25">
      <c r="A1407" s="6" t="s">
        <v>1398</v>
      </c>
      <c r="B1407" s="20"/>
      <c r="C1407" s="21">
        <f>'[1]CAN-AM FRUITS SECS'!C129</f>
        <v>47.95</v>
      </c>
      <c r="D1407" s="22">
        <f>'[1]CAN-AM FRUITS SECS'!D129</f>
        <v>9.59</v>
      </c>
      <c r="E1407" s="22" t="str">
        <f>'[1]CAN-AM FRUITS SECS'!E129</f>
        <v>5*1KG</v>
      </c>
    </row>
    <row r="1408" spans="1:5" x14ac:dyDescent="0.25">
      <c r="A1408" s="4" t="s">
        <v>1399</v>
      </c>
      <c r="B1408" s="15"/>
      <c r="C1408" s="14">
        <f>'[1]CAN-AM FRUITS SECS'!C131</f>
        <v>26.5</v>
      </c>
      <c r="D1408" s="16">
        <f>'[1]CAN-AM FRUITS SECS'!D131</f>
        <v>26.5</v>
      </c>
      <c r="E1408" s="16" t="str">
        <f>'[1]CAN-AM FRUITS SECS'!E131</f>
        <v>1KG</v>
      </c>
    </row>
    <row r="1409" spans="1:5" x14ac:dyDescent="0.25">
      <c r="A1409" s="4" t="s">
        <v>1400</v>
      </c>
      <c r="B1409" s="15"/>
      <c r="C1409" s="14">
        <f>[1]DEFEDIS!C342</f>
        <v>23.17</v>
      </c>
      <c r="D1409" s="16">
        <f>[1]DEFEDIS!D342</f>
        <v>2.1393633333333333</v>
      </c>
      <c r="E1409" s="16" t="str">
        <f>[1]DEFEDIS!E342</f>
        <v>6*554GR</v>
      </c>
    </row>
    <row r="1410" spans="1:5" x14ac:dyDescent="0.25">
      <c r="A1410" s="6" t="s">
        <v>1401</v>
      </c>
      <c r="B1410" s="20"/>
      <c r="C1410" s="21">
        <f>[1]BOVITENDRE!$C$102</f>
        <v>36.46</v>
      </c>
      <c r="D1410" s="22">
        <f>C1410/9.07</f>
        <v>4.0198456449834623</v>
      </c>
      <c r="E1410" s="22" t="s">
        <v>2601</v>
      </c>
    </row>
    <row r="1411" spans="1:5" x14ac:dyDescent="0.25">
      <c r="A1411" s="6" t="s">
        <v>1402</v>
      </c>
      <c r="B1411" s="20"/>
      <c r="C1411" s="21">
        <v>2.7</v>
      </c>
      <c r="D1411" s="22">
        <f>C1411</f>
        <v>2.7</v>
      </c>
      <c r="E1411" s="22" t="s">
        <v>2713</v>
      </c>
    </row>
    <row r="1412" spans="1:5" x14ac:dyDescent="0.25">
      <c r="A1412" s="4" t="s">
        <v>1403</v>
      </c>
      <c r="B1412" s="15"/>
      <c r="C1412" s="14">
        <f>[1]BOVITENDRE!$C$103</f>
        <v>32.14</v>
      </c>
      <c r="D1412" s="16">
        <f>C1412/7</f>
        <v>4.5914285714285716</v>
      </c>
      <c r="E1412" s="16" t="s">
        <v>2681</v>
      </c>
    </row>
    <row r="1413" spans="1:5" x14ac:dyDescent="0.25">
      <c r="A1413" s="4" t="s">
        <v>1404</v>
      </c>
      <c r="B1413" s="15"/>
      <c r="C1413" s="14">
        <f>[1]FARINEX!C173</f>
        <v>30</v>
      </c>
      <c r="D1413" s="16">
        <f>[1]FARINEX!D173</f>
        <v>30</v>
      </c>
      <c r="E1413" s="16" t="str">
        <f>[1]FARINEX!E173</f>
        <v>KG</v>
      </c>
    </row>
    <row r="1414" spans="1:5" x14ac:dyDescent="0.25">
      <c r="A1414" s="6" t="s">
        <v>1405</v>
      </c>
      <c r="B1414" s="20"/>
      <c r="C1414" s="21">
        <f>'[1]CAN-AM'!$C$232</f>
        <v>10.69</v>
      </c>
      <c r="D1414" s="22">
        <f>C1414/22.67</f>
        <v>0.47154830172033518</v>
      </c>
      <c r="E1414" s="22" t="s">
        <v>2604</v>
      </c>
    </row>
    <row r="1415" spans="1:5" x14ac:dyDescent="0.25">
      <c r="A1415" s="4" t="s">
        <v>1406</v>
      </c>
      <c r="B1415" s="15"/>
      <c r="C1415" s="14">
        <f>'[1]CAN-AM'!$C$230</f>
        <v>23</v>
      </c>
      <c r="D1415" s="16">
        <f>C1415/48</f>
        <v>0.47916666666666669</v>
      </c>
      <c r="E1415" s="16" t="s">
        <v>2609</v>
      </c>
    </row>
    <row r="1416" spans="1:5" x14ac:dyDescent="0.25">
      <c r="A1416" s="6" t="s">
        <v>1407</v>
      </c>
      <c r="B1416" s="20"/>
      <c r="C1416" s="21">
        <f>[1]DEFEDIS!$C$341</f>
        <v>23.5</v>
      </c>
      <c r="D1416" s="22">
        <v>0</v>
      </c>
      <c r="E1416" s="22" t="s">
        <v>2714</v>
      </c>
    </row>
    <row r="1417" spans="1:5" x14ac:dyDescent="0.25">
      <c r="A1417" s="6" t="s">
        <v>1408</v>
      </c>
      <c r="B1417" s="20"/>
      <c r="C1417" s="21"/>
      <c r="D1417" s="42">
        <f>'[1]FICHES TECHNIQUES LOGES CHAUD'!$E$14460</f>
        <v>1.8897602787213112</v>
      </c>
      <c r="E1417" s="22"/>
    </row>
    <row r="1418" spans="1:5" x14ac:dyDescent="0.25">
      <c r="A1418" s="6" t="s">
        <v>1409</v>
      </c>
      <c r="B1418" s="20"/>
      <c r="C1418" s="21">
        <v>0.5</v>
      </c>
      <c r="D1418" s="42">
        <f>C1418</f>
        <v>0.5</v>
      </c>
      <c r="E1418" s="22" t="s">
        <v>2591</v>
      </c>
    </row>
    <row r="1419" spans="1:5" x14ac:dyDescent="0.25">
      <c r="A1419" s="4" t="s">
        <v>1410</v>
      </c>
      <c r="B1419" s="15"/>
      <c r="C1419" s="14">
        <f>'[1]AMOUR DE PAIN'!$C$18</f>
        <v>0</v>
      </c>
      <c r="D1419" s="16">
        <f>C1419</f>
        <v>0</v>
      </c>
      <c r="E1419" s="16"/>
    </row>
    <row r="1420" spans="1:5" x14ac:dyDescent="0.25">
      <c r="A1420" s="4" t="s">
        <v>1411</v>
      </c>
      <c r="B1420" s="15"/>
      <c r="C1420" s="14"/>
      <c r="D1420" s="38">
        <f>'[1]FICHES TECHNIQUES LOGES CHAUD'!$C$755</f>
        <v>6.8574687106634711</v>
      </c>
      <c r="E1420" s="16"/>
    </row>
    <row r="1421" spans="1:5" x14ac:dyDescent="0.25">
      <c r="A1421" s="6" t="s">
        <v>1412</v>
      </c>
      <c r="B1421" s="20"/>
      <c r="C1421" s="21">
        <f>'[1]CAN-AM FRUITS SECS'!C131</f>
        <v>26.5</v>
      </c>
      <c r="D1421" s="22">
        <f>'[1]CAN-AM FRUITS SECS'!D131</f>
        <v>26.5</v>
      </c>
      <c r="E1421" s="22" t="str">
        <f>'[1]CAN-AM FRUITS SECS'!E131</f>
        <v>1KG</v>
      </c>
    </row>
    <row r="1422" spans="1:5" x14ac:dyDescent="0.25">
      <c r="A1422" s="6" t="s">
        <v>1413</v>
      </c>
      <c r="B1422" s="20"/>
      <c r="C1422" s="21">
        <f>'[1]CAN-AM FRUITS SECS'!C132</f>
        <v>29.75</v>
      </c>
      <c r="D1422" s="22">
        <f>'[1]CAN-AM FRUITS SECS'!D132</f>
        <v>29.75</v>
      </c>
      <c r="E1422" s="22" t="str">
        <f>'[1]CAN-AM FRUITS SECS'!E132</f>
        <v>KG</v>
      </c>
    </row>
    <row r="1423" spans="1:5" x14ac:dyDescent="0.25">
      <c r="A1423" s="6" t="s">
        <v>1414</v>
      </c>
      <c r="B1423" s="20"/>
      <c r="C1423" s="21">
        <f>'[1]CAN-AM FRUITS SECS'!C133</f>
        <v>14.96</v>
      </c>
      <c r="D1423" s="22">
        <f>'[1]CAN-AM FRUITS SECS'!D133</f>
        <v>14.96</v>
      </c>
      <c r="E1423" s="22" t="str">
        <f>'[1]CAN-AM FRUITS SECS'!E133</f>
        <v>KG</v>
      </c>
    </row>
    <row r="1424" spans="1:5" x14ac:dyDescent="0.25">
      <c r="A1424" s="6" t="s">
        <v>1415</v>
      </c>
      <c r="B1424" s="20"/>
      <c r="C1424" s="21">
        <f>'[1]CAN-AM FRUITS SECS'!C134</f>
        <v>179.5</v>
      </c>
      <c r="D1424" s="22">
        <f>'[1]CAN-AM FRUITS SECS'!D134</f>
        <v>14.958333333333334</v>
      </c>
      <c r="E1424" s="22" t="str">
        <f>'[1]CAN-AM FRUITS SECS'!E134</f>
        <v>12KG</v>
      </c>
    </row>
    <row r="1425" spans="1:5" x14ac:dyDescent="0.25">
      <c r="A1425" s="6" t="s">
        <v>1416</v>
      </c>
      <c r="B1425" s="20"/>
      <c r="C1425" s="21"/>
      <c r="D1425" s="42">
        <f>'[1]FICHES TECHNIQUES LOGES FROID'!$E$17100</f>
        <v>23.232176767676769</v>
      </c>
      <c r="E1425" s="22"/>
    </row>
    <row r="1426" spans="1:5" x14ac:dyDescent="0.25">
      <c r="A1426" s="4" t="s">
        <v>1417</v>
      </c>
      <c r="B1426" s="15"/>
      <c r="C1426" s="14">
        <f>[1]DEFEDIS!C343</f>
        <v>50.92</v>
      </c>
      <c r="D1426" s="16">
        <f>[1]DEFEDIS!D343</f>
        <v>16.973333333333333</v>
      </c>
      <c r="E1426" s="16" t="str">
        <f>[1]DEFEDIS!E343</f>
        <v>3KG</v>
      </c>
    </row>
    <row r="1427" spans="1:5" x14ac:dyDescent="0.25">
      <c r="A1427" s="4" t="s">
        <v>1418</v>
      </c>
      <c r="B1427" s="15"/>
      <c r="C1427" s="14">
        <f>[1]Slovenia!$C$40</f>
        <v>7.95</v>
      </c>
      <c r="D1427" s="16">
        <f>C1427</f>
        <v>7.95</v>
      </c>
      <c r="E1427" s="16" t="s">
        <v>2552</v>
      </c>
    </row>
    <row r="1428" spans="1:5" x14ac:dyDescent="0.25">
      <c r="A1428" s="4" t="s">
        <v>1419</v>
      </c>
      <c r="B1428" s="15"/>
      <c r="C1428" s="14">
        <f>'[1]CAN-AM FRUITS SECS'!C135</f>
        <v>22.75</v>
      </c>
      <c r="D1428" s="16">
        <f>'[1]CAN-AM FRUITS SECS'!D135</f>
        <v>22.75</v>
      </c>
      <c r="E1428" s="16" t="str">
        <f>'[1]CAN-AM FRUITS SECS'!E135</f>
        <v>KG</v>
      </c>
    </row>
    <row r="1429" spans="1:5" x14ac:dyDescent="0.25">
      <c r="A1429" s="4" t="s">
        <v>1420</v>
      </c>
      <c r="B1429" s="15"/>
      <c r="C1429" s="14">
        <f>'[1]CAN-AM FRUITS SECS'!C136</f>
        <v>10.9</v>
      </c>
      <c r="D1429" s="16">
        <f>'[1]CAN-AM FRUITS SECS'!D136</f>
        <v>5.45</v>
      </c>
      <c r="E1429" s="16" t="str">
        <f>'[1]CAN-AM FRUITS SECS'!E136</f>
        <v>2KG</v>
      </c>
    </row>
    <row r="1430" spans="1:5" x14ac:dyDescent="0.25">
      <c r="A1430" s="4" t="s">
        <v>1421</v>
      </c>
      <c r="B1430" s="15"/>
      <c r="C1430" s="14">
        <f>'[1]CAN-AM FRUITS SECS'!C137</f>
        <v>60.25</v>
      </c>
      <c r="D1430" s="16">
        <f>'[1]CAN-AM FRUITS SECS'!D137</f>
        <v>12.05</v>
      </c>
      <c r="E1430" s="16" t="str">
        <f>'[1]CAN-AM FRUITS SECS'!E137</f>
        <v>5*1KG</v>
      </c>
    </row>
    <row r="1431" spans="1:5" x14ac:dyDescent="0.25">
      <c r="A1431" s="4" t="s">
        <v>1422</v>
      </c>
      <c r="B1431" s="15"/>
      <c r="C1431" s="14">
        <f>'[1]CAN-AM FRUITS SECS'!C140</f>
        <v>29.95</v>
      </c>
      <c r="D1431" s="16">
        <f>'[1]CAN-AM FRUITS SECS'!D140</f>
        <v>29.95</v>
      </c>
      <c r="E1431" s="16" t="str">
        <f>'[1]CAN-AM FRUITS SECS'!E140</f>
        <v>KG</v>
      </c>
    </row>
    <row r="1432" spans="1:5" x14ac:dyDescent="0.25">
      <c r="A1432" s="6" t="s">
        <v>1423</v>
      </c>
      <c r="B1432" s="20"/>
      <c r="C1432" s="21">
        <f>'[1]CAN-AM FRUITS SECS'!C138</f>
        <v>23.95</v>
      </c>
      <c r="D1432" s="22">
        <f>'[1]CAN-AM FRUITS SECS'!D138</f>
        <v>23.95</v>
      </c>
      <c r="E1432" s="22" t="str">
        <f>'[1]CAN-AM FRUITS SECS'!E138</f>
        <v>1 KG</v>
      </c>
    </row>
    <row r="1433" spans="1:5" x14ac:dyDescent="0.25">
      <c r="A1433" s="4" t="s">
        <v>1423</v>
      </c>
      <c r="B1433" s="15"/>
      <c r="C1433" s="14">
        <f>'[1]CAN-AM FRUITS SECS'!C139</f>
        <v>199</v>
      </c>
      <c r="D1433" s="16">
        <f>'[1]CAN-AM FRUITS SECS'!D139</f>
        <v>17.563989408649604</v>
      </c>
      <c r="E1433" s="16" t="str">
        <f>'[1]CAN-AM FRUITS SECS'!E139</f>
        <v>25 LBS</v>
      </c>
    </row>
    <row r="1434" spans="1:5" x14ac:dyDescent="0.25">
      <c r="A1434" s="4" t="s">
        <v>1424</v>
      </c>
      <c r="B1434" s="15"/>
      <c r="C1434" s="14">
        <f>[1]DEFEDIS!C344</f>
        <v>3.99</v>
      </c>
      <c r="D1434" s="16">
        <f>[1]DEFEDIS!D344</f>
        <v>15.96</v>
      </c>
      <c r="E1434" s="16" t="str">
        <f>[1]DEFEDIS!E344</f>
        <v>250GR</v>
      </c>
    </row>
    <row r="1435" spans="1:5" x14ac:dyDescent="0.25">
      <c r="A1435" s="6" t="s">
        <v>1425</v>
      </c>
      <c r="B1435" s="20"/>
      <c r="C1435" s="21">
        <f>'[1]CAN-AM FRUITS SECS'!C141</f>
        <v>49.95</v>
      </c>
      <c r="D1435" s="22">
        <f>'[1]CAN-AM FRUITS SECS'!D141</f>
        <v>49.95</v>
      </c>
      <c r="E1435" s="22" t="str">
        <f>'[1]CAN-AM FRUITS SECS'!E141</f>
        <v>KG</v>
      </c>
    </row>
    <row r="1436" spans="1:5" x14ac:dyDescent="0.25">
      <c r="A1436" s="6" t="s">
        <v>1426</v>
      </c>
      <c r="B1436" s="20"/>
      <c r="C1436" s="21">
        <f>'[1]CAN-AM'!C233</f>
        <v>40</v>
      </c>
      <c r="D1436" s="22">
        <f>'[1]CAN-AM'!D233</f>
        <v>40</v>
      </c>
      <c r="E1436" s="22" t="str">
        <f>'[1]CAN-AM'!E233</f>
        <v>KG</v>
      </c>
    </row>
    <row r="1437" spans="1:5" x14ac:dyDescent="0.25">
      <c r="A1437" s="4" t="s">
        <v>1427</v>
      </c>
      <c r="B1437" s="15"/>
      <c r="C1437" s="14">
        <f>[1]DEFEDIS!$C$345</f>
        <v>15.6</v>
      </c>
      <c r="D1437" s="16">
        <f>C1437/4.53</f>
        <v>3.443708609271523</v>
      </c>
      <c r="E1437" s="16" t="s">
        <v>2582</v>
      </c>
    </row>
    <row r="1438" spans="1:5" x14ac:dyDescent="0.25">
      <c r="A1438" s="4" t="s">
        <v>1428</v>
      </c>
      <c r="B1438" s="15"/>
      <c r="C1438" s="14">
        <f>[1]DEFEDIS!C349</f>
        <v>48.2</v>
      </c>
      <c r="D1438" s="16">
        <f>[1]DEFEDIS!D349</f>
        <v>2.7386363636363638</v>
      </c>
      <c r="E1438" s="16" t="str">
        <f>[1]DEFEDIS!E349</f>
        <v>8.2.27KG</v>
      </c>
    </row>
    <row r="1439" spans="1:5" x14ac:dyDescent="0.25">
      <c r="A1439" s="6" t="s">
        <v>1429</v>
      </c>
      <c r="B1439" s="20"/>
      <c r="C1439" s="21">
        <f>[1]DEFEDIS!C346</f>
        <v>42.04</v>
      </c>
      <c r="D1439" s="22">
        <f>[1]DEFEDIS!D346</f>
        <v>3.0866372980910426</v>
      </c>
      <c r="E1439" s="22" t="str">
        <f>[1]DEFEDIS!E346</f>
        <v>6*2.27KG</v>
      </c>
    </row>
    <row r="1440" spans="1:5" x14ac:dyDescent="0.25">
      <c r="A1440" s="4" t="s">
        <v>1430</v>
      </c>
      <c r="B1440" s="15"/>
      <c r="C1440" s="14">
        <f>[1]DEFEDIS!$C$348</f>
        <v>12.68</v>
      </c>
      <c r="D1440" s="16">
        <f>C1440/8/2.2</f>
        <v>0.72045454545454535</v>
      </c>
      <c r="E1440" s="16" t="s">
        <v>2715</v>
      </c>
    </row>
    <row r="1441" spans="1:5" x14ac:dyDescent="0.25">
      <c r="A1441" s="6" t="s">
        <v>1431</v>
      </c>
      <c r="B1441" s="20"/>
      <c r="C1441" s="21">
        <f>[1]DEFEDIS!C347</f>
        <v>40.28</v>
      </c>
      <c r="D1441" s="22">
        <f>[1]DEFEDIS!D347</f>
        <v>2.2180616740088106</v>
      </c>
      <c r="E1441" s="22" t="str">
        <f>[1]DEFEDIS!E347</f>
        <v>8*2.27KG</v>
      </c>
    </row>
    <row r="1442" spans="1:5" x14ac:dyDescent="0.25">
      <c r="A1442" s="6" t="s">
        <v>1432</v>
      </c>
      <c r="B1442" s="20"/>
      <c r="C1442" s="21">
        <f>'[1]AMOUR DE PAIN'!$C$14</f>
        <v>0</v>
      </c>
      <c r="D1442" s="22">
        <f>C1442</f>
        <v>0</v>
      </c>
      <c r="E1442" s="22" t="s">
        <v>2562</v>
      </c>
    </row>
    <row r="1443" spans="1:5" x14ac:dyDescent="0.25">
      <c r="A1443" s="6" t="s">
        <v>1433</v>
      </c>
      <c r="B1443" s="20"/>
      <c r="C1443" s="21">
        <f>'[1]VIANDE LAUZON'!C22</f>
        <v>11.08</v>
      </c>
      <c r="D1443" s="40">
        <f>'[1]VIANDE LAUZON'!D22</f>
        <v>11.08</v>
      </c>
      <c r="E1443" s="22" t="str">
        <f>'[1]VIANDE LAUZON'!E22</f>
        <v>KG</v>
      </c>
    </row>
    <row r="1444" spans="1:5" x14ac:dyDescent="0.25">
      <c r="A1444" s="4" t="s">
        <v>1434</v>
      </c>
      <c r="B1444" s="15"/>
      <c r="C1444" s="14">
        <f>[1]DEFEDIS!$C$350</f>
        <v>43.7</v>
      </c>
      <c r="D1444" s="16">
        <f>C1444/12</f>
        <v>3.6416666666666671</v>
      </c>
      <c r="E1444" s="16" t="s">
        <v>2716</v>
      </c>
    </row>
    <row r="1445" spans="1:5" x14ac:dyDescent="0.25">
      <c r="A1445" s="4" t="s">
        <v>1435</v>
      </c>
      <c r="B1445" s="15"/>
      <c r="C1445" s="14"/>
      <c r="D1445" s="38">
        <f>'[1]FICH.TECH. BANQUET 2013 PT DÉJ.'!$E$17232</f>
        <v>0.44568245791245797</v>
      </c>
      <c r="E1445" s="16"/>
    </row>
    <row r="1446" spans="1:5" x14ac:dyDescent="0.25">
      <c r="A1446" s="6" t="s">
        <v>1436</v>
      </c>
      <c r="B1446" s="20"/>
      <c r="C1446" s="21">
        <f>[1]DEFEDIS!C351</f>
        <v>17.47</v>
      </c>
      <c r="D1446" s="22">
        <f>[1]DEFEDIS!D351</f>
        <v>0.24263888888888888</v>
      </c>
      <c r="E1446" s="22" t="str">
        <f>[1]DEFEDIS!E351</f>
        <v>72 UNE</v>
      </c>
    </row>
    <row r="1447" spans="1:5" x14ac:dyDescent="0.25">
      <c r="A1447" s="4" t="s">
        <v>1437</v>
      </c>
      <c r="B1447" s="15"/>
      <c r="C1447" s="14">
        <f>'[1]CAN-AM'!$C$234</f>
        <v>31.75</v>
      </c>
      <c r="D1447" s="16">
        <f>C1447/6/24</f>
        <v>0.22048611111111113</v>
      </c>
      <c r="E1447" s="16" t="s">
        <v>2717</v>
      </c>
    </row>
    <row r="1448" spans="1:5" x14ac:dyDescent="0.25">
      <c r="A1448" s="6" t="s">
        <v>1438</v>
      </c>
      <c r="B1448" s="20"/>
      <c r="C1448" s="21">
        <f>[1]NOREF!C93</f>
        <v>10</v>
      </c>
      <c r="D1448" s="22">
        <f>[1]NOREF!D93</f>
        <v>10</v>
      </c>
      <c r="E1448" s="22" t="str">
        <f>[1]NOREF!E93</f>
        <v>KG</v>
      </c>
    </row>
    <row r="1449" spans="1:5" x14ac:dyDescent="0.25">
      <c r="A1449" s="6" t="s">
        <v>1439</v>
      </c>
      <c r="B1449" s="20"/>
      <c r="C1449" s="21">
        <v>32.58</v>
      </c>
      <c r="D1449" s="22">
        <f>C1449/15/12</f>
        <v>0.18099999999999997</v>
      </c>
      <c r="E1449" s="22" t="s">
        <v>2718</v>
      </c>
    </row>
    <row r="1450" spans="1:5" x14ac:dyDescent="0.25">
      <c r="A1450" s="4" t="s">
        <v>1440</v>
      </c>
      <c r="B1450" s="15"/>
      <c r="C1450" s="14">
        <f>[1]Slovenia!$C$66</f>
        <v>45</v>
      </c>
      <c r="D1450" s="16">
        <f>C1450</f>
        <v>45</v>
      </c>
      <c r="E1450" s="16" t="s">
        <v>2552</v>
      </c>
    </row>
    <row r="1451" spans="1:5" x14ac:dyDescent="0.25">
      <c r="A1451" s="6" t="s">
        <v>1441</v>
      </c>
      <c r="B1451" s="20"/>
      <c r="C1451" s="21">
        <f>'[1]CAN-AM FRUITS SECS'!C142</f>
        <v>19.899999999999999</v>
      </c>
      <c r="D1451" s="22">
        <f>'[1]CAN-AM FRUITS SECS'!D142</f>
        <v>4.9749999999999996</v>
      </c>
      <c r="E1451" s="22" t="str">
        <f>'[1]CAN-AM FRUITS SECS'!E142</f>
        <v>1*4L</v>
      </c>
    </row>
    <row r="1452" spans="1:5" x14ac:dyDescent="0.25">
      <c r="A1452" s="4" t="s">
        <v>1442</v>
      </c>
      <c r="B1452" s="15"/>
      <c r="C1452" s="14"/>
      <c r="D1452" s="36">
        <f>'[1]FICHES TECHNIQUES LOGES FROID'!$E$15743</f>
        <v>6.5027959163639295</v>
      </c>
      <c r="E1452" s="16"/>
    </row>
    <row r="1453" spans="1:5" x14ac:dyDescent="0.25">
      <c r="A1453" s="4" t="s">
        <v>1443</v>
      </c>
      <c r="B1453" s="15"/>
      <c r="C1453" s="14"/>
      <c r="D1453" s="38">
        <f>'[1]FICHES TECHNIQUES LOGES CHAUD'!$E$4717</f>
        <v>4.4489232813572626</v>
      </c>
      <c r="E1453" s="16"/>
    </row>
    <row r="1454" spans="1:5" x14ac:dyDescent="0.25">
      <c r="A1454" s="6" t="s">
        <v>1444</v>
      </c>
      <c r="B1454" s="20"/>
      <c r="C1454" s="21">
        <f>'[1]CAN-AM'!C236</f>
        <v>14.96</v>
      </c>
      <c r="D1454" s="22">
        <f>'[1]CAN-AM'!D236</f>
        <v>1.649393605292172</v>
      </c>
      <c r="E1454" s="22" t="str">
        <f>'[1]CAN-AM'!E236</f>
        <v>20LBS</v>
      </c>
    </row>
    <row r="1455" spans="1:5" x14ac:dyDescent="0.25">
      <c r="A1455" s="4" t="s">
        <v>1445</v>
      </c>
      <c r="B1455" s="15"/>
      <c r="C1455" s="14">
        <f>'[1]CAN-AM FRUITS SECS'!$C$143</f>
        <v>4.5</v>
      </c>
      <c r="D1455" s="16">
        <f>C1455/0.4</f>
        <v>11.25</v>
      </c>
      <c r="E1455" s="16" t="s">
        <v>2598</v>
      </c>
    </row>
    <row r="1456" spans="1:5" x14ac:dyDescent="0.25">
      <c r="A1456" s="4" t="s">
        <v>1446</v>
      </c>
      <c r="B1456" s="15"/>
      <c r="C1456" s="14">
        <f>[1]DEFEDIS!C353</f>
        <v>48.88</v>
      </c>
      <c r="D1456" s="16">
        <f>[1]DEFEDIS!D353</f>
        <v>11.980392156862745</v>
      </c>
      <c r="E1456" s="16" t="str">
        <f>[1]DEFEDIS!E353</f>
        <v>6*680GR</v>
      </c>
    </row>
    <row r="1457" spans="1:5" x14ac:dyDescent="0.25">
      <c r="A1457" s="6" t="s">
        <v>1447</v>
      </c>
      <c r="B1457" s="20"/>
      <c r="C1457" s="21">
        <f>'[1]CAN-AM'!$C$237</f>
        <v>25.5</v>
      </c>
      <c r="D1457" s="22">
        <f>C1457/11.33</f>
        <v>2.2506619593998236</v>
      </c>
      <c r="E1457" s="22" t="s">
        <v>2719</v>
      </c>
    </row>
    <row r="1458" spans="1:5" x14ac:dyDescent="0.25">
      <c r="A1458" s="4" t="s">
        <v>1448</v>
      </c>
      <c r="B1458" s="15"/>
      <c r="C1458" s="14">
        <f>'[1]CAN-AM'!$C$239</f>
        <v>32.590000000000003</v>
      </c>
      <c r="D1458" s="16">
        <f>C1458/9.08</f>
        <v>3.58920704845815</v>
      </c>
      <c r="E1458" s="16" t="s">
        <v>2720</v>
      </c>
    </row>
    <row r="1459" spans="1:5" x14ac:dyDescent="0.25">
      <c r="A1459" s="6" t="s">
        <v>1449</v>
      </c>
      <c r="B1459" s="20"/>
      <c r="C1459" s="21">
        <f>'[1]CAN-AM'!$C$238</f>
        <v>23.92</v>
      </c>
      <c r="D1459" s="22">
        <f>C1459/10</f>
        <v>2.3920000000000003</v>
      </c>
      <c r="E1459" s="22" t="s">
        <v>2624</v>
      </c>
    </row>
    <row r="1460" spans="1:5" x14ac:dyDescent="0.25">
      <c r="A1460" s="4" t="s">
        <v>1450</v>
      </c>
      <c r="B1460" s="15"/>
      <c r="C1460" s="14">
        <f>'[1]CAN-AM'!$C$240</f>
        <v>18.11</v>
      </c>
      <c r="D1460" s="16">
        <f>C1460/5</f>
        <v>3.6219999999999999</v>
      </c>
      <c r="E1460" s="16" t="s">
        <v>2721</v>
      </c>
    </row>
    <row r="1461" spans="1:5" x14ac:dyDescent="0.25">
      <c r="A1461" s="4" t="s">
        <v>1451</v>
      </c>
      <c r="B1461" s="15"/>
      <c r="C1461" s="14">
        <f>[1]DEFEDIS!C354</f>
        <v>18.98</v>
      </c>
      <c r="D1461" s="16">
        <f>[1]DEFEDIS!D354</f>
        <v>4.7450000000000001</v>
      </c>
      <c r="E1461" s="16" t="str">
        <f>[1]DEFEDIS!E354</f>
        <v>4KG</v>
      </c>
    </row>
    <row r="1462" spans="1:5" x14ac:dyDescent="0.25">
      <c r="A1462" s="6" t="s">
        <v>1452</v>
      </c>
      <c r="B1462" s="20"/>
      <c r="C1462" s="21">
        <f>'[1]CAN-AM'!$C$241</f>
        <v>29.75</v>
      </c>
      <c r="D1462" s="22">
        <f>C1462/11.33</f>
        <v>2.6257722859664607</v>
      </c>
      <c r="E1462" s="22" t="s">
        <v>2719</v>
      </c>
    </row>
    <row r="1463" spans="1:5" x14ac:dyDescent="0.25">
      <c r="A1463" s="6" t="s">
        <v>1453</v>
      </c>
      <c r="B1463" s="20"/>
      <c r="C1463" s="21">
        <f>'[1]Fromagerie du 2em'!C71</f>
        <v>23.11</v>
      </c>
      <c r="D1463" s="22">
        <f>'[1]Fromagerie du 2em'!D71</f>
        <v>23.11</v>
      </c>
      <c r="E1463" s="22" t="str">
        <f>'[1]Fromagerie du 2em'!E71</f>
        <v>KG</v>
      </c>
    </row>
    <row r="1464" spans="1:5" x14ac:dyDescent="0.25">
      <c r="A1464" s="6" t="s">
        <v>1454</v>
      </c>
      <c r="B1464" s="20"/>
      <c r="C1464" s="21">
        <f>'[1]Fromagerie du 2em'!C73</f>
        <v>23.11</v>
      </c>
      <c r="D1464" s="22">
        <f>'[1]Fromagerie du 2em'!D73</f>
        <v>23.11</v>
      </c>
      <c r="E1464" s="22" t="str">
        <f>'[1]Fromagerie du 2em'!E73</f>
        <v>KG</v>
      </c>
    </row>
    <row r="1465" spans="1:5" x14ac:dyDescent="0.25">
      <c r="A1465" s="6" t="s">
        <v>1455</v>
      </c>
      <c r="B1465" s="20"/>
      <c r="C1465" s="21">
        <f>'[1]Fromagerie du 2em'!C72</f>
        <v>23.11</v>
      </c>
      <c r="D1465" s="22">
        <f>'[1]Fromagerie du 2em'!D72</f>
        <v>23.11</v>
      </c>
      <c r="E1465" s="22" t="str">
        <f>'[1]Fromagerie du 2em'!E72</f>
        <v>KG</v>
      </c>
    </row>
    <row r="1466" spans="1:5" x14ac:dyDescent="0.25">
      <c r="A1466" s="4" t="s">
        <v>1456</v>
      </c>
      <c r="B1466" s="15"/>
      <c r="C1466" s="14">
        <f>[1]DEFEDIS!$C$357</f>
        <v>0</v>
      </c>
      <c r="D1466" s="16"/>
      <c r="E1466" s="16"/>
    </row>
    <row r="1467" spans="1:5" x14ac:dyDescent="0.25">
      <c r="A1467" s="6" t="s">
        <v>1457</v>
      </c>
      <c r="B1467" s="20"/>
      <c r="C1467" s="21">
        <f>'[1]CAN-AM FRUITS SECS'!C145</f>
        <v>43.51</v>
      </c>
      <c r="D1467" s="37">
        <f>'[1]CAN-AM FRUITS SECS'!D145</f>
        <v>5.4387499999999998</v>
      </c>
      <c r="E1467" s="22" t="str">
        <f>'[1]CAN-AM FRUITS SECS'!E145</f>
        <v>2*4L</v>
      </c>
    </row>
    <row r="1468" spans="1:5" x14ac:dyDescent="0.25">
      <c r="A1468" s="6" t="s">
        <v>1458</v>
      </c>
      <c r="B1468" s="20"/>
      <c r="C1468" s="21"/>
      <c r="D1468" s="37">
        <f>'[1]FICHES TECHNIQUES LOGES FROID'!$E$15458</f>
        <v>0.20185456220017278</v>
      </c>
      <c r="E1468" s="22"/>
    </row>
    <row r="1469" spans="1:5" x14ac:dyDescent="0.25">
      <c r="A1469" s="6" t="s">
        <v>1459</v>
      </c>
      <c r="B1469" s="20"/>
      <c r="C1469" s="21">
        <f>[1]DEFEDIS!C356</f>
        <v>81.47</v>
      </c>
      <c r="D1469" s="22">
        <f>[1]DEFEDIS!D356</f>
        <v>6.7891666666666666</v>
      </c>
      <c r="E1469" s="22" t="str">
        <f>[1]DEFEDIS!E356</f>
        <v>6*2KG</v>
      </c>
    </row>
    <row r="1470" spans="1:5" x14ac:dyDescent="0.25">
      <c r="A1470" s="6" t="s">
        <v>1460</v>
      </c>
      <c r="B1470" s="20"/>
      <c r="C1470" s="21">
        <f>'[1]CAN-AM'!C244</f>
        <v>79.5</v>
      </c>
      <c r="D1470" s="22">
        <f>'[1]CAN-AM'!D244</f>
        <v>7.95</v>
      </c>
      <c r="E1470" s="22" t="str">
        <f>'[1]CAN-AM'!E244</f>
        <v>10KG</v>
      </c>
    </row>
    <row r="1471" spans="1:5" x14ac:dyDescent="0.25">
      <c r="A1471" s="6" t="s">
        <v>1461</v>
      </c>
      <c r="B1471" s="20"/>
      <c r="C1471" s="21">
        <f>'[1]Fromagerie du 2em'!C74</f>
        <v>58.84</v>
      </c>
      <c r="D1471" s="22">
        <f>'[1]Fromagerie du 2em'!D74</f>
        <v>5.8840000000000003</v>
      </c>
      <c r="E1471" s="22" t="str">
        <f>'[1]Fromagerie du 2em'!E74</f>
        <v>10KG</v>
      </c>
    </row>
    <row r="1472" spans="1:5" x14ac:dyDescent="0.25">
      <c r="A1472" s="6" t="s">
        <v>1462</v>
      </c>
      <c r="B1472" s="20"/>
      <c r="C1472" s="21">
        <f>'[1]CAN-AM FRUITS SECS'!C144</f>
        <v>68</v>
      </c>
      <c r="D1472" s="22">
        <f>'[1]CAN-AM FRUITS SECS'!D144</f>
        <v>6.8</v>
      </c>
      <c r="E1472" s="22" t="str">
        <f>'[1]CAN-AM FRUITS SECS'!E144</f>
        <v>10KG</v>
      </c>
    </row>
    <row r="1473" spans="1:5" x14ac:dyDescent="0.25">
      <c r="A1473" s="4" t="s">
        <v>1463</v>
      </c>
      <c r="B1473" s="15"/>
      <c r="C1473" s="14">
        <f>[1]DEFEDIS!C359</f>
        <v>39.409999999999997</v>
      </c>
      <c r="D1473" s="16">
        <f>[1]DEFEDIS!D359</f>
        <v>5.63</v>
      </c>
      <c r="E1473" s="16" t="str">
        <f>[1]DEFEDIS!E359</f>
        <v>2*3.5KG</v>
      </c>
    </row>
    <row r="1474" spans="1:5" x14ac:dyDescent="0.25">
      <c r="A1474" s="6" t="s">
        <v>1464</v>
      </c>
      <c r="B1474" s="20"/>
      <c r="C1474" s="21">
        <f>'[1]CAN-AM FRUITS SECS'!$C$146</f>
        <v>22.6</v>
      </c>
      <c r="D1474" s="22">
        <f>C1474/4</f>
        <v>5.65</v>
      </c>
      <c r="E1474" s="22" t="s">
        <v>2722</v>
      </c>
    </row>
    <row r="1475" spans="1:5" x14ac:dyDescent="0.25">
      <c r="A1475" s="4" t="s">
        <v>1465</v>
      </c>
      <c r="B1475" s="15"/>
      <c r="C1475" s="14">
        <f>'[1]CAN-AM FRUITS SECS'!C147</f>
        <v>26.95</v>
      </c>
      <c r="D1475" s="16">
        <f>'[1]CAN-AM FRUITS SECS'!D147</f>
        <v>6.7374999999999998</v>
      </c>
      <c r="E1475" s="16" t="str">
        <f>'[1]CAN-AM FRUITS SECS'!E147</f>
        <v>1*4L</v>
      </c>
    </row>
    <row r="1476" spans="1:5" x14ac:dyDescent="0.25">
      <c r="A1476" s="6" t="s">
        <v>1466</v>
      </c>
      <c r="B1476" s="20"/>
      <c r="C1476" s="21">
        <f>[1]DEFEDIS!C358</f>
        <v>60.2</v>
      </c>
      <c r="D1476" s="22">
        <f>[1]DEFEDIS!D358</f>
        <v>8.6</v>
      </c>
      <c r="E1476" s="22" t="str">
        <f>[1]DEFEDIS!E358</f>
        <v>2*3.5KG</v>
      </c>
    </row>
    <row r="1477" spans="1:5" x14ac:dyDescent="0.25">
      <c r="A1477" s="4" t="s">
        <v>1467</v>
      </c>
      <c r="B1477" s="15"/>
      <c r="C1477" s="14">
        <f>[1]BOVITENDRE!$C$107</f>
        <v>15.95</v>
      </c>
      <c r="D1477" s="16">
        <f>C1477/4.5</f>
        <v>3.5444444444444443</v>
      </c>
      <c r="E1477" s="16" t="s">
        <v>2722</v>
      </c>
    </row>
    <row r="1478" spans="1:5" x14ac:dyDescent="0.25">
      <c r="A1478" s="6" t="s">
        <v>1468</v>
      </c>
      <c r="B1478" s="20"/>
      <c r="C1478" s="21">
        <f>[1]DEFEDIS!C360</f>
        <v>60.2</v>
      </c>
      <c r="D1478" s="22">
        <f>[1]DEFEDIS!D360</f>
        <v>8.6</v>
      </c>
      <c r="E1478" s="22" t="str">
        <f>[1]DEFEDIS!E360</f>
        <v>2*3.5KG</v>
      </c>
    </row>
    <row r="1479" spans="1:5" x14ac:dyDescent="0.25">
      <c r="A1479" s="4" t="s">
        <v>1469</v>
      </c>
      <c r="B1479" s="15"/>
      <c r="C1479" s="14">
        <f>[1]NOREF!C94</f>
        <v>24.92</v>
      </c>
      <c r="D1479" s="16">
        <f>[1]NOREF!D94</f>
        <v>35.6</v>
      </c>
      <c r="E1479" s="16" t="str">
        <f>[1]NOREF!E94</f>
        <v>KG</v>
      </c>
    </row>
    <row r="1480" spans="1:5" x14ac:dyDescent="0.25">
      <c r="A1480" s="6" t="s">
        <v>1470</v>
      </c>
      <c r="B1480" s="20"/>
      <c r="C1480" s="21">
        <f>[1]DEFEDIS!C361</f>
        <v>50.94</v>
      </c>
      <c r="D1480" s="22">
        <f>[1]DEFEDIS!D361</f>
        <v>0.63674999999999993</v>
      </c>
      <c r="E1480" s="22" t="str">
        <f>[1]DEFEDIS!E361</f>
        <v>80*85GR</v>
      </c>
    </row>
    <row r="1481" spans="1:5" x14ac:dyDescent="0.25">
      <c r="A1481" s="6" t="s">
        <v>1471</v>
      </c>
      <c r="B1481" s="20"/>
      <c r="C1481" s="21">
        <f>[1]DEFEDIS!C362</f>
        <v>57.07</v>
      </c>
      <c r="D1481" s="22">
        <f>[1]DEFEDIS!D362</f>
        <v>0.79263888888888889</v>
      </c>
      <c r="E1481" s="22" t="str">
        <f>[1]DEFEDIS!E362</f>
        <v>72*98GR</v>
      </c>
    </row>
    <row r="1482" spans="1:5" x14ac:dyDescent="0.25">
      <c r="A1482" s="6" t="s">
        <v>1472</v>
      </c>
      <c r="B1482" s="20"/>
      <c r="C1482" s="21">
        <f>'[1]AMOUR DE PAIN'!C34</f>
        <v>0</v>
      </c>
      <c r="D1482" s="40">
        <f>'[1]AMOUR DE PAIN'!D34</f>
        <v>0</v>
      </c>
      <c r="E1482" s="22">
        <f>'[1]AMOUR DE PAIN'!E34</f>
        <v>0</v>
      </c>
    </row>
    <row r="1483" spans="1:5" x14ac:dyDescent="0.25">
      <c r="A1483" s="6" t="s">
        <v>1473</v>
      </c>
      <c r="B1483" s="20"/>
      <c r="C1483" s="21">
        <f>'[1]CAN-AM FRUITS SECS'!C148</f>
        <v>39.5</v>
      </c>
      <c r="D1483" s="40">
        <f>'[1]CAN-AM FRUITS SECS'!D148</f>
        <v>7.9</v>
      </c>
      <c r="E1483" s="22" t="str">
        <f>'[1]CAN-AM FRUITS SECS'!E148</f>
        <v>5*1KG</v>
      </c>
    </row>
    <row r="1484" spans="1:5" x14ac:dyDescent="0.25">
      <c r="A1484" s="4" t="s">
        <v>1474</v>
      </c>
      <c r="B1484" s="15"/>
      <c r="C1484" s="14">
        <f>'[1]CAN-AM'!C246</f>
        <v>30.95</v>
      </c>
      <c r="D1484" s="16">
        <f>'[1]CAN-AM'!D246</f>
        <v>0.67282608695652169</v>
      </c>
      <c r="E1484" s="16" t="str">
        <f>'[1]CAN-AM'!E246</f>
        <v>46/CS</v>
      </c>
    </row>
    <row r="1485" spans="1:5" x14ac:dyDescent="0.25">
      <c r="A1485" s="4" t="s">
        <v>1475</v>
      </c>
      <c r="B1485" s="15"/>
      <c r="C1485" s="14">
        <f>'[1]CAN-AM FRUITS SECS'!C149</f>
        <v>56.95</v>
      </c>
      <c r="D1485" s="16">
        <f>'[1]CAN-AM FRUITS SECS'!D149</f>
        <v>11.39</v>
      </c>
      <c r="E1485" s="16" t="str">
        <f>'[1]CAN-AM FRUITS SECS'!E149</f>
        <v>5*1kg</v>
      </c>
    </row>
    <row r="1486" spans="1:5" x14ac:dyDescent="0.25">
      <c r="A1486" s="4" t="s">
        <v>1476</v>
      </c>
      <c r="B1486" s="15"/>
      <c r="C1486" s="14">
        <f>'[1]CAN-AM'!$C$245</f>
        <v>42.1</v>
      </c>
      <c r="D1486" s="16">
        <f>C1486/80</f>
        <v>0.52625</v>
      </c>
      <c r="E1486" s="16" t="s">
        <v>2723</v>
      </c>
    </row>
    <row r="1487" spans="1:5" x14ac:dyDescent="0.25">
      <c r="A1487" s="6" t="s">
        <v>1477</v>
      </c>
      <c r="B1487" s="20"/>
      <c r="C1487" s="21">
        <f>'[1]CAN-AM'!C247</f>
        <v>38</v>
      </c>
      <c r="D1487" s="22">
        <f>'[1]CAN-AM'!D247</f>
        <v>0.6785714285714286</v>
      </c>
      <c r="E1487" s="22" t="str">
        <f>'[1]CAN-AM'!E247</f>
        <v>56'S</v>
      </c>
    </row>
    <row r="1488" spans="1:5" x14ac:dyDescent="0.25">
      <c r="A1488" s="6" t="s">
        <v>1478</v>
      </c>
      <c r="B1488" s="20"/>
      <c r="C1488" s="21">
        <f>'[1]CAN-AM'!C248</f>
        <v>25</v>
      </c>
      <c r="D1488" s="22">
        <f>'[1]CAN-AM'!D248</f>
        <v>0.28409090909090912</v>
      </c>
      <c r="E1488" s="22" t="str">
        <f>'[1]CAN-AM'!E248</f>
        <v>88UN</v>
      </c>
    </row>
    <row r="1489" spans="1:5" x14ac:dyDescent="0.25">
      <c r="A1489" s="4" t="s">
        <v>1479</v>
      </c>
      <c r="B1489" s="15"/>
      <c r="C1489" s="14">
        <f>'[1]CAN-AM FRUITS SECS'!C150</f>
        <v>6</v>
      </c>
      <c r="D1489" s="16">
        <f>'[1]CAN-AM FRUITS SECS'!D150</f>
        <v>12</v>
      </c>
      <c r="E1489" s="16" t="str">
        <f>'[1]CAN-AM FRUITS SECS'!E150</f>
        <v>500GR</v>
      </c>
    </row>
    <row r="1490" spans="1:5" x14ac:dyDescent="0.25">
      <c r="A1490" s="4" t="s">
        <v>1480</v>
      </c>
      <c r="B1490" s="15"/>
      <c r="C1490" s="14">
        <f>'[1]CAN-AM'!C249</f>
        <v>2</v>
      </c>
      <c r="D1490" s="16">
        <f>'[1]CAN-AM'!D249</f>
        <v>2</v>
      </c>
      <c r="E1490" s="16" t="str">
        <f>'[1]CAN-AM'!E249</f>
        <v>UNITE</v>
      </c>
    </row>
    <row r="1491" spans="1:5" x14ac:dyDescent="0.25">
      <c r="A1491" s="4" t="s">
        <v>1481</v>
      </c>
      <c r="B1491" s="15"/>
      <c r="C1491" s="14">
        <f>'[1]CAN-AM FRUITS SECS'!C151</f>
        <v>3.15</v>
      </c>
      <c r="D1491" s="16">
        <f>'[1]CAN-AM FRUITS SECS'!D151</f>
        <v>15.75</v>
      </c>
      <c r="E1491" s="16" t="str">
        <f>'[1]CAN-AM FRUITS SECS'!E151</f>
        <v>200 GR</v>
      </c>
    </row>
    <row r="1492" spans="1:5" x14ac:dyDescent="0.25">
      <c r="A1492" s="6" t="s">
        <v>1482</v>
      </c>
      <c r="B1492" s="20"/>
      <c r="C1492" s="21">
        <f>[1]DEFEDIS!$C$363</f>
        <v>15.88</v>
      </c>
      <c r="D1492" s="22">
        <f>C1492/10</f>
        <v>1.5880000000000001</v>
      </c>
      <c r="E1492" s="22" t="s">
        <v>2624</v>
      </c>
    </row>
    <row r="1493" spans="1:5" x14ac:dyDescent="0.25">
      <c r="A1493" s="4" t="s">
        <v>1483</v>
      </c>
      <c r="B1493" s="15"/>
      <c r="C1493" s="14">
        <f>[1]DEFEDIS!$C$364</f>
        <v>24.21</v>
      </c>
      <c r="D1493" s="16">
        <f>C1493/9.07</f>
        <v>2.6692392502756341</v>
      </c>
      <c r="E1493" s="16" t="s">
        <v>2601</v>
      </c>
    </row>
    <row r="1494" spans="1:5" x14ac:dyDescent="0.25">
      <c r="A1494" s="6" t="s">
        <v>1484</v>
      </c>
      <c r="B1494" s="20"/>
      <c r="C1494" s="21">
        <f>[1]BOVITENDRE!$C$108</f>
        <v>3.89</v>
      </c>
      <c r="D1494" s="22">
        <f>C1494</f>
        <v>3.89</v>
      </c>
      <c r="E1494" s="22" t="s">
        <v>2724</v>
      </c>
    </row>
    <row r="1495" spans="1:5" x14ac:dyDescent="0.25">
      <c r="A1495" s="4" t="s">
        <v>1485</v>
      </c>
      <c r="B1495" s="15"/>
      <c r="C1495" s="14">
        <f>[1]BOVITENDRE!C109</f>
        <v>1.95</v>
      </c>
      <c r="D1495" s="16">
        <f>[1]BOVITENDRE!D109</f>
        <v>1.95</v>
      </c>
      <c r="E1495" s="16" t="str">
        <f>[1]BOVITENDRE!E109</f>
        <v>KG</v>
      </c>
    </row>
    <row r="1496" spans="1:5" x14ac:dyDescent="0.25">
      <c r="A1496" s="6" t="s">
        <v>1486</v>
      </c>
      <c r="B1496" s="20"/>
      <c r="C1496" s="21">
        <f>'[1]VIANDE LAUZON'!C96</f>
        <v>1.96</v>
      </c>
      <c r="D1496" s="40">
        <f>'[1]VIANDE LAUZON'!D96</f>
        <v>1.96</v>
      </c>
      <c r="E1496" s="22" t="str">
        <f>'[1]VIANDE LAUZON'!E96</f>
        <v>KG</v>
      </c>
    </row>
    <row r="1497" spans="1:5" x14ac:dyDescent="0.25">
      <c r="A1497" s="6" t="s">
        <v>1487</v>
      </c>
      <c r="B1497" s="20"/>
      <c r="C1497" s="21">
        <f>[1]BOVITENDRE!$C$110</f>
        <v>2.98</v>
      </c>
      <c r="D1497" s="22">
        <f>C1497</f>
        <v>2.98</v>
      </c>
      <c r="E1497" s="22" t="s">
        <v>2552</v>
      </c>
    </row>
    <row r="1498" spans="1:5" x14ac:dyDescent="0.25">
      <c r="A1498" s="6" t="s">
        <v>1488</v>
      </c>
      <c r="B1498" s="20"/>
      <c r="C1498" s="21">
        <f>'[1]VIANDE LAUZON'!C48</f>
        <v>5.95</v>
      </c>
      <c r="D1498" s="40">
        <f>'[1]VIANDE LAUZON'!D48</f>
        <v>5.95</v>
      </c>
      <c r="E1498" s="22" t="str">
        <f>'[1]VIANDE LAUZON'!E48</f>
        <v>KG</v>
      </c>
    </row>
    <row r="1499" spans="1:5" x14ac:dyDescent="0.25">
      <c r="A1499" s="4" t="s">
        <v>1489</v>
      </c>
      <c r="B1499" s="15"/>
      <c r="C1499" s="14">
        <f>'[1]VIANDE LAUZON'!C49</f>
        <v>2.95</v>
      </c>
      <c r="D1499" s="39">
        <f>'[1]VIANDE LAUZON'!D49</f>
        <v>2.95</v>
      </c>
      <c r="E1499" s="16" t="str">
        <f>'[1]VIANDE LAUZON'!E49</f>
        <v>KG</v>
      </c>
    </row>
    <row r="1500" spans="1:5" x14ac:dyDescent="0.25">
      <c r="A1500" s="4" t="s">
        <v>1490</v>
      </c>
      <c r="B1500" s="15"/>
      <c r="C1500" s="14">
        <f>'[1]CAN-AM'!$C$250</f>
        <v>1.5</v>
      </c>
      <c r="D1500" s="16">
        <f>C1500</f>
        <v>1.5</v>
      </c>
      <c r="E1500" s="16" t="s">
        <v>2555</v>
      </c>
    </row>
    <row r="1501" spans="1:5" x14ac:dyDescent="0.25">
      <c r="A1501" s="4" t="s">
        <v>1491</v>
      </c>
      <c r="B1501" s="15"/>
      <c r="C1501" s="14">
        <f>[1]BOVITENDRE!C111</f>
        <v>11.98</v>
      </c>
      <c r="D1501" s="16">
        <f>[1]BOVITENDRE!D111</f>
        <v>11.98</v>
      </c>
      <c r="E1501" s="16" t="str">
        <f>[1]BOVITENDRE!E111</f>
        <v>KG</v>
      </c>
    </row>
    <row r="1502" spans="1:5" x14ac:dyDescent="0.25">
      <c r="A1502" s="6" t="s">
        <v>1491</v>
      </c>
      <c r="B1502" s="20"/>
      <c r="C1502" s="21">
        <f>[1]Slovenia!$C$42</f>
        <v>25.45</v>
      </c>
      <c r="D1502" s="22">
        <f>C1502</f>
        <v>25.45</v>
      </c>
      <c r="E1502" s="22" t="s">
        <v>2552</v>
      </c>
    </row>
    <row r="1503" spans="1:5" x14ac:dyDescent="0.25">
      <c r="A1503" s="4" t="s">
        <v>1492</v>
      </c>
      <c r="B1503" s="15"/>
      <c r="C1503" s="14">
        <f>'[1]VIANDE LAUZON'!C51</f>
        <v>6.34</v>
      </c>
      <c r="D1503" s="39">
        <f>'[1]VIANDE LAUZON'!D51</f>
        <v>6.34</v>
      </c>
      <c r="E1503" s="16" t="str">
        <f>'[1]VIANDE LAUZON'!E51</f>
        <v>KG</v>
      </c>
    </row>
    <row r="1504" spans="1:5" x14ac:dyDescent="0.25">
      <c r="A1504" s="4" t="s">
        <v>1493</v>
      </c>
      <c r="B1504" s="15"/>
      <c r="C1504" s="14">
        <f>[1]Slovenia!$C$43</f>
        <v>10.95</v>
      </c>
      <c r="D1504" s="16">
        <f>C1504</f>
        <v>10.95</v>
      </c>
      <c r="E1504" s="16" t="s">
        <v>2552</v>
      </c>
    </row>
    <row r="1505" spans="1:5" x14ac:dyDescent="0.25">
      <c r="A1505" s="6" t="s">
        <v>1494</v>
      </c>
      <c r="B1505" s="20"/>
      <c r="C1505" s="21">
        <f>[1]FARINEX!$C$13</f>
        <v>56.95</v>
      </c>
      <c r="D1505" s="22">
        <f>C1505</f>
        <v>56.95</v>
      </c>
      <c r="E1505" s="22" t="s">
        <v>2555</v>
      </c>
    </row>
    <row r="1506" spans="1:5" x14ac:dyDescent="0.25">
      <c r="A1506" s="4" t="s">
        <v>1495</v>
      </c>
      <c r="B1506" s="15"/>
      <c r="C1506" s="14">
        <f>[1]FARINEX!$C$14</f>
        <v>28.76</v>
      </c>
      <c r="D1506" s="16">
        <f>C1506</f>
        <v>28.76</v>
      </c>
      <c r="E1506" s="16" t="s">
        <v>2555</v>
      </c>
    </row>
    <row r="1507" spans="1:5" x14ac:dyDescent="0.25">
      <c r="A1507" s="6" t="s">
        <v>1496</v>
      </c>
      <c r="B1507" s="20"/>
      <c r="C1507" s="21">
        <f>'[1]CAN-AM'!$C$152</f>
        <v>28.5</v>
      </c>
      <c r="D1507" s="22">
        <f>C1507/22.67</f>
        <v>1.2571680635200704</v>
      </c>
      <c r="E1507" s="22" t="s">
        <v>2725</v>
      </c>
    </row>
    <row r="1508" spans="1:5" x14ac:dyDescent="0.25">
      <c r="A1508" s="4" t="s">
        <v>1497</v>
      </c>
      <c r="B1508" s="15"/>
      <c r="C1508" s="14">
        <f>'[1]CAN-AM'!C160</f>
        <v>19.95</v>
      </c>
      <c r="D1508" s="16">
        <f>'[1]CAN-AM'!D160</f>
        <v>0.88001764446404929</v>
      </c>
      <c r="E1508" s="16" t="str">
        <f>'[1]CAN-AM'!E160</f>
        <v>50LBS</v>
      </c>
    </row>
    <row r="1509" spans="1:5" x14ac:dyDescent="0.25">
      <c r="A1509" s="6" t="s">
        <v>1498</v>
      </c>
      <c r="B1509" s="20"/>
      <c r="C1509" s="21">
        <f>[1]DEFEDIS!$C$365</f>
        <v>38.17</v>
      </c>
      <c r="D1509" s="22">
        <v>0</v>
      </c>
      <c r="E1509" s="22" t="s">
        <v>2591</v>
      </c>
    </row>
    <row r="1510" spans="1:5" x14ac:dyDescent="0.25">
      <c r="A1510" s="4" t="s">
        <v>1499</v>
      </c>
      <c r="B1510" s="15"/>
      <c r="C1510" s="14">
        <f>'[1]CAN-AM FRUITS SECS'!C152</f>
        <v>28.75</v>
      </c>
      <c r="D1510" s="16">
        <f>'[1]CAN-AM FRUITS SECS'!D152</f>
        <v>28.75</v>
      </c>
      <c r="E1510" s="16" t="str">
        <f>'[1]CAN-AM FRUITS SECS'!E152</f>
        <v>KG</v>
      </c>
    </row>
    <row r="1511" spans="1:5" x14ac:dyDescent="0.25">
      <c r="A1511" s="4" t="s">
        <v>1500</v>
      </c>
      <c r="B1511" s="15"/>
      <c r="C1511" s="14">
        <f>'[1]CAN-AM FRUITS SECS'!C153</f>
        <v>269</v>
      </c>
      <c r="D1511" s="16">
        <f>'[1]CAN-AM FRUITS SECS'!D153</f>
        <v>26.9</v>
      </c>
      <c r="E1511" s="16" t="str">
        <f>'[1]CAN-AM FRUITS SECS'!E153</f>
        <v>10KG</v>
      </c>
    </row>
    <row r="1512" spans="1:5" x14ac:dyDescent="0.25">
      <c r="A1512" s="6" t="s">
        <v>1501</v>
      </c>
      <c r="B1512" s="20"/>
      <c r="C1512" s="21">
        <f>'[1]Fromagerie du 2em'!$C$76</f>
        <v>24.5</v>
      </c>
      <c r="D1512" s="22">
        <f>C1512</f>
        <v>24.5</v>
      </c>
      <c r="E1512" s="22" t="s">
        <v>2552</v>
      </c>
    </row>
    <row r="1513" spans="1:5" x14ac:dyDescent="0.25">
      <c r="A1513" s="4" t="s">
        <v>1502</v>
      </c>
      <c r="B1513" s="15"/>
      <c r="C1513" s="14"/>
      <c r="D1513" s="25">
        <f>'[1]GOURMET PRIVILÈGE'!$D$45</f>
        <v>0.27916666666666667</v>
      </c>
      <c r="E1513" s="16"/>
    </row>
    <row r="1514" spans="1:5" x14ac:dyDescent="0.25">
      <c r="A1514" s="4" t="s">
        <v>1503</v>
      </c>
      <c r="B1514" s="15"/>
      <c r="C1514" s="14">
        <f>[1]DEFEDIS!C381</f>
        <v>27.42</v>
      </c>
      <c r="D1514" s="39">
        <f>[1]DEFEDIS!D381</f>
        <v>0.57125000000000004</v>
      </c>
      <c r="E1514" s="16" t="str">
        <f>[1]DEFEDIS!E381</f>
        <v>48*65GR</v>
      </c>
    </row>
    <row r="1515" spans="1:5" x14ac:dyDescent="0.25">
      <c r="A1515" s="4" t="s">
        <v>1504</v>
      </c>
      <c r="B1515" s="15"/>
      <c r="C1515" s="14">
        <f>'[1]AMOUR DE PAIN'!C32</f>
        <v>0.8</v>
      </c>
      <c r="D1515" s="39">
        <f>'[1]AMOUR DE PAIN'!D32</f>
        <v>0.8</v>
      </c>
      <c r="E1515" s="16" t="str">
        <f>'[1]AMOUR DE PAIN'!E32</f>
        <v>UN</v>
      </c>
    </row>
    <row r="1516" spans="1:5" x14ac:dyDescent="0.25">
      <c r="A1516" s="4" t="s">
        <v>1505</v>
      </c>
      <c r="B1516" s="15"/>
      <c r="C1516" s="14">
        <f>'[1]AMOUR DE PAIN'!C33</f>
        <v>1.3</v>
      </c>
      <c r="D1516" s="39">
        <f>'[1]AMOUR DE PAIN'!D33</f>
        <v>1.3</v>
      </c>
      <c r="E1516" s="16" t="str">
        <f>'[1]AMOUR DE PAIN'!E33</f>
        <v>UN</v>
      </c>
    </row>
    <row r="1517" spans="1:5" x14ac:dyDescent="0.25">
      <c r="A1517" s="4" t="s">
        <v>1506</v>
      </c>
      <c r="B1517" s="15"/>
      <c r="C1517" s="14">
        <f>[1]DEFEDIS!C382</f>
        <v>0.45</v>
      </c>
      <c r="D1517" s="39">
        <f>[1]DEFEDIS!D382</f>
        <v>0.45</v>
      </c>
      <c r="E1517" s="16" t="str">
        <f>[1]DEFEDIS!E382</f>
        <v>UN</v>
      </c>
    </row>
    <row r="1518" spans="1:5" x14ac:dyDescent="0.25">
      <c r="A1518" s="4" t="s">
        <v>1507</v>
      </c>
      <c r="B1518" s="15"/>
      <c r="C1518" s="14">
        <f>'[1]GOURMET PRIVILÈGE'!C53</f>
        <v>0.85</v>
      </c>
      <c r="D1518" s="39">
        <f>'[1]GOURMET PRIVILÈGE'!D53</f>
        <v>0.85</v>
      </c>
      <c r="E1518" s="16" t="str">
        <f>'[1]GOURMET PRIVILÈGE'!E53</f>
        <v>UN</v>
      </c>
    </row>
    <row r="1519" spans="1:5" x14ac:dyDescent="0.25">
      <c r="A1519" s="4" t="s">
        <v>1508</v>
      </c>
      <c r="B1519" s="15"/>
      <c r="C1519" s="14">
        <f>[1]DEFEDIS!C402</f>
        <v>34.840000000000003</v>
      </c>
      <c r="D1519" s="16">
        <f>[1]DEFEDIS!D402</f>
        <v>0.79181818181818187</v>
      </c>
      <c r="E1519" s="16" t="str">
        <f>[1]DEFEDIS!E402</f>
        <v>44 UN</v>
      </c>
    </row>
    <row r="1520" spans="1:5" x14ac:dyDescent="0.25">
      <c r="A1520" s="4" t="s">
        <v>1509</v>
      </c>
      <c r="B1520" s="15"/>
      <c r="C1520" s="14">
        <f>'[1]Gateau UCDS'!C19</f>
        <v>9.6</v>
      </c>
      <c r="D1520" s="16">
        <f>'[1]Gateau UCDS'!D19</f>
        <v>3.84</v>
      </c>
      <c r="E1520" s="16" t="str">
        <f>'[1]Gateau UCDS'!E19</f>
        <v>2.5KG</v>
      </c>
    </row>
    <row r="1521" spans="1:5" x14ac:dyDescent="0.25">
      <c r="A1521" s="4" t="s">
        <v>1510</v>
      </c>
      <c r="B1521" s="15"/>
      <c r="C1521" s="14">
        <f>[1]DEFEDIS!C385</f>
        <v>15</v>
      </c>
      <c r="D1521" s="16">
        <f>[1]DEFEDIS!D385</f>
        <v>0.41666666666666669</v>
      </c>
      <c r="E1521" s="16" t="str">
        <f>[1]DEFEDIS!E385</f>
        <v>2*18 TR</v>
      </c>
    </row>
    <row r="1522" spans="1:5" x14ac:dyDescent="0.25">
      <c r="A1522" s="4" t="s">
        <v>1510</v>
      </c>
      <c r="B1522" s="15"/>
      <c r="C1522" s="14">
        <f>[1]DEFEDIS!C368</f>
        <v>15</v>
      </c>
      <c r="D1522" s="16">
        <f>[1]DEFEDIS!D368</f>
        <v>0.41666666666666669</v>
      </c>
      <c r="E1522" s="16" t="str">
        <f>[1]DEFEDIS!E368</f>
        <v>2/CS PAR 18TR</v>
      </c>
    </row>
    <row r="1523" spans="1:5" x14ac:dyDescent="0.25">
      <c r="A1523" s="6" t="s">
        <v>1511</v>
      </c>
      <c r="B1523" s="20"/>
      <c r="C1523" s="21">
        <f>'[1]GOURMET PRIVILÈGE'!$C$52</f>
        <v>12</v>
      </c>
      <c r="D1523" s="22">
        <f>C1523/12</f>
        <v>1</v>
      </c>
      <c r="E1523" s="22" t="s">
        <v>2599</v>
      </c>
    </row>
    <row r="1524" spans="1:5" x14ac:dyDescent="0.25">
      <c r="A1524" s="6" t="s">
        <v>1512</v>
      </c>
      <c r="B1524" s="20"/>
      <c r="C1524" s="21">
        <f>'[1]CAN-AM'!C254</f>
        <v>48.97</v>
      </c>
      <c r="D1524" s="22">
        <f>'[1]CAN-AM'!D254</f>
        <v>0.30606250000000002</v>
      </c>
      <c r="E1524" s="22" t="str">
        <f>'[1]CAN-AM'!E254</f>
        <v>160 UNITE</v>
      </c>
    </row>
    <row r="1525" spans="1:5" x14ac:dyDescent="0.25">
      <c r="A1525" s="6" t="s">
        <v>1513</v>
      </c>
      <c r="B1525" s="20"/>
      <c r="C1525" s="21">
        <f>[1]DEFEDIS!C369</f>
        <v>15</v>
      </c>
      <c r="D1525" s="22">
        <f>[1]DEFEDIS!D369</f>
        <v>0.41666666666666669</v>
      </c>
      <c r="E1525" s="22" t="str">
        <f>[1]DEFEDIS!E369</f>
        <v>2*18 TRANCHE</v>
      </c>
    </row>
    <row r="1526" spans="1:5" x14ac:dyDescent="0.25">
      <c r="A1526" s="6" t="s">
        <v>1514</v>
      </c>
      <c r="B1526" s="20"/>
      <c r="C1526" s="21"/>
      <c r="D1526" s="37">
        <f>'[1]FICHES TECHNIQUES LOGES FROID'!$E$17271</f>
        <v>0.36872944199706315</v>
      </c>
      <c r="E1526" s="22"/>
    </row>
    <row r="1527" spans="1:5" x14ac:dyDescent="0.25">
      <c r="A1527" s="4" t="s">
        <v>1515</v>
      </c>
      <c r="B1527" s="15"/>
      <c r="C1527" s="14">
        <f>[1]DEFEDIS!C388</f>
        <v>15</v>
      </c>
      <c r="D1527" s="16">
        <f>[1]DEFEDIS!D388</f>
        <v>0.41666666666666669</v>
      </c>
      <c r="E1527" s="16" t="str">
        <f>[1]DEFEDIS!E388</f>
        <v>2*18TR</v>
      </c>
    </row>
    <row r="1528" spans="1:5" x14ac:dyDescent="0.25">
      <c r="A1528" s="4" t="s">
        <v>1516</v>
      </c>
      <c r="B1528" s="15"/>
      <c r="C1528" s="14"/>
      <c r="D1528" s="36">
        <f>'[1]FICHES TECHNIQUES LOGES FROID'!$E$17214</f>
        <v>0.33857910052910056</v>
      </c>
      <c r="E1528" s="16"/>
    </row>
    <row r="1529" spans="1:5" x14ac:dyDescent="0.25">
      <c r="A1529" s="6" t="s">
        <v>1517</v>
      </c>
      <c r="B1529" s="20"/>
      <c r="C1529" s="21">
        <f>[1]DEFEDIS!C370</f>
        <v>2.69</v>
      </c>
      <c r="D1529" s="22">
        <f>[1]DEFEDIS!D370</f>
        <v>0.38428571428571429</v>
      </c>
      <c r="E1529" s="22" t="str">
        <f>[1]DEFEDIS!E370</f>
        <v>7 TRANCHES</v>
      </c>
    </row>
    <row r="1530" spans="1:5" x14ac:dyDescent="0.25">
      <c r="A1530" s="4" t="s">
        <v>1518</v>
      </c>
      <c r="B1530" s="15"/>
      <c r="C1530" s="14">
        <f>[1]DEFEDIS!C390</f>
        <v>23.32</v>
      </c>
      <c r="D1530" s="16">
        <f>[1]DEFEDIS!D390</f>
        <v>0.51822222222222225</v>
      </c>
      <c r="E1530" s="16" t="str">
        <f>[1]DEFEDIS!E390</f>
        <v>45 UN</v>
      </c>
    </row>
    <row r="1531" spans="1:5" x14ac:dyDescent="0.25">
      <c r="A1531" s="6" t="s">
        <v>1519</v>
      </c>
      <c r="B1531" s="20"/>
      <c r="C1531" s="21">
        <f>[1]DEFEDIS!C386</f>
        <v>17.3</v>
      </c>
      <c r="D1531" s="22">
        <f>[1]DEFEDIS!D386</f>
        <v>0.72083333333333333</v>
      </c>
      <c r="E1531" s="22" t="str">
        <f>[1]DEFEDIS!E386</f>
        <v>24*300GR</v>
      </c>
    </row>
    <row r="1532" spans="1:5" x14ac:dyDescent="0.25">
      <c r="A1532" s="6" t="s">
        <v>1520</v>
      </c>
      <c r="B1532" s="20"/>
      <c r="C1532" s="21">
        <f>[1]DEFEDIS!C386</f>
        <v>17.3</v>
      </c>
      <c r="D1532" s="22">
        <f>[1]DEFEDIS!D386</f>
        <v>0.72083333333333333</v>
      </c>
      <c r="E1532" s="22" t="str">
        <f>[1]DEFEDIS!E386</f>
        <v>24*300GR</v>
      </c>
    </row>
    <row r="1533" spans="1:5" x14ac:dyDescent="0.25">
      <c r="A1533" s="6" t="s">
        <v>1521</v>
      </c>
      <c r="B1533" s="20"/>
      <c r="C1533" s="21">
        <f>[1]DEFEDIS!C391</f>
        <v>43.48</v>
      </c>
      <c r="D1533" s="22">
        <f>[1]DEFEDIS!D391</f>
        <v>0.62114285714285711</v>
      </c>
      <c r="E1533" s="22" t="str">
        <f>[1]DEFEDIS!E391</f>
        <v>54* 70 GR</v>
      </c>
    </row>
    <row r="1534" spans="1:5" x14ac:dyDescent="0.25">
      <c r="A1534" s="6" t="s">
        <v>1522</v>
      </c>
      <c r="B1534" s="20"/>
      <c r="C1534" s="21">
        <f>[1]DEFEDIS!C392</f>
        <v>22.6</v>
      </c>
      <c r="D1534" s="22">
        <f>[1]DEFEDIS!D392</f>
        <v>0.28250000000000003</v>
      </c>
      <c r="E1534" s="22" t="str">
        <f>[1]DEFEDIS!E392</f>
        <v>80*30GR</v>
      </c>
    </row>
    <row r="1535" spans="1:5" x14ac:dyDescent="0.25">
      <c r="A1535" s="6" t="s">
        <v>1523</v>
      </c>
      <c r="B1535" s="20"/>
      <c r="C1535" s="21">
        <f>[1]DEFEDIS!C393</f>
        <v>43.48</v>
      </c>
      <c r="D1535" s="22">
        <f>[1]DEFEDIS!D393</f>
        <v>0.62114285714285711</v>
      </c>
      <c r="E1535" s="22" t="str">
        <f>[1]DEFEDIS!E393</f>
        <v>54* 70 GR</v>
      </c>
    </row>
    <row r="1536" spans="1:5" x14ac:dyDescent="0.25">
      <c r="A1536" s="6" t="s">
        <v>1524</v>
      </c>
      <c r="B1536" s="20"/>
      <c r="C1536" s="21">
        <f>[1]DEFEDIS!C371</f>
        <v>2.69</v>
      </c>
      <c r="D1536" s="22">
        <f>[1]DEFEDIS!D371</f>
        <v>0.38428571428571429</v>
      </c>
      <c r="E1536" s="22" t="str">
        <f>[1]DEFEDIS!E371</f>
        <v>7 TRANCHES</v>
      </c>
    </row>
    <row r="1537" spans="1:5" x14ac:dyDescent="0.25">
      <c r="A1537" s="4" t="s">
        <v>1525</v>
      </c>
      <c r="B1537" s="15"/>
      <c r="C1537" s="14">
        <f>[1]DEFEDIS!C394</f>
        <v>51.37</v>
      </c>
      <c r="D1537" s="16">
        <f>[1]DEFEDIS!D394</f>
        <v>0.79030769230769227</v>
      </c>
      <c r="E1537" s="16" t="str">
        <f>[1]DEFEDIS!E394</f>
        <v>65*150gr</v>
      </c>
    </row>
    <row r="1538" spans="1:5" x14ac:dyDescent="0.25">
      <c r="A1538" s="4" t="s">
        <v>1526</v>
      </c>
      <c r="B1538" s="15"/>
      <c r="C1538" s="14">
        <f>[1]DEFEDIS!C372</f>
        <v>58.17</v>
      </c>
      <c r="D1538" s="16">
        <f>[1]DEFEDIS!D372</f>
        <v>0.30296875000000001</v>
      </c>
      <c r="E1538" s="16" t="str">
        <f>[1]DEFEDIS!E372</f>
        <v>192*25GR</v>
      </c>
    </row>
    <row r="1539" spans="1:5" x14ac:dyDescent="0.25">
      <c r="A1539" s="4" t="s">
        <v>1527</v>
      </c>
      <c r="B1539" s="15"/>
      <c r="C1539" s="14">
        <f>[1]DEFEDIS!C373</f>
        <v>2.69</v>
      </c>
      <c r="D1539" s="16">
        <f>[1]DEFEDIS!D373</f>
        <v>0.38428571428571429</v>
      </c>
      <c r="E1539" s="16" t="str">
        <f>[1]DEFEDIS!E373</f>
        <v>7 TRANCHES</v>
      </c>
    </row>
    <row r="1540" spans="1:5" x14ac:dyDescent="0.25">
      <c r="A1540" s="4" t="s">
        <v>1528</v>
      </c>
      <c r="B1540" s="15"/>
      <c r="C1540" s="14">
        <f>[1]DEFEDIS!C396</f>
        <v>34.840000000000003</v>
      </c>
      <c r="D1540" s="27">
        <f>[1]DEFEDIS!D396</f>
        <v>0.29033333333333339</v>
      </c>
      <c r="E1540" s="16" t="str">
        <f>[1]DEFEDIS!E396</f>
        <v>120 UN</v>
      </c>
    </row>
    <row r="1541" spans="1:5" x14ac:dyDescent="0.25">
      <c r="A1541" s="4" t="s">
        <v>1529</v>
      </c>
      <c r="B1541" s="15"/>
      <c r="C1541" s="14">
        <f>[1]DEFEDIS!C395</f>
        <v>41.89</v>
      </c>
      <c r="D1541" s="27">
        <f>[1]DEFEDIS!D395</f>
        <v>1.1636111111111112</v>
      </c>
      <c r="E1541" s="16" t="str">
        <f>[1]DEFEDIS!E395</f>
        <v>36 UNITÉ</v>
      </c>
    </row>
    <row r="1542" spans="1:5" x14ac:dyDescent="0.25">
      <c r="A1542" s="4" t="s">
        <v>1530</v>
      </c>
      <c r="B1542" s="15"/>
      <c r="C1542" s="14">
        <f>[1]DEFEDIS!C397</f>
        <v>43.48</v>
      </c>
      <c r="D1542" s="27">
        <f>[1]DEFEDIS!D397</f>
        <v>0.72466666666666657</v>
      </c>
      <c r="E1542" s="16" t="str">
        <f>[1]DEFEDIS!E397</f>
        <v>60 UNITÉ</v>
      </c>
    </row>
    <row r="1543" spans="1:5" x14ac:dyDescent="0.25">
      <c r="A1543" s="4" t="s">
        <v>1531</v>
      </c>
      <c r="B1543" s="15"/>
      <c r="C1543" s="14">
        <f>'[1]GOURMET PRIVILÈGE'!C54</f>
        <v>12</v>
      </c>
      <c r="D1543" s="16">
        <f>'[1]GOURMET PRIVILÈGE'!D54</f>
        <v>12</v>
      </c>
      <c r="E1543" s="16" t="str">
        <f>'[1]GOURMET PRIVILÈGE'!E54</f>
        <v>UN</v>
      </c>
    </row>
    <row r="1544" spans="1:5" x14ac:dyDescent="0.25">
      <c r="A1544" s="4" t="s">
        <v>1532</v>
      </c>
      <c r="B1544" s="15"/>
      <c r="C1544" s="14">
        <f>'[1]CAN-AM'!C252</f>
        <v>27.7</v>
      </c>
      <c r="D1544" s="27">
        <f>'[1]CAN-AM'!D252</f>
        <v>3.4624999999999999</v>
      </c>
      <c r="E1544" s="16" t="str">
        <f>'[1]CAN-AM'!E252</f>
        <v>8*800GR</v>
      </c>
    </row>
    <row r="1545" spans="1:5" x14ac:dyDescent="0.25">
      <c r="A1545" s="4" t="s">
        <v>1533</v>
      </c>
      <c r="B1545" s="15"/>
      <c r="C1545" s="14">
        <f>'[1]GOURMET PRIVILÈGE'!$C$56</f>
        <v>12</v>
      </c>
      <c r="D1545" s="16">
        <f>C1545</f>
        <v>12</v>
      </c>
      <c r="E1545" s="16" t="s">
        <v>2562</v>
      </c>
    </row>
    <row r="1546" spans="1:5" x14ac:dyDescent="0.25">
      <c r="A1546" s="4" t="s">
        <v>1534</v>
      </c>
      <c r="B1546" s="15"/>
      <c r="C1546" s="14">
        <f>'[1]CAN-AM'!C253</f>
        <v>101.69</v>
      </c>
      <c r="D1546" s="16">
        <f>'[1]CAN-AM'!D253</f>
        <v>5.0845000000000002</v>
      </c>
      <c r="E1546" s="16" t="str">
        <f>'[1]CAN-AM'!E253</f>
        <v>20 PLAQUE</v>
      </c>
    </row>
    <row r="1547" spans="1:5" x14ac:dyDescent="0.25">
      <c r="A1547" s="4" t="s">
        <v>1535</v>
      </c>
      <c r="B1547" s="15"/>
      <c r="C1547" s="14">
        <v>2</v>
      </c>
      <c r="D1547" s="16">
        <f>C1547/25</f>
        <v>0.08</v>
      </c>
      <c r="E1547" s="16" t="s">
        <v>2726</v>
      </c>
    </row>
    <row r="1548" spans="1:5" x14ac:dyDescent="0.25">
      <c r="A1548" s="6" t="s">
        <v>1536</v>
      </c>
      <c r="B1548" s="20"/>
      <c r="C1548" s="21">
        <f>'[1]GOURMET PRIVILÈGE'!$C$57</f>
        <v>3.05</v>
      </c>
      <c r="D1548" s="22">
        <f>C1548</f>
        <v>3.05</v>
      </c>
      <c r="E1548" s="22" t="s">
        <v>2591</v>
      </c>
    </row>
    <row r="1549" spans="1:5" x14ac:dyDescent="0.25">
      <c r="A1549" s="6" t="s">
        <v>1537</v>
      </c>
      <c r="B1549" s="20"/>
      <c r="C1549" s="21">
        <f>[1]Transatlantique!C42</f>
        <v>20</v>
      </c>
      <c r="D1549" s="26">
        <f>[1]Transatlantique!D42</f>
        <v>20</v>
      </c>
      <c r="E1549" s="22" t="str">
        <f>[1]Transatlantique!E42</f>
        <v>KG</v>
      </c>
    </row>
    <row r="1550" spans="1:5" x14ac:dyDescent="0.25">
      <c r="A1550" s="4" t="s">
        <v>1538</v>
      </c>
      <c r="B1550" s="15"/>
      <c r="C1550" s="14">
        <f>[1]DEFEDIS!$C$398</f>
        <v>54.91</v>
      </c>
      <c r="D1550" s="16">
        <f>C1550/100</f>
        <v>0.54909999999999992</v>
      </c>
      <c r="E1550" s="16" t="s">
        <v>2727</v>
      </c>
    </row>
    <row r="1551" spans="1:5" x14ac:dyDescent="0.25">
      <c r="A1551" s="4" t="s">
        <v>1539</v>
      </c>
      <c r="B1551" s="15"/>
      <c r="C1551" s="14">
        <f>[1]DEFEDIS!C399</f>
        <v>49.93</v>
      </c>
      <c r="D1551" s="16">
        <f>[1]DEFEDIS!D399</f>
        <v>0.83216666666666661</v>
      </c>
      <c r="E1551" s="16" t="str">
        <f>[1]DEFEDIS!E399</f>
        <v>60*75GR</v>
      </c>
    </row>
    <row r="1552" spans="1:5" x14ac:dyDescent="0.25">
      <c r="A1552" s="4" t="s">
        <v>1540</v>
      </c>
      <c r="B1552" s="15"/>
      <c r="C1552" s="14">
        <f>[1]DEFEDIS!C383</f>
        <v>46.17</v>
      </c>
      <c r="D1552" s="16">
        <f>[1]DEFEDIS!D383</f>
        <v>0.577125</v>
      </c>
      <c r="E1552" s="16" t="str">
        <f>[1]DEFEDIS!E383</f>
        <v>80*90GR</v>
      </c>
    </row>
    <row r="1553" spans="1:5" x14ac:dyDescent="0.25">
      <c r="A1553" s="4" t="s">
        <v>1541</v>
      </c>
      <c r="B1553" s="15"/>
      <c r="C1553" s="14">
        <f>[1]DEFEDIS!C384</f>
        <v>36.85</v>
      </c>
      <c r="D1553" s="16">
        <f>[1]DEFEDIS!D384</f>
        <v>0.25590277777777781</v>
      </c>
      <c r="E1553" s="16" t="str">
        <f>[1]DEFEDIS!E384</f>
        <v>144 UNITÉ</v>
      </c>
    </row>
    <row r="1554" spans="1:5" x14ac:dyDescent="0.25">
      <c r="A1554" s="4" t="s">
        <v>1542</v>
      </c>
      <c r="B1554" s="15"/>
      <c r="C1554" s="14">
        <f>'[1]GOURMET PRIVILÈGE'!C60</f>
        <v>0.65</v>
      </c>
      <c r="D1554" s="16">
        <f>'[1]GOURMET PRIVILÈGE'!D60</f>
        <v>0.65</v>
      </c>
      <c r="E1554" s="16" t="str">
        <f>'[1]GOURMET PRIVILÈGE'!E60</f>
        <v>UN</v>
      </c>
    </row>
    <row r="1555" spans="1:5" x14ac:dyDescent="0.25">
      <c r="A1555" s="4" t="s">
        <v>1543</v>
      </c>
      <c r="B1555" s="15"/>
      <c r="C1555" s="14">
        <f>'[1]GOURMET PRIVILÈGE'!C59</f>
        <v>0.98</v>
      </c>
      <c r="D1555" s="16">
        <f>'[1]GOURMET PRIVILÈGE'!D59</f>
        <v>0.98</v>
      </c>
      <c r="E1555" s="16" t="str">
        <f>'[1]GOURMET PRIVILÈGE'!E59</f>
        <v>UN</v>
      </c>
    </row>
    <row r="1556" spans="1:5" x14ac:dyDescent="0.25">
      <c r="A1556" s="4" t="s">
        <v>1544</v>
      </c>
      <c r="B1556" s="15"/>
      <c r="C1556" s="14">
        <f>[1]DEFEDIS!C387</f>
        <v>35.11</v>
      </c>
      <c r="D1556" s="16">
        <f>[1]DEFEDIS!D387</f>
        <v>0.70219999999999994</v>
      </c>
      <c r="E1556" s="16" t="str">
        <f>[1]DEFEDIS!E387</f>
        <v>50 UN</v>
      </c>
    </row>
    <row r="1557" spans="1:5" x14ac:dyDescent="0.25">
      <c r="A1557" s="4" t="s">
        <v>1545</v>
      </c>
      <c r="B1557" s="15"/>
      <c r="C1557" s="14">
        <f>'[1]AMOUR DE PAIN'!C31</f>
        <v>7.7</v>
      </c>
      <c r="D1557" s="16">
        <f>'[1]AMOUR DE PAIN'!D31</f>
        <v>7.7</v>
      </c>
      <c r="E1557" s="16" t="str">
        <f>'[1]AMOUR DE PAIN'!E31</f>
        <v>UN</v>
      </c>
    </row>
    <row r="1558" spans="1:5" x14ac:dyDescent="0.25">
      <c r="A1558" s="4" t="s">
        <v>1546</v>
      </c>
      <c r="B1558" s="15"/>
      <c r="C1558" s="14">
        <f>[1]DEFEDIS!C374</f>
        <v>34.93</v>
      </c>
      <c r="D1558" s="16">
        <f>[1]DEFEDIS!D374</f>
        <v>0.3493</v>
      </c>
      <c r="E1558" s="16" t="str">
        <f>[1]DEFEDIS!E374</f>
        <v>100*50GR</v>
      </c>
    </row>
    <row r="1559" spans="1:5" x14ac:dyDescent="0.25">
      <c r="A1559" s="4" t="s">
        <v>1547</v>
      </c>
      <c r="B1559" s="15"/>
      <c r="C1559" s="14">
        <f>[1]DEFEDIS!C375</f>
        <v>67.89</v>
      </c>
      <c r="D1559" s="16">
        <f>[1]DEFEDIS!D375</f>
        <v>0.28287499999999999</v>
      </c>
      <c r="E1559" s="16" t="str">
        <f>[1]DEFEDIS!E375</f>
        <v>240*40GR</v>
      </c>
    </row>
    <row r="1560" spans="1:5" x14ac:dyDescent="0.25">
      <c r="A1560" s="4" t="s">
        <v>1548</v>
      </c>
      <c r="B1560" s="15"/>
      <c r="C1560" s="14">
        <f>[1]DEFEDIS!C376</f>
        <v>67.89</v>
      </c>
      <c r="D1560" s="16">
        <f>[1]DEFEDIS!D376</f>
        <v>0.28287499999999999</v>
      </c>
      <c r="E1560" s="16" t="str">
        <f>[1]DEFEDIS!E376</f>
        <v>240*40GR</v>
      </c>
    </row>
    <row r="1561" spans="1:5" x14ac:dyDescent="0.25">
      <c r="A1561" s="4" t="s">
        <v>1549</v>
      </c>
      <c r="B1561" s="15"/>
      <c r="C1561" s="14">
        <f>'[1]GOURMET PRIVILÈGE'!C77</f>
        <v>4.9000000000000004</v>
      </c>
      <c r="D1561" s="16">
        <f>'[1]GOURMET PRIVILÈGE'!D77</f>
        <v>0.40833333333333338</v>
      </c>
      <c r="E1561" s="16" t="str">
        <f>'[1]GOURMET PRIVILÈGE'!E77</f>
        <v>12 UN</v>
      </c>
    </row>
    <row r="1562" spans="1:5" x14ac:dyDescent="0.25">
      <c r="A1562" s="4" t="s">
        <v>1550</v>
      </c>
      <c r="B1562" s="15"/>
      <c r="C1562" s="14">
        <f>'[1]AMOUR DE PAIN'!C30</f>
        <v>8.24</v>
      </c>
      <c r="D1562" s="16">
        <f>'[1]AMOUR DE PAIN'!D30</f>
        <v>8.24</v>
      </c>
      <c r="E1562" s="16" t="str">
        <f>'[1]AMOUR DE PAIN'!E30</f>
        <v>UN</v>
      </c>
    </row>
    <row r="1563" spans="1:5" x14ac:dyDescent="0.25">
      <c r="A1563" s="4" t="s">
        <v>1551</v>
      </c>
      <c r="B1563" s="15"/>
      <c r="C1563" s="14">
        <f>[1]DEFEDIS!C377</f>
        <v>0.19</v>
      </c>
      <c r="D1563" s="16">
        <f>[1]DEFEDIS!D377</f>
        <v>0.19</v>
      </c>
      <c r="E1563" s="16" t="str">
        <f>[1]DEFEDIS!E377</f>
        <v>UN</v>
      </c>
    </row>
    <row r="1564" spans="1:5" x14ac:dyDescent="0.25">
      <c r="A1564" s="4" t="s">
        <v>1552</v>
      </c>
      <c r="B1564" s="15"/>
      <c r="C1564" s="14">
        <f>'[1]AMOUR DE PAIN'!C29</f>
        <v>0.89</v>
      </c>
      <c r="D1564" s="16">
        <f>'[1]AMOUR DE PAIN'!D29</f>
        <v>0.89</v>
      </c>
      <c r="E1564" s="16" t="str">
        <f>'[1]AMOUR DE PAIN'!E29</f>
        <v>UN</v>
      </c>
    </row>
    <row r="1565" spans="1:5" x14ac:dyDescent="0.25">
      <c r="A1565" s="6" t="s">
        <v>1553</v>
      </c>
      <c r="B1565" s="20"/>
      <c r="C1565" s="21">
        <f>'[1]CAN-AM'!$C$251</f>
        <v>18.5</v>
      </c>
      <c r="D1565" s="22">
        <f>C1565/100</f>
        <v>0.185</v>
      </c>
      <c r="E1565" s="22" t="s">
        <v>2728</v>
      </c>
    </row>
    <row r="1566" spans="1:5" x14ac:dyDescent="0.25">
      <c r="A1566" s="4" t="s">
        <v>1554</v>
      </c>
      <c r="B1566" s="15"/>
      <c r="C1566" s="14">
        <f>[1]DEFEDIS!C401</f>
        <v>28.85</v>
      </c>
      <c r="D1566" s="16">
        <f>[1]DEFEDIS!D401</f>
        <v>0.24041666666666667</v>
      </c>
      <c r="E1566" s="16" t="str">
        <f>[1]DEFEDIS!E401</f>
        <v>120*0.08KG</v>
      </c>
    </row>
    <row r="1567" spans="1:5" x14ac:dyDescent="0.25">
      <c r="A1567" s="6" t="s">
        <v>1555</v>
      </c>
      <c r="B1567" s="20"/>
      <c r="C1567" s="21">
        <f>[1]DEFEDIS!C403</f>
        <v>65.650000000000006</v>
      </c>
      <c r="D1567" s="22">
        <f>[1]DEFEDIS!D403</f>
        <v>0.54708333333333337</v>
      </c>
      <c r="E1567" s="22" t="str">
        <f>[1]DEFEDIS!E403</f>
        <v>120 UN</v>
      </c>
    </row>
    <row r="1568" spans="1:5" x14ac:dyDescent="0.25">
      <c r="A1568" s="6" t="s">
        <v>1556</v>
      </c>
      <c r="B1568" s="20"/>
      <c r="C1568" s="21">
        <f>[1]DEFEDIS!C378</f>
        <v>26.53</v>
      </c>
      <c r="D1568" s="22">
        <f>[1]DEFEDIS!D378</f>
        <v>0.73694444444444451</v>
      </c>
      <c r="E1568" s="22" t="str">
        <f>[1]DEFEDIS!E378</f>
        <v>2/CS</v>
      </c>
    </row>
    <row r="1569" spans="1:5" x14ac:dyDescent="0.25">
      <c r="A1569" s="6" t="s">
        <v>1557</v>
      </c>
      <c r="B1569" s="20"/>
      <c r="C1569" s="21">
        <f>'[1]GOURMET PRIVILÈGE'!C61</f>
        <v>5.75</v>
      </c>
      <c r="D1569" s="22">
        <f>'[1]GOURMET PRIVILÈGE'!D61</f>
        <v>5.75</v>
      </c>
      <c r="E1569" s="22" t="str">
        <f>'[1]GOURMET PRIVILÈGE'!E61</f>
        <v>UN</v>
      </c>
    </row>
    <row r="1570" spans="1:5" x14ac:dyDescent="0.25">
      <c r="A1570" s="6" t="s">
        <v>1558</v>
      </c>
      <c r="B1570" s="20"/>
      <c r="C1570" s="21">
        <v>23.04</v>
      </c>
      <c r="D1570" s="22">
        <f>C1570/68</f>
        <v>0.33882352941176469</v>
      </c>
      <c r="E1570" s="22" t="s">
        <v>2729</v>
      </c>
    </row>
    <row r="1571" spans="1:5" x14ac:dyDescent="0.25">
      <c r="A1571" s="6" t="s">
        <v>1559</v>
      </c>
      <c r="B1571" s="20"/>
      <c r="C1571" s="21">
        <f>[1]BOVITENDRE!C112</f>
        <v>7.91</v>
      </c>
      <c r="D1571" s="22">
        <f>[1]BOVITENDRE!D112</f>
        <v>7.91</v>
      </c>
      <c r="E1571" s="22" t="str">
        <f>[1]BOVITENDRE!E112</f>
        <v>KG</v>
      </c>
    </row>
    <row r="1572" spans="1:5" x14ac:dyDescent="0.25">
      <c r="A1572" s="4" t="s">
        <v>1560</v>
      </c>
      <c r="B1572" s="15"/>
      <c r="C1572" s="14">
        <f>'[1]CAN-AM FRUITS SECS'!C154</f>
        <v>42</v>
      </c>
      <c r="D1572" s="16">
        <f>'[1]CAN-AM FRUITS SECS'!D154</f>
        <v>6.1837455830388697</v>
      </c>
      <c r="E1572" s="16" t="str">
        <f>'[1]CAN-AM FRUITS SECS'!E154</f>
        <v>24*283GR</v>
      </c>
    </row>
    <row r="1573" spans="1:5" x14ac:dyDescent="0.25">
      <c r="A1573" s="4" t="s">
        <v>1561</v>
      </c>
      <c r="B1573" s="15"/>
      <c r="C1573" s="14">
        <f>'[1]CAN-AM FRUITS SECS'!C155</f>
        <v>46.5</v>
      </c>
      <c r="D1573" s="16">
        <f>'[1]CAN-AM FRUITS SECS'!D155</f>
        <v>9.3000000000000007</v>
      </c>
      <c r="E1573" s="16" t="str">
        <f>'[1]CAN-AM FRUITS SECS'!E155</f>
        <v>5*1KG</v>
      </c>
    </row>
    <row r="1574" spans="1:5" x14ac:dyDescent="0.25">
      <c r="A1574" s="6" t="s">
        <v>1562</v>
      </c>
      <c r="B1574" s="20"/>
      <c r="C1574" s="21">
        <f>'[1]CAN-AM'!C255</f>
        <v>22.01</v>
      </c>
      <c r="D1574" s="22">
        <f>'[1]CAN-AM'!D255</f>
        <v>0.45854166666666668</v>
      </c>
      <c r="E1574" s="22" t="str">
        <f>'[1]CAN-AM'!E255</f>
        <v>48 UN</v>
      </c>
    </row>
    <row r="1575" spans="1:5" x14ac:dyDescent="0.25">
      <c r="A1575" s="4" t="s">
        <v>1563</v>
      </c>
      <c r="B1575" s="15"/>
      <c r="C1575" s="14">
        <f>[1]DEFEDIS!$C$379</f>
        <v>12</v>
      </c>
      <c r="D1575" s="16">
        <f>C1575/24</f>
        <v>0.5</v>
      </c>
      <c r="E1575" s="16" t="s">
        <v>2572</v>
      </c>
    </row>
    <row r="1576" spans="1:5" x14ac:dyDescent="0.25">
      <c r="A1576" s="6" t="s">
        <v>1564</v>
      </c>
      <c r="B1576" s="20"/>
      <c r="C1576" s="21">
        <f>'[1]CAN-AM'!C256</f>
        <v>30.95</v>
      </c>
      <c r="D1576" s="22">
        <f>'[1]CAN-AM'!D256</f>
        <v>3.408590308370044</v>
      </c>
      <c r="E1576" s="22" t="str">
        <f>'[1]CAN-AM'!E256</f>
        <v>20lbs</v>
      </c>
    </row>
    <row r="1577" spans="1:5" x14ac:dyDescent="0.25">
      <c r="A1577" s="4" t="s">
        <v>1565</v>
      </c>
      <c r="B1577" s="15"/>
      <c r="C1577" s="14">
        <f>[1]DEFEDIS!C405</f>
        <v>21.09</v>
      </c>
      <c r="D1577" s="16">
        <f>[1]DEFEDIS!D405</f>
        <v>14.06</v>
      </c>
      <c r="E1577" s="16" t="str">
        <f>[1]DEFEDIS!E405</f>
        <v>1.5KG</v>
      </c>
    </row>
    <row r="1578" spans="1:5" x14ac:dyDescent="0.25">
      <c r="A1578" s="4" t="s">
        <v>1566</v>
      </c>
      <c r="B1578" s="15"/>
      <c r="C1578" s="14">
        <f>'[1]VIANDE LAUZON'!C67</f>
        <v>17.2</v>
      </c>
      <c r="D1578" s="39">
        <f>'[1]VIANDE LAUZON'!D67</f>
        <v>17.2</v>
      </c>
      <c r="E1578" s="16" t="str">
        <f>'[1]VIANDE LAUZON'!E67</f>
        <v>KG</v>
      </c>
    </row>
    <row r="1579" spans="1:5" x14ac:dyDescent="0.25">
      <c r="A1579" s="4" t="s">
        <v>1567</v>
      </c>
      <c r="B1579" s="15"/>
      <c r="C1579" s="14">
        <f>[1]DEFEDIS!C367</f>
        <v>36.799999999999997</v>
      </c>
      <c r="D1579" s="16">
        <f>[1]DEFEDIS!D367</f>
        <v>4.0573318632855564</v>
      </c>
      <c r="E1579" s="16" t="str">
        <f>[1]DEFEDIS!E367</f>
        <v>20 LBS</v>
      </c>
    </row>
    <row r="1580" spans="1:5" x14ac:dyDescent="0.25">
      <c r="A1580" s="6" t="s">
        <v>1568</v>
      </c>
      <c r="B1580" s="20"/>
      <c r="C1580" s="21">
        <f>[1]NOREF!$C$95</f>
        <v>12</v>
      </c>
      <c r="D1580" s="22">
        <f>C1580</f>
        <v>12</v>
      </c>
      <c r="E1580" s="22" t="s">
        <v>2552</v>
      </c>
    </row>
    <row r="1581" spans="1:5" x14ac:dyDescent="0.25">
      <c r="A1581" s="6" t="s">
        <v>1569</v>
      </c>
      <c r="B1581" s="20"/>
      <c r="C1581" s="21">
        <f>'[1]CAN-AM'!C257</f>
        <v>63.12</v>
      </c>
      <c r="D1581" s="22">
        <f>'[1]CAN-AM'!D257</f>
        <v>0.52600000000000002</v>
      </c>
      <c r="E1581" s="22" t="str">
        <f>'[1]CAN-AM'!E257</f>
        <v>120*4GR</v>
      </c>
    </row>
    <row r="1582" spans="1:5" x14ac:dyDescent="0.25">
      <c r="A1582" s="6" t="s">
        <v>1570</v>
      </c>
      <c r="B1582" s="20"/>
      <c r="C1582" s="21">
        <f>[1]DEFEDIS!C406</f>
        <v>0.45</v>
      </c>
      <c r="D1582" s="22">
        <f>[1]DEFEDIS!D406</f>
        <v>0.45</v>
      </c>
      <c r="E1582" s="22" t="str">
        <f>[1]DEFEDIS!E406</f>
        <v>UN</v>
      </c>
    </row>
    <row r="1583" spans="1:5" x14ac:dyDescent="0.25">
      <c r="A1583" s="6" t="s">
        <v>1571</v>
      </c>
      <c r="B1583" s="20"/>
      <c r="C1583" s="21">
        <f>[1]DEFEDIS!C407</f>
        <v>35.1</v>
      </c>
      <c r="D1583" s="22">
        <f>[1]DEFEDIS!D407</f>
        <v>0.58500000000000008</v>
      </c>
      <c r="E1583" s="22" t="str">
        <f>[1]DEFEDIS!E407</f>
        <v>60 UNITÉ</v>
      </c>
    </row>
    <row r="1584" spans="1:5" x14ac:dyDescent="0.25">
      <c r="A1584" s="6" t="s">
        <v>1572</v>
      </c>
      <c r="B1584" s="20"/>
      <c r="C1584" s="21">
        <f>[1]DEFEDIS!C408</f>
        <v>39.01</v>
      </c>
      <c r="D1584" s="22">
        <f>[1]DEFEDIS!D408</f>
        <v>0.32508333333333334</v>
      </c>
      <c r="E1584" s="22" t="str">
        <f>[1]DEFEDIS!E408</f>
        <v>120 UN</v>
      </c>
    </row>
    <row r="1585" spans="1:5" x14ac:dyDescent="0.25">
      <c r="A1585" s="6" t="s">
        <v>1573</v>
      </c>
      <c r="B1585" s="20"/>
      <c r="C1585" s="21">
        <f>[1]Transatlantique!C43</f>
        <v>9.65</v>
      </c>
      <c r="D1585" s="22">
        <f>[1]Transatlantique!D43</f>
        <v>9.65</v>
      </c>
      <c r="E1585" s="22" t="str">
        <f>[1]Transatlantique!E43</f>
        <v>L</v>
      </c>
    </row>
    <row r="1586" spans="1:5" x14ac:dyDescent="0.25">
      <c r="A1586" s="4" t="s">
        <v>1574</v>
      </c>
      <c r="B1586" s="15"/>
      <c r="C1586" s="14">
        <f>[1]DEFEDIS!$C$409</f>
        <v>1.1299999999999999</v>
      </c>
      <c r="D1586" s="16">
        <f>C1586*5</f>
        <v>5.6499999999999995</v>
      </c>
      <c r="E1586" s="16" t="s">
        <v>2730</v>
      </c>
    </row>
    <row r="1587" spans="1:5" x14ac:dyDescent="0.25">
      <c r="A1587" s="6" t="s">
        <v>1575</v>
      </c>
      <c r="B1587" s="20"/>
      <c r="C1587" s="21">
        <f>'[1]CAN-AM'!C258</f>
        <v>38.5</v>
      </c>
      <c r="D1587" s="22">
        <f>'[1]CAN-AM'!D258</f>
        <v>3.85</v>
      </c>
      <c r="E1587" s="22" t="str">
        <f>'[1]CAN-AM'!E258</f>
        <v>10/cs</v>
      </c>
    </row>
    <row r="1588" spans="1:5" x14ac:dyDescent="0.25">
      <c r="A1588" s="6" t="s">
        <v>1576</v>
      </c>
      <c r="B1588" s="20"/>
      <c r="C1588" s="21">
        <f>'[1]CAN-AM FRUITS SECS'!C156</f>
        <v>59.25</v>
      </c>
      <c r="D1588" s="22">
        <f>'[1]CAN-AM FRUITS SECS'!D156</f>
        <v>11.85</v>
      </c>
      <c r="E1588" s="22" t="str">
        <f>'[1]CAN-AM FRUITS SECS'!E156</f>
        <v>5*1KG</v>
      </c>
    </row>
    <row r="1589" spans="1:5" x14ac:dyDescent="0.25">
      <c r="A1589" s="6" t="s">
        <v>1577</v>
      </c>
      <c r="B1589" s="20"/>
      <c r="C1589" s="21">
        <v>15</v>
      </c>
      <c r="D1589" s="22">
        <f>C1589</f>
        <v>15</v>
      </c>
      <c r="E1589" s="22" t="s">
        <v>2552</v>
      </c>
    </row>
    <row r="1590" spans="1:5" x14ac:dyDescent="0.25">
      <c r="A1590" s="4" t="s">
        <v>1578</v>
      </c>
      <c r="B1590" s="15"/>
      <c r="C1590" s="14">
        <f>'[1]monde du raviolis'!$C$32</f>
        <v>4.5999999999999996</v>
      </c>
      <c r="D1590" s="16">
        <f>C1590</f>
        <v>4.5999999999999996</v>
      </c>
      <c r="E1590" s="16" t="s">
        <v>2552</v>
      </c>
    </row>
    <row r="1591" spans="1:5" x14ac:dyDescent="0.25">
      <c r="A1591" s="6" t="s">
        <v>1579</v>
      </c>
      <c r="B1591" s="20"/>
      <c r="C1591" s="21">
        <f>'[1]CAN-AM FRUITS SECS'!C157</f>
        <v>28.5</v>
      </c>
      <c r="D1591" s="22">
        <f>'[1]CAN-AM FRUITS SECS'!D157</f>
        <v>38</v>
      </c>
      <c r="E1591" s="22" t="str">
        <f>'[1]CAN-AM FRUITS SECS'!E157</f>
        <v>750GR</v>
      </c>
    </row>
    <row r="1592" spans="1:5" x14ac:dyDescent="0.25">
      <c r="A1592" s="4" t="s">
        <v>1580</v>
      </c>
      <c r="B1592" s="15"/>
      <c r="C1592" s="14">
        <f>'[1]CAN-AM FRUITS SECS'!$C$159</f>
        <v>17.95</v>
      </c>
      <c r="D1592" s="16">
        <f>C1592/2.5</f>
        <v>7.18</v>
      </c>
      <c r="E1592" s="16">
        <v>2.5</v>
      </c>
    </row>
    <row r="1593" spans="1:5" x14ac:dyDescent="0.25">
      <c r="A1593" s="6" t="s">
        <v>1581</v>
      </c>
      <c r="B1593" s="20"/>
      <c r="C1593" s="21">
        <f>'[1]GOURMET PRIVILÈGE'!$C$64</f>
        <v>2.9</v>
      </c>
      <c r="D1593" s="22"/>
      <c r="E1593" s="22" t="s">
        <v>2591</v>
      </c>
    </row>
    <row r="1594" spans="1:5" x14ac:dyDescent="0.25">
      <c r="A1594" s="6" t="s">
        <v>1582</v>
      </c>
      <c r="B1594" s="20"/>
      <c r="C1594" s="21"/>
      <c r="D1594" s="37" t="e">
        <f>'[1]FICHES TECHNIQUES LOGES CHAUD'!$E$11832</f>
        <v>#N/A</v>
      </c>
      <c r="E1594" s="22"/>
    </row>
    <row r="1595" spans="1:5" x14ac:dyDescent="0.25">
      <c r="A1595" s="6" t="s">
        <v>1583</v>
      </c>
      <c r="B1595" s="20"/>
      <c r="C1595" s="21"/>
      <c r="D1595" s="42" t="e">
        <f>'[1]FICHES TECHNIQUES LOGES CHAUD'!$E$11714</f>
        <v>#N/A</v>
      </c>
      <c r="E1595" s="22"/>
    </row>
    <row r="1596" spans="1:5" x14ac:dyDescent="0.25">
      <c r="A1596" s="4" t="s">
        <v>1584</v>
      </c>
      <c r="B1596" s="15"/>
      <c r="C1596" s="14">
        <f>'[1]Fromagerie du 2em'!C79</f>
        <v>19.88</v>
      </c>
      <c r="D1596" s="16">
        <f>'[1]Fromagerie du 2em'!D79</f>
        <v>19.88</v>
      </c>
      <c r="E1596" s="16" t="str">
        <f>'[1]Fromagerie du 2em'!E79</f>
        <v>KG</v>
      </c>
    </row>
    <row r="1597" spans="1:5" x14ac:dyDescent="0.25">
      <c r="A1597" s="6" t="s">
        <v>1585</v>
      </c>
      <c r="B1597" s="20"/>
      <c r="C1597" s="21">
        <f>'[1]Fromagerie du 2em'!C77</f>
        <v>89.72</v>
      </c>
      <c r="D1597" s="22">
        <f>'[1]Fromagerie du 2em'!D77</f>
        <v>22.43</v>
      </c>
      <c r="E1597" s="22" t="str">
        <f>'[1]Fromagerie du 2em'!E77</f>
        <v>4KG</v>
      </c>
    </row>
    <row r="1598" spans="1:5" x14ac:dyDescent="0.25">
      <c r="A1598" s="4" t="s">
        <v>1586</v>
      </c>
      <c r="B1598" s="15"/>
      <c r="C1598" s="14">
        <f>'[1]Fromagerie du 2em'!C78</f>
        <v>37.979999999999997</v>
      </c>
      <c r="D1598" s="16">
        <f>'[1]Fromagerie du 2em'!D78</f>
        <v>16.731277533039645</v>
      </c>
      <c r="E1598" s="16" t="str">
        <f>'[1]Fromagerie du 2em'!E78</f>
        <v>2.27 KG</v>
      </c>
    </row>
    <row r="1599" spans="1:5" x14ac:dyDescent="0.25">
      <c r="A1599" s="6" t="s">
        <v>1587</v>
      </c>
      <c r="B1599" s="20"/>
      <c r="C1599" s="21">
        <f>[1]NOREF!$C$96</f>
        <v>15.7</v>
      </c>
      <c r="D1599" s="22">
        <f>C1599/5</f>
        <v>3.1399999999999997</v>
      </c>
      <c r="E1599" s="22" t="s">
        <v>2615</v>
      </c>
    </row>
    <row r="1600" spans="1:5" x14ac:dyDescent="0.25">
      <c r="A1600" s="6" t="s">
        <v>1588</v>
      </c>
      <c r="B1600" s="20"/>
      <c r="C1600" s="21">
        <f>[1]DEFEDIS!C410</f>
        <v>22.77</v>
      </c>
      <c r="D1600" s="22">
        <f>[1]DEFEDIS!D410</f>
        <v>30.284100000000002</v>
      </c>
      <c r="E1600" s="22" t="str">
        <f>[1]DEFEDIS!E410</f>
        <v>750MML</v>
      </c>
    </row>
    <row r="1601" spans="1:5" x14ac:dyDescent="0.25">
      <c r="A1601" s="6" t="s">
        <v>1589</v>
      </c>
      <c r="B1601" s="20"/>
      <c r="C1601" s="21">
        <v>72.16</v>
      </c>
      <c r="D1601" s="22">
        <f>C1601/1</f>
        <v>72.16</v>
      </c>
      <c r="E1601" s="22" t="s">
        <v>2552</v>
      </c>
    </row>
    <row r="1602" spans="1:5" x14ac:dyDescent="0.25">
      <c r="A1602" s="4" t="s">
        <v>1590</v>
      </c>
      <c r="B1602" s="15"/>
      <c r="C1602" s="14">
        <f>'[1]CAN-AM'!C259</f>
        <v>24.5</v>
      </c>
      <c r="D1602" s="16">
        <f>'[1]CAN-AM'!D259</f>
        <v>0.30625000000000002</v>
      </c>
      <c r="E1602" s="16" t="str">
        <f>'[1]CAN-AM'!E259</f>
        <v>80'S</v>
      </c>
    </row>
    <row r="1603" spans="1:5" x14ac:dyDescent="0.25">
      <c r="A1603" s="6" t="s">
        <v>1591</v>
      </c>
      <c r="B1603" s="20"/>
      <c r="C1603" s="21">
        <f>'[1]CAN-AM'!$C$260</f>
        <v>61.22</v>
      </c>
      <c r="D1603" s="22">
        <f>C1603/5/2.5</f>
        <v>4.8975999999999997</v>
      </c>
      <c r="E1603" s="22" t="s">
        <v>2731</v>
      </c>
    </row>
    <row r="1604" spans="1:5" x14ac:dyDescent="0.25">
      <c r="A1604" s="4" t="s">
        <v>1592</v>
      </c>
      <c r="B1604" s="15"/>
      <c r="C1604" s="14">
        <f>[1]DEFEDIS!$C$412</f>
        <v>39.44</v>
      </c>
      <c r="D1604" s="16">
        <f>C1604/6/2.26</f>
        <v>2.9085545722713868</v>
      </c>
      <c r="E1604" s="16" t="s">
        <v>2732</v>
      </c>
    </row>
    <row r="1605" spans="1:5" x14ac:dyDescent="0.25">
      <c r="A1605" s="4" t="s">
        <v>1593</v>
      </c>
      <c r="B1605" s="15"/>
      <c r="C1605" s="14">
        <f>'[1]CAN-AM'!C261</f>
        <v>12.45</v>
      </c>
      <c r="D1605" s="16">
        <f>'[1]CAN-AM'!D261</f>
        <v>1.2449999999999999</v>
      </c>
      <c r="E1605" s="16" t="str">
        <f>'[1]CAN-AM'!E261</f>
        <v>10KG</v>
      </c>
    </row>
    <row r="1606" spans="1:5" x14ac:dyDescent="0.25">
      <c r="A1606" s="6" t="s">
        <v>1594</v>
      </c>
      <c r="B1606" s="20"/>
      <c r="C1606" s="21">
        <f>'[1]CAN-AM'!$C$262</f>
        <v>17.95</v>
      </c>
      <c r="D1606" s="22">
        <f>C1606/22.67</f>
        <v>0.79179532421702681</v>
      </c>
      <c r="E1606" s="22" t="s">
        <v>2604</v>
      </c>
    </row>
    <row r="1607" spans="1:5" x14ac:dyDescent="0.25">
      <c r="A1607" s="4" t="s">
        <v>1595</v>
      </c>
      <c r="B1607" s="15"/>
      <c r="C1607" s="14">
        <f>'[1]CAN-AM'!C263</f>
        <v>46.53</v>
      </c>
      <c r="D1607" s="16">
        <f>'[1]CAN-AM'!D263</f>
        <v>3.7224000000000004</v>
      </c>
      <c r="E1607" s="16" t="str">
        <f>'[1]CAN-AM'!E263</f>
        <v>5*2.5KG</v>
      </c>
    </row>
    <row r="1608" spans="1:5" x14ac:dyDescent="0.25">
      <c r="A1608" s="6" t="s">
        <v>1596</v>
      </c>
      <c r="B1608" s="20"/>
      <c r="C1608" s="21">
        <f>[1]DEFEDIS!$C$411</f>
        <v>17.95</v>
      </c>
      <c r="D1608" s="22">
        <v>0</v>
      </c>
      <c r="E1608" s="22" t="s">
        <v>2714</v>
      </c>
    </row>
    <row r="1609" spans="1:5" x14ac:dyDescent="0.25">
      <c r="A1609" s="4" t="s">
        <v>1597</v>
      </c>
      <c r="B1609" s="15"/>
      <c r="C1609" s="14">
        <f>'[1]CAN-AM'!$C$264</f>
        <v>29.5</v>
      </c>
      <c r="D1609" s="16">
        <v>1.42</v>
      </c>
      <c r="E1609" s="16" t="s">
        <v>2733</v>
      </c>
    </row>
    <row r="1610" spans="1:5" x14ac:dyDescent="0.25">
      <c r="A1610" s="4" t="s">
        <v>1598</v>
      </c>
      <c r="B1610" s="15"/>
      <c r="C1610" s="14">
        <f>'[1]CAN-AM'!C265</f>
        <v>28.08</v>
      </c>
      <c r="D1610" s="16">
        <f>'[1]CAN-AM'!D265</f>
        <v>2.2464</v>
      </c>
      <c r="E1610" s="16" t="str">
        <f>'[1]CAN-AM'!E265</f>
        <v>5*2.5KG</v>
      </c>
    </row>
    <row r="1611" spans="1:5" x14ac:dyDescent="0.25">
      <c r="A1611" s="6" t="s">
        <v>1599</v>
      </c>
      <c r="B1611" s="20"/>
      <c r="C1611" s="21">
        <f>'[1]CAN-AM'!$C$266</f>
        <v>19.05</v>
      </c>
      <c r="D1611" s="22">
        <f>C1611/22.6</f>
        <v>0.84292035398230092</v>
      </c>
      <c r="E1611" s="22" t="s">
        <v>2714</v>
      </c>
    </row>
    <row r="1612" spans="1:5" x14ac:dyDescent="0.25">
      <c r="A1612" s="4" t="s">
        <v>1600</v>
      </c>
      <c r="B1612" s="15"/>
      <c r="C1612" s="14"/>
      <c r="D1612" s="38">
        <f>'[1]FICHES TECHNIQUES LOGES CHAUD'!$F$7476</f>
        <v>0.29588354547296025</v>
      </c>
      <c r="E1612" s="16" t="s">
        <v>2551</v>
      </c>
    </row>
    <row r="1613" spans="1:5" x14ac:dyDescent="0.25">
      <c r="A1613" s="4" t="s">
        <v>1601</v>
      </c>
      <c r="B1613" s="15"/>
      <c r="C1613" s="14">
        <f>'[1]CAN-AM'!$C$267</f>
        <v>32.5</v>
      </c>
      <c r="D1613" s="16">
        <f>C1613/10</f>
        <v>3.25</v>
      </c>
      <c r="E1613" s="16" t="s">
        <v>2624</v>
      </c>
    </row>
    <row r="1614" spans="1:5" x14ac:dyDescent="0.25">
      <c r="A1614" s="6" t="s">
        <v>1602</v>
      </c>
      <c r="B1614" s="20"/>
      <c r="C1614" s="21">
        <f>[1]DEFEDIS!$C$413</f>
        <v>0</v>
      </c>
      <c r="D1614" s="22">
        <v>0</v>
      </c>
      <c r="E1614" s="22"/>
    </row>
    <row r="1615" spans="1:5" x14ac:dyDescent="0.25">
      <c r="A1615" s="6" t="s">
        <v>1603</v>
      </c>
      <c r="B1615" s="20"/>
      <c r="C1615" s="21">
        <f>[1]DEFEDIS!C417</f>
        <v>40</v>
      </c>
      <c r="D1615" s="22">
        <f>[1]DEFEDIS!D417</f>
        <v>4</v>
      </c>
      <c r="E1615" s="22" t="str">
        <f>[1]DEFEDIS!E417</f>
        <v>10KG</v>
      </c>
    </row>
    <row r="1616" spans="1:5" x14ac:dyDescent="0.25">
      <c r="A1616" s="6" t="s">
        <v>1604</v>
      </c>
      <c r="B1616" s="20"/>
      <c r="C1616" s="21">
        <f>[1]DEFEDIS!C415</f>
        <v>1.34</v>
      </c>
      <c r="D1616" s="22">
        <f>[1]DEFEDIS!D415</f>
        <v>1.34</v>
      </c>
      <c r="E1616" s="22" t="str">
        <f>[1]DEFEDIS!E415</f>
        <v xml:space="preserve">UN </v>
      </c>
    </row>
    <row r="1617" spans="1:5" x14ac:dyDescent="0.25">
      <c r="A1617" s="6" t="s">
        <v>1605</v>
      </c>
      <c r="B1617" s="20"/>
      <c r="C1617" s="21">
        <f>[1]DEFEDIS!C414</f>
        <v>80.02</v>
      </c>
      <c r="D1617" s="22">
        <f>[1]DEFEDIS!D414</f>
        <v>4.0009999999999994</v>
      </c>
      <c r="E1617" s="22" t="str">
        <f>[1]DEFEDIS!E414</f>
        <v>20KG</v>
      </c>
    </row>
    <row r="1618" spans="1:5" x14ac:dyDescent="0.25">
      <c r="A1618" s="4" t="s">
        <v>1606</v>
      </c>
      <c r="B1618" s="15"/>
      <c r="C1618" s="14"/>
      <c r="D1618" s="25">
        <f>'[1]LES SAUCES DE BASES'!$E$526</f>
        <v>5.1675590277777772</v>
      </c>
      <c r="E1618" s="16"/>
    </row>
    <row r="1619" spans="1:5" x14ac:dyDescent="0.25">
      <c r="A1619" s="6" t="s">
        <v>1607</v>
      </c>
      <c r="B1619" s="20"/>
      <c r="C1619" s="21">
        <f>[1]DEFEDIS!C419</f>
        <v>46.57</v>
      </c>
      <c r="D1619" s="22">
        <f>[1]DEFEDIS!D419</f>
        <v>10.257709251101321</v>
      </c>
      <c r="E1619" s="22" t="str">
        <f>[1]DEFEDIS!E419</f>
        <v>2*2.27kg</v>
      </c>
    </row>
    <row r="1620" spans="1:5" x14ac:dyDescent="0.25">
      <c r="A1620" s="4" t="s">
        <v>1608</v>
      </c>
      <c r="B1620" s="15"/>
      <c r="C1620" s="14">
        <f>[1]DEFEDIS!C420</f>
        <v>23.96</v>
      </c>
      <c r="D1620" s="16">
        <f>[1]DEFEDIS!D420</f>
        <v>1.9966666666666668</v>
      </c>
      <c r="E1620" s="16" t="str">
        <f>[1]DEFEDIS!E420</f>
        <v>CS</v>
      </c>
    </row>
    <row r="1621" spans="1:5" x14ac:dyDescent="0.25">
      <c r="A1621" s="6" t="s">
        <v>1609</v>
      </c>
      <c r="B1621" s="20"/>
      <c r="C1621" s="21">
        <f>'[1]GOURMET PRIVILÈGE'!$C$62</f>
        <v>12.15</v>
      </c>
      <c r="D1621" s="22">
        <f>C1621</f>
        <v>12.15</v>
      </c>
      <c r="E1621" s="22" t="s">
        <v>2552</v>
      </c>
    </row>
    <row r="1622" spans="1:5" x14ac:dyDescent="0.25">
      <c r="A1622" s="4" t="s">
        <v>1610</v>
      </c>
      <c r="B1622" s="15"/>
      <c r="C1622" s="14">
        <f>'[1]CAN-AM FRUITS SECS'!$C$158</f>
        <v>21.5</v>
      </c>
      <c r="D1622" s="16">
        <f>C1622*3.33</f>
        <v>71.594999999999999</v>
      </c>
      <c r="E1622" s="16" t="s">
        <v>2563</v>
      </c>
    </row>
    <row r="1623" spans="1:5" x14ac:dyDescent="0.25">
      <c r="A1623" s="6" t="s">
        <v>1611</v>
      </c>
      <c r="B1623" s="20"/>
      <c r="C1623" s="21">
        <f>[1]DEFEDIS!$C$421</f>
        <v>13.75</v>
      </c>
      <c r="D1623" s="22">
        <f>C1623*1.5</f>
        <v>20.625</v>
      </c>
      <c r="E1623" s="22" t="s">
        <v>2554</v>
      </c>
    </row>
    <row r="1624" spans="1:5" x14ac:dyDescent="0.25">
      <c r="A1624" s="4" t="s">
        <v>1612</v>
      </c>
      <c r="B1624" s="15"/>
      <c r="C1624" s="14">
        <f>'[1]GOURMET PRIVILÈGE'!$C$63</f>
        <v>11.25</v>
      </c>
      <c r="D1624" s="16">
        <f>C1624</f>
        <v>11.25</v>
      </c>
      <c r="E1624" s="16" t="s">
        <v>2552</v>
      </c>
    </row>
    <row r="1625" spans="1:5" x14ac:dyDescent="0.25">
      <c r="A1625" s="6" t="s">
        <v>1613</v>
      </c>
      <c r="B1625" s="20"/>
      <c r="C1625" s="21">
        <f>'[1]GOURMET PRIVILÈGE'!$C$74</f>
        <v>16.5</v>
      </c>
      <c r="D1625" s="22">
        <f>C1625</f>
        <v>16.5</v>
      </c>
      <c r="E1625" s="22" t="s">
        <v>2552</v>
      </c>
    </row>
    <row r="1626" spans="1:5" x14ac:dyDescent="0.25">
      <c r="A1626" s="4" t="s">
        <v>1614</v>
      </c>
      <c r="B1626" s="15"/>
      <c r="C1626" s="14">
        <f>[1]DEFEDIS!$C$422</f>
        <v>33.54</v>
      </c>
      <c r="D1626" s="16">
        <v>1.77</v>
      </c>
      <c r="E1626" s="16" t="s">
        <v>2734</v>
      </c>
    </row>
    <row r="1627" spans="1:5" x14ac:dyDescent="0.25">
      <c r="A1627" s="4" t="s">
        <v>1615</v>
      </c>
      <c r="B1627" s="15"/>
      <c r="C1627" s="14">
        <f>[1]DEFEDIS!C423</f>
        <v>28.86</v>
      </c>
      <c r="D1627" s="16">
        <f>[1]DEFEDIS!D423</f>
        <v>1.9239999999999999</v>
      </c>
      <c r="E1627" s="16" t="str">
        <f>[1]DEFEDIS!E423</f>
        <v>3*5KG</v>
      </c>
    </row>
    <row r="1628" spans="1:5" x14ac:dyDescent="0.25">
      <c r="A1628" s="6" t="s">
        <v>1616</v>
      </c>
      <c r="B1628" s="20"/>
      <c r="C1628" s="21">
        <f>'[1]AMOUR DE PAIN'!$C$32</f>
        <v>0.8</v>
      </c>
      <c r="D1628" s="22">
        <f>C1628/10</f>
        <v>0.08</v>
      </c>
      <c r="E1628" s="22" t="s">
        <v>2624</v>
      </c>
    </row>
    <row r="1629" spans="1:5" x14ac:dyDescent="0.25">
      <c r="A1629" s="6" t="s">
        <v>1617</v>
      </c>
      <c r="B1629" s="20"/>
      <c r="C1629" s="21">
        <f>[1]DEFEDIS!C424</f>
        <v>43.59</v>
      </c>
      <c r="D1629" s="22">
        <f>[1]DEFEDIS!D424</f>
        <v>2.1795</v>
      </c>
      <c r="E1629" s="22" t="str">
        <f>[1]DEFEDIS!E424</f>
        <v>20*312GR</v>
      </c>
    </row>
    <row r="1630" spans="1:5" x14ac:dyDescent="0.25">
      <c r="A1630" s="4" t="s">
        <v>1618</v>
      </c>
      <c r="B1630" s="15"/>
      <c r="C1630" s="14">
        <f>[1]DEFEDIS!$C$425</f>
        <v>15.88</v>
      </c>
      <c r="D1630" s="16">
        <f>C1630/12*2</f>
        <v>2.6466666666666669</v>
      </c>
      <c r="E1630" s="16" t="s">
        <v>2735</v>
      </c>
    </row>
    <row r="1631" spans="1:5" x14ac:dyDescent="0.25">
      <c r="A1631" s="4" t="s">
        <v>1619</v>
      </c>
      <c r="B1631" s="15"/>
      <c r="C1631" s="14"/>
      <c r="D1631" s="38">
        <f>'[1]FICHES TECHNIQUES LOGES CHAUD'!$C$6216</f>
        <v>2.0246475629730032</v>
      </c>
      <c r="E1631" s="16"/>
    </row>
    <row r="1632" spans="1:5" x14ac:dyDescent="0.25">
      <c r="A1632" s="4" t="s">
        <v>1620</v>
      </c>
      <c r="B1632" s="15"/>
      <c r="C1632" s="14">
        <f>'[1]monde du raviolis'!C33</f>
        <v>6.2</v>
      </c>
      <c r="D1632" s="16">
        <f>'[1]monde du raviolis'!D33</f>
        <v>6.2</v>
      </c>
      <c r="E1632" s="16" t="str">
        <f>'[1]monde du raviolis'!E33</f>
        <v>KG</v>
      </c>
    </row>
    <row r="1633" spans="1:5" x14ac:dyDescent="0.25">
      <c r="A1633" s="6" t="s">
        <v>1621</v>
      </c>
      <c r="B1633" s="20"/>
      <c r="C1633" s="21">
        <f>'[1]AMOUR DE PAIN'!$C$33</f>
        <v>1.3</v>
      </c>
      <c r="D1633" s="22">
        <f>C1633</f>
        <v>1.3</v>
      </c>
      <c r="E1633" s="22">
        <v>12</v>
      </c>
    </row>
    <row r="1634" spans="1:5" x14ac:dyDescent="0.25">
      <c r="A1634" s="4" t="s">
        <v>1622</v>
      </c>
      <c r="B1634" s="15"/>
      <c r="C1634" s="14">
        <f>'[1]CAN-AM'!$C$269</f>
        <v>29.5</v>
      </c>
      <c r="D1634" s="16">
        <f>C1634/2.26</f>
        <v>13.053097345132745</v>
      </c>
      <c r="E1634" s="16" t="s">
        <v>2606</v>
      </c>
    </row>
    <row r="1635" spans="1:5" x14ac:dyDescent="0.25">
      <c r="A1635" s="6" t="s">
        <v>1623</v>
      </c>
      <c r="B1635" s="20"/>
      <c r="C1635" s="21">
        <f>'[1]CAN-AM'!$C$268</f>
        <v>34.5</v>
      </c>
      <c r="D1635" s="22">
        <f>C1635/2.26</f>
        <v>15.265486725663719</v>
      </c>
      <c r="E1635" s="22" t="s">
        <v>2606</v>
      </c>
    </row>
    <row r="1636" spans="1:5" x14ac:dyDescent="0.25">
      <c r="A1636" s="6" t="s">
        <v>1624</v>
      </c>
      <c r="B1636" s="20"/>
      <c r="C1636" s="21">
        <f>[1]NOREF!C97</f>
        <v>44.1</v>
      </c>
      <c r="D1636" s="22">
        <f>[1]NOREF!D97</f>
        <v>44.1</v>
      </c>
      <c r="E1636" s="22" t="str">
        <f>[1]NOREF!E97</f>
        <v>KG</v>
      </c>
    </row>
    <row r="1637" spans="1:5" x14ac:dyDescent="0.25">
      <c r="A1637" s="4" t="s">
        <v>1625</v>
      </c>
      <c r="B1637" s="15"/>
      <c r="C1637" s="14">
        <f>'[1]Pro bouffe'!$C$38</f>
        <v>4.6900000000000004</v>
      </c>
      <c r="D1637" s="16">
        <f>C1637</f>
        <v>4.6900000000000004</v>
      </c>
      <c r="E1637" s="16" t="s">
        <v>2555</v>
      </c>
    </row>
    <row r="1638" spans="1:5" x14ac:dyDescent="0.25">
      <c r="A1638" s="6" t="s">
        <v>1626</v>
      </c>
      <c r="B1638" s="20"/>
      <c r="C1638" s="21">
        <f>'[1]Pro bouffe'!$C$37</f>
        <v>4.33</v>
      </c>
      <c r="D1638" s="22">
        <f>C1638</f>
        <v>4.33</v>
      </c>
      <c r="E1638" s="22" t="s">
        <v>2555</v>
      </c>
    </row>
    <row r="1639" spans="1:5" x14ac:dyDescent="0.25">
      <c r="A1639" s="4" t="s">
        <v>1627</v>
      </c>
      <c r="B1639" s="15"/>
      <c r="C1639" s="14">
        <f>'[1]Pro bouffe'!$C$36</f>
        <v>4.2</v>
      </c>
      <c r="D1639" s="16">
        <f>C1639</f>
        <v>4.2</v>
      </c>
      <c r="E1639" s="16" t="s">
        <v>2555</v>
      </c>
    </row>
    <row r="1640" spans="1:5" x14ac:dyDescent="0.25">
      <c r="A1640" s="6" t="s">
        <v>1628</v>
      </c>
      <c r="B1640" s="20"/>
      <c r="C1640" s="21">
        <f>'[1]Pro bouffe'!$C$39</f>
        <v>32.5</v>
      </c>
      <c r="D1640" s="22">
        <v>0</v>
      </c>
      <c r="E1640" s="22" t="s">
        <v>2643</v>
      </c>
    </row>
    <row r="1641" spans="1:5" x14ac:dyDescent="0.25">
      <c r="A1641" s="6" t="s">
        <v>1629</v>
      </c>
      <c r="B1641" s="20"/>
      <c r="C1641" s="21"/>
      <c r="D1641" s="42">
        <f>'[1]FICHES TECHNIQUES LOGES CHAUD'!$E$14004</f>
        <v>2.8466154935769747</v>
      </c>
      <c r="E1641" s="22"/>
    </row>
    <row r="1642" spans="1:5" x14ac:dyDescent="0.25">
      <c r="A1642" s="6" t="s">
        <v>1630</v>
      </c>
      <c r="B1642" s="20"/>
      <c r="C1642" s="21">
        <f>'[1]CAN-AM'!C270</f>
        <v>31.5</v>
      </c>
      <c r="D1642" s="22">
        <f>'[1]CAN-AM'!D270</f>
        <v>0.39374999999999999</v>
      </c>
      <c r="E1642" s="22" t="str">
        <f>'[1]CAN-AM'!E270</f>
        <v>80'S</v>
      </c>
    </row>
    <row r="1643" spans="1:5" x14ac:dyDescent="0.25">
      <c r="A1643" s="6" t="s">
        <v>1631</v>
      </c>
      <c r="B1643" s="20"/>
      <c r="C1643" s="21">
        <f>[1]DEFEDIS!C426</f>
        <v>21.44</v>
      </c>
      <c r="D1643" s="22">
        <f>[1]DEFEDIS!D426</f>
        <v>4.2880000000000003</v>
      </c>
      <c r="E1643" s="22" t="str">
        <f>[1]DEFEDIS!E426</f>
        <v>5*1KG</v>
      </c>
    </row>
    <row r="1644" spans="1:5" x14ac:dyDescent="0.25">
      <c r="A1644" s="6" t="s">
        <v>1632</v>
      </c>
      <c r="B1644" s="20"/>
      <c r="C1644" s="21">
        <f>'[1]CAN-AM FRUITS SECS'!C160</f>
        <v>52.56</v>
      </c>
      <c r="D1644" s="22">
        <f>'[1]CAN-AM FRUITS SECS'!D160</f>
        <v>8.76</v>
      </c>
      <c r="E1644" s="22" t="str">
        <f>'[1]CAN-AM FRUITS SECS'!E160</f>
        <v>6*1KG</v>
      </c>
    </row>
    <row r="1645" spans="1:5" x14ac:dyDescent="0.25">
      <c r="A1645" s="6" t="s">
        <v>1633</v>
      </c>
      <c r="B1645" s="20"/>
      <c r="C1645" s="21">
        <f>[1]FARINEX!C153</f>
        <v>88.85</v>
      </c>
      <c r="D1645" s="22">
        <f>[1]FARINEX!D153</f>
        <v>88.85</v>
      </c>
      <c r="E1645" s="22" t="str">
        <f>[1]FARINEX!E153</f>
        <v>KG</v>
      </c>
    </row>
    <row r="1646" spans="1:5" x14ac:dyDescent="0.25">
      <c r="A1646" s="6" t="s">
        <v>1634</v>
      </c>
      <c r="B1646" s="20"/>
      <c r="C1646" s="21">
        <f>[1]DEFEDIS!C427</f>
        <v>19.329999999999998</v>
      </c>
      <c r="D1646" s="22">
        <f>[1]DEFEDIS!D427</f>
        <v>2.1312017640573315</v>
      </c>
      <c r="E1646" s="22" t="str">
        <f>[1]DEFEDIS!E427</f>
        <v>20LBS</v>
      </c>
    </row>
    <row r="1647" spans="1:5" x14ac:dyDescent="0.25">
      <c r="A1647" s="4" t="s">
        <v>1635</v>
      </c>
      <c r="B1647" s="15"/>
      <c r="C1647" s="14">
        <f>[1]DEFEDIS!C429</f>
        <v>24.51</v>
      </c>
      <c r="D1647" s="16">
        <f>[1]DEFEDIS!D429</f>
        <v>2.7023153252480707</v>
      </c>
      <c r="E1647" s="16" t="str">
        <f>[1]DEFEDIS!E429</f>
        <v>9.07KG</v>
      </c>
    </row>
    <row r="1648" spans="1:5" x14ac:dyDescent="0.25">
      <c r="A1648" s="4" t="s">
        <v>1636</v>
      </c>
      <c r="B1648" s="15"/>
      <c r="C1648" s="14"/>
      <c r="D1648" s="36">
        <f>'[1]FICH.TECH. BANQUET 2013 PT DÉJ.'!$E$17559</f>
        <v>0.50846388346876237</v>
      </c>
      <c r="E1648" s="16"/>
    </row>
    <row r="1649" spans="1:5" x14ac:dyDescent="0.25">
      <c r="A1649" s="4" t="s">
        <v>1637</v>
      </c>
      <c r="B1649" s="15"/>
      <c r="C1649" s="14">
        <f>[1]FARINEX!C191</f>
        <v>49.86</v>
      </c>
      <c r="D1649" s="36">
        <f>[1]FARINEX!D191</f>
        <v>4.1550000000000002</v>
      </c>
      <c r="E1649" s="16" t="str">
        <f>[1]FARINEX!E191</f>
        <v>12kg</v>
      </c>
    </row>
    <row r="1650" spans="1:5" x14ac:dyDescent="0.25">
      <c r="A1650" s="6" t="s">
        <v>1638</v>
      </c>
      <c r="B1650" s="20"/>
      <c r="C1650" s="21">
        <f>[1]DEFEDIS!C430</f>
        <v>42.5</v>
      </c>
      <c r="D1650" s="37">
        <f>[1]DEFEDIS!D430</f>
        <v>42.5</v>
      </c>
      <c r="E1650" s="22" t="str">
        <f>[1]DEFEDIS!E430</f>
        <v>KG</v>
      </c>
    </row>
    <row r="1651" spans="1:5" x14ac:dyDescent="0.25">
      <c r="A1651" s="6" t="s">
        <v>1639</v>
      </c>
      <c r="B1651" s="20"/>
      <c r="C1651" s="21">
        <f>[1]BOVITENDRE!C113</f>
        <v>61.89</v>
      </c>
      <c r="D1651" s="37">
        <f>[1]BOVITENDRE!D113</f>
        <v>15.4725</v>
      </c>
      <c r="E1651" s="22" t="str">
        <f>[1]BOVITENDRE!E113</f>
        <v>4KG</v>
      </c>
    </row>
    <row r="1652" spans="1:5" x14ac:dyDescent="0.25">
      <c r="A1652" s="6" t="s">
        <v>1640</v>
      </c>
      <c r="B1652" s="20"/>
      <c r="C1652" s="21"/>
      <c r="D1652" s="42">
        <f>'[1]FICHES TECHNIQUES LOGES CHAUD'!$E$12422</f>
        <v>0.89578981481481479</v>
      </c>
      <c r="E1652" s="22"/>
    </row>
    <row r="1653" spans="1:5" x14ac:dyDescent="0.25">
      <c r="A1653" s="6" t="s">
        <v>1641</v>
      </c>
      <c r="B1653" s="20"/>
      <c r="C1653" s="21">
        <f>[1]DEFEDIS!$C$432</f>
        <v>15.16</v>
      </c>
      <c r="D1653" s="22">
        <f>C1653/180</f>
        <v>8.4222222222222226E-2</v>
      </c>
      <c r="E1653" s="22" t="s">
        <v>2736</v>
      </c>
    </row>
    <row r="1654" spans="1:5" x14ac:dyDescent="0.25">
      <c r="A1654" s="4" t="s">
        <v>1642</v>
      </c>
      <c r="B1654" s="15"/>
      <c r="C1654" s="14">
        <f>'[1]CAN-AM'!$C$272</f>
        <v>22.01</v>
      </c>
      <c r="D1654" s="16">
        <f>C1654/6</f>
        <v>3.6683333333333334</v>
      </c>
      <c r="E1654" s="16" t="s">
        <v>2737</v>
      </c>
    </row>
    <row r="1655" spans="1:5" x14ac:dyDescent="0.25">
      <c r="A1655" s="6" t="s">
        <v>1643</v>
      </c>
      <c r="B1655" s="20"/>
      <c r="C1655" s="21">
        <f>'[1]CAN-AM'!C271</f>
        <v>0.95</v>
      </c>
      <c r="D1655" s="22">
        <f>'[1]CAN-AM'!D271</f>
        <v>0.95</v>
      </c>
      <c r="E1655" s="22" t="str">
        <f>'[1]CAN-AM'!E271</f>
        <v>UN</v>
      </c>
    </row>
    <row r="1656" spans="1:5" x14ac:dyDescent="0.25">
      <c r="A1656" s="4" t="s">
        <v>1644</v>
      </c>
      <c r="B1656" s="15"/>
      <c r="C1656" s="14">
        <f>'[1]CAN-AM'!$C$273</f>
        <v>38.369999999999997</v>
      </c>
      <c r="D1656" s="16">
        <f>C1656/60</f>
        <v>0.63949999999999996</v>
      </c>
      <c r="E1656" s="16" t="s">
        <v>2738</v>
      </c>
    </row>
    <row r="1657" spans="1:5" x14ac:dyDescent="0.25">
      <c r="A1657" s="4" t="s">
        <v>1645</v>
      </c>
      <c r="B1657" s="15"/>
      <c r="C1657" s="14"/>
      <c r="D1657" s="38">
        <f>'[1]FICHES TECHNIQUES LOGES FROID'!$E$2839</f>
        <v>15.055911935207202</v>
      </c>
      <c r="E1657" s="16"/>
    </row>
    <row r="1658" spans="1:5" x14ac:dyDescent="0.25">
      <c r="A1658" s="6" t="s">
        <v>1646</v>
      </c>
      <c r="B1658" s="20"/>
      <c r="C1658" s="21">
        <f>'[1]CAN-AM'!$C$274</f>
        <v>37.58</v>
      </c>
      <c r="D1658" s="22">
        <f>C1658/3</f>
        <v>12.526666666666666</v>
      </c>
      <c r="E1658" s="22" t="s">
        <v>2645</v>
      </c>
    </row>
    <row r="1659" spans="1:5" x14ac:dyDescent="0.25">
      <c r="A1659" s="6" t="s">
        <v>1647</v>
      </c>
      <c r="B1659" s="20"/>
      <c r="C1659" s="21">
        <f>'[1]CAN-AM'!C275</f>
        <v>37.58</v>
      </c>
      <c r="D1659" s="22">
        <f>'[1]CAN-AM'!D275</f>
        <v>18.79</v>
      </c>
      <c r="E1659" s="22" t="str">
        <f>'[1]CAN-AM'!E275</f>
        <v>2*1KG</v>
      </c>
    </row>
    <row r="1660" spans="1:5" x14ac:dyDescent="0.25">
      <c r="A1660" s="4" t="s">
        <v>1648</v>
      </c>
      <c r="B1660" s="15"/>
      <c r="C1660" s="14">
        <f>'[1]CAN-AM'!$C$276</f>
        <v>33.96</v>
      </c>
      <c r="D1660" s="16">
        <f>C1660*25</f>
        <v>849</v>
      </c>
      <c r="E1660" s="16" t="s">
        <v>2739</v>
      </c>
    </row>
    <row r="1661" spans="1:5" x14ac:dyDescent="0.25">
      <c r="A1661" s="6" t="s">
        <v>1649</v>
      </c>
      <c r="B1661" s="20"/>
      <c r="C1661" s="21">
        <v>2.79</v>
      </c>
      <c r="D1661" s="22">
        <f>C1661</f>
        <v>2.79</v>
      </c>
      <c r="E1661" s="22" t="s">
        <v>2562</v>
      </c>
    </row>
    <row r="1662" spans="1:5" x14ac:dyDescent="0.25">
      <c r="A1662" s="4" t="s">
        <v>1650</v>
      </c>
      <c r="B1662" s="15"/>
      <c r="C1662" s="14">
        <f>'[1]GOURMET PRIVILÈGE'!$C$65</f>
        <v>43</v>
      </c>
      <c r="D1662" s="16">
        <f>C1662/100</f>
        <v>0.43</v>
      </c>
      <c r="E1662" s="16" t="s">
        <v>2740</v>
      </c>
    </row>
    <row r="1663" spans="1:5" x14ac:dyDescent="0.25">
      <c r="A1663" s="6" t="s">
        <v>1651</v>
      </c>
      <c r="B1663" s="20"/>
      <c r="C1663" s="21">
        <v>20.5</v>
      </c>
      <c r="D1663" s="22">
        <f>C1663/140</f>
        <v>0.14642857142857144</v>
      </c>
      <c r="E1663" s="22" t="s">
        <v>2741</v>
      </c>
    </row>
    <row r="1664" spans="1:5" x14ac:dyDescent="0.25">
      <c r="A1664" s="4" t="s">
        <v>1652</v>
      </c>
      <c r="B1664" s="15"/>
      <c r="C1664" s="14">
        <f>'[1]CAN-AM'!C277</f>
        <v>26.22</v>
      </c>
      <c r="D1664" s="16">
        <f>'[1]CAN-AM'!D277</f>
        <v>2.1850000000000001</v>
      </c>
      <c r="E1664" s="16" t="str">
        <f>'[1]CAN-AM'!E277</f>
        <v>6*2KG</v>
      </c>
    </row>
    <row r="1665" spans="1:5" x14ac:dyDescent="0.25">
      <c r="A1665" s="6" t="s">
        <v>1653</v>
      </c>
      <c r="B1665" s="20"/>
      <c r="C1665" s="21">
        <f>[1]NOREF!C101</f>
        <v>11.85</v>
      </c>
      <c r="D1665" s="22">
        <f>[1]NOREF!D101</f>
        <v>11.85</v>
      </c>
      <c r="E1665" s="22" t="str">
        <f>[1]NOREF!E101</f>
        <v>KG</v>
      </c>
    </row>
    <row r="1666" spans="1:5" x14ac:dyDescent="0.25">
      <c r="A1666" s="6" t="s">
        <v>1654</v>
      </c>
      <c r="B1666" s="20"/>
      <c r="C1666" s="21">
        <f>[1]NOREF!C104</f>
        <v>17.3</v>
      </c>
      <c r="D1666" s="22">
        <f>[1]NOREF!D104</f>
        <v>17.3</v>
      </c>
      <c r="E1666" s="22" t="str">
        <f>[1]NOREF!E104</f>
        <v>KG</v>
      </c>
    </row>
    <row r="1667" spans="1:5" x14ac:dyDescent="0.25">
      <c r="A1667" s="4" t="s">
        <v>1655</v>
      </c>
      <c r="B1667" s="15"/>
      <c r="C1667" s="14">
        <f>[1]DEFEDIS!C431</f>
        <v>0.76</v>
      </c>
      <c r="D1667" s="16">
        <f>[1]DEFEDIS!D431</f>
        <v>0.76</v>
      </c>
      <c r="E1667" s="16" t="str">
        <f>[1]DEFEDIS!E431</f>
        <v xml:space="preserve">UN </v>
      </c>
    </row>
    <row r="1668" spans="1:5" x14ac:dyDescent="0.25">
      <c r="A1668" s="6" t="s">
        <v>1656</v>
      </c>
      <c r="B1668" s="20"/>
      <c r="C1668" s="21">
        <f>[1]NOREF!$C$98</f>
        <v>16.3</v>
      </c>
      <c r="D1668" s="22">
        <f>C1668</f>
        <v>16.3</v>
      </c>
      <c r="E1668" s="22" t="s">
        <v>2742</v>
      </c>
    </row>
    <row r="1669" spans="1:5" x14ac:dyDescent="0.25">
      <c r="A1669" s="6" t="s">
        <v>1657</v>
      </c>
      <c r="B1669" s="20"/>
      <c r="C1669" s="21">
        <f>[1]NOREF!C102</f>
        <v>45.55</v>
      </c>
      <c r="D1669" s="22">
        <f>[1]NOREF!D102</f>
        <v>45.55</v>
      </c>
      <c r="E1669" s="22" t="str">
        <f>[1]NOREF!E102</f>
        <v>KG</v>
      </c>
    </row>
    <row r="1670" spans="1:5" x14ac:dyDescent="0.25">
      <c r="A1670" s="6" t="s">
        <v>1658</v>
      </c>
      <c r="B1670" s="20"/>
      <c r="C1670" s="21">
        <f>[1]NOREF!C103</f>
        <v>52.6</v>
      </c>
      <c r="D1670" s="22">
        <f>[1]NOREF!D103</f>
        <v>52.6</v>
      </c>
      <c r="E1670" s="22" t="str">
        <f>[1]NOREF!E103</f>
        <v>KG</v>
      </c>
    </row>
    <row r="1671" spans="1:5" x14ac:dyDescent="0.25">
      <c r="A1671" s="4" t="s">
        <v>1659</v>
      </c>
      <c r="B1671" s="15"/>
      <c r="C1671" s="14">
        <f>[1]NOREF!C99</f>
        <v>35.9</v>
      </c>
      <c r="D1671" s="16">
        <f>[1]NOREF!D99</f>
        <v>35.9</v>
      </c>
      <c r="E1671" s="16" t="str">
        <f>[1]NOREF!E99</f>
        <v>KG</v>
      </c>
    </row>
    <row r="1672" spans="1:5" x14ac:dyDescent="0.25">
      <c r="A1672" s="6" t="s">
        <v>1660</v>
      </c>
      <c r="B1672" s="20"/>
      <c r="C1672" s="21">
        <f>[1]NOREF!$C$100</f>
        <v>23.35</v>
      </c>
      <c r="D1672" s="22">
        <f>C1672</f>
        <v>23.35</v>
      </c>
      <c r="E1672" s="22" t="s">
        <v>2552</v>
      </c>
    </row>
    <row r="1673" spans="1:5" x14ac:dyDescent="0.25">
      <c r="A1673" s="6" t="s">
        <v>1661</v>
      </c>
      <c r="B1673" s="20"/>
      <c r="C1673" s="48">
        <v>17.3</v>
      </c>
      <c r="D1673" s="48">
        <f t="shared" ref="D1673" si="1">C1673</f>
        <v>17.3</v>
      </c>
      <c r="E1673" s="49" t="s">
        <v>2552</v>
      </c>
    </row>
    <row r="1674" spans="1:5" x14ac:dyDescent="0.25">
      <c r="A1674" s="4" t="s">
        <v>1662</v>
      </c>
      <c r="B1674" s="15"/>
      <c r="C1674" s="14">
        <f>'[1]Fumerie quebecoise'!$C$12</f>
        <v>20.05</v>
      </c>
      <c r="D1674" s="16">
        <f>C1674</f>
        <v>20.05</v>
      </c>
      <c r="E1674" s="16" t="s">
        <v>2743</v>
      </c>
    </row>
    <row r="1675" spans="1:5" x14ac:dyDescent="0.25">
      <c r="A1675" s="6" t="s">
        <v>1663</v>
      </c>
      <c r="B1675" s="20"/>
      <c r="C1675" s="21">
        <f>[1]DEFEDIS!$C$433</f>
        <v>14.74</v>
      </c>
      <c r="D1675" s="22">
        <f>C1675/1.5</f>
        <v>9.8266666666666662</v>
      </c>
      <c r="E1675" s="22" t="s">
        <v>2744</v>
      </c>
    </row>
    <row r="1676" spans="1:5" x14ac:dyDescent="0.25">
      <c r="A1676" s="6" t="s">
        <v>1664</v>
      </c>
      <c r="B1676" s="20"/>
      <c r="C1676" s="21"/>
      <c r="D1676" s="42">
        <f>'[1]FICHES TECHNIQUES LOGES FROID'!$E$16199</f>
        <v>6.3366472859664613</v>
      </c>
      <c r="E1676" s="22"/>
    </row>
    <row r="1677" spans="1:5" x14ac:dyDescent="0.25">
      <c r="A1677" s="6" t="s">
        <v>1665</v>
      </c>
      <c r="B1677" s="20"/>
      <c r="C1677" s="21">
        <f>'[1]Fromagerie du 2em'!C80</f>
        <v>35.590000000000003</v>
      </c>
      <c r="D1677" s="22">
        <f>'[1]Fromagerie du 2em'!D80</f>
        <v>35.590000000000003</v>
      </c>
      <c r="E1677" s="22" t="str">
        <f>'[1]Fromagerie du 2em'!E80</f>
        <v>KG</v>
      </c>
    </row>
    <row r="1678" spans="1:5" x14ac:dyDescent="0.25">
      <c r="A1678" s="6" t="s">
        <v>1666</v>
      </c>
      <c r="B1678" s="20"/>
      <c r="C1678" s="21">
        <f>'[1]CAN-AM'!C278</f>
        <v>6.75</v>
      </c>
      <c r="D1678" s="22">
        <f>'[1]CAN-AM'!D278</f>
        <v>15.254999999999999</v>
      </c>
      <c r="E1678" s="22" t="str">
        <f>'[1]CAN-AM'!E278</f>
        <v>LBS</v>
      </c>
    </row>
    <row r="1679" spans="1:5" x14ac:dyDescent="0.25">
      <c r="A1679" s="4" t="s">
        <v>1667</v>
      </c>
      <c r="B1679" s="15"/>
      <c r="C1679" s="14">
        <f>[1]DEFEDIS!$C$435</f>
        <v>6.76</v>
      </c>
      <c r="D1679" s="16">
        <f>C1679/4</f>
        <v>1.69</v>
      </c>
      <c r="E1679" s="16" t="s">
        <v>2745</v>
      </c>
    </row>
    <row r="1680" spans="1:5" x14ac:dyDescent="0.25">
      <c r="A1680" s="4" t="s">
        <v>1668</v>
      </c>
      <c r="B1680" s="15"/>
      <c r="C1680" s="14">
        <f>'[1]CAN-AM FRUITS SECS'!C162</f>
        <v>10.5</v>
      </c>
      <c r="D1680" s="16">
        <f>'[1]CAN-AM FRUITS SECS'!D162</f>
        <v>8.0769230769230766</v>
      </c>
      <c r="E1680" s="16" t="str">
        <f>'[1]CAN-AM FRUITS SECS'!E162</f>
        <v>1.3KG</v>
      </c>
    </row>
    <row r="1681" spans="1:5" x14ac:dyDescent="0.25">
      <c r="A1681" s="6" t="s">
        <v>1669</v>
      </c>
      <c r="B1681" s="20"/>
      <c r="C1681" s="21">
        <f>[1]DEFEDIS!$C$436</f>
        <v>67.36</v>
      </c>
      <c r="D1681" s="22">
        <v>0</v>
      </c>
      <c r="E1681" s="22" t="s">
        <v>2552</v>
      </c>
    </row>
    <row r="1682" spans="1:5" x14ac:dyDescent="0.25">
      <c r="A1682" s="4" t="s">
        <v>1670</v>
      </c>
      <c r="B1682" s="15"/>
      <c r="C1682" s="14">
        <f>'[1]CAN-AM FRUITS SECS'!C164</f>
        <v>54.6</v>
      </c>
      <c r="D1682" s="16">
        <f>'[1]CAN-AM FRUITS SECS'!D164</f>
        <v>218.4</v>
      </c>
      <c r="E1682" s="16" t="str">
        <f>'[1]CAN-AM FRUITS SECS'!E164</f>
        <v>250GR</v>
      </c>
    </row>
    <row r="1683" spans="1:5" x14ac:dyDescent="0.25">
      <c r="A1683" s="6" t="s">
        <v>1671</v>
      </c>
      <c r="B1683" s="20"/>
      <c r="C1683" s="21">
        <f>'[1]CAN-AM'!$C$280</f>
        <v>2.64</v>
      </c>
      <c r="D1683" s="22">
        <f>C1683*2.26</f>
        <v>5.9664000000000001</v>
      </c>
      <c r="E1683" s="22" t="s">
        <v>2566</v>
      </c>
    </row>
    <row r="1684" spans="1:5" x14ac:dyDescent="0.25">
      <c r="A1684" s="4" t="s">
        <v>1672</v>
      </c>
      <c r="B1684" s="15"/>
      <c r="C1684" s="14">
        <f>[1]DEFEDIS!C437</f>
        <v>10.75</v>
      </c>
      <c r="D1684" s="16">
        <f>[1]DEFEDIS!D437</f>
        <v>2.6875</v>
      </c>
      <c r="E1684" s="16" t="str">
        <f>[1]DEFEDIS!E437</f>
        <v>4LITRE</v>
      </c>
    </row>
    <row r="1685" spans="1:5" x14ac:dyDescent="0.25">
      <c r="A1685" s="6" t="s">
        <v>1673</v>
      </c>
      <c r="B1685" s="20"/>
      <c r="C1685" s="21">
        <f>'[1]CAN-AM'!$C$281</f>
        <v>28.96</v>
      </c>
      <c r="D1685" s="22">
        <f>C1685</f>
        <v>28.96</v>
      </c>
      <c r="E1685" s="22" t="s">
        <v>2552</v>
      </c>
    </row>
    <row r="1686" spans="1:5" x14ac:dyDescent="0.25">
      <c r="A1686" s="4" t="s">
        <v>1674</v>
      </c>
      <c r="B1686" s="15"/>
      <c r="C1686" s="14">
        <f>[1]NOREF!C105</f>
        <v>44.1</v>
      </c>
      <c r="D1686" s="16">
        <f>[1]NOREF!D105</f>
        <v>44.1</v>
      </c>
      <c r="E1686" s="16" t="str">
        <f>[1]NOREF!E105</f>
        <v>KG</v>
      </c>
    </row>
    <row r="1687" spans="1:5" x14ac:dyDescent="0.25">
      <c r="A1687" s="4" t="s">
        <v>1675</v>
      </c>
      <c r="B1687" s="15"/>
      <c r="C1687" s="14">
        <f>'[1]Pro bouffe'!C41</f>
        <v>10.199999999999999</v>
      </c>
      <c r="D1687" s="16">
        <f>'[1]Pro bouffe'!D41</f>
        <v>10.199999999999999</v>
      </c>
      <c r="E1687" s="16" t="str">
        <f>'[1]Pro bouffe'!E41</f>
        <v>KG</v>
      </c>
    </row>
    <row r="1688" spans="1:5" x14ac:dyDescent="0.25">
      <c r="A1688" s="4" t="s">
        <v>1676</v>
      </c>
      <c r="B1688" s="15"/>
      <c r="C1688" s="14">
        <f>[1]DEFEDIS!C439</f>
        <v>10</v>
      </c>
      <c r="D1688" s="16">
        <f>[1]DEFEDIS!D439</f>
        <v>13.3</v>
      </c>
      <c r="E1688" s="16" t="str">
        <f>[1]DEFEDIS!E439</f>
        <v>750G</v>
      </c>
    </row>
    <row r="1689" spans="1:5" x14ac:dyDescent="0.25">
      <c r="A1689" s="6" t="s">
        <v>1677</v>
      </c>
      <c r="B1689" s="20"/>
      <c r="C1689" s="21">
        <f>'[1]CAN-AM FRUITS SECS'!C165</f>
        <v>36.75</v>
      </c>
      <c r="D1689" s="22">
        <f>'[1]CAN-AM FRUITS SECS'!D165</f>
        <v>36.75</v>
      </c>
      <c r="E1689" s="22" t="str">
        <f>'[1]CAN-AM FRUITS SECS'!E165</f>
        <v>KG</v>
      </c>
    </row>
    <row r="1690" spans="1:5" x14ac:dyDescent="0.25">
      <c r="A1690" s="4" t="s">
        <v>1678</v>
      </c>
      <c r="B1690" s="15"/>
      <c r="C1690" s="14">
        <f>'[1]GOURMET PRIVILÈGE'!$C$66</f>
        <v>4.8</v>
      </c>
      <c r="D1690" s="16">
        <f>C1690/12</f>
        <v>0.39999999999999997</v>
      </c>
      <c r="E1690" s="16" t="s">
        <v>2599</v>
      </c>
    </row>
    <row r="1691" spans="1:5" x14ac:dyDescent="0.25">
      <c r="A1691" s="6" t="s">
        <v>1679</v>
      </c>
      <c r="B1691" s="20"/>
      <c r="C1691" s="21">
        <f>'[1]CAN-AM'!C282</f>
        <v>23.96</v>
      </c>
      <c r="D1691" s="22">
        <f>'[1]CAN-AM'!D282</f>
        <v>7.9866666666666672</v>
      </c>
      <c r="E1691" s="22" t="str">
        <f>'[1]CAN-AM'!E282</f>
        <v>3`S</v>
      </c>
    </row>
    <row r="1692" spans="1:5" x14ac:dyDescent="0.25">
      <c r="A1692" s="4" t="s">
        <v>1680</v>
      </c>
      <c r="B1692" s="15"/>
      <c r="C1692" s="14">
        <v>9</v>
      </c>
      <c r="D1692" s="16">
        <v>9</v>
      </c>
      <c r="E1692" s="16" t="s">
        <v>2555</v>
      </c>
    </row>
    <row r="1693" spans="1:5" x14ac:dyDescent="0.25">
      <c r="A1693" s="4" t="s">
        <v>1681</v>
      </c>
      <c r="B1693" s="15"/>
      <c r="C1693" s="14">
        <v>9</v>
      </c>
      <c r="D1693" s="16">
        <f>C1693</f>
        <v>9</v>
      </c>
      <c r="E1693" s="16" t="s">
        <v>2555</v>
      </c>
    </row>
    <row r="1694" spans="1:5" x14ac:dyDescent="0.25">
      <c r="A1694" s="4" t="s">
        <v>1682</v>
      </c>
      <c r="B1694" s="15"/>
      <c r="C1694" s="14">
        <v>9</v>
      </c>
      <c r="D1694" s="16">
        <v>9</v>
      </c>
      <c r="E1694" s="16" t="s">
        <v>2555</v>
      </c>
    </row>
    <row r="1695" spans="1:5" x14ac:dyDescent="0.25">
      <c r="A1695" s="6" t="s">
        <v>1683</v>
      </c>
      <c r="B1695" s="20"/>
      <c r="C1695" s="21">
        <f>'[1]AMOUR DE PAIN'!$C$18</f>
        <v>0</v>
      </c>
      <c r="D1695" s="22">
        <f>C1695</f>
        <v>0</v>
      </c>
      <c r="E1695" s="22" t="s">
        <v>2555</v>
      </c>
    </row>
    <row r="1696" spans="1:5" x14ac:dyDescent="0.25">
      <c r="A1696" s="6" t="s">
        <v>1684</v>
      </c>
      <c r="B1696" s="20"/>
      <c r="C1696" s="21">
        <f>[1]DEFEDIS!C434</f>
        <v>1.5</v>
      </c>
      <c r="D1696" s="22">
        <f>[1]DEFEDIS!D434</f>
        <v>1.5</v>
      </c>
      <c r="E1696" s="22" t="str">
        <f>[1]DEFEDIS!E434</f>
        <v>UN</v>
      </c>
    </row>
    <row r="1697" spans="1:5" x14ac:dyDescent="0.25">
      <c r="A1697" s="4" t="s">
        <v>1685</v>
      </c>
      <c r="B1697" s="15"/>
      <c r="C1697" s="14">
        <f>'[1]GOURMET PRIVILÈGE'!C79</f>
        <v>13.8</v>
      </c>
      <c r="D1697" s="16">
        <f>'[1]GOURMET PRIVILÈGE'!D79</f>
        <v>13.8</v>
      </c>
      <c r="E1697" s="16" t="str">
        <f>'[1]GOURMET PRIVILÈGE'!E79</f>
        <v>UN</v>
      </c>
    </row>
    <row r="1698" spans="1:5" x14ac:dyDescent="0.25">
      <c r="A1698" s="4" t="s">
        <v>1686</v>
      </c>
      <c r="B1698" s="15"/>
      <c r="C1698" s="14"/>
      <c r="D1698" s="38">
        <f>'[1]FICHES TECHNIQUES LOGES FROID'!$C$994</f>
        <v>5.4808903642489586</v>
      </c>
      <c r="E1698" s="16"/>
    </row>
    <row r="1699" spans="1:5" x14ac:dyDescent="0.25">
      <c r="A1699" s="6" t="s">
        <v>1687</v>
      </c>
      <c r="B1699" s="20"/>
      <c r="C1699" s="21"/>
      <c r="D1699" s="37">
        <f>'[1]FICHES TECHNIQUES LOGES FROID'!$E$1849</f>
        <v>1.2444089754187344</v>
      </c>
      <c r="E1699" s="22"/>
    </row>
    <row r="1700" spans="1:5" x14ac:dyDescent="0.25">
      <c r="A1700" s="6" t="s">
        <v>1688</v>
      </c>
      <c r="B1700" s="20"/>
      <c r="C1700" s="21">
        <f>'[1]Fromagerie du 2em'!C81</f>
        <v>29.5</v>
      </c>
      <c r="D1700" s="22">
        <f>'[1]Fromagerie du 2em'!D81</f>
        <v>29.5</v>
      </c>
      <c r="E1700" s="22" t="str">
        <f>'[1]Fromagerie du 2em'!E81</f>
        <v>KG</v>
      </c>
    </row>
    <row r="1701" spans="1:5" x14ac:dyDescent="0.25">
      <c r="A1701" s="6" t="s">
        <v>1689</v>
      </c>
      <c r="B1701" s="20"/>
      <c r="C1701" s="21"/>
      <c r="D1701" s="37">
        <f>'[1]FICHES TECHNIQUES LOGES CHAUD'!$E$12363</f>
        <v>0.88790191283103759</v>
      </c>
      <c r="E1701" s="22"/>
    </row>
    <row r="1702" spans="1:5" x14ac:dyDescent="0.25">
      <c r="A1702" s="6" t="s">
        <v>1690</v>
      </c>
      <c r="B1702" s="20"/>
      <c r="C1702" s="21"/>
      <c r="D1702" s="37">
        <f>'[1]FICHES TECHNIQUES LOGES CHAUD'!$E$11950</f>
        <v>14.975597941185601</v>
      </c>
      <c r="E1702" s="22"/>
    </row>
    <row r="1703" spans="1:5" x14ac:dyDescent="0.25">
      <c r="A1703" s="6" t="s">
        <v>1691</v>
      </c>
      <c r="B1703" s="20"/>
      <c r="C1703" s="21"/>
      <c r="D1703" s="37">
        <f>'[1]FICHES TECHNIQUES LOGES CHAUD'!$E$5786</f>
        <v>26.243629665033055</v>
      </c>
      <c r="E1703" s="22"/>
    </row>
    <row r="1704" spans="1:5" x14ac:dyDescent="0.25">
      <c r="A1704" s="4" t="s">
        <v>1692</v>
      </c>
      <c r="B1704" s="15"/>
      <c r="C1704" s="14" t="str">
        <f>[1]Slovenia!$C$46</f>
        <v>8.95</v>
      </c>
      <c r="D1704" s="16">
        <v>0</v>
      </c>
      <c r="E1704" s="16" t="s">
        <v>2591</v>
      </c>
    </row>
    <row r="1705" spans="1:5" x14ac:dyDescent="0.25">
      <c r="A1705" s="6" t="s">
        <v>1693</v>
      </c>
      <c r="B1705" s="20"/>
      <c r="C1705" s="21">
        <f>'[1]CAN-AM'!C286</f>
        <v>0.8</v>
      </c>
      <c r="D1705" s="22">
        <f>'[1]CAN-AM'!D286</f>
        <v>0.8</v>
      </c>
      <c r="E1705" s="22" t="str">
        <f>'[1]CAN-AM'!E286</f>
        <v>UN</v>
      </c>
    </row>
    <row r="1706" spans="1:5" x14ac:dyDescent="0.25">
      <c r="A1706" s="4" t="s">
        <v>1694</v>
      </c>
      <c r="B1706" s="15"/>
      <c r="C1706" s="14">
        <f>'[1]CAN-AM'!C287</f>
        <v>26.5</v>
      </c>
      <c r="D1706" s="16">
        <f>'[1]CAN-AM'!D287</f>
        <v>1.1041666666666667</v>
      </c>
      <c r="E1706" s="16" t="str">
        <f>'[1]CAN-AM'!E287</f>
        <v>24`S</v>
      </c>
    </row>
    <row r="1707" spans="1:5" x14ac:dyDescent="0.25">
      <c r="A1707" s="4" t="s">
        <v>1695</v>
      </c>
      <c r="B1707" s="15"/>
      <c r="C1707" s="14">
        <f>'[1]CAN-AM'!C288</f>
        <v>25.75</v>
      </c>
      <c r="D1707" s="16">
        <f>'[1]CAN-AM'!D288</f>
        <v>0.42916666666666664</v>
      </c>
      <c r="E1707" s="16" t="str">
        <f>'[1]CAN-AM'!E288</f>
        <v>60`S</v>
      </c>
    </row>
    <row r="1708" spans="1:5" x14ac:dyDescent="0.25">
      <c r="A1708" s="4" t="s">
        <v>1696</v>
      </c>
      <c r="B1708" s="15"/>
      <c r="C1708" s="14">
        <f>'[1]CAN-AM'!$C$289</f>
        <v>18.75</v>
      </c>
      <c r="D1708" s="16">
        <f>C1708/12</f>
        <v>1.5625</v>
      </c>
      <c r="E1708" s="16" t="s">
        <v>2746</v>
      </c>
    </row>
    <row r="1709" spans="1:5" x14ac:dyDescent="0.25">
      <c r="A1709" s="6" t="s">
        <v>1697</v>
      </c>
      <c r="B1709" s="20"/>
      <c r="C1709" s="21">
        <f>'[1]CAN-AM'!C286</f>
        <v>0.8</v>
      </c>
      <c r="D1709" s="22">
        <f>'[1]CAN-AM'!D286</f>
        <v>0.8</v>
      </c>
      <c r="E1709" s="22" t="str">
        <f>'[1]CAN-AM'!E286</f>
        <v>UN</v>
      </c>
    </row>
    <row r="1710" spans="1:5" x14ac:dyDescent="0.25">
      <c r="A1710" s="6" t="s">
        <v>1698</v>
      </c>
      <c r="B1710" s="20"/>
      <c r="C1710" s="21">
        <f>'[1]CAN-AM FRUITS SECS'!C170</f>
        <v>50.52</v>
      </c>
      <c r="D1710" s="22">
        <f>'[1]CAN-AM FRUITS SECS'!D170</f>
        <v>8.42</v>
      </c>
      <c r="E1710" s="22" t="str">
        <f>'[1]CAN-AM FRUITS SECS'!E170</f>
        <v>6*1KG</v>
      </c>
    </row>
    <row r="1711" spans="1:5" x14ac:dyDescent="0.25">
      <c r="A1711" s="4" t="s">
        <v>1699</v>
      </c>
      <c r="B1711" s="15"/>
      <c r="C1711" s="14">
        <f>'[1]CAN-AM FRUITS SECS'!C166</f>
        <v>27.95</v>
      </c>
      <c r="D1711" s="16">
        <f>'[1]CAN-AM FRUITS SECS'!D166</f>
        <v>1.6402582159624413</v>
      </c>
      <c r="E1711" s="16" t="str">
        <f>'[1]CAN-AM FRUITS SECS'!E166</f>
        <v>6*2,84</v>
      </c>
    </row>
    <row r="1712" spans="1:5" x14ac:dyDescent="0.25">
      <c r="A1712" s="4" t="s">
        <v>1700</v>
      </c>
      <c r="B1712" s="15"/>
      <c r="C1712" s="14">
        <f>'[1]CAN-AM FRUITS SECS'!C167</f>
        <v>9.9499999999999993</v>
      </c>
      <c r="D1712" s="16">
        <f>'[1]CAN-AM FRUITS SECS'!D167</f>
        <v>0.99499999999999988</v>
      </c>
      <c r="E1712" s="16" t="str">
        <f>'[1]CAN-AM FRUITS SECS'!E167</f>
        <v>10JKG</v>
      </c>
    </row>
    <row r="1713" spans="1:5" x14ac:dyDescent="0.25">
      <c r="A1713" s="6" t="s">
        <v>1701</v>
      </c>
      <c r="B1713" s="20"/>
      <c r="C1713" s="21">
        <f>'[1]CAN-AM'!C290</f>
        <v>40.950000000000003</v>
      </c>
      <c r="D1713" s="22">
        <f>'[1]CAN-AM'!D290</f>
        <v>9.0198237885462564</v>
      </c>
      <c r="E1713" s="22">
        <f>'[1]CAN-AM'!E290</f>
        <v>4540</v>
      </c>
    </row>
    <row r="1714" spans="1:5" x14ac:dyDescent="0.25">
      <c r="A1714" s="6" t="s">
        <v>1702</v>
      </c>
      <c r="B1714" s="20"/>
      <c r="C1714" s="21">
        <f>'[1]CAN-AM'!C291</f>
        <v>20.5</v>
      </c>
      <c r="D1714" s="22">
        <f>'[1]CAN-AM'!D291</f>
        <v>4.5555555555555554</v>
      </c>
      <c r="E1714" s="22" t="str">
        <f>'[1]CAN-AM'!E291</f>
        <v>4.5 KG/CS</v>
      </c>
    </row>
    <row r="1715" spans="1:5" x14ac:dyDescent="0.25">
      <c r="A1715" s="4" t="s">
        <v>1703</v>
      </c>
      <c r="B1715" s="15"/>
      <c r="C1715" s="14">
        <f>'[1]CAN-AM FRUITS SECS'!$C$169</f>
        <v>18</v>
      </c>
      <c r="D1715" s="16">
        <v>0</v>
      </c>
      <c r="E1715" s="16" t="s">
        <v>2747</v>
      </c>
    </row>
    <row r="1716" spans="1:5" x14ac:dyDescent="0.25">
      <c r="A1716" s="6" t="s">
        <v>1704</v>
      </c>
      <c r="B1716" s="20"/>
      <c r="C1716" s="21">
        <f>[1]NOREF!$C$106</f>
        <v>59.2</v>
      </c>
      <c r="D1716" s="22">
        <f>C1716/10</f>
        <v>5.92</v>
      </c>
      <c r="E1716" s="22" t="s">
        <v>2607</v>
      </c>
    </row>
    <row r="1717" spans="1:5" x14ac:dyDescent="0.25">
      <c r="A1717" s="6" t="s">
        <v>1705</v>
      </c>
      <c r="B1717" s="20"/>
      <c r="C1717" s="21"/>
      <c r="D1717" s="42">
        <f>'[1]FICHES TECHNIQUES LOGES CHAUD'!$E$13071</f>
        <v>3.9180398083846506</v>
      </c>
      <c r="E1717" s="22"/>
    </row>
    <row r="1718" spans="1:5" x14ac:dyDescent="0.25">
      <c r="A1718" s="6" t="s">
        <v>1706</v>
      </c>
      <c r="B1718" s="20"/>
      <c r="C1718" s="21">
        <f>[1]DEFEDIS!C440</f>
        <v>29.25</v>
      </c>
      <c r="D1718" s="22">
        <f>[1]DEFEDIS!D440</f>
        <v>21.206250000000001</v>
      </c>
      <c r="E1718" s="22" t="str">
        <f>[1]DEFEDIS!E440</f>
        <v>8*170GR</v>
      </c>
    </row>
    <row r="1719" spans="1:5" x14ac:dyDescent="0.25">
      <c r="A1719" s="4" t="s">
        <v>1707</v>
      </c>
      <c r="B1719" s="15"/>
      <c r="C1719" s="14">
        <f>'[1]Pro bouffe'!$C$42</f>
        <v>18.5</v>
      </c>
      <c r="D1719" s="16">
        <f>C1719</f>
        <v>18.5</v>
      </c>
      <c r="E1719" s="16" t="s">
        <v>2552</v>
      </c>
    </row>
    <row r="1720" spans="1:5" x14ac:dyDescent="0.25">
      <c r="A1720" s="6" t="s">
        <v>1708</v>
      </c>
      <c r="B1720" s="20"/>
      <c r="C1720" s="21">
        <f>[1]DEFEDIS!$C$441</f>
        <v>11.77</v>
      </c>
      <c r="D1720" s="22">
        <f>C1720</f>
        <v>11.77</v>
      </c>
      <c r="E1720" s="22" t="s">
        <v>2552</v>
      </c>
    </row>
    <row r="1721" spans="1:5" x14ac:dyDescent="0.25">
      <c r="A1721" s="4" t="s">
        <v>1709</v>
      </c>
      <c r="B1721" s="15"/>
      <c r="C1721" s="14">
        <f>[1]BOVITENDRE!C119</f>
        <v>16.95</v>
      </c>
      <c r="D1721" s="16">
        <f>[1]BOVITENDRE!D119</f>
        <v>16.95</v>
      </c>
      <c r="E1721" s="16" t="str">
        <f>[1]BOVITENDRE!E119</f>
        <v>KG</v>
      </c>
    </row>
    <row r="1722" spans="1:5" x14ac:dyDescent="0.25">
      <c r="A1722" s="4" t="s">
        <v>1710</v>
      </c>
      <c r="B1722" s="15"/>
      <c r="C1722" s="14">
        <f>[1]BOVITENDRE!C114</f>
        <v>8</v>
      </c>
      <c r="D1722" s="16">
        <f>[1]BOVITENDRE!D114</f>
        <v>8</v>
      </c>
      <c r="E1722" s="16" t="str">
        <f>[1]BOVITENDRE!E114</f>
        <v>KG</v>
      </c>
    </row>
    <row r="1723" spans="1:5" x14ac:dyDescent="0.25">
      <c r="A1723" s="6" t="s">
        <v>1711</v>
      </c>
      <c r="B1723" s="20"/>
      <c r="C1723" s="21">
        <f>'[1]VIANDE LAUZON'!C86</f>
        <v>12.82</v>
      </c>
      <c r="D1723" s="40">
        <f>'[1]VIANDE LAUZON'!D86</f>
        <v>12.82</v>
      </c>
      <c r="E1723" s="22" t="str">
        <f>'[1]VIANDE LAUZON'!E86</f>
        <v>KG</v>
      </c>
    </row>
    <row r="1724" spans="1:5" x14ac:dyDescent="0.25">
      <c r="A1724" s="6" t="s">
        <v>1712</v>
      </c>
      <c r="B1724" s="20"/>
      <c r="C1724" s="21">
        <f>'[1]VIANDE LAUZON'!C92</f>
        <v>12.82</v>
      </c>
      <c r="D1724" s="40">
        <f>'[1]VIANDE LAUZON'!D92</f>
        <v>12.82</v>
      </c>
      <c r="E1724" s="22" t="str">
        <f>'[1]VIANDE LAUZON'!E92</f>
        <v>KG</v>
      </c>
    </row>
    <row r="1725" spans="1:5" x14ac:dyDescent="0.25">
      <c r="A1725" s="6" t="s">
        <v>1713</v>
      </c>
      <c r="B1725" s="20"/>
      <c r="C1725" s="21">
        <f>'[1]VIANDE LAUZON'!C94</f>
        <v>43.39</v>
      </c>
      <c r="D1725" s="40">
        <f>'[1]VIANDE LAUZON'!D94</f>
        <v>10.8475</v>
      </c>
      <c r="E1725" s="22" t="str">
        <f>'[1]VIANDE LAUZON'!E94</f>
        <v>4KG</v>
      </c>
    </row>
    <row r="1726" spans="1:5" x14ac:dyDescent="0.25">
      <c r="A1726" s="4" t="s">
        <v>1714</v>
      </c>
      <c r="B1726" s="15"/>
      <c r="C1726" s="14">
        <f>[1]BOVITENDRE!C115</f>
        <v>12.5</v>
      </c>
      <c r="D1726" s="16">
        <f>[1]BOVITENDRE!D115</f>
        <v>12.5</v>
      </c>
      <c r="E1726" s="16" t="str">
        <f>[1]BOVITENDRE!E115</f>
        <v>KG</v>
      </c>
    </row>
    <row r="1727" spans="1:5" x14ac:dyDescent="0.25">
      <c r="A1727" s="4" t="s">
        <v>1715</v>
      </c>
      <c r="B1727" s="15"/>
      <c r="C1727" s="14">
        <f>[1]BOVITENDRE!C116</f>
        <v>8.9499999999999993</v>
      </c>
      <c r="D1727" s="16">
        <f>[1]BOVITENDRE!D116</f>
        <v>8.9499999999999993</v>
      </c>
      <c r="E1727" s="16" t="str">
        <f>[1]BOVITENDRE!E116</f>
        <v>KG</v>
      </c>
    </row>
    <row r="1728" spans="1:5" x14ac:dyDescent="0.25">
      <c r="A1728" s="4" t="s">
        <v>1716</v>
      </c>
      <c r="B1728" s="15"/>
      <c r="C1728" s="14">
        <f>[1]DEFEDIS!$C$442</f>
        <v>56.58</v>
      </c>
      <c r="D1728" s="16">
        <f>C1728/4</f>
        <v>14.145</v>
      </c>
      <c r="E1728" s="16" t="s">
        <v>2668</v>
      </c>
    </row>
    <row r="1729" spans="1:5" x14ac:dyDescent="0.25">
      <c r="A1729" s="6" t="s">
        <v>1717</v>
      </c>
      <c r="B1729" s="20"/>
      <c r="C1729" s="21">
        <f>[1]BOVITENDRE!C118</f>
        <v>47.16</v>
      </c>
      <c r="D1729" s="22">
        <f>[1]BOVITENDRE!D118</f>
        <v>11.79</v>
      </c>
      <c r="E1729" s="22" t="str">
        <f>[1]BOVITENDRE!E118</f>
        <v>4KG</v>
      </c>
    </row>
    <row r="1730" spans="1:5" x14ac:dyDescent="0.25">
      <c r="A1730" s="4" t="s">
        <v>1718</v>
      </c>
      <c r="B1730" s="15"/>
      <c r="C1730" s="14">
        <f>'[1]VIANDE LAUZON'!C93</f>
        <v>10.29</v>
      </c>
      <c r="D1730" s="39">
        <f>'[1]VIANDE LAUZON'!D93</f>
        <v>10.29</v>
      </c>
      <c r="E1730" s="16" t="str">
        <f>'[1]VIANDE LAUZON'!E93</f>
        <v>KG</v>
      </c>
    </row>
    <row r="1731" spans="1:5" x14ac:dyDescent="0.25">
      <c r="A1731" s="4" t="s">
        <v>1719</v>
      </c>
      <c r="B1731" s="15"/>
      <c r="C1731" s="14">
        <f>[1]BOVITENDRE!$C$117</f>
        <v>13.89</v>
      </c>
      <c r="D1731" s="16">
        <f>C1731</f>
        <v>13.89</v>
      </c>
      <c r="E1731" s="16" t="s">
        <v>2552</v>
      </c>
    </row>
    <row r="1732" spans="1:5" x14ac:dyDescent="0.25">
      <c r="A1732" s="6" t="s">
        <v>1720</v>
      </c>
      <c r="B1732" s="20"/>
      <c r="C1732" s="21">
        <f>[1]BOVITENDRE!$C$119</f>
        <v>16.95</v>
      </c>
      <c r="D1732" s="22">
        <f>C1732</f>
        <v>16.95</v>
      </c>
      <c r="E1732" s="22" t="s">
        <v>2552</v>
      </c>
    </row>
    <row r="1733" spans="1:5" x14ac:dyDescent="0.25">
      <c r="A1733" s="6" t="s">
        <v>1721</v>
      </c>
      <c r="B1733" s="20"/>
      <c r="C1733" s="21">
        <v>100.38</v>
      </c>
      <c r="D1733" s="22">
        <f>C1733/15.9</f>
        <v>6.313207547169811</v>
      </c>
      <c r="E1733" s="22" t="s">
        <v>2552</v>
      </c>
    </row>
    <row r="1734" spans="1:5" x14ac:dyDescent="0.25">
      <c r="A1734" s="4" t="s">
        <v>1722</v>
      </c>
      <c r="B1734" s="15"/>
      <c r="C1734" s="14">
        <f>'[1]CAN-AM FRUITS SECS'!C171</f>
        <v>32.9</v>
      </c>
      <c r="D1734" s="16">
        <f>'[1]CAN-AM FRUITS SECS'!D171</f>
        <v>13.16</v>
      </c>
      <c r="E1734" s="16" t="str">
        <f>'[1]CAN-AM FRUITS SECS'!E171</f>
        <v>KG</v>
      </c>
    </row>
    <row r="1735" spans="1:5" x14ac:dyDescent="0.25">
      <c r="A1735" s="6" t="s">
        <v>1723</v>
      </c>
      <c r="B1735" s="20"/>
      <c r="C1735" s="21">
        <f>'[1]CAN-AM FRUITS SECS'!$C$172</f>
        <v>22.5</v>
      </c>
      <c r="D1735" s="22">
        <f>C1735/2.5</f>
        <v>9</v>
      </c>
      <c r="E1735" s="22" t="s">
        <v>2748</v>
      </c>
    </row>
    <row r="1736" spans="1:5" x14ac:dyDescent="0.25">
      <c r="A1736" s="6" t="s">
        <v>1724</v>
      </c>
      <c r="B1736" s="20"/>
      <c r="C1736" s="21">
        <f>[1]DEFEDIS!C443</f>
        <v>26.52</v>
      </c>
      <c r="D1736" s="22">
        <f>[1]DEFEDIS!D443</f>
        <v>44.2</v>
      </c>
      <c r="E1736" s="22" t="str">
        <f>[1]DEFEDIS!E443</f>
        <v>600GR</v>
      </c>
    </row>
    <row r="1737" spans="1:5" x14ac:dyDescent="0.25">
      <c r="A1737" s="4" t="s">
        <v>1725</v>
      </c>
      <c r="B1737" s="15"/>
      <c r="C1737" s="14">
        <f>'[1]CAN-AM FRUITS SECS'!$C$173</f>
        <v>4.25</v>
      </c>
      <c r="D1737" s="16">
        <f>C1737*2</f>
        <v>8.5</v>
      </c>
      <c r="E1737" s="16" t="s">
        <v>2749</v>
      </c>
    </row>
    <row r="1738" spans="1:5" x14ac:dyDescent="0.25">
      <c r="A1738" s="6" t="s">
        <v>1726</v>
      </c>
      <c r="B1738" s="20"/>
      <c r="C1738" s="21">
        <f>'[1]CAN-AM FRUITS SECS'!$C$175</f>
        <v>31.5</v>
      </c>
      <c r="D1738" s="22">
        <f>C1738/2</f>
        <v>15.75</v>
      </c>
      <c r="E1738" s="22" t="s">
        <v>2750</v>
      </c>
    </row>
    <row r="1739" spans="1:5" x14ac:dyDescent="0.25">
      <c r="A1739" s="4" t="s">
        <v>1727</v>
      </c>
      <c r="B1739" s="15"/>
      <c r="C1739" s="14">
        <f>'[1]CAN-AM FRUITS SECS'!C176</f>
        <v>20.14</v>
      </c>
      <c r="D1739" s="16">
        <f>'[1]CAN-AM FRUITS SECS'!D176</f>
        <v>34.724137931034484</v>
      </c>
      <c r="E1739" s="16" t="str">
        <f>'[1]CAN-AM FRUITS SECS'!E176</f>
        <v>580 GR</v>
      </c>
    </row>
    <row r="1740" spans="1:5" x14ac:dyDescent="0.25">
      <c r="A1740" s="6" t="s">
        <v>1728</v>
      </c>
      <c r="B1740" s="20"/>
      <c r="C1740" s="21">
        <f>'[1]CAN-AM FRUITS SECS'!$C$177</f>
        <v>19.25</v>
      </c>
      <c r="D1740" s="22">
        <f>C1740/2</f>
        <v>9.625</v>
      </c>
      <c r="E1740" s="22" t="s">
        <v>2751</v>
      </c>
    </row>
    <row r="1741" spans="1:5" x14ac:dyDescent="0.25">
      <c r="A1741" s="6" t="s">
        <v>1729</v>
      </c>
      <c r="B1741" s="20"/>
      <c r="C1741" s="21">
        <f>[1]DEFEDIS!C444</f>
        <v>19.07</v>
      </c>
      <c r="D1741" s="22">
        <f>[1]DEFEDIS!D444</f>
        <v>35.314814814814817</v>
      </c>
      <c r="E1741" s="22" t="str">
        <f>[1]DEFEDIS!E444</f>
        <v>540 GR</v>
      </c>
    </row>
    <row r="1742" spans="1:5" x14ac:dyDescent="0.25">
      <c r="A1742" s="4" t="s">
        <v>1730</v>
      </c>
      <c r="B1742" s="15"/>
      <c r="C1742" s="14">
        <f>'[1]CAN-AM FRUITS SECS'!C168</f>
        <v>38.5</v>
      </c>
      <c r="D1742" s="16">
        <f>'[1]CAN-AM FRUITS SECS'!D168</f>
        <v>7.7</v>
      </c>
      <c r="E1742" s="16" t="str">
        <f>'[1]CAN-AM FRUITS SECS'!E168</f>
        <v>5*1KG</v>
      </c>
    </row>
    <row r="1743" spans="1:5" x14ac:dyDescent="0.25">
      <c r="A1743" s="6" t="s">
        <v>1731</v>
      </c>
      <c r="B1743" s="20"/>
      <c r="C1743" s="21">
        <f>[1]Transatlantique!$C$46</f>
        <v>19.5</v>
      </c>
      <c r="D1743" s="22">
        <f>C1743/2.5</f>
        <v>7.8</v>
      </c>
      <c r="E1743" s="22" t="s">
        <v>2748</v>
      </c>
    </row>
    <row r="1744" spans="1:5" x14ac:dyDescent="0.25">
      <c r="A1744" s="6" t="s">
        <v>1731</v>
      </c>
      <c r="B1744" s="20"/>
      <c r="C1744" s="21">
        <f>'[1]CAN-AM FRUITS SECS'!C174</f>
        <v>6.35</v>
      </c>
      <c r="D1744" s="22">
        <f>'[1]CAN-AM FRUITS SECS'!D174</f>
        <v>63.5</v>
      </c>
      <c r="E1744" s="22" t="str">
        <f>'[1]CAN-AM FRUITS SECS'!E174</f>
        <v>100GR</v>
      </c>
    </row>
    <row r="1745" spans="1:5" x14ac:dyDescent="0.25">
      <c r="A1745" s="4" t="s">
        <v>1732</v>
      </c>
      <c r="B1745" s="15"/>
      <c r="C1745" s="14">
        <f>'[1]CAN-AM FRUITS SECS'!$C$178</f>
        <v>16</v>
      </c>
      <c r="D1745" s="16">
        <f>C1745*4</f>
        <v>64</v>
      </c>
      <c r="E1745" s="16" t="s">
        <v>2752</v>
      </c>
    </row>
    <row r="1746" spans="1:5" x14ac:dyDescent="0.25">
      <c r="A1746" s="6" t="s">
        <v>1733</v>
      </c>
      <c r="B1746" s="20"/>
      <c r="C1746" s="21">
        <f>[1]DEFEDIS!C445</f>
        <v>19.239999999999998</v>
      </c>
      <c r="D1746" s="22">
        <f>[1]DEFEDIS!D445</f>
        <v>16.033333333333331</v>
      </c>
      <c r="E1746" s="22" t="str">
        <f>[1]DEFEDIS!E445</f>
        <v>12*100GR</v>
      </c>
    </row>
    <row r="1747" spans="1:5" x14ac:dyDescent="0.25">
      <c r="A1747" s="4" t="s">
        <v>1734</v>
      </c>
      <c r="B1747" s="15"/>
      <c r="C1747" s="14">
        <f>'[1]CAN-AM'!C292</f>
        <v>36.5</v>
      </c>
      <c r="D1747" s="16">
        <f>'[1]CAN-AM'!D292</f>
        <v>4.0555555555555554</v>
      </c>
      <c r="E1747" s="16" t="str">
        <f>'[1]CAN-AM'!E292</f>
        <v>9'S</v>
      </c>
    </row>
    <row r="1748" spans="1:5" x14ac:dyDescent="0.25">
      <c r="A1748" s="6" t="s">
        <v>1735</v>
      </c>
      <c r="B1748" s="20"/>
      <c r="C1748" s="21"/>
      <c r="D1748" s="37">
        <f>'[1]FICHES TECHNIQUES LOGES FROID'!$E$10751</f>
        <v>1.0369853762911152</v>
      </c>
      <c r="E1748" s="22"/>
    </row>
    <row r="1749" spans="1:5" x14ac:dyDescent="0.25">
      <c r="A1749" s="6" t="s">
        <v>1736</v>
      </c>
      <c r="B1749" s="20"/>
      <c r="C1749" s="21">
        <f>'[1]CAN-AM'!$C$293</f>
        <v>39.950000000000003</v>
      </c>
      <c r="D1749" s="22">
        <f>C1749/2.26</f>
        <v>17.676991150442479</v>
      </c>
      <c r="E1749" s="22" t="s">
        <v>2753</v>
      </c>
    </row>
    <row r="1750" spans="1:5" x14ac:dyDescent="0.25">
      <c r="A1750" s="4" t="s">
        <v>1737</v>
      </c>
      <c r="B1750" s="15"/>
      <c r="C1750" s="14">
        <f>'[1]CAN-AM'!C294</f>
        <v>47</v>
      </c>
      <c r="D1750" s="16">
        <f>'[1]CAN-AM'!D294</f>
        <v>9.4</v>
      </c>
      <c r="E1750" s="16" t="str">
        <f>'[1]CAN-AM'!E294</f>
        <v>5KG</v>
      </c>
    </row>
    <row r="1751" spans="1:5" x14ac:dyDescent="0.25">
      <c r="A1751" s="4" t="s">
        <v>1738</v>
      </c>
      <c r="B1751" s="15"/>
      <c r="C1751" s="14"/>
      <c r="D1751" s="38">
        <f>'[1]FICHES TECHNIQUES LOGES FROID'!$E$9424</f>
        <v>0.46672312550672179</v>
      </c>
      <c r="E1751" s="16"/>
    </row>
    <row r="1752" spans="1:5" x14ac:dyDescent="0.25">
      <c r="A1752" s="4" t="s">
        <v>1739</v>
      </c>
      <c r="B1752" s="15"/>
      <c r="C1752" s="14"/>
      <c r="D1752" s="38">
        <f>'[1]FICHES TECHNIQUES LOGES CHAUD'!$F$7531</f>
        <v>0.19339056047197642</v>
      </c>
      <c r="E1752" s="16" t="s">
        <v>2551</v>
      </c>
    </row>
    <row r="1753" spans="1:5" x14ac:dyDescent="0.25">
      <c r="A1753" s="4" t="s">
        <v>1740</v>
      </c>
      <c r="B1753" s="15"/>
      <c r="C1753" s="14">
        <f>'[1]CAN-AM'!C295</f>
        <v>12.5</v>
      </c>
      <c r="D1753" s="16">
        <f>'[1]CAN-AM'!D295</f>
        <v>3.125</v>
      </c>
      <c r="E1753" s="16" t="str">
        <f>'[1]CAN-AM'!E295</f>
        <v>4KG</v>
      </c>
    </row>
    <row r="1754" spans="1:5" x14ac:dyDescent="0.25">
      <c r="A1754" s="4" t="s">
        <v>1741</v>
      </c>
      <c r="B1754" s="15"/>
      <c r="C1754" s="14">
        <f>[1]DEFEDIS!C446</f>
        <v>44.4</v>
      </c>
      <c r="D1754" s="16">
        <f>[1]DEFEDIS!D446</f>
        <v>3.6999999999999997</v>
      </c>
      <c r="E1754" s="16" t="str">
        <f>[1]DEFEDIS!E446</f>
        <v>6*2.56l</v>
      </c>
    </row>
    <row r="1755" spans="1:5" x14ac:dyDescent="0.25">
      <c r="A1755" s="4" t="s">
        <v>1742</v>
      </c>
      <c r="B1755" s="15"/>
      <c r="C1755" s="14">
        <f>[1]DEFEDIS!C447</f>
        <v>39.72</v>
      </c>
      <c r="D1755" s="16">
        <f>[1]DEFEDIS!D447</f>
        <v>3.31</v>
      </c>
      <c r="E1755" s="16" t="str">
        <f>[1]DEFEDIS!E447</f>
        <v>6*2.56l</v>
      </c>
    </row>
    <row r="1756" spans="1:5" x14ac:dyDescent="0.25">
      <c r="A1756" s="6" t="s">
        <v>1743</v>
      </c>
      <c r="B1756" s="20"/>
      <c r="C1756" s="21">
        <f>'[1]CAN-AM'!$C$296</f>
        <v>36.35</v>
      </c>
      <c r="D1756" s="22">
        <f>C1756/11.9</f>
        <v>3.054621848739496</v>
      </c>
      <c r="E1756" s="22" t="s">
        <v>2754</v>
      </c>
    </row>
    <row r="1757" spans="1:5" x14ac:dyDescent="0.25">
      <c r="A1757" s="6" t="s">
        <v>1744</v>
      </c>
      <c r="B1757" s="20"/>
      <c r="C1757" s="21"/>
      <c r="D1757" s="37">
        <f>'[1]FICHES TECHNIQUES LOGES CHAUD'!$F$7979</f>
        <v>0.52162500000000001</v>
      </c>
      <c r="E1757" s="22"/>
    </row>
    <row r="1758" spans="1:5" x14ac:dyDescent="0.25">
      <c r="A1758" s="6" t="s">
        <v>1745</v>
      </c>
      <c r="B1758" s="20"/>
      <c r="C1758" s="21">
        <f>'[1]CAN-AM FRUITS SECS'!C179</f>
        <v>36.5</v>
      </c>
      <c r="D1758" s="22">
        <f>'[1]CAN-AM FRUITS SECS'!D179</f>
        <v>3.65</v>
      </c>
      <c r="E1758" s="22" t="str">
        <f>'[1]CAN-AM FRUITS SECS'!E179</f>
        <v>20*500 GR</v>
      </c>
    </row>
    <row r="1759" spans="1:5" x14ac:dyDescent="0.25">
      <c r="A1759" s="4" t="s">
        <v>1746</v>
      </c>
      <c r="B1759" s="15"/>
      <c r="C1759" s="14">
        <f>'[1]CAN-AM'!C298</f>
        <v>39.380000000000003</v>
      </c>
      <c r="D1759" s="16">
        <f>'[1]CAN-AM'!D298</f>
        <v>1.6408333333333334</v>
      </c>
      <c r="E1759" s="16" t="str">
        <f>'[1]CAN-AM'!E298</f>
        <v>6*4kg</v>
      </c>
    </row>
    <row r="1760" spans="1:5" x14ac:dyDescent="0.25">
      <c r="A1760" s="4" t="s">
        <v>1747</v>
      </c>
      <c r="B1760" s="15"/>
      <c r="C1760" s="14">
        <f>'[1]VIANDE LAUZON'!C47</f>
        <v>43.45</v>
      </c>
      <c r="D1760" s="39">
        <f>'[1]VIANDE LAUZON'!D47</f>
        <v>43.45</v>
      </c>
      <c r="E1760" s="16" t="str">
        <f>'[1]VIANDE LAUZON'!E47</f>
        <v>KG</v>
      </c>
    </row>
    <row r="1761" spans="1:5" x14ac:dyDescent="0.25">
      <c r="A1761" s="4" t="s">
        <v>1748</v>
      </c>
      <c r="B1761" s="15"/>
      <c r="C1761" s="14">
        <f>[1]DEFEDIS!C448</f>
        <v>46.84</v>
      </c>
      <c r="D1761" s="16">
        <f>[1]DEFEDIS!D448</f>
        <v>3.4542772861356941</v>
      </c>
      <c r="E1761" s="16" t="str">
        <f>[1]DEFEDIS!E448</f>
        <v>6*4LBS</v>
      </c>
    </row>
    <row r="1762" spans="1:5" x14ac:dyDescent="0.25">
      <c r="A1762" s="4" t="s">
        <v>1749</v>
      </c>
      <c r="B1762" s="15"/>
      <c r="C1762" s="14"/>
      <c r="D1762" s="38">
        <f>'[1]FICHES TECHNIQUES LOGES CHAUD'!$E$5834</f>
        <v>0.16318355301580689</v>
      </c>
      <c r="E1762" s="16"/>
    </row>
    <row r="1763" spans="1:5" x14ac:dyDescent="0.25">
      <c r="A1763" s="6" t="s">
        <v>1750</v>
      </c>
      <c r="B1763" s="20"/>
      <c r="C1763" s="21">
        <f>[1]DEFEDIS!C365</f>
        <v>38.17</v>
      </c>
      <c r="D1763" s="22">
        <f>[1]DEFEDIS!D365</f>
        <v>3.8170000000000002</v>
      </c>
      <c r="E1763" s="22" t="str">
        <f>[1]DEFEDIS!E365</f>
        <v>10KG</v>
      </c>
    </row>
    <row r="1764" spans="1:5" x14ac:dyDescent="0.25">
      <c r="A1764" s="4" t="s">
        <v>1751</v>
      </c>
      <c r="B1764" s="15"/>
      <c r="C1764" s="14"/>
      <c r="D1764" s="36">
        <f>'[1]FICHES TECHNIQUES LOGES CHAUD'!$E$13012</f>
        <v>0.43917657926946829</v>
      </c>
      <c r="E1764" s="16"/>
    </row>
    <row r="1765" spans="1:5" x14ac:dyDescent="0.25">
      <c r="A1765" s="6" t="s">
        <v>1752</v>
      </c>
      <c r="B1765" s="20"/>
      <c r="C1765" s="21">
        <f>'[1]CAN-AM'!C283</f>
        <v>94.5</v>
      </c>
      <c r="D1765" s="22">
        <f>'[1]CAN-AM'!D283</f>
        <v>4.1629955947136565</v>
      </c>
      <c r="E1765" s="22" t="str">
        <f>'[1]CAN-AM'!E283</f>
        <v>50 LBS</v>
      </c>
    </row>
    <row r="1766" spans="1:5" x14ac:dyDescent="0.25">
      <c r="A1766" s="4" t="s">
        <v>1753</v>
      </c>
      <c r="B1766" s="15"/>
      <c r="C1766" s="14">
        <f>'[1]CAN-AM'!C300</f>
        <v>25.75</v>
      </c>
      <c r="D1766" s="16">
        <f>'[1]CAN-AM'!D300</f>
        <v>2.06</v>
      </c>
      <c r="E1766" s="16" t="str">
        <f>'[1]CAN-AM'!E300</f>
        <v>5.2.5 KG</v>
      </c>
    </row>
    <row r="1767" spans="1:5" x14ac:dyDescent="0.25">
      <c r="A1767" s="6" t="s">
        <v>1754</v>
      </c>
      <c r="B1767" s="20"/>
      <c r="C1767" s="21">
        <f>[1]FARINEX!$C$15</f>
        <v>15.95</v>
      </c>
      <c r="D1767" s="22">
        <f>C1767</f>
        <v>15.95</v>
      </c>
      <c r="E1767" s="22" t="s">
        <v>2555</v>
      </c>
    </row>
    <row r="1768" spans="1:5" x14ac:dyDescent="0.25">
      <c r="A1768" s="6" t="s">
        <v>1755</v>
      </c>
      <c r="B1768" s="20"/>
      <c r="C1768" s="21"/>
      <c r="D1768" s="42" t="e">
        <f>'[1]FICHES TECHNIQUES LOGES CHAUD'!$E$12599</f>
        <v>#N/A</v>
      </c>
      <c r="E1768" s="22"/>
    </row>
    <row r="1769" spans="1:5" x14ac:dyDescent="0.25">
      <c r="A1769" s="4" t="s">
        <v>1756</v>
      </c>
      <c r="B1769" s="15"/>
      <c r="C1769" s="14">
        <f>'[1]CAN-AM'!$C$297</f>
        <v>1.45</v>
      </c>
      <c r="D1769" s="16">
        <f>C1769</f>
        <v>1.45</v>
      </c>
      <c r="E1769" s="16" t="s">
        <v>2552</v>
      </c>
    </row>
    <row r="1770" spans="1:5" x14ac:dyDescent="0.25">
      <c r="A1770" s="4" t="s">
        <v>1757</v>
      </c>
      <c r="B1770" s="15"/>
      <c r="C1770" s="14">
        <f>'[1]CAN-AM'!C302</f>
        <v>48.5</v>
      </c>
      <c r="D1770" s="16">
        <f>'[1]CAN-AM'!D302</f>
        <v>0.42920353982300885</v>
      </c>
      <c r="E1770" s="16" t="str">
        <f>'[1]CAN-AM'!E302</f>
        <v>113'S</v>
      </c>
    </row>
    <row r="1771" spans="1:5" x14ac:dyDescent="0.25">
      <c r="A1771" s="6" t="s">
        <v>1758</v>
      </c>
      <c r="B1771" s="20"/>
      <c r="C1771" s="21">
        <f>'[1]CAN-AM'!C285</f>
        <v>87.58</v>
      </c>
      <c r="D1771" s="22">
        <f>'[1]CAN-AM'!D285</f>
        <v>0.60819444444444448</v>
      </c>
      <c r="E1771" s="22" t="str">
        <f>'[1]CAN-AM'!E285</f>
        <v>144'S</v>
      </c>
    </row>
    <row r="1772" spans="1:5" x14ac:dyDescent="0.25">
      <c r="A1772" s="6" t="s">
        <v>1759</v>
      </c>
      <c r="B1772" s="20"/>
      <c r="C1772" s="21">
        <f>'[1]CAN-AM'!C306</f>
        <v>45.9</v>
      </c>
      <c r="D1772" s="22">
        <f>'[1]CAN-AM'!D306</f>
        <v>0.36719999999999997</v>
      </c>
      <c r="E1772" s="22" t="str">
        <f>'[1]CAN-AM'!E306</f>
        <v>125'S</v>
      </c>
    </row>
    <row r="1773" spans="1:5" x14ac:dyDescent="0.25">
      <c r="A1773" s="4" t="s">
        <v>1760</v>
      </c>
      <c r="B1773" s="15"/>
      <c r="C1773" s="14">
        <f>'[1]CAN-AM'!C303</f>
        <v>48.5</v>
      </c>
      <c r="D1773" s="16">
        <f>'[1]CAN-AM'!D303</f>
        <v>0.55113636363636365</v>
      </c>
      <c r="E1773" s="16" t="str">
        <f>'[1]CAN-AM'!E303</f>
        <v>88'S</v>
      </c>
    </row>
    <row r="1774" spans="1:5" x14ac:dyDescent="0.25">
      <c r="A1774" s="6" t="s">
        <v>1761</v>
      </c>
      <c r="B1774" s="20"/>
      <c r="C1774" s="21">
        <f>'[1]CAN-AM'!$C$299</f>
        <v>50.15</v>
      </c>
      <c r="D1774" s="22">
        <v>4.7</v>
      </c>
      <c r="E1774" s="22" t="s">
        <v>2755</v>
      </c>
    </row>
    <row r="1775" spans="1:5" x14ac:dyDescent="0.25">
      <c r="A1775" s="6" t="s">
        <v>1762</v>
      </c>
      <c r="B1775" s="20"/>
      <c r="C1775" s="21"/>
      <c r="D1775" s="37">
        <f>'[1]FICHES TECHNIQUES LOGES CHAUD'!$F$7364</f>
        <v>1.7876672356828196</v>
      </c>
      <c r="E1775" s="22"/>
    </row>
    <row r="1776" spans="1:5" x14ac:dyDescent="0.25">
      <c r="A1776" s="6" t="s">
        <v>1763</v>
      </c>
      <c r="B1776" s="20"/>
      <c r="C1776" s="48">
        <f>[1]BOVITENDRE!C120</f>
        <v>5.89</v>
      </c>
      <c r="D1776" s="48">
        <f>[1]BOVITENDRE!D120</f>
        <v>5.89</v>
      </c>
      <c r="E1776" s="49" t="str">
        <f>[1]BOVITENDRE!E120</f>
        <v>KG</v>
      </c>
    </row>
    <row r="1777" spans="1:5" x14ac:dyDescent="0.25">
      <c r="A1777" s="6" t="s">
        <v>1764</v>
      </c>
      <c r="B1777" s="20"/>
      <c r="C1777" s="21"/>
      <c r="D1777" s="42">
        <f>'[1]FICHES TECHNIQUES LOGES CHAUD'!$E$15657</f>
        <v>10.502668446035603</v>
      </c>
      <c r="E1777" s="22"/>
    </row>
    <row r="1778" spans="1:5" x14ac:dyDescent="0.25">
      <c r="A1778" s="6" t="s">
        <v>1765</v>
      </c>
      <c r="B1778" s="20"/>
      <c r="C1778" s="21"/>
      <c r="D1778" s="42">
        <f>'[1]FICHES TECHNIQUES LOGES CHAUD'!$E$15657</f>
        <v>10.502668446035603</v>
      </c>
      <c r="E1778" s="22"/>
    </row>
    <row r="1779" spans="1:5" x14ac:dyDescent="0.25">
      <c r="A1779" s="4" t="s">
        <v>1766</v>
      </c>
      <c r="B1779" s="15"/>
      <c r="C1779" s="14">
        <f>[1]DEFEDIS!C451</f>
        <v>20.059999999999999</v>
      </c>
      <c r="D1779" s="16">
        <f>[1]DEFEDIS!D451</f>
        <v>8.0239999999999991</v>
      </c>
      <c r="E1779" s="16" t="str">
        <f>[1]DEFEDIS!E451</f>
        <v>2.5KG</v>
      </c>
    </row>
    <row r="1780" spans="1:5" x14ac:dyDescent="0.25">
      <c r="A1780" s="6" t="s">
        <v>1767</v>
      </c>
      <c r="B1780" s="20"/>
      <c r="C1780" s="21">
        <f>'[1]CAN-AM FRUITS SECS'!C180</f>
        <v>5.25</v>
      </c>
      <c r="D1780" s="22">
        <f>'[1]CAN-AM FRUITS SECS'!D180</f>
        <v>13.125</v>
      </c>
      <c r="E1780" s="22" t="str">
        <f>'[1]CAN-AM FRUITS SECS'!E180</f>
        <v>0.4 KG</v>
      </c>
    </row>
    <row r="1781" spans="1:5" x14ac:dyDescent="0.25">
      <c r="A1781" s="4" t="s">
        <v>1768</v>
      </c>
      <c r="B1781" s="15"/>
      <c r="C1781" s="14">
        <f>[1]DEFEDIS!C452</f>
        <v>31.68</v>
      </c>
      <c r="D1781" s="16">
        <f>[1]DEFEDIS!D452</f>
        <v>15.84</v>
      </c>
      <c r="E1781" s="16" t="str">
        <f>[1]DEFEDIS!E452</f>
        <v>2 KG</v>
      </c>
    </row>
    <row r="1782" spans="1:5" x14ac:dyDescent="0.25">
      <c r="A1782" s="4" t="s">
        <v>1769</v>
      </c>
      <c r="B1782" s="15"/>
      <c r="C1782" s="14">
        <f>[1]DEFEDIS!C453</f>
        <v>5</v>
      </c>
      <c r="D1782" s="16">
        <f>[1]DEFEDIS!D453</f>
        <v>5</v>
      </c>
      <c r="E1782" s="16" t="str">
        <f>[1]DEFEDIS!E453</f>
        <v>KG</v>
      </c>
    </row>
    <row r="1783" spans="1:5" x14ac:dyDescent="0.25">
      <c r="A1783" s="6" t="s">
        <v>1770</v>
      </c>
      <c r="B1783" s="20"/>
      <c r="C1783" s="21">
        <f>'[1]CAN-AM FRUITS SECS'!C181</f>
        <v>4.0999999999999996</v>
      </c>
      <c r="D1783" s="22">
        <f>'[1]CAN-AM FRUITS SECS'!D181</f>
        <v>8.1999999999999993</v>
      </c>
      <c r="E1783" s="22" t="str">
        <f>'[1]CAN-AM FRUITS SECS'!E181</f>
        <v>500 GR</v>
      </c>
    </row>
    <row r="1784" spans="1:5" x14ac:dyDescent="0.25">
      <c r="A1784" s="6" t="s">
        <v>1771</v>
      </c>
      <c r="B1784" s="20"/>
      <c r="C1784" s="21">
        <f>[1]DEFEDIS!C454</f>
        <v>16.399999999999999</v>
      </c>
      <c r="D1784" s="22">
        <f>[1]DEFEDIS!D454</f>
        <v>36.203090507726266</v>
      </c>
      <c r="E1784" s="22" t="str">
        <f>[1]DEFEDIS!E454</f>
        <v>LBS</v>
      </c>
    </row>
    <row r="1785" spans="1:5" x14ac:dyDescent="0.25">
      <c r="A1785" s="4" t="s">
        <v>1772</v>
      </c>
      <c r="B1785" s="15"/>
      <c r="C1785" s="14">
        <f>[1]DEFEDIS!C455</f>
        <v>7.99</v>
      </c>
      <c r="D1785" s="16">
        <f>[1]DEFEDIS!D455</f>
        <v>17.637969094922738</v>
      </c>
      <c r="E1785" s="16" t="str">
        <f>[1]DEFEDIS!E455</f>
        <v>LBS</v>
      </c>
    </row>
    <row r="1786" spans="1:5" x14ac:dyDescent="0.25">
      <c r="A1786" s="4" t="s">
        <v>1773</v>
      </c>
      <c r="B1786" s="15"/>
      <c r="C1786" s="14">
        <f>'[1]CAN-AM FRUITS SECS'!C182</f>
        <v>4.5</v>
      </c>
      <c r="D1786" s="16">
        <f>'[1]CAN-AM FRUITS SECS'!D182</f>
        <v>11.25</v>
      </c>
      <c r="E1786" s="16" t="str">
        <f>'[1]CAN-AM FRUITS SECS'!E182</f>
        <v>400GR</v>
      </c>
    </row>
    <row r="1787" spans="1:5" x14ac:dyDescent="0.25">
      <c r="A1787" s="4" t="s">
        <v>1774</v>
      </c>
      <c r="B1787" s="15"/>
      <c r="C1787" s="14">
        <f>[1]BOVITENDRE!C121</f>
        <v>5.5</v>
      </c>
      <c r="D1787" s="16">
        <f>[1]BOVITENDRE!D121</f>
        <v>5.5</v>
      </c>
      <c r="E1787" s="16" t="str">
        <f>[1]BOVITENDRE!E121</f>
        <v>KG</v>
      </c>
    </row>
    <row r="1788" spans="1:5" x14ac:dyDescent="0.25">
      <c r="A1788" s="4" t="s">
        <v>1775</v>
      </c>
      <c r="B1788" s="15"/>
      <c r="C1788" s="14"/>
      <c r="D1788" s="38">
        <f>'[1]FICHES TECH TABLE DU CHEF '!$E$2161</f>
        <v>2.3399659800135115</v>
      </c>
      <c r="E1788" s="16"/>
    </row>
    <row r="1789" spans="1:5" x14ac:dyDescent="0.25">
      <c r="A1789" s="6" t="s">
        <v>1776</v>
      </c>
      <c r="B1789" s="20"/>
      <c r="C1789" s="21">
        <f>[1]BOVITENDRE!C122</f>
        <v>5.49</v>
      </c>
      <c r="D1789" s="22">
        <f>[1]BOVITENDRE!D122</f>
        <v>5.49</v>
      </c>
      <c r="E1789" s="22" t="str">
        <f>[1]BOVITENDRE!E122</f>
        <v>KG</v>
      </c>
    </row>
    <row r="1790" spans="1:5" x14ac:dyDescent="0.25">
      <c r="A1790" s="6" t="s">
        <v>1777</v>
      </c>
      <c r="B1790" s="20"/>
      <c r="C1790" s="21"/>
      <c r="D1790" s="37">
        <f>'[1]FICHES TECHNIQUES LOGES CHAUD'!$F$7586</f>
        <v>1.5163562128878785</v>
      </c>
      <c r="E1790" s="22" t="s">
        <v>2551</v>
      </c>
    </row>
    <row r="1791" spans="1:5" x14ac:dyDescent="0.25">
      <c r="A1791" s="4" t="s">
        <v>1778</v>
      </c>
      <c r="B1791" s="15"/>
      <c r="C1791" s="14">
        <f>'[1]Pro bouffe'!$C$11</f>
        <v>9.1999999999999993</v>
      </c>
      <c r="D1791" s="16">
        <f>C1791</f>
        <v>9.1999999999999993</v>
      </c>
      <c r="E1791" s="16" t="s">
        <v>2552</v>
      </c>
    </row>
    <row r="1792" spans="1:5" x14ac:dyDescent="0.25">
      <c r="A1792" s="4" t="s">
        <v>1779</v>
      </c>
      <c r="B1792" s="15"/>
      <c r="C1792" s="14">
        <f>[1]BOVITENDRE!C123</f>
        <v>8.99</v>
      </c>
      <c r="D1792" s="16">
        <f>[1]BOVITENDRE!D123</f>
        <v>8.99</v>
      </c>
      <c r="E1792" s="16" t="str">
        <f>[1]BOVITENDRE!E123</f>
        <v>KG</v>
      </c>
    </row>
    <row r="1793" spans="1:5" x14ac:dyDescent="0.25">
      <c r="A1793" s="4" t="s">
        <v>1780</v>
      </c>
      <c r="B1793" s="15"/>
      <c r="C1793" s="14">
        <f>'[1]VIANDE LAUZON'!C97</f>
        <v>8.01</v>
      </c>
      <c r="D1793" s="39">
        <f>'[1]VIANDE LAUZON'!D97</f>
        <v>8.01</v>
      </c>
      <c r="E1793" s="16" t="str">
        <f>'[1]VIANDE LAUZON'!E97</f>
        <v>KG</v>
      </c>
    </row>
    <row r="1794" spans="1:5" x14ac:dyDescent="0.25">
      <c r="A1794" s="4" t="s">
        <v>1781</v>
      </c>
      <c r="B1794" s="15"/>
      <c r="C1794" s="14">
        <f>'[1]Pro bouffe'!C44</f>
        <v>5.6</v>
      </c>
      <c r="D1794" s="16">
        <f>'[1]Pro bouffe'!D44</f>
        <v>5.6</v>
      </c>
      <c r="E1794" s="16" t="str">
        <f>'[1]Pro bouffe'!E44</f>
        <v>KG</v>
      </c>
    </row>
    <row r="1795" spans="1:5" x14ac:dyDescent="0.25">
      <c r="A1795" s="4" t="s">
        <v>1782</v>
      </c>
      <c r="B1795" s="15"/>
      <c r="C1795" s="14">
        <f>'[1]VIANDE LAUZON'!C85</f>
        <v>5.33</v>
      </c>
      <c r="D1795" s="39">
        <f>'[1]VIANDE LAUZON'!D85</f>
        <v>5.33</v>
      </c>
      <c r="E1795" s="16" t="str">
        <f>'[1]VIANDE LAUZON'!E85</f>
        <v>KG</v>
      </c>
    </row>
    <row r="1796" spans="1:5" x14ac:dyDescent="0.25">
      <c r="A1796" s="4" t="s">
        <v>1783</v>
      </c>
      <c r="B1796" s="15"/>
      <c r="C1796" s="14">
        <f>[1]DEFEDIS!C456</f>
        <v>4.9000000000000004</v>
      </c>
      <c r="D1796" s="16">
        <f>[1]DEFEDIS!D456</f>
        <v>4.9000000000000004</v>
      </c>
      <c r="E1796" s="16" t="str">
        <f>[1]DEFEDIS!E456</f>
        <v>KL</v>
      </c>
    </row>
    <row r="1797" spans="1:5" x14ac:dyDescent="0.25">
      <c r="A1797" s="6" t="s">
        <v>1784</v>
      </c>
      <c r="B1797" s="20"/>
      <c r="C1797" s="21">
        <f>'[1]VIANDE LAUZON'!C84</f>
        <v>5.19</v>
      </c>
      <c r="D1797" s="40">
        <f>'[1]VIANDE LAUZON'!D84</f>
        <v>5.19</v>
      </c>
      <c r="E1797" s="22" t="str">
        <f>'[1]VIANDE LAUZON'!E84</f>
        <v>KG</v>
      </c>
    </row>
    <row r="1798" spans="1:5" x14ac:dyDescent="0.25">
      <c r="A1798" s="6" t="s">
        <v>1785</v>
      </c>
      <c r="B1798" s="20"/>
      <c r="C1798" s="21"/>
      <c r="D1798" s="37">
        <f>'[1]FICHES TECHNIQUES LOGES FROID'!$E$11325</f>
        <v>14.515187234513274</v>
      </c>
      <c r="E1798" s="22"/>
    </row>
    <row r="1799" spans="1:5" x14ac:dyDescent="0.25">
      <c r="A1799" s="6" t="s">
        <v>1786</v>
      </c>
      <c r="B1799" s="20"/>
      <c r="C1799" s="21"/>
      <c r="D1799" s="37">
        <f>'[1]FICHES TECHNIQUES LOGES FROID'!$E$21262</f>
        <v>14.755093473983941</v>
      </c>
      <c r="E1799" s="22"/>
    </row>
    <row r="1800" spans="1:5" x14ac:dyDescent="0.25">
      <c r="A1800" s="6" t="s">
        <v>1787</v>
      </c>
      <c r="B1800" s="20"/>
      <c r="C1800" s="21"/>
      <c r="D1800" s="37">
        <f>'[1]FICHES TECHNIQUES LOGES FROID'!$E$15287</f>
        <v>1.179629166666667</v>
      </c>
      <c r="E1800" s="22"/>
    </row>
    <row r="1801" spans="1:5" x14ac:dyDescent="0.25">
      <c r="A1801" s="6" t="s">
        <v>1788</v>
      </c>
      <c r="B1801" s="20"/>
      <c r="C1801" s="21"/>
      <c r="D1801" s="37">
        <v>3.47</v>
      </c>
      <c r="E1801" s="22"/>
    </row>
    <row r="1802" spans="1:5" x14ac:dyDescent="0.25">
      <c r="A1802" s="6" t="s">
        <v>1789</v>
      </c>
      <c r="B1802" s="20"/>
      <c r="C1802" s="21"/>
      <c r="D1802" s="37">
        <f>'[1]FICHES TECH TABLE DU CHEF '!$E$4367</f>
        <v>2.3900360211067988</v>
      </c>
      <c r="E1802" s="22"/>
    </row>
    <row r="1803" spans="1:5" x14ac:dyDescent="0.25">
      <c r="A1803" s="6" t="s">
        <v>1790</v>
      </c>
      <c r="B1803" s="20"/>
      <c r="C1803" s="21">
        <f>'[1]CAN-AM'!$C$285</f>
        <v>87.58</v>
      </c>
      <c r="D1803" s="22">
        <f>C1803/144</f>
        <v>0.60819444444444448</v>
      </c>
      <c r="E1803" s="22" t="s">
        <v>2647</v>
      </c>
    </row>
    <row r="1804" spans="1:5" x14ac:dyDescent="0.25">
      <c r="A1804" s="6" t="s">
        <v>1791</v>
      </c>
      <c r="B1804" s="20"/>
      <c r="C1804" s="21">
        <f>'[1]CAN-AM'!C307</f>
        <v>11.59</v>
      </c>
      <c r="D1804" s="22">
        <f>'[1]CAN-AM'!D307</f>
        <v>115.9</v>
      </c>
      <c r="E1804" s="22" t="str">
        <f>'[1]CAN-AM'!E307</f>
        <v>100 GR</v>
      </c>
    </row>
    <row r="1805" spans="1:5" x14ac:dyDescent="0.25">
      <c r="A1805" s="6" t="s">
        <v>1792</v>
      </c>
      <c r="B1805" s="20"/>
      <c r="C1805" s="21">
        <f>[1]DEFEDIS!C458</f>
        <v>26.47</v>
      </c>
      <c r="D1805" s="22">
        <f>[1]DEFEDIS!D458</f>
        <v>1.5534037558685445</v>
      </c>
      <c r="E1805" s="22" t="str">
        <f>[1]DEFEDIS!E458</f>
        <v>6*2.84L</v>
      </c>
    </row>
    <row r="1806" spans="1:5" x14ac:dyDescent="0.25">
      <c r="A1806" s="6" t="s">
        <v>1793</v>
      </c>
      <c r="B1806" s="20"/>
      <c r="C1806" s="21">
        <f>'[1]CAN-AM'!C308</f>
        <v>10.95</v>
      </c>
      <c r="D1806" s="22">
        <f>'[1]CAN-AM'!D308</f>
        <v>109.5</v>
      </c>
      <c r="E1806" s="22" t="str">
        <f>'[1]CAN-AM'!E308</f>
        <v>100GR</v>
      </c>
    </row>
    <row r="1807" spans="1:5" x14ac:dyDescent="0.25">
      <c r="A1807" s="4" t="s">
        <v>1794</v>
      </c>
      <c r="B1807" s="15"/>
      <c r="C1807" s="14">
        <f>'[1]CAN-AM'!C309</f>
        <v>11.5</v>
      </c>
      <c r="D1807" s="16">
        <f>'[1]CAN-AM'!D309</f>
        <v>115</v>
      </c>
      <c r="E1807" s="16" t="str">
        <f>'[1]CAN-AM'!E309</f>
        <v>100GR</v>
      </c>
    </row>
    <row r="1808" spans="1:5" x14ac:dyDescent="0.25">
      <c r="A1808" s="6" t="s">
        <v>1795</v>
      </c>
      <c r="B1808" s="20"/>
      <c r="C1808" s="21">
        <f>'[1]CAN-AM'!C310</f>
        <v>9.5</v>
      </c>
      <c r="D1808" s="22">
        <f>'[1]CAN-AM'!D310</f>
        <v>62.699999999999996</v>
      </c>
      <c r="E1808" s="22" t="str">
        <f>'[1]CAN-AM'!E310</f>
        <v>150GR</v>
      </c>
    </row>
    <row r="1809" spans="1:5" x14ac:dyDescent="0.25">
      <c r="A1809" s="6" t="s">
        <v>1796</v>
      </c>
      <c r="B1809" s="20"/>
      <c r="C1809" s="21">
        <f>'[1]CAN-AM'!C311</f>
        <v>10.95</v>
      </c>
      <c r="D1809" s="22">
        <f>'[1]CAN-AM'!D311</f>
        <v>109.5</v>
      </c>
      <c r="E1809" s="22" t="str">
        <f>'[1]CAN-AM'!E311</f>
        <v>100GR</v>
      </c>
    </row>
    <row r="1810" spans="1:5" x14ac:dyDescent="0.25">
      <c r="A1810" s="6" t="s">
        <v>1797</v>
      </c>
      <c r="B1810" s="20"/>
      <c r="C1810" s="21">
        <f>'[1]CAN-AM'!C312</f>
        <v>12</v>
      </c>
      <c r="D1810" s="22">
        <f>'[1]CAN-AM'!D312</f>
        <v>120</v>
      </c>
      <c r="E1810" s="22" t="str">
        <f>'[1]CAN-AM'!E312</f>
        <v>100GR</v>
      </c>
    </row>
    <row r="1811" spans="1:5" x14ac:dyDescent="0.25">
      <c r="A1811" s="4" t="s">
        <v>1798</v>
      </c>
      <c r="B1811" s="15"/>
      <c r="C1811" s="14">
        <v>3.25</v>
      </c>
      <c r="D1811" s="16">
        <v>0</v>
      </c>
      <c r="E1811" s="16" t="s">
        <v>2671</v>
      </c>
    </row>
    <row r="1812" spans="1:5" x14ac:dyDescent="0.25">
      <c r="A1812" s="6" t="s">
        <v>1798</v>
      </c>
      <c r="B1812" s="20"/>
      <c r="C1812" s="21">
        <f>'[1]Pro bouffe'!$C$45</f>
        <v>5.39</v>
      </c>
      <c r="D1812" s="22">
        <f>C1812</f>
        <v>5.39</v>
      </c>
      <c r="E1812" s="22" t="s">
        <v>2671</v>
      </c>
    </row>
    <row r="1813" spans="1:5" x14ac:dyDescent="0.25">
      <c r="A1813" s="6" t="s">
        <v>1799</v>
      </c>
      <c r="B1813" s="20"/>
      <c r="C1813" s="21"/>
      <c r="D1813" s="42">
        <f>'[1]LIVING ROOM FICHES TECH.'!$E$568</f>
        <v>5.3153353105963754</v>
      </c>
      <c r="E1813" s="22"/>
    </row>
    <row r="1814" spans="1:5" x14ac:dyDescent="0.25">
      <c r="A1814" s="4" t="s">
        <v>1800</v>
      </c>
      <c r="B1814" s="15"/>
      <c r="C1814" s="14">
        <f>'[1]GOURMET PRIVILÈGE'!$C$75</f>
        <v>65</v>
      </c>
      <c r="D1814" s="16">
        <f>C1814</f>
        <v>65</v>
      </c>
      <c r="E1814" s="16" t="s">
        <v>2552</v>
      </c>
    </row>
    <row r="1815" spans="1:5" x14ac:dyDescent="0.25">
      <c r="A1815" s="4" t="s">
        <v>1801</v>
      </c>
      <c r="B1815" s="15"/>
      <c r="C1815" s="14">
        <f>[1]FARINEX!C204</f>
        <v>82.76</v>
      </c>
      <c r="D1815" s="16">
        <f>[1]FARINEX!D204</f>
        <v>16.552</v>
      </c>
      <c r="E1815" s="16" t="str">
        <f>[1]FARINEX!E204</f>
        <v>KG</v>
      </c>
    </row>
    <row r="1816" spans="1:5" x14ac:dyDescent="0.25">
      <c r="A1816" s="4" t="s">
        <v>1802</v>
      </c>
      <c r="B1816" s="15"/>
      <c r="C1816" s="14"/>
      <c r="D1816" s="16">
        <v>25</v>
      </c>
      <c r="E1816" s="16" t="s">
        <v>2555</v>
      </c>
    </row>
    <row r="1817" spans="1:5" x14ac:dyDescent="0.25">
      <c r="A1817" s="4" t="s">
        <v>1803</v>
      </c>
      <c r="B1817" s="15"/>
      <c r="C1817" s="14">
        <f>[1]DEFEDIS!C459</f>
        <v>84.3</v>
      </c>
      <c r="D1817" s="16">
        <f>[1]DEFEDIS!D459</f>
        <v>0.35125000000000001</v>
      </c>
      <c r="E1817" s="16" t="str">
        <f>[1]DEFEDIS!E459</f>
        <v>240UN</v>
      </c>
    </row>
    <row r="1818" spans="1:5" x14ac:dyDescent="0.25">
      <c r="A1818" s="4" t="s">
        <v>1804</v>
      </c>
      <c r="B1818" s="15"/>
      <c r="C1818" s="14">
        <f>'[1]CAN-AM'!C314</f>
        <v>31.54</v>
      </c>
      <c r="D1818" s="16">
        <f>'[1]CAN-AM'!D314</f>
        <v>0.21902777777777777</v>
      </c>
      <c r="E1818" s="16" t="str">
        <f>'[1]CAN-AM'!E314</f>
        <v>144 UN</v>
      </c>
    </row>
    <row r="1819" spans="1:5" x14ac:dyDescent="0.25">
      <c r="A1819" s="4" t="s">
        <v>1805</v>
      </c>
      <c r="B1819" s="15"/>
      <c r="C1819" s="14">
        <f>[1]BOVITENDRE!C124</f>
        <v>14.5</v>
      </c>
      <c r="D1819" s="16">
        <f>[1]BOVITENDRE!D124</f>
        <v>14.5</v>
      </c>
      <c r="E1819" s="16" t="str">
        <f>[1]BOVITENDRE!E124</f>
        <v>KG</v>
      </c>
    </row>
    <row r="1820" spans="1:5" x14ac:dyDescent="0.25">
      <c r="A1820" s="6" t="s">
        <v>1806</v>
      </c>
      <c r="B1820" s="20"/>
      <c r="C1820" s="21">
        <f>'[1]VIANDE LAUZON'!C66</f>
        <v>25</v>
      </c>
      <c r="D1820" s="40">
        <f>'[1]VIANDE LAUZON'!D66</f>
        <v>25</v>
      </c>
      <c r="E1820" s="22" t="str">
        <f>'[1]VIANDE LAUZON'!E66</f>
        <v>KG</v>
      </c>
    </row>
    <row r="1821" spans="1:5" x14ac:dyDescent="0.25">
      <c r="A1821" s="6" t="s">
        <v>1807</v>
      </c>
      <c r="B1821" s="20"/>
      <c r="C1821" s="21">
        <f>'[1]Fromagerie du 2em'!C82</f>
        <v>33.6</v>
      </c>
      <c r="D1821" s="22">
        <f>'[1]Fromagerie du 2em'!D82</f>
        <v>5.6000000000000005</v>
      </c>
      <c r="E1821" s="22" t="str">
        <f>'[1]Fromagerie du 2em'!E82</f>
        <v>6*200GR</v>
      </c>
    </row>
    <row r="1822" spans="1:5" x14ac:dyDescent="0.25">
      <c r="A1822" s="4" t="s">
        <v>1808</v>
      </c>
      <c r="B1822" s="15"/>
      <c r="C1822" s="14">
        <f>'[1]Fromagerie du 2em'!C83</f>
        <v>15.07</v>
      </c>
      <c r="D1822" s="16">
        <f>'[1]Fromagerie du 2em'!D83</f>
        <v>15.07</v>
      </c>
      <c r="E1822" s="16" t="str">
        <f>'[1]Fromagerie du 2em'!E83</f>
        <v>KG</v>
      </c>
    </row>
    <row r="1823" spans="1:5" x14ac:dyDescent="0.25">
      <c r="A1823" s="6" t="s">
        <v>1809</v>
      </c>
      <c r="B1823" s="20"/>
      <c r="C1823" s="21">
        <f>'[1]Fromagerie du 2em'!C84</f>
        <v>30.15</v>
      </c>
      <c r="D1823" s="22">
        <f>'[1]Fromagerie du 2em'!D84</f>
        <v>30.15</v>
      </c>
      <c r="E1823" s="22" t="str">
        <f>'[1]Fromagerie du 2em'!E84</f>
        <v>KG</v>
      </c>
    </row>
    <row r="1824" spans="1:5" x14ac:dyDescent="0.25">
      <c r="A1824" s="6" t="s">
        <v>1810</v>
      </c>
      <c r="B1824" s="20"/>
      <c r="C1824" s="21">
        <f>[1]DEFEDIS!C461</f>
        <v>47.52</v>
      </c>
      <c r="D1824" s="22">
        <f>[1]DEFEDIS!D461</f>
        <v>5.94</v>
      </c>
      <c r="E1824" s="22" t="str">
        <f>[1]DEFEDIS!E461</f>
        <v>8KG</v>
      </c>
    </row>
    <row r="1825" spans="1:5" x14ac:dyDescent="0.25">
      <c r="A1825" s="4" t="s">
        <v>1811</v>
      </c>
      <c r="B1825" s="15"/>
      <c r="C1825" s="14">
        <f>'[1]CAN-AM'!$C$316</f>
        <v>47</v>
      </c>
      <c r="D1825" s="16">
        <f>C1825/75</f>
        <v>0.62666666666666671</v>
      </c>
      <c r="E1825" s="16" t="s">
        <v>2756</v>
      </c>
    </row>
    <row r="1826" spans="1:5" x14ac:dyDescent="0.25">
      <c r="A1826" s="4" t="s">
        <v>1812</v>
      </c>
      <c r="B1826" s="15"/>
      <c r="C1826" s="14">
        <f>'[1]Fromagerie du 2em'!C85</f>
        <v>37.76</v>
      </c>
      <c r="D1826" s="16">
        <f>'[1]Fromagerie du 2em'!D85</f>
        <v>4.72</v>
      </c>
      <c r="E1826" s="16" t="str">
        <f>'[1]Fromagerie du 2em'!E85</f>
        <v>8*170gr</v>
      </c>
    </row>
    <row r="1827" spans="1:5" x14ac:dyDescent="0.25">
      <c r="A1827" s="6" t="s">
        <v>1813</v>
      </c>
      <c r="B1827" s="20"/>
      <c r="C1827" s="21">
        <f>'[1]CAN-AM FRUITS SECS'!$C$184</f>
        <v>39.950000000000003</v>
      </c>
      <c r="D1827" s="22">
        <v>0</v>
      </c>
      <c r="E1827" s="22" t="s">
        <v>2757</v>
      </c>
    </row>
    <row r="1828" spans="1:5" x14ac:dyDescent="0.25">
      <c r="A1828" s="6" t="s">
        <v>1814</v>
      </c>
      <c r="B1828" s="20"/>
      <c r="C1828" s="21"/>
      <c r="D1828" s="37">
        <f>'[1]FICHES TECHNIQUES LOGES CHAUD'!$E$8949</f>
        <v>0.36375510890846796</v>
      </c>
      <c r="E1828" s="22"/>
    </row>
    <row r="1829" spans="1:5" x14ac:dyDescent="0.25">
      <c r="A1829" s="6" t="s">
        <v>1815</v>
      </c>
      <c r="B1829" s="20"/>
      <c r="C1829" s="21">
        <f>[1]FARINEX!C222</f>
        <v>47.95</v>
      </c>
      <c r="D1829" s="37">
        <f>[1]FARINEX!D222</f>
        <v>9.59</v>
      </c>
      <c r="E1829" s="22" t="str">
        <f>[1]FARINEX!E222</f>
        <v>5X1KG</v>
      </c>
    </row>
    <row r="1830" spans="1:5" x14ac:dyDescent="0.25">
      <c r="A1830" s="4" t="s">
        <v>1816</v>
      </c>
      <c r="B1830" s="15"/>
      <c r="C1830" s="14">
        <f>'[1]CAN-AM'!$C$318</f>
        <v>15.75</v>
      </c>
      <c r="D1830" s="16">
        <f>C1830</f>
        <v>15.75</v>
      </c>
      <c r="E1830" s="16" t="s">
        <v>2618</v>
      </c>
    </row>
    <row r="1831" spans="1:5" x14ac:dyDescent="0.25">
      <c r="A1831" s="4" t="s">
        <v>1817</v>
      </c>
      <c r="B1831" s="15"/>
      <c r="C1831" s="14">
        <f>'[1]CAN-AM FRUITS SECS'!C185</f>
        <v>76</v>
      </c>
      <c r="D1831" s="16">
        <f>'[1]CAN-AM FRUITS SECS'!D185</f>
        <v>12.666666666666666</v>
      </c>
      <c r="E1831" s="16" t="str">
        <f>'[1]CAN-AM FRUITS SECS'!E185</f>
        <v>6*1KG</v>
      </c>
    </row>
    <row r="1832" spans="1:5" x14ac:dyDescent="0.25">
      <c r="A1832" s="4" t="s">
        <v>1818</v>
      </c>
      <c r="B1832" s="15"/>
      <c r="C1832" s="14">
        <f>'[1]CAN-AM FRUITS SECS'!C183</f>
        <v>79.5</v>
      </c>
      <c r="D1832" s="16">
        <f>'[1]CAN-AM FRUITS SECS'!D183</f>
        <v>7.4862499999999992</v>
      </c>
      <c r="E1832" s="16" t="str">
        <f>'[1]CAN-AM FRUITS SECS'!E183</f>
        <v>12*880GR</v>
      </c>
    </row>
    <row r="1833" spans="1:5" x14ac:dyDescent="0.25">
      <c r="A1833" s="4" t="s">
        <v>1819</v>
      </c>
      <c r="B1833" s="15"/>
      <c r="C1833" s="14">
        <f>[1]FARINEX!C229</f>
        <v>37.799999999999997</v>
      </c>
      <c r="D1833" s="16">
        <f>[1]FARINEX!D229</f>
        <v>7.56</v>
      </c>
      <c r="E1833" s="16" t="str">
        <f>[1]FARINEX!E229</f>
        <v>5KG</v>
      </c>
    </row>
    <row r="1834" spans="1:5" x14ac:dyDescent="0.25">
      <c r="A1834" s="6" t="s">
        <v>1820</v>
      </c>
      <c r="B1834" s="20"/>
      <c r="C1834" s="21">
        <f>[1]DEFEDIS!C463</f>
        <v>48.09</v>
      </c>
      <c r="D1834" s="22">
        <f>[1]DEFEDIS!D463</f>
        <v>3.3257261410788383</v>
      </c>
      <c r="E1834" s="22" t="str">
        <f>[1]DEFEDIS!E463</f>
        <v>6*2.41 KG</v>
      </c>
    </row>
    <row r="1835" spans="1:5" x14ac:dyDescent="0.25">
      <c r="A1835" s="6" t="s">
        <v>1821</v>
      </c>
      <c r="B1835" s="20"/>
      <c r="C1835" s="21">
        <f>[1]DEFEDIS!C464</f>
        <v>52.56</v>
      </c>
      <c r="D1835" s="22">
        <f>[1]DEFEDIS!D464</f>
        <v>4.8397790055248615</v>
      </c>
      <c r="E1835" s="22" t="str">
        <f>[1]DEFEDIS!E464</f>
        <v>6*1.81KG</v>
      </c>
    </row>
    <row r="1836" spans="1:5" x14ac:dyDescent="0.25">
      <c r="A1836" s="4" t="s">
        <v>1822</v>
      </c>
      <c r="B1836" s="15"/>
      <c r="C1836" s="14">
        <f>[1]Transatlantique!$C$47</f>
        <v>14.3</v>
      </c>
      <c r="D1836" s="16">
        <f>C1836</f>
        <v>14.3</v>
      </c>
      <c r="E1836" s="16" t="s">
        <v>2552</v>
      </c>
    </row>
    <row r="1837" spans="1:5" ht="15.75" x14ac:dyDescent="0.25">
      <c r="A1837" s="9" t="s">
        <v>1823</v>
      </c>
      <c r="B1837" s="54"/>
      <c r="C1837" s="55">
        <v>39.380000000000003</v>
      </c>
      <c r="D1837" s="55">
        <f>C1837/5</f>
        <v>7.8760000000000003</v>
      </c>
      <c r="E1837" s="56" t="s">
        <v>2552</v>
      </c>
    </row>
    <row r="1838" spans="1:5" x14ac:dyDescent="0.25">
      <c r="A1838" s="4"/>
      <c r="B1838" s="15"/>
      <c r="C1838" s="14"/>
      <c r="D1838" s="16"/>
      <c r="E1838" s="16"/>
    </row>
    <row r="1839" spans="1:5" x14ac:dyDescent="0.25">
      <c r="A1839" s="4" t="s">
        <v>1824</v>
      </c>
      <c r="B1839" s="15"/>
      <c r="C1839" s="14">
        <f>[1]FARINEX!C223</f>
        <v>95.4</v>
      </c>
      <c r="D1839" s="16">
        <f>[1]FARINEX!D223</f>
        <v>9.5400000000000009</v>
      </c>
      <c r="E1839" s="16" t="str">
        <f>[1]FARINEX!E223</f>
        <v>10KG</v>
      </c>
    </row>
    <row r="1840" spans="1:5" x14ac:dyDescent="0.25">
      <c r="A1840" s="4" t="s">
        <v>1825</v>
      </c>
      <c r="B1840" s="15"/>
      <c r="C1840" s="14">
        <f>[1]DEFEDIS!C462</f>
        <v>48.78</v>
      </c>
      <c r="D1840" s="16">
        <f>[1]DEFEDIS!D462</f>
        <v>8.4877199999999995</v>
      </c>
      <c r="E1840" s="16" t="str">
        <f>[1]DEFEDIS!E462</f>
        <v>10*572GR</v>
      </c>
    </row>
    <row r="1841" spans="1:5" x14ac:dyDescent="0.25">
      <c r="A1841" s="4" t="s">
        <v>1826</v>
      </c>
      <c r="B1841" s="15"/>
      <c r="C1841" s="14"/>
      <c r="D1841" s="38">
        <f>'[1]FICHES TECH TABLE DU CHEF '!$E$4397</f>
        <v>0.32629620674614984</v>
      </c>
      <c r="E1841" s="16"/>
    </row>
    <row r="1842" spans="1:5" x14ac:dyDescent="0.25">
      <c r="A1842" s="4" t="s">
        <v>1827</v>
      </c>
      <c r="B1842" s="15"/>
      <c r="C1842" s="14"/>
      <c r="D1842" s="38">
        <f>'[1]FICHES TECHNIQUES LOGES CHAUD'!$C$4857</f>
        <v>3.0881087280910315</v>
      </c>
      <c r="E1842" s="16"/>
    </row>
    <row r="1843" spans="1:5" x14ac:dyDescent="0.25">
      <c r="A1843" s="6" t="s">
        <v>1828</v>
      </c>
      <c r="B1843" s="20"/>
      <c r="C1843" s="21"/>
      <c r="D1843" s="37">
        <f>'[1]FICHES TECHNIQUES LOGES CHAUD'!$E$4764</f>
        <v>1.2217309027777776</v>
      </c>
      <c r="E1843" s="22"/>
    </row>
    <row r="1844" spans="1:5" x14ac:dyDescent="0.25">
      <c r="A1844" s="4" t="s">
        <v>1829</v>
      </c>
      <c r="B1844" s="15"/>
      <c r="C1844" s="14"/>
      <c r="D1844" s="38">
        <f>'[1]FICHES TECHNIQUES LOGES CHAUD'!$E$4811</f>
        <v>0.99923538136750301</v>
      </c>
      <c r="E1844" s="16"/>
    </row>
    <row r="1845" spans="1:5" x14ac:dyDescent="0.25">
      <c r="A1845" s="4" t="s">
        <v>1830</v>
      </c>
      <c r="B1845" s="15"/>
      <c r="C1845" s="14">
        <f>'[1]Fromagerie du 2em'!C105</f>
        <v>17.53</v>
      </c>
      <c r="D1845" s="14">
        <f>'[1]Fromagerie du 2em'!D105</f>
        <v>17.53</v>
      </c>
      <c r="E1845" s="16" t="s">
        <v>2552</v>
      </c>
    </row>
    <row r="1846" spans="1:5" x14ac:dyDescent="0.25">
      <c r="A1846" s="6" t="s">
        <v>1831</v>
      </c>
      <c r="B1846" s="20"/>
      <c r="C1846" s="21">
        <f>[1]NOREF!$C$107</f>
        <v>42</v>
      </c>
      <c r="D1846" s="22">
        <f>C1846</f>
        <v>42</v>
      </c>
      <c r="E1846" s="22" t="s">
        <v>2552</v>
      </c>
    </row>
    <row r="1847" spans="1:5" x14ac:dyDescent="0.25">
      <c r="A1847" s="6" t="s">
        <v>1832</v>
      </c>
      <c r="B1847" s="20"/>
      <c r="C1847" s="21">
        <f>[1]NOREF!C108</f>
        <v>4.05</v>
      </c>
      <c r="D1847" s="22">
        <f>[1]NOREF!D108</f>
        <v>4.05</v>
      </c>
      <c r="E1847" s="22" t="str">
        <f>[1]NOREF!E108</f>
        <v>UN</v>
      </c>
    </row>
    <row r="1848" spans="1:5" x14ac:dyDescent="0.25">
      <c r="A1848" s="6" t="s">
        <v>1833</v>
      </c>
      <c r="B1848" s="20"/>
      <c r="C1848" s="21"/>
      <c r="D1848" s="37" t="e">
        <f>'[1]FICH.TECH. BANQUET 2013 PT DÉJ.'!$E$1158</f>
        <v>#N/A</v>
      </c>
      <c r="E1848" s="22"/>
    </row>
    <row r="1849" spans="1:5" x14ac:dyDescent="0.25">
      <c r="A1849" s="6" t="s">
        <v>1834</v>
      </c>
      <c r="B1849" s="20"/>
      <c r="C1849" s="21">
        <f>'[1]CAN-AM FRUITS SECS'!C186</f>
        <v>47.52</v>
      </c>
      <c r="D1849" s="22">
        <f>'[1]CAN-AM FRUITS SECS'!D186</f>
        <v>9.5040000000000013</v>
      </c>
      <c r="E1849" s="22" t="str">
        <f>'[1]CAN-AM FRUITS SECS'!E186</f>
        <v>5 KG</v>
      </c>
    </row>
    <row r="1850" spans="1:5" x14ac:dyDescent="0.25">
      <c r="A1850" s="6" t="s">
        <v>1835</v>
      </c>
      <c r="B1850" s="20"/>
      <c r="C1850" s="21">
        <f>[1]Transatlantique!C48</f>
        <v>24.75</v>
      </c>
      <c r="D1850" s="22">
        <f>[1]Transatlantique!D48</f>
        <v>9.9</v>
      </c>
      <c r="E1850" s="22" t="str">
        <f>[1]Transatlantique!E48</f>
        <v>2.5KG</v>
      </c>
    </row>
    <row r="1851" spans="1:5" x14ac:dyDescent="0.25">
      <c r="A1851" s="6" t="s">
        <v>1836</v>
      </c>
      <c r="B1851" s="20"/>
      <c r="C1851" s="21">
        <f>[1]Transatlantique!C49</f>
        <v>15.95</v>
      </c>
      <c r="D1851" s="22">
        <f>[1]Transatlantique!D49</f>
        <v>15.95</v>
      </c>
      <c r="E1851" s="22" t="str">
        <f>[1]Transatlantique!E49</f>
        <v>KG</v>
      </c>
    </row>
    <row r="1852" spans="1:5" x14ac:dyDescent="0.25">
      <c r="A1852" s="4" t="s">
        <v>1837</v>
      </c>
      <c r="B1852" s="15"/>
      <c r="C1852" s="14">
        <f>[1]BOVITENDRE!C125</f>
        <v>34.5</v>
      </c>
      <c r="D1852" s="16">
        <f>[1]BOVITENDRE!D125</f>
        <v>34.5</v>
      </c>
      <c r="E1852" s="16" t="str">
        <f>[1]BOVITENDRE!E125</f>
        <v>KG</v>
      </c>
    </row>
    <row r="1853" spans="1:5" x14ac:dyDescent="0.25">
      <c r="A1853" s="4" t="s">
        <v>1838</v>
      </c>
      <c r="B1853" s="15"/>
      <c r="C1853" s="14">
        <f>'[1]CAN-AM'!C320</f>
        <v>40</v>
      </c>
      <c r="D1853" s="16">
        <f>'[1]CAN-AM'!D320</f>
        <v>4</v>
      </c>
      <c r="E1853" s="16" t="str">
        <f>'[1]CAN-AM'!E320</f>
        <v>10KG</v>
      </c>
    </row>
    <row r="1854" spans="1:5" x14ac:dyDescent="0.25">
      <c r="A1854" s="6" t="s">
        <v>1839</v>
      </c>
      <c r="B1854" s="20"/>
      <c r="C1854" s="21">
        <f>'[1]CAN-AM'!C321</f>
        <v>22</v>
      </c>
      <c r="D1854" s="37">
        <f>'[1]CAN-AM'!D321</f>
        <v>22</v>
      </c>
      <c r="E1854" s="22" t="str">
        <f>'[1]CAN-AM'!E321</f>
        <v>KG</v>
      </c>
    </row>
    <row r="1855" spans="1:5" x14ac:dyDescent="0.25">
      <c r="A1855" s="6" t="s">
        <v>1840</v>
      </c>
      <c r="B1855" s="20"/>
      <c r="C1855" s="21">
        <f>[1]DEFEDIS!$C$466</f>
        <v>41.1</v>
      </c>
      <c r="D1855" s="22">
        <v>0</v>
      </c>
      <c r="E1855" s="22" t="s">
        <v>2552</v>
      </c>
    </row>
    <row r="1856" spans="1:5" x14ac:dyDescent="0.25">
      <c r="A1856" s="4" t="s">
        <v>1841</v>
      </c>
      <c r="B1856" s="15"/>
      <c r="C1856" s="14">
        <f>'[1]monde du raviolis'!$C$34</f>
        <v>3.5</v>
      </c>
      <c r="D1856" s="16">
        <f>C1856</f>
        <v>3.5</v>
      </c>
      <c r="E1856" s="16" t="s">
        <v>2552</v>
      </c>
    </row>
    <row r="1857" spans="1:5" x14ac:dyDescent="0.25">
      <c r="A1857" s="6" t="s">
        <v>1842</v>
      </c>
      <c r="B1857" s="20"/>
      <c r="C1857" s="21">
        <f>'[1]CAN-AM'!$C$322</f>
        <v>42</v>
      </c>
      <c r="D1857" s="22">
        <f>C1857/9</f>
        <v>4.666666666666667</v>
      </c>
      <c r="E1857" s="22" t="s">
        <v>2758</v>
      </c>
    </row>
    <row r="1858" spans="1:5" x14ac:dyDescent="0.25">
      <c r="A1858" s="4" t="s">
        <v>1843</v>
      </c>
      <c r="B1858" s="15"/>
      <c r="C1858" s="14">
        <f>'[1]CAN-AM'!C323</f>
        <v>11.95</v>
      </c>
      <c r="D1858" s="16">
        <f>'[1]CAN-AM'!D323</f>
        <v>1.8181071428571427</v>
      </c>
      <c r="E1858" s="16" t="str">
        <f>'[1]CAN-AM'!E323</f>
        <v>14*16OZ</v>
      </c>
    </row>
    <row r="1859" spans="1:5" x14ac:dyDescent="0.25">
      <c r="A1859" s="4" t="s">
        <v>1844</v>
      </c>
      <c r="B1859" s="15"/>
      <c r="C1859" s="14">
        <f>'[1]CAN-AM'!C324</f>
        <v>36.450000000000003</v>
      </c>
      <c r="D1859" s="16">
        <f>'[1]CAN-AM'!D324</f>
        <v>5.7311320754716979</v>
      </c>
      <c r="E1859" s="16" t="str">
        <f>'[1]CAN-AM'!E324</f>
        <v>6.35 KG</v>
      </c>
    </row>
    <row r="1860" spans="1:5" x14ac:dyDescent="0.25">
      <c r="A1860" s="6" t="s">
        <v>1845</v>
      </c>
      <c r="B1860" s="20"/>
      <c r="C1860" s="21">
        <f>[1]DEFEDIS!C467</f>
        <v>25.52</v>
      </c>
      <c r="D1860" s="22">
        <f>[1]DEFEDIS!D467</f>
        <v>3.19</v>
      </c>
      <c r="E1860" s="22" t="str">
        <f>[1]DEFEDIS!E467</f>
        <v>2*4LITRE</v>
      </c>
    </row>
    <row r="1861" spans="1:5" x14ac:dyDescent="0.25">
      <c r="A1861" s="4" t="s">
        <v>1846</v>
      </c>
      <c r="B1861" s="15"/>
      <c r="C1861" s="14">
        <f>'[1]CAN-AM FRUITS SECS'!$C$187</f>
        <v>17.5</v>
      </c>
      <c r="D1861" s="16">
        <f>C1861/14/0.453</f>
        <v>2.759381898454746</v>
      </c>
      <c r="E1861" s="16" t="s">
        <v>2759</v>
      </c>
    </row>
    <row r="1862" spans="1:5" x14ac:dyDescent="0.25">
      <c r="A1862" s="6" t="s">
        <v>1847</v>
      </c>
      <c r="B1862" s="20"/>
      <c r="C1862" s="21">
        <f>'[1]CAN-AM FRUITS SECS'!$C$188</f>
        <v>5.25</v>
      </c>
      <c r="D1862" s="22">
        <f>C1862/3.78</f>
        <v>1.3888888888888891</v>
      </c>
      <c r="E1862" s="22" t="s">
        <v>2760</v>
      </c>
    </row>
    <row r="1863" spans="1:5" x14ac:dyDescent="0.25">
      <c r="A1863" s="6" t="s">
        <v>1848</v>
      </c>
      <c r="B1863" s="20"/>
      <c r="C1863" s="21">
        <f>'[1]CAN-AM FRUITS SECS'!C189</f>
        <v>79.5</v>
      </c>
      <c r="D1863" s="22">
        <f>'[1]CAN-AM FRUITS SECS'!D189</f>
        <v>5.8455882352941178</v>
      </c>
      <c r="E1863" s="22" t="str">
        <f>'[1]CAN-AM FRUITS SECS'!E189</f>
        <v>30LBS</v>
      </c>
    </row>
    <row r="1864" spans="1:5" x14ac:dyDescent="0.25">
      <c r="A1864" s="6" t="s">
        <v>1849</v>
      </c>
      <c r="B1864" s="20"/>
      <c r="C1864" s="21">
        <f>'[1]CAN-AM'!C325</f>
        <v>45.75</v>
      </c>
      <c r="D1864" s="22">
        <f>'[1]CAN-AM'!D325</f>
        <v>6.2981828193832596</v>
      </c>
      <c r="E1864" s="22" t="str">
        <f>'[1]CAN-AM'!E325</f>
        <v>16LB</v>
      </c>
    </row>
    <row r="1865" spans="1:5" x14ac:dyDescent="0.25">
      <c r="A1865" s="6" t="s">
        <v>1850</v>
      </c>
      <c r="B1865" s="20"/>
      <c r="C1865" s="21">
        <f>'[1]CAN-AM FRUITS SECS'!C189</f>
        <v>79.5</v>
      </c>
      <c r="D1865" s="22">
        <f>'[1]CAN-AM FRUITS SECS'!D189</f>
        <v>5.8455882352941178</v>
      </c>
      <c r="E1865" s="22" t="str">
        <f>'[1]CAN-AM FRUITS SECS'!E189</f>
        <v>30LBS</v>
      </c>
    </row>
    <row r="1866" spans="1:5" x14ac:dyDescent="0.25">
      <c r="A1866" s="4" t="s">
        <v>1851</v>
      </c>
      <c r="B1866" s="15"/>
      <c r="C1866" s="14">
        <f>'[1]CAN-AM FRUITS SECS'!$C$190</f>
        <v>8.75</v>
      </c>
      <c r="D1866" s="16">
        <f>C1866/2</f>
        <v>4.375</v>
      </c>
      <c r="E1866" s="16" t="s">
        <v>2750</v>
      </c>
    </row>
    <row r="1867" spans="1:5" x14ac:dyDescent="0.25">
      <c r="A1867" s="6" t="s">
        <v>1851</v>
      </c>
      <c r="B1867" s="20"/>
      <c r="C1867" s="21">
        <f>'[1]CAN-AM FRUITS SECS'!$C$191</f>
        <v>41.1</v>
      </c>
      <c r="D1867" s="22">
        <f>C1867/8.61</f>
        <v>4.7735191637630665</v>
      </c>
      <c r="E1867" s="22" t="s">
        <v>2761</v>
      </c>
    </row>
    <row r="1868" spans="1:5" x14ac:dyDescent="0.25">
      <c r="A1868" s="4" t="s">
        <v>1852</v>
      </c>
      <c r="B1868" s="15"/>
      <c r="C1868" s="14">
        <f>'[1]CAN-AM'!C326</f>
        <v>52</v>
      </c>
      <c r="D1868" s="16">
        <f>'[1]CAN-AM'!D326</f>
        <v>7.1585903083700435</v>
      </c>
      <c r="E1868" s="16" t="str">
        <f>'[1]CAN-AM'!E326</f>
        <v>16LB</v>
      </c>
    </row>
    <row r="1869" spans="1:5" x14ac:dyDescent="0.25">
      <c r="A1869" s="4" t="s">
        <v>1853</v>
      </c>
      <c r="B1869" s="15"/>
      <c r="C1869" s="14"/>
      <c r="D1869" s="38">
        <f>'[1]FICHES TECHNIQUES LOGES FROID'!$F$12450</f>
        <v>1.1416655556311086</v>
      </c>
      <c r="E1869" s="16" t="s">
        <v>2551</v>
      </c>
    </row>
    <row r="1870" spans="1:5" x14ac:dyDescent="0.25">
      <c r="A1870" s="6" t="s">
        <v>1854</v>
      </c>
      <c r="B1870" s="20"/>
      <c r="C1870" s="21"/>
      <c r="D1870" s="37">
        <f>'[1]FICHES TECHNIQUES LOGES CHAUD'!$E$10011</f>
        <v>1.8185295154185024</v>
      </c>
      <c r="E1870" s="22"/>
    </row>
    <row r="1871" spans="1:5" x14ac:dyDescent="0.25">
      <c r="A1871" s="4" t="s">
        <v>1855</v>
      </c>
      <c r="B1871" s="15"/>
      <c r="C1871" s="14"/>
      <c r="D1871" s="38">
        <f>'[1]FICHES TECHNIQUES LOGES CHAUD'!$E$5144</f>
        <v>4.2356972080009339</v>
      </c>
      <c r="E1871" s="16"/>
    </row>
    <row r="1872" spans="1:5" x14ac:dyDescent="0.25">
      <c r="A1872" s="6" t="s">
        <v>1856</v>
      </c>
      <c r="B1872" s="20"/>
      <c r="C1872" s="21">
        <f>'[1]CAN-AM'!C327</f>
        <v>49.75</v>
      </c>
      <c r="D1872" s="22">
        <f>'[1]CAN-AM'!D327</f>
        <v>5.4790748898678414</v>
      </c>
      <c r="E1872" s="22" t="str">
        <f>'[1]CAN-AM'!E327</f>
        <v>20lbs</v>
      </c>
    </row>
    <row r="1873" spans="1:5" x14ac:dyDescent="0.25">
      <c r="A1873" s="6" t="s">
        <v>1857</v>
      </c>
      <c r="B1873" s="20"/>
      <c r="C1873" s="21"/>
      <c r="D1873" s="37">
        <f>'[1]FICHES TECHNIQUES LOGES CHAUD'!$E$16284</f>
        <v>2.8397596101873854</v>
      </c>
      <c r="E1873" s="22"/>
    </row>
    <row r="1874" spans="1:5" x14ac:dyDescent="0.25">
      <c r="A1874" s="4" t="s">
        <v>1858</v>
      </c>
      <c r="B1874" s="15"/>
      <c r="C1874" s="14">
        <f>'[1]FRANCE DELICE'!$C$13</f>
        <v>12.8</v>
      </c>
      <c r="D1874" s="16">
        <f>C1874</f>
        <v>12.8</v>
      </c>
      <c r="E1874" s="16" t="s">
        <v>2562</v>
      </c>
    </row>
    <row r="1875" spans="1:5" x14ac:dyDescent="0.25">
      <c r="A1875" s="6" t="s">
        <v>1859</v>
      </c>
      <c r="B1875" s="20"/>
      <c r="C1875" s="21">
        <f>[1]DEFEDIS!C469</f>
        <v>42.15</v>
      </c>
      <c r="D1875" s="22">
        <f>[1]DEFEDIS!D469</f>
        <v>15.496323529411763</v>
      </c>
      <c r="E1875" s="22" t="str">
        <f>[1]DEFEDIS!E469</f>
        <v>2*1.36KG</v>
      </c>
    </row>
    <row r="1876" spans="1:5" x14ac:dyDescent="0.25">
      <c r="A1876" s="6" t="s">
        <v>1860</v>
      </c>
      <c r="B1876" s="20"/>
      <c r="C1876" s="21">
        <f>'[1]monde du raviolis'!C36</f>
        <v>7.15</v>
      </c>
      <c r="D1876" s="37">
        <f>'[1]monde du raviolis'!D36</f>
        <v>7.15</v>
      </c>
      <c r="E1876" s="22" t="str">
        <f>'[1]monde du raviolis'!E36</f>
        <v>KG</v>
      </c>
    </row>
    <row r="1877" spans="1:5" x14ac:dyDescent="0.25">
      <c r="A1877" s="4" t="s">
        <v>1861</v>
      </c>
      <c r="B1877" s="15"/>
      <c r="C1877" s="14">
        <f>'[1]monde du raviolis'!C37</f>
        <v>8.75</v>
      </c>
      <c r="D1877" s="16">
        <f>'[1]monde du raviolis'!D37</f>
        <v>8.75</v>
      </c>
      <c r="E1877" s="16" t="str">
        <f>'[1]monde du raviolis'!E37</f>
        <v>KG</v>
      </c>
    </row>
    <row r="1878" spans="1:5" x14ac:dyDescent="0.25">
      <c r="A1878" s="6" t="s">
        <v>1862</v>
      </c>
      <c r="B1878" s="20"/>
      <c r="C1878" s="21">
        <f>'[1]monde du raviolis'!$C$38</f>
        <v>25</v>
      </c>
      <c r="D1878" s="22">
        <f>C1878</f>
        <v>25</v>
      </c>
      <c r="E1878" s="22" t="s">
        <v>2552</v>
      </c>
    </row>
    <row r="1879" spans="1:5" x14ac:dyDescent="0.25">
      <c r="A1879" s="4" t="s">
        <v>1863</v>
      </c>
      <c r="B1879" s="15"/>
      <c r="C1879" s="14">
        <f>'[1]monde du raviolis'!C40</f>
        <v>8.85</v>
      </c>
      <c r="D1879" s="16">
        <f>'[1]monde du raviolis'!D40</f>
        <v>8.85</v>
      </c>
      <c r="E1879" s="16" t="str">
        <f>'[1]monde du raviolis'!E40</f>
        <v>KG</v>
      </c>
    </row>
    <row r="1880" spans="1:5" x14ac:dyDescent="0.25">
      <c r="A1880" s="4" t="s">
        <v>1864</v>
      </c>
      <c r="B1880" s="15"/>
      <c r="C1880" s="14">
        <f>'[1]monde du raviolis'!$C$41</f>
        <v>42.5</v>
      </c>
      <c r="D1880" s="16">
        <f>C1880</f>
        <v>42.5</v>
      </c>
      <c r="E1880" s="16" t="s">
        <v>2552</v>
      </c>
    </row>
    <row r="1881" spans="1:5" x14ac:dyDescent="0.25">
      <c r="A1881" s="6" t="s">
        <v>1865</v>
      </c>
      <c r="B1881" s="20"/>
      <c r="C1881" s="21">
        <f>'[1]monde du raviolis'!$C$42</f>
        <v>4.7</v>
      </c>
      <c r="D1881" s="22">
        <f>C1881</f>
        <v>4.7</v>
      </c>
      <c r="E1881" s="22" t="s">
        <v>2552</v>
      </c>
    </row>
    <row r="1882" spans="1:5" x14ac:dyDescent="0.25">
      <c r="A1882" s="4" t="s">
        <v>1866</v>
      </c>
      <c r="B1882" s="15"/>
      <c r="C1882" s="14">
        <f>'[1]monde du raviolis'!$C$43</f>
        <v>6.25</v>
      </c>
      <c r="D1882" s="16">
        <f>C1882</f>
        <v>6.25</v>
      </c>
      <c r="E1882" s="16" t="s">
        <v>2552</v>
      </c>
    </row>
    <row r="1883" spans="1:5" x14ac:dyDescent="0.25">
      <c r="A1883" s="6" t="s">
        <v>1867</v>
      </c>
      <c r="B1883" s="20"/>
      <c r="C1883" s="21">
        <f>'[1]monde du raviolis'!$C$44</f>
        <v>6.25</v>
      </c>
      <c r="D1883" s="22">
        <v>6.25</v>
      </c>
      <c r="E1883" s="22" t="s">
        <v>2552</v>
      </c>
    </row>
    <row r="1884" spans="1:5" x14ac:dyDescent="0.25">
      <c r="A1884" s="6" t="s">
        <v>1868</v>
      </c>
      <c r="B1884" s="20"/>
      <c r="C1884" s="21">
        <f>[1]DEFEDIS!C470</f>
        <v>59.35</v>
      </c>
      <c r="D1884" s="22">
        <f>[1]DEFEDIS!D470</f>
        <v>21.819852941176471</v>
      </c>
      <c r="E1884" s="22" t="str">
        <f>[1]DEFEDIS!E470</f>
        <v>2*1.36KG</v>
      </c>
    </row>
    <row r="1885" spans="1:5" x14ac:dyDescent="0.25">
      <c r="A1885" s="6" t="s">
        <v>1869</v>
      </c>
      <c r="B1885" s="20"/>
      <c r="C1885" s="21"/>
      <c r="D1885" s="37">
        <f>'[1]FICHES TECHNIQUES LOGES CHAUD'!$E$8205</f>
        <v>5.3654334548197538</v>
      </c>
      <c r="E1885" s="22"/>
    </row>
    <row r="1886" spans="1:5" x14ac:dyDescent="0.25">
      <c r="A1886" s="4" t="s">
        <v>1870</v>
      </c>
      <c r="B1886" s="15"/>
      <c r="C1886" s="14">
        <f>'[1]monde du raviolis'!$C$46</f>
        <v>4.7</v>
      </c>
      <c r="D1886" s="16">
        <f>C1886</f>
        <v>4.7</v>
      </c>
      <c r="E1886" s="16" t="s">
        <v>2552</v>
      </c>
    </row>
    <row r="1887" spans="1:5" x14ac:dyDescent="0.25">
      <c r="A1887" s="4" t="s">
        <v>1871</v>
      </c>
      <c r="B1887" s="15"/>
      <c r="C1887" s="14">
        <f>[1]DEFEDIS!C468</f>
        <v>53.69</v>
      </c>
      <c r="D1887" s="16">
        <f>[1]DEFEDIS!D468</f>
        <v>7.4569444444444439</v>
      </c>
      <c r="E1887" s="16" t="str">
        <f>[1]DEFEDIS!E468</f>
        <v>7.2KG</v>
      </c>
    </row>
    <row r="1888" spans="1:5" x14ac:dyDescent="0.25">
      <c r="A1888" s="6" t="s">
        <v>1872</v>
      </c>
      <c r="B1888" s="20"/>
      <c r="C1888" s="21">
        <f>'[1]monde du raviolis'!$C$47</f>
        <v>6.8</v>
      </c>
      <c r="D1888" s="22">
        <f>C1888</f>
        <v>6.8</v>
      </c>
      <c r="E1888" s="22" t="s">
        <v>2552</v>
      </c>
    </row>
    <row r="1889" spans="1:5" x14ac:dyDescent="0.25">
      <c r="A1889" s="4" t="s">
        <v>1873</v>
      </c>
      <c r="B1889" s="15"/>
      <c r="C1889" s="14"/>
      <c r="D1889" s="38">
        <f>'[1]FICHES TECHNIQUES LOGES CHAUD'!$E$6748</f>
        <v>0.78068095033798757</v>
      </c>
      <c r="E1889" s="16"/>
    </row>
    <row r="1890" spans="1:5" x14ac:dyDescent="0.25">
      <c r="A1890" s="4" t="s">
        <v>1874</v>
      </c>
      <c r="B1890" s="15"/>
      <c r="C1890" s="14">
        <f>'[1]Pro bouffe'!C48</f>
        <v>21.95</v>
      </c>
      <c r="D1890" s="16">
        <f>'[1]Pro bouffe'!D48</f>
        <v>21.95</v>
      </c>
      <c r="E1890" s="16" t="str">
        <f>'[1]Pro bouffe'!E48</f>
        <v>KG</v>
      </c>
    </row>
    <row r="1891" spans="1:5" x14ac:dyDescent="0.25">
      <c r="A1891" s="4" t="s">
        <v>1875</v>
      </c>
      <c r="B1891" s="15"/>
      <c r="C1891" s="14">
        <f>'[1]monde du raviolis'!C39</f>
        <v>12.2</v>
      </c>
      <c r="D1891" s="16">
        <f>'[1]monde du raviolis'!D39</f>
        <v>12.2</v>
      </c>
      <c r="E1891" s="16" t="str">
        <f>'[1]monde du raviolis'!E39</f>
        <v>KG</v>
      </c>
    </row>
    <row r="1892" spans="1:5" x14ac:dyDescent="0.25">
      <c r="A1892" s="4" t="s">
        <v>1876</v>
      </c>
      <c r="B1892" s="15"/>
      <c r="C1892" s="14">
        <f>'[1]monde du raviolis'!C48</f>
        <v>6.8</v>
      </c>
      <c r="D1892" s="16">
        <f>'[1]monde du raviolis'!D48</f>
        <v>6.8</v>
      </c>
      <c r="E1892" s="16" t="str">
        <f>'[1]monde du raviolis'!E48</f>
        <v>KG</v>
      </c>
    </row>
    <row r="1893" spans="1:5" x14ac:dyDescent="0.25">
      <c r="A1893" s="4" t="s">
        <v>1877</v>
      </c>
      <c r="B1893" s="15"/>
      <c r="C1893" s="14">
        <f>'[1]monde du raviolis'!$C$45</f>
        <v>7.25</v>
      </c>
      <c r="D1893" s="16">
        <f>C1893</f>
        <v>7.25</v>
      </c>
      <c r="E1893" s="16" t="s">
        <v>2552</v>
      </c>
    </row>
    <row r="1894" spans="1:5" x14ac:dyDescent="0.25">
      <c r="A1894" s="6" t="s">
        <v>1878</v>
      </c>
      <c r="B1894" s="20"/>
      <c r="C1894" s="21">
        <f>'[1]monde du raviolis'!$C$55</f>
        <v>6.2</v>
      </c>
      <c r="D1894" s="22">
        <f>C1894</f>
        <v>6.2</v>
      </c>
      <c r="E1894" s="22" t="s">
        <v>2552</v>
      </c>
    </row>
    <row r="1895" spans="1:5" x14ac:dyDescent="0.25">
      <c r="A1895" s="6" t="s">
        <v>1879</v>
      </c>
      <c r="B1895" s="20"/>
      <c r="C1895" s="21">
        <f>[1]DEFEDIS!C471</f>
        <v>101.04</v>
      </c>
      <c r="D1895" s="22">
        <f>[1]DEFEDIS!D471</f>
        <v>37.147058823529413</v>
      </c>
      <c r="E1895" s="22" t="str">
        <f>[1]DEFEDIS!E471</f>
        <v>2*1.36KG</v>
      </c>
    </row>
    <row r="1896" spans="1:5" x14ac:dyDescent="0.25">
      <c r="A1896" s="6" t="s">
        <v>1880</v>
      </c>
      <c r="B1896" s="20"/>
      <c r="C1896" s="21">
        <f>'[1]CAN-AM'!C328</f>
        <v>8</v>
      </c>
      <c r="D1896" s="22">
        <f>'[1]CAN-AM'!D328</f>
        <v>8</v>
      </c>
      <c r="E1896" s="22" t="str">
        <f>'[1]CAN-AM'!E328</f>
        <v>KG</v>
      </c>
    </row>
    <row r="1897" spans="1:5" x14ac:dyDescent="0.25">
      <c r="A1897" s="4" t="s">
        <v>1881</v>
      </c>
      <c r="B1897" s="15"/>
      <c r="C1897" s="14">
        <f>[1]DEFEDIS!C472</f>
        <v>15.87</v>
      </c>
      <c r="D1897" s="16">
        <f>[1]DEFEDIS!D472</f>
        <v>2.0503875968992245</v>
      </c>
      <c r="E1897" s="16" t="str">
        <f>[1]DEFEDIS!E472</f>
        <v>2*3.87L</v>
      </c>
    </row>
    <row r="1898" spans="1:5" x14ac:dyDescent="0.25">
      <c r="A1898" s="4" t="s">
        <v>1882</v>
      </c>
      <c r="B1898" s="15"/>
      <c r="C1898" s="14"/>
      <c r="D1898" s="38">
        <f>'[1]FICHES TECHNIQUES LOGES FROID'!$E$19266</f>
        <v>2.5830344948111938</v>
      </c>
      <c r="E1898" s="16"/>
    </row>
    <row r="1899" spans="1:5" x14ac:dyDescent="0.25">
      <c r="A1899" s="4" t="s">
        <v>1883</v>
      </c>
      <c r="B1899" s="15"/>
      <c r="C1899" s="14">
        <f>[1]NOREF!C109</f>
        <v>12</v>
      </c>
      <c r="D1899" s="27">
        <f>[1]NOREF!D109</f>
        <v>12</v>
      </c>
      <c r="E1899" s="16" t="str">
        <f>[1]NOREF!E109</f>
        <v>KG</v>
      </c>
    </row>
    <row r="1900" spans="1:5" x14ac:dyDescent="0.25">
      <c r="A1900" s="4" t="s">
        <v>1884</v>
      </c>
      <c r="B1900" s="15"/>
      <c r="C1900" s="14">
        <f>'[1]AMOUR DE PAIN'!$C$22</f>
        <v>0</v>
      </c>
      <c r="D1900" s="16">
        <f>C1900</f>
        <v>0</v>
      </c>
      <c r="E1900" s="16"/>
    </row>
    <row r="1901" spans="1:5" x14ac:dyDescent="0.25">
      <c r="A1901" s="6" t="s">
        <v>1885</v>
      </c>
      <c r="B1901" s="20"/>
      <c r="C1901" s="21">
        <f>'[1]CAN-AM'!$C$331</f>
        <v>19.850000000000001</v>
      </c>
      <c r="D1901" s="22">
        <v>3.97</v>
      </c>
      <c r="E1901" s="22" t="s">
        <v>2721</v>
      </c>
    </row>
    <row r="1902" spans="1:5" x14ac:dyDescent="0.25">
      <c r="A1902" s="6" t="s">
        <v>1886</v>
      </c>
      <c r="B1902" s="20"/>
      <c r="C1902" s="21">
        <f>'[1]CAN-AM FRUITS SECS'!C198</f>
        <v>48</v>
      </c>
      <c r="D1902" s="22">
        <f>'[1]CAN-AM FRUITS SECS'!D198</f>
        <v>9.6</v>
      </c>
      <c r="E1902" s="22" t="str">
        <f>'[1]CAN-AM FRUITS SECS'!E198</f>
        <v>5*1KG</v>
      </c>
    </row>
    <row r="1903" spans="1:5" x14ac:dyDescent="0.25">
      <c r="A1903" s="6" t="s">
        <v>1887</v>
      </c>
      <c r="B1903" s="20"/>
      <c r="C1903" s="21">
        <v>35</v>
      </c>
      <c r="D1903" s="22">
        <f>C1903</f>
        <v>35</v>
      </c>
      <c r="E1903" s="22" t="s">
        <v>2644</v>
      </c>
    </row>
    <row r="1904" spans="1:5" x14ac:dyDescent="0.25">
      <c r="A1904" s="4" t="s">
        <v>1888</v>
      </c>
      <c r="B1904" s="15"/>
      <c r="C1904" s="14">
        <f>[1]DEFEDIS!$C$474</f>
        <v>45.95</v>
      </c>
      <c r="D1904" s="16">
        <f>C1904/48</f>
        <v>0.95729166666666676</v>
      </c>
      <c r="E1904" s="16" t="s">
        <v>2762</v>
      </c>
    </row>
    <row r="1905" spans="1:5" x14ac:dyDescent="0.25">
      <c r="A1905" s="6" t="s">
        <v>1889</v>
      </c>
      <c r="B1905" s="20"/>
      <c r="C1905" s="21">
        <f>'[1]Fromagerie du 2em'!C86</f>
        <v>17.850000000000001</v>
      </c>
      <c r="D1905" s="22">
        <f>'[1]Fromagerie du 2em'!D86</f>
        <v>8.9250000000000007</v>
      </c>
      <c r="E1905" s="22" t="str">
        <f>'[1]Fromagerie du 2em'!E86</f>
        <v>2KG</v>
      </c>
    </row>
    <row r="1906" spans="1:5" x14ac:dyDescent="0.25">
      <c r="A1906" s="4" t="s">
        <v>1890</v>
      </c>
      <c r="B1906" s="15"/>
      <c r="C1906" s="14">
        <f>[1]DEFEDIS!$C$473</f>
        <v>20.73</v>
      </c>
      <c r="D1906" s="16">
        <v>1.5</v>
      </c>
      <c r="E1906" s="16" t="s">
        <v>2552</v>
      </c>
    </row>
    <row r="1907" spans="1:5" x14ac:dyDescent="0.25">
      <c r="A1907" s="6" t="s">
        <v>1891</v>
      </c>
      <c r="B1907" s="20"/>
      <c r="C1907" s="21">
        <f>'[1]Pro bouffe'!C46</f>
        <v>19.2</v>
      </c>
      <c r="D1907" s="22">
        <f>'[1]Pro bouffe'!D46</f>
        <v>19.2</v>
      </c>
      <c r="E1907" s="22" t="str">
        <f>'[1]Pro bouffe'!E46</f>
        <v>KG</v>
      </c>
    </row>
    <row r="1908" spans="1:5" x14ac:dyDescent="0.25">
      <c r="A1908" s="6" t="s">
        <v>1892</v>
      </c>
      <c r="B1908" s="20"/>
      <c r="C1908" s="21">
        <f>'[1]Pro bouffe'!C47</f>
        <v>10.8</v>
      </c>
      <c r="D1908" s="22">
        <f>'[1]Pro bouffe'!D47</f>
        <v>10.8</v>
      </c>
      <c r="E1908" s="22" t="str">
        <f>'[1]Pro bouffe'!E47</f>
        <v>KG</v>
      </c>
    </row>
    <row r="1909" spans="1:5" x14ac:dyDescent="0.25">
      <c r="A1909" s="6" t="s">
        <v>1893</v>
      </c>
      <c r="B1909" s="20"/>
      <c r="C1909" s="21">
        <f>[1]BOVITENDRE!C126</f>
        <v>18.89</v>
      </c>
      <c r="D1909" s="22">
        <f>[1]BOVITENDRE!D126</f>
        <v>18.89</v>
      </c>
      <c r="E1909" s="22" t="str">
        <f>[1]BOVITENDRE!E126</f>
        <v>KG</v>
      </c>
    </row>
    <row r="1910" spans="1:5" x14ac:dyDescent="0.25">
      <c r="A1910" s="6" t="s">
        <v>1894</v>
      </c>
      <c r="B1910" s="20"/>
      <c r="C1910" s="21"/>
      <c r="D1910" s="37">
        <f>'[1]FICHES TECHNIQUES LOGES CHAUD'!$E$10601</f>
        <v>2.3282957048458153</v>
      </c>
      <c r="E1910" s="22"/>
    </row>
    <row r="1911" spans="1:5" x14ac:dyDescent="0.25">
      <c r="A1911" s="4" t="s">
        <v>1895</v>
      </c>
      <c r="B1911" s="15"/>
      <c r="C1911" s="14">
        <f>'[1]Fromagerie du 2em'!$C$87</f>
        <v>30.15</v>
      </c>
      <c r="D1911" s="16">
        <f>C1911</f>
        <v>30.15</v>
      </c>
      <c r="E1911" s="16" t="s">
        <v>2552</v>
      </c>
    </row>
    <row r="1912" spans="1:5" x14ac:dyDescent="0.25">
      <c r="A1912" s="6" t="s">
        <v>1896</v>
      </c>
      <c r="B1912" s="20"/>
      <c r="C1912" s="21">
        <f>[1]BOVITENDRE!$C$127</f>
        <v>49</v>
      </c>
      <c r="D1912" s="22">
        <f>C1912</f>
        <v>49</v>
      </c>
      <c r="E1912" s="22" t="s">
        <v>2552</v>
      </c>
    </row>
    <row r="1913" spans="1:5" x14ac:dyDescent="0.25">
      <c r="A1913" s="4" t="s">
        <v>1897</v>
      </c>
      <c r="B1913" s="15"/>
      <c r="C1913" s="14">
        <f>[1]Slovenia!$C$47</f>
        <v>20.95</v>
      </c>
      <c r="D1913" s="16">
        <f>C1913</f>
        <v>20.95</v>
      </c>
      <c r="E1913" s="16" t="s">
        <v>2552</v>
      </c>
    </row>
    <row r="1914" spans="1:5" x14ac:dyDescent="0.25">
      <c r="A1914" s="4" t="s">
        <v>1898</v>
      </c>
      <c r="B1914" s="15"/>
      <c r="C1914" s="14"/>
      <c r="D1914" s="38">
        <f>'[1]FICHES TECHNIQUES LOGES CHAUD'!$E$12009</f>
        <v>19.525052487809091</v>
      </c>
      <c r="E1914" s="16"/>
    </row>
    <row r="1915" spans="1:5" x14ac:dyDescent="0.25">
      <c r="A1915" s="6" t="s">
        <v>1899</v>
      </c>
      <c r="B1915" s="20"/>
      <c r="C1915" s="21"/>
      <c r="D1915" s="37">
        <f>'[1]FICHES TECHNIQUES LOGES CHAUD'!$E$15942</f>
        <v>3.1802052225418409</v>
      </c>
      <c r="E1915" s="22"/>
    </row>
    <row r="1916" spans="1:5" x14ac:dyDescent="0.25">
      <c r="A1916" s="6" t="s">
        <v>1900</v>
      </c>
      <c r="B1916" s="20"/>
      <c r="C1916" s="21">
        <f>'[1]CAN-AM FRUITS SECS'!C192</f>
        <v>29.75</v>
      </c>
      <c r="D1916" s="22">
        <f>'[1]CAN-AM FRUITS SECS'!D192</f>
        <v>7.4375</v>
      </c>
      <c r="E1916" s="22" t="str">
        <f>'[1]CAN-AM FRUITS SECS'!E192</f>
        <v>4KG</v>
      </c>
    </row>
    <row r="1917" spans="1:5" x14ac:dyDescent="0.25">
      <c r="A1917" s="6" t="s">
        <v>1901</v>
      </c>
      <c r="B1917" s="20"/>
      <c r="C1917" s="21"/>
      <c r="D1917" s="37">
        <f>'[1]FICHES TECHNIQUES LOGES CHAUD'!$F$7309</f>
        <v>0.46275302863436124</v>
      </c>
      <c r="E1917" s="22" t="s">
        <v>2551</v>
      </c>
    </row>
    <row r="1918" spans="1:5" x14ac:dyDescent="0.25">
      <c r="A1918" s="4" t="s">
        <v>1902</v>
      </c>
      <c r="B1918" s="15"/>
      <c r="C1918" s="14">
        <f>'[1]CAN-AM FRUITS SECS'!C193</f>
        <v>36</v>
      </c>
      <c r="D1918" s="16">
        <f>'[1]CAN-AM FRUITS SECS'!D193</f>
        <v>3.99</v>
      </c>
      <c r="E1918" s="16" t="str">
        <f>'[1]CAN-AM FRUITS SECS'!E193</f>
        <v>12*750 GR</v>
      </c>
    </row>
    <row r="1919" spans="1:5" x14ac:dyDescent="0.25">
      <c r="A1919" s="6" t="s">
        <v>1903</v>
      </c>
      <c r="B1919" s="20"/>
      <c r="C1919" s="21"/>
      <c r="D1919" s="42">
        <f>'[1]FICHES TECHNIQUES LOGES CHAUD'!$E$13307</f>
        <v>6.4763811684796648</v>
      </c>
      <c r="E1919" s="22"/>
    </row>
    <row r="1920" spans="1:5" x14ac:dyDescent="0.25">
      <c r="A1920" s="6" t="s">
        <v>1904</v>
      </c>
      <c r="B1920" s="20"/>
      <c r="C1920" s="21">
        <v>54.62</v>
      </c>
      <c r="D1920" s="22">
        <v>54.62</v>
      </c>
      <c r="E1920" s="22" t="s">
        <v>2763</v>
      </c>
    </row>
    <row r="1921" spans="1:5" x14ac:dyDescent="0.25">
      <c r="A1921" s="6" t="s">
        <v>1905</v>
      </c>
      <c r="B1921" s="20"/>
      <c r="C1921" s="21">
        <f>'[1]CAN-AM FRUITS SECS'!C195</f>
        <v>13.75</v>
      </c>
      <c r="D1921" s="22">
        <f>'[1]CAN-AM FRUITS SECS'!D195</f>
        <v>3.0353200883002205</v>
      </c>
      <c r="E1921" s="22" t="str">
        <f>'[1]CAN-AM FRUITS SECS'!E195</f>
        <v>10 LBS</v>
      </c>
    </row>
    <row r="1922" spans="1:5" x14ac:dyDescent="0.25">
      <c r="A1922" s="4" t="s">
        <v>1906</v>
      </c>
      <c r="B1922" s="15"/>
      <c r="C1922" s="14">
        <f>'[1]CAN-AM FRUITS SECS'!$C$194</f>
        <v>46</v>
      </c>
      <c r="D1922" s="16">
        <f>C1922/18.14</f>
        <v>2.535832414553473</v>
      </c>
      <c r="E1922" s="16" t="s">
        <v>2764</v>
      </c>
    </row>
    <row r="1923" spans="1:5" x14ac:dyDescent="0.25">
      <c r="A1923" s="4" t="s">
        <v>1907</v>
      </c>
      <c r="B1923" s="15"/>
      <c r="C1923" s="14"/>
      <c r="D1923" s="38">
        <f>'[1]FICHES TECHNIQUES LOGES CHAUD'!$F$7811</f>
        <v>4.0117951900716191</v>
      </c>
      <c r="E1923" s="16" t="s">
        <v>2552</v>
      </c>
    </row>
    <row r="1924" spans="1:5" x14ac:dyDescent="0.25">
      <c r="A1924" s="4" t="s">
        <v>1908</v>
      </c>
      <c r="B1924" s="15"/>
      <c r="C1924" s="14">
        <f>[1]DEFEDIS!$C$477</f>
        <v>51.86</v>
      </c>
      <c r="D1924" s="16">
        <f>C1924/20</f>
        <v>2.593</v>
      </c>
      <c r="E1924" s="16" t="s">
        <v>2680</v>
      </c>
    </row>
    <row r="1925" spans="1:5" x14ac:dyDescent="0.25">
      <c r="A1925" s="4" t="s">
        <v>1909</v>
      </c>
      <c r="B1925" s="15"/>
      <c r="C1925" s="14">
        <f>[1]DEFEDIS!C475</f>
        <v>21.67</v>
      </c>
      <c r="D1925" s="16">
        <f>[1]DEFEDIS!D475</f>
        <v>2.1670000000000003</v>
      </c>
      <c r="E1925" s="16" t="str">
        <f>[1]DEFEDIS!E475</f>
        <v>10KG</v>
      </c>
    </row>
    <row r="1926" spans="1:5" x14ac:dyDescent="0.25">
      <c r="A1926" s="4" t="s">
        <v>1910</v>
      </c>
      <c r="B1926" s="15"/>
      <c r="C1926" s="14"/>
      <c r="D1926" s="38">
        <f>'[1]FICHES TECHNIQUES LOGES CHAUD'!$E$13793</f>
        <v>1.7415231505301698</v>
      </c>
      <c r="E1926" s="16"/>
    </row>
    <row r="1927" spans="1:5" x14ac:dyDescent="0.25">
      <c r="A1927" s="6" t="s">
        <v>1911</v>
      </c>
      <c r="B1927" s="20"/>
      <c r="C1927" s="21">
        <f>[1]DEFEDIS!$C$476</f>
        <v>31.38</v>
      </c>
      <c r="D1927" s="22">
        <f>C1927/4/2</f>
        <v>3.9224999999999999</v>
      </c>
      <c r="E1927" s="22" t="s">
        <v>2765</v>
      </c>
    </row>
    <row r="1928" spans="1:5" x14ac:dyDescent="0.25">
      <c r="A1928" s="6" t="s">
        <v>1912</v>
      </c>
      <c r="B1928" s="20"/>
      <c r="C1928" s="21">
        <f>'[1]CAN-AM FRUITS SECS'!C196</f>
        <v>18.95</v>
      </c>
      <c r="D1928" s="22">
        <f>'[1]CAN-AM FRUITS SECS'!D196</f>
        <v>2.3687499999999999</v>
      </c>
      <c r="E1928" s="22" t="str">
        <f>'[1]CAN-AM FRUITS SECS'!E196</f>
        <v>8KG</v>
      </c>
    </row>
    <row r="1929" spans="1:5" x14ac:dyDescent="0.25">
      <c r="A1929" s="4" t="s">
        <v>1913</v>
      </c>
      <c r="B1929" s="15"/>
      <c r="C1929" s="14">
        <f>'[1]CAN-AM FRUITS SECS'!$C$197</f>
        <v>39.5</v>
      </c>
      <c r="D1929" s="16">
        <f>C1929/2.5</f>
        <v>15.8</v>
      </c>
      <c r="E1929" s="16" t="s">
        <v>2766</v>
      </c>
    </row>
    <row r="1930" spans="1:5" x14ac:dyDescent="0.25">
      <c r="A1930" s="6" t="s">
        <v>1914</v>
      </c>
      <c r="B1930" s="20"/>
      <c r="C1930" s="21">
        <f>'[1]Fromagerie du 2em'!C88</f>
        <v>23.75</v>
      </c>
      <c r="D1930" s="37">
        <f>'[1]Fromagerie du 2em'!D88</f>
        <v>47.5</v>
      </c>
      <c r="E1930" s="22" t="str">
        <f>'[1]Fromagerie du 2em'!E88</f>
        <v>500 GR</v>
      </c>
    </row>
    <row r="1931" spans="1:5" x14ac:dyDescent="0.25">
      <c r="A1931" s="6" t="s">
        <v>1915</v>
      </c>
      <c r="B1931" s="20"/>
      <c r="C1931" s="21">
        <f>[1]DEFEDIS!C478</f>
        <v>28.15</v>
      </c>
      <c r="D1931" s="22">
        <f>[1]DEFEDIS!D478</f>
        <v>0.5864583333333333</v>
      </c>
      <c r="E1931" s="22" t="str">
        <f>[1]DEFEDIS!E478</f>
        <v>48'S</v>
      </c>
    </row>
    <row r="1932" spans="1:5" x14ac:dyDescent="0.25">
      <c r="A1932" s="4" t="s">
        <v>1916</v>
      </c>
      <c r="B1932" s="15"/>
      <c r="C1932" s="14">
        <f>[1]BOVITENDRE!C129</f>
        <v>5.9</v>
      </c>
      <c r="D1932" s="16">
        <f>[1]BOVITENDRE!D129</f>
        <v>5.9</v>
      </c>
      <c r="E1932" s="16" t="str">
        <f>[1]BOVITENDRE!E129</f>
        <v>KG</v>
      </c>
    </row>
    <row r="1933" spans="1:5" x14ac:dyDescent="0.25">
      <c r="A1933" s="6" t="s">
        <v>1917</v>
      </c>
      <c r="B1933" s="20"/>
      <c r="C1933" s="21">
        <f>'[1]CAN-AM'!C329</f>
        <v>33.090000000000003</v>
      </c>
      <c r="D1933" s="22">
        <f>'[1]CAN-AM'!D329</f>
        <v>7.3046357615894042</v>
      </c>
      <c r="E1933" s="22" t="str">
        <f>'[1]CAN-AM'!E329</f>
        <v>10LBS/CS</v>
      </c>
    </row>
    <row r="1934" spans="1:5" x14ac:dyDescent="0.25">
      <c r="A1934" s="4" t="s">
        <v>1918</v>
      </c>
      <c r="B1934" s="15"/>
      <c r="C1934" s="14">
        <f>'[1]CAN-AM'!C332</f>
        <v>1.25</v>
      </c>
      <c r="D1934" s="16">
        <f>'[1]CAN-AM'!D332</f>
        <v>1.25</v>
      </c>
      <c r="E1934" s="16" t="str">
        <f>'[1]CAN-AM'!E332</f>
        <v>UNITÉ</v>
      </c>
    </row>
    <row r="1935" spans="1:5" x14ac:dyDescent="0.25">
      <c r="A1935" s="4" t="s">
        <v>1919</v>
      </c>
      <c r="B1935" s="15"/>
      <c r="C1935" s="14">
        <f>'[1]Fromagerie du 2em'!C89</f>
        <v>30</v>
      </c>
      <c r="D1935" s="16">
        <f>'[1]Fromagerie du 2em'!D89</f>
        <v>30</v>
      </c>
      <c r="E1935" s="16" t="str">
        <f>'[1]Fromagerie du 2em'!E89</f>
        <v>KG</v>
      </c>
    </row>
    <row r="1936" spans="1:5" x14ac:dyDescent="0.25">
      <c r="A1936" s="6" t="s">
        <v>1920</v>
      </c>
      <c r="B1936" s="20"/>
      <c r="C1936" s="21">
        <f>'[1]Gateau UCDS'!$C$25</f>
        <v>1.75</v>
      </c>
      <c r="D1936" s="22">
        <f>C1936</f>
        <v>1.75</v>
      </c>
      <c r="E1936" s="22" t="s">
        <v>2562</v>
      </c>
    </row>
    <row r="1937" spans="1:5" x14ac:dyDescent="0.25">
      <c r="A1937" s="4" t="s">
        <v>1921</v>
      </c>
      <c r="B1937" s="15"/>
      <c r="C1937" s="14">
        <f>[1]DEFEDIS!C479</f>
        <v>23.15</v>
      </c>
      <c r="D1937" s="16">
        <f>[1]DEFEDIS!D479</f>
        <v>5.7874999999999996</v>
      </c>
      <c r="E1937" s="16" t="str">
        <f>[1]DEFEDIS!E479</f>
        <v>4 KG</v>
      </c>
    </row>
    <row r="1938" spans="1:5" x14ac:dyDescent="0.25">
      <c r="A1938" s="6" t="s">
        <v>1922</v>
      </c>
      <c r="B1938" s="20"/>
      <c r="C1938" s="21">
        <f>'[1]GOURMET PRIVILÈGE'!C40</f>
        <v>3.8</v>
      </c>
      <c r="D1938" s="26">
        <f>'[1]GOURMET PRIVILÈGE'!D40</f>
        <v>3.8</v>
      </c>
      <c r="E1938" s="22" t="str">
        <f>'[1]GOURMET PRIVILÈGE'!E40</f>
        <v>UN</v>
      </c>
    </row>
    <row r="1939" spans="1:5" x14ac:dyDescent="0.25">
      <c r="A1939" s="4" t="s">
        <v>1923</v>
      </c>
      <c r="B1939" s="15"/>
      <c r="C1939" s="14">
        <f>'[1]Fromagerie du 2em'!C90</f>
        <v>28.16</v>
      </c>
      <c r="D1939" s="16">
        <f>'[1]Fromagerie du 2em'!D90</f>
        <v>3.52</v>
      </c>
      <c r="E1939" s="16" t="str">
        <f>'[1]Fromagerie du 2em'!E90</f>
        <v>8*120GR</v>
      </c>
    </row>
    <row r="1940" spans="1:5" x14ac:dyDescent="0.25">
      <c r="A1940" s="4" t="s">
        <v>1924</v>
      </c>
      <c r="B1940" s="15"/>
      <c r="C1940" s="14">
        <f>'[1]Fromagerie du 2em'!C91</f>
        <v>28.16</v>
      </c>
      <c r="D1940" s="16">
        <f>'[1]Fromagerie du 2em'!D91</f>
        <v>3.52</v>
      </c>
      <c r="E1940" s="16" t="str">
        <f>'[1]Fromagerie du 2em'!E91</f>
        <v>8*120gr</v>
      </c>
    </row>
    <row r="1941" spans="1:5" x14ac:dyDescent="0.25">
      <c r="A1941" s="4" t="s">
        <v>1925</v>
      </c>
      <c r="B1941" s="15"/>
      <c r="C1941" s="14">
        <f>'[1]Fromagerie du 2em'!C92</f>
        <v>28.16</v>
      </c>
      <c r="D1941" s="16">
        <f>'[1]Fromagerie du 2em'!D92</f>
        <v>3.52</v>
      </c>
      <c r="E1941" s="16" t="str">
        <f>'[1]Fromagerie du 2em'!E92</f>
        <v>8*120GR</v>
      </c>
    </row>
    <row r="1942" spans="1:5" x14ac:dyDescent="0.25">
      <c r="A1942" s="4" t="s">
        <v>1926</v>
      </c>
      <c r="B1942" s="15"/>
      <c r="C1942" s="14">
        <f>'[1]Fromagerie du 2em'!C93</f>
        <v>46.99</v>
      </c>
      <c r="D1942" s="16">
        <f>'[1]Fromagerie du 2em'!D93</f>
        <v>46.99</v>
      </c>
      <c r="E1942" s="16" t="str">
        <f>'[1]Fromagerie du 2em'!E93</f>
        <v>KG</v>
      </c>
    </row>
    <row r="1943" spans="1:5" x14ac:dyDescent="0.25">
      <c r="A1943" s="4" t="s">
        <v>1927</v>
      </c>
      <c r="B1943" s="15"/>
      <c r="C1943" s="14">
        <f>'[1]Fromagerie du 2em'!C94</f>
        <v>38.409999999999997</v>
      </c>
      <c r="D1943" s="16">
        <f>'[1]Fromagerie du 2em'!D94</f>
        <v>38.409999999999997</v>
      </c>
      <c r="E1943" s="16" t="str">
        <f>'[1]Fromagerie du 2em'!E94</f>
        <v>KG</v>
      </c>
    </row>
    <row r="1944" spans="1:5" x14ac:dyDescent="0.25">
      <c r="A1944" s="6" t="s">
        <v>1928</v>
      </c>
      <c r="B1944" s="20"/>
      <c r="C1944" s="21">
        <f>[1]BOVITENDRE!$C$130</f>
        <v>10.029999999999999</v>
      </c>
      <c r="D1944" s="22">
        <f>C1944</f>
        <v>10.029999999999999</v>
      </c>
      <c r="E1944" s="22" t="s">
        <v>2747</v>
      </c>
    </row>
    <row r="1945" spans="1:5" x14ac:dyDescent="0.25">
      <c r="A1945" s="6" t="s">
        <v>1929</v>
      </c>
      <c r="B1945" s="20"/>
      <c r="C1945" s="21">
        <f>'[1]VIANDE LAUZON'!C76</f>
        <v>16.91</v>
      </c>
      <c r="D1945" s="40">
        <f>'[1]VIANDE LAUZON'!D76</f>
        <v>16.91</v>
      </c>
      <c r="E1945" s="22" t="str">
        <f>'[1]VIANDE LAUZON'!E76</f>
        <v>KG</v>
      </c>
    </row>
    <row r="1946" spans="1:5" x14ac:dyDescent="0.25">
      <c r="A1946" s="4" t="s">
        <v>1930</v>
      </c>
      <c r="B1946" s="15"/>
      <c r="C1946" s="14">
        <f>'[1]GOURMET PRIVILÈGE'!$C$67</f>
        <v>18</v>
      </c>
      <c r="D1946" s="16">
        <f>C1946</f>
        <v>18</v>
      </c>
      <c r="E1946" s="16" t="s">
        <v>2552</v>
      </c>
    </row>
    <row r="1947" spans="1:5" x14ac:dyDescent="0.25">
      <c r="A1947" s="6" t="s">
        <v>1930</v>
      </c>
      <c r="B1947" s="20"/>
      <c r="C1947" s="21">
        <f>[1]Slovenia!$C$49</f>
        <v>24.95</v>
      </c>
      <c r="D1947" s="22">
        <f>C1947</f>
        <v>24.95</v>
      </c>
      <c r="E1947" s="22"/>
    </row>
    <row r="1948" spans="1:5" x14ac:dyDescent="0.25">
      <c r="A1948" s="6" t="s">
        <v>1931</v>
      </c>
      <c r="B1948" s="20"/>
      <c r="C1948" s="21">
        <f>[1]DEFEDIS!C481</f>
        <v>27.61</v>
      </c>
      <c r="D1948" s="22">
        <f>[1]DEFEDIS!D481</f>
        <v>3.0441014332965821</v>
      </c>
      <c r="E1948" s="22" t="str">
        <f>[1]DEFEDIS!E481</f>
        <v>9.07KG</v>
      </c>
    </row>
    <row r="1949" spans="1:5" x14ac:dyDescent="0.25">
      <c r="A1949" s="6" t="s">
        <v>1932</v>
      </c>
      <c r="B1949" s="20"/>
      <c r="C1949" s="21">
        <f>'[1]monde du raviolis'!C57</f>
        <v>0.7</v>
      </c>
      <c r="D1949" s="22">
        <f>'[1]monde du raviolis'!D57</f>
        <v>0.7</v>
      </c>
      <c r="E1949" s="22" t="str">
        <f>'[1]monde du raviolis'!E57</f>
        <v>UN</v>
      </c>
    </row>
    <row r="1950" spans="1:5" x14ac:dyDescent="0.25">
      <c r="A1950" s="4" t="s">
        <v>1933</v>
      </c>
      <c r="B1950" s="15"/>
      <c r="C1950" s="14">
        <f>[1]NOREF!$C$110</f>
        <v>14.68</v>
      </c>
      <c r="D1950" s="16">
        <f>C1950</f>
        <v>14.68</v>
      </c>
      <c r="E1950" s="16" t="s">
        <v>2767</v>
      </c>
    </row>
    <row r="1951" spans="1:5" x14ac:dyDescent="0.25">
      <c r="A1951" s="4" t="s">
        <v>1934</v>
      </c>
      <c r="B1951" s="15"/>
      <c r="C1951" s="14">
        <f>'[1]Pro bouffe'!C49</f>
        <v>9.9499999999999993</v>
      </c>
      <c r="D1951" s="16">
        <f>'[1]Pro bouffe'!D49</f>
        <v>9.9499999999999993</v>
      </c>
      <c r="E1951" s="16" t="str">
        <f>'[1]Pro bouffe'!E49</f>
        <v>KG</v>
      </c>
    </row>
    <row r="1952" spans="1:5" x14ac:dyDescent="0.25">
      <c r="A1952" s="4" t="s">
        <v>1935</v>
      </c>
      <c r="B1952" s="15"/>
      <c r="C1952" s="14"/>
      <c r="D1952" s="38" t="e">
        <f>'[1]FICHES TECHNIQUES LOGES CHAUD'!$E$6554</f>
        <v>#N/A</v>
      </c>
      <c r="E1952" s="16"/>
    </row>
    <row r="1953" spans="1:5" x14ac:dyDescent="0.25">
      <c r="A1953" s="4" t="s">
        <v>1936</v>
      </c>
      <c r="B1953" s="15"/>
      <c r="C1953" s="14"/>
      <c r="D1953" s="36">
        <f>'[1]FICHES TECHNIQUES LOGES CHAUD'!$E$6720</f>
        <v>0.70622395591531362</v>
      </c>
      <c r="E1953" s="16"/>
    </row>
    <row r="1954" spans="1:5" x14ac:dyDescent="0.25">
      <c r="A1954" s="4" t="s">
        <v>1937</v>
      </c>
      <c r="B1954" s="15"/>
      <c r="C1954" s="14"/>
      <c r="D1954" s="36">
        <f>'[1]FICHES TECHNIQUES LOGES CHAUD'!$E$11132</f>
        <v>5.8942306788273298</v>
      </c>
      <c r="E1954" s="16"/>
    </row>
    <row r="1955" spans="1:5" x14ac:dyDescent="0.25">
      <c r="A1955" s="6" t="s">
        <v>1938</v>
      </c>
      <c r="B1955" s="20"/>
      <c r="C1955" s="21">
        <f>'[1]CAN-AM'!$C$334</f>
        <v>80.680000000000007</v>
      </c>
      <c r="D1955" s="22">
        <f>C1955/144</f>
        <v>0.56027777777777787</v>
      </c>
      <c r="E1955" s="22" t="s">
        <v>2768</v>
      </c>
    </row>
    <row r="1956" spans="1:5" x14ac:dyDescent="0.25">
      <c r="A1956" s="4" t="s">
        <v>1939</v>
      </c>
      <c r="B1956" s="15"/>
      <c r="C1956" s="14">
        <f>'[1]Bento sushis'!$C$15</f>
        <v>0.6</v>
      </c>
      <c r="D1956" s="16">
        <f>C1956</f>
        <v>0.6</v>
      </c>
      <c r="E1956" s="16" t="s">
        <v>2562</v>
      </c>
    </row>
    <row r="1957" spans="1:5" x14ac:dyDescent="0.25">
      <c r="A1957" s="6" t="s">
        <v>1940</v>
      </c>
      <c r="B1957" s="20"/>
      <c r="C1957" s="21">
        <f>'[1]CAN-AM'!$C$337</f>
        <v>73.06</v>
      </c>
      <c r="D1957" s="22">
        <f>C1957/90</f>
        <v>0.81177777777777782</v>
      </c>
      <c r="E1957" s="22" t="s">
        <v>2769</v>
      </c>
    </row>
    <row r="1958" spans="1:5" x14ac:dyDescent="0.25">
      <c r="A1958" s="4" t="s">
        <v>1941</v>
      </c>
      <c r="B1958" s="15"/>
      <c r="C1958" s="14">
        <f>[1]DEFEDIS!C483</f>
        <v>29.07</v>
      </c>
      <c r="D1958" s="16">
        <f>[1]DEFEDIS!D483</f>
        <v>0.33034090909090907</v>
      </c>
      <c r="E1958" s="16" t="str">
        <f>[1]DEFEDIS!E483</f>
        <v>88 UN</v>
      </c>
    </row>
    <row r="1959" spans="1:5" x14ac:dyDescent="0.25">
      <c r="A1959" s="4" t="s">
        <v>1942</v>
      </c>
      <c r="B1959" s="15"/>
      <c r="C1959" s="14">
        <f>[1]DEFEDIS!C484</f>
        <v>28.5</v>
      </c>
      <c r="D1959" s="16">
        <f>[1]DEFEDIS!D484</f>
        <v>0.32386363636363635</v>
      </c>
      <c r="E1959" s="16" t="str">
        <f>[1]DEFEDIS!E484</f>
        <v>88UN</v>
      </c>
    </row>
    <row r="1960" spans="1:5" x14ac:dyDescent="0.25">
      <c r="A1960" s="6" t="s">
        <v>1943</v>
      </c>
      <c r="B1960" s="20"/>
      <c r="C1960" s="21">
        <f>'[1]FRANCE DELICE'!$C$14</f>
        <v>12.8</v>
      </c>
      <c r="D1960" s="22">
        <f>C1960</f>
        <v>12.8</v>
      </c>
      <c r="E1960" s="22" t="s">
        <v>2562</v>
      </c>
    </row>
    <row r="1961" spans="1:5" x14ac:dyDescent="0.25">
      <c r="A1961" s="4" t="s">
        <v>1944</v>
      </c>
      <c r="B1961" s="15"/>
      <c r="C1961" s="14">
        <f>'[1]Bento sushis'!$C$17</f>
        <v>0.75</v>
      </c>
      <c r="D1961" s="16">
        <f>C1961</f>
        <v>0.75</v>
      </c>
      <c r="E1961" s="16"/>
    </row>
    <row r="1962" spans="1:5" x14ac:dyDescent="0.25">
      <c r="A1962" s="4" t="s">
        <v>1945</v>
      </c>
      <c r="B1962" s="15"/>
      <c r="C1962" s="14">
        <f>[1]DEFEDIS!C482</f>
        <v>55.31</v>
      </c>
      <c r="D1962" s="16">
        <f>[1]DEFEDIS!D482</f>
        <v>0.92183333333333339</v>
      </c>
      <c r="E1962" s="16" t="str">
        <f>[1]DEFEDIS!E482</f>
        <v>60UN</v>
      </c>
    </row>
    <row r="1963" spans="1:5" x14ac:dyDescent="0.25">
      <c r="A1963" s="6" t="s">
        <v>1946</v>
      </c>
      <c r="B1963" s="20"/>
      <c r="C1963" s="21">
        <f>'[1]Bento sushis'!$C$16</f>
        <v>0.6</v>
      </c>
      <c r="D1963" s="22">
        <f>C1963</f>
        <v>0.6</v>
      </c>
      <c r="E1963" s="22"/>
    </row>
    <row r="1964" spans="1:5" x14ac:dyDescent="0.25">
      <c r="A1964" s="6" t="s">
        <v>1947</v>
      </c>
      <c r="B1964" s="20"/>
      <c r="C1964" s="21"/>
      <c r="D1964" s="26">
        <f>'[1]LES SAUCES DE BASES'!$E$60</f>
        <v>5.4794102422907489</v>
      </c>
      <c r="E1964" s="22"/>
    </row>
    <row r="1965" spans="1:5" x14ac:dyDescent="0.25">
      <c r="A1965" s="6" t="s">
        <v>1948</v>
      </c>
      <c r="B1965" s="20"/>
      <c r="C1965" s="21">
        <f>[1]Transatlantique!C62</f>
        <v>8.1999999999999993</v>
      </c>
      <c r="D1965" s="22">
        <f>[1]Transatlantique!D62</f>
        <v>8.1999999999999993</v>
      </c>
      <c r="E1965" s="22" t="str">
        <f>[1]Transatlantique!E62</f>
        <v>L</v>
      </c>
    </row>
    <row r="1966" spans="1:5" x14ac:dyDescent="0.25">
      <c r="A1966" s="4" t="s">
        <v>1949</v>
      </c>
      <c r="B1966" s="15"/>
      <c r="C1966" s="14">
        <f>'[1]CAN-AM FRUITS SECS'!C199</f>
        <v>72</v>
      </c>
      <c r="D1966" s="16">
        <f>'[1]CAN-AM FRUITS SECS'!D199</f>
        <v>2400</v>
      </c>
      <c r="E1966" s="16" t="str">
        <f>'[1]CAN-AM FRUITS SECS'!E199</f>
        <v>30 GR</v>
      </c>
    </row>
    <row r="1967" spans="1:5" x14ac:dyDescent="0.25">
      <c r="A1967" s="4" t="s">
        <v>1950</v>
      </c>
      <c r="B1967" s="15"/>
      <c r="C1967" s="14">
        <f>'[1]VIANDE LAUZON'!C99</f>
        <v>6.95</v>
      </c>
      <c r="D1967" s="16">
        <f>'[1]VIANDE LAUZON'!D99</f>
        <v>6.95</v>
      </c>
      <c r="E1967" s="16" t="str">
        <f>'[1]VIANDE LAUZON'!E99</f>
        <v>KG</v>
      </c>
    </row>
    <row r="1968" spans="1:5" x14ac:dyDescent="0.25">
      <c r="A1968" s="6" t="s">
        <v>1951</v>
      </c>
      <c r="B1968" s="20"/>
      <c r="C1968" s="21">
        <f>'[1]Fromagerie du 2em'!C76</f>
        <v>24.5</v>
      </c>
      <c r="D1968" s="22">
        <f>C1968</f>
        <v>24.5</v>
      </c>
      <c r="E1968" s="22" t="s">
        <v>2562</v>
      </c>
    </row>
    <row r="1969" spans="1:5" x14ac:dyDescent="0.25">
      <c r="A1969" s="6" t="s">
        <v>1952</v>
      </c>
      <c r="B1969" s="20"/>
      <c r="C1969" s="21"/>
      <c r="D1969" s="37">
        <f>'[1]FICHES TECHNIQUES LOGES FROID'!$C$10796</f>
        <v>4.6315523390931048</v>
      </c>
      <c r="E1969" s="22" t="s">
        <v>2551</v>
      </c>
    </row>
    <row r="1970" spans="1:5" x14ac:dyDescent="0.25">
      <c r="A1970" s="4" t="s">
        <v>1953</v>
      </c>
      <c r="B1970" s="15"/>
      <c r="C1970" s="14"/>
      <c r="D1970" s="36">
        <f>'[1]FICHES TECHNIQUES LOGES FROID'!$E$18126</f>
        <v>25.335055209389001</v>
      </c>
      <c r="E1970" s="16"/>
    </row>
    <row r="1971" spans="1:5" x14ac:dyDescent="0.25">
      <c r="A1971" s="6" t="s">
        <v>1954</v>
      </c>
      <c r="B1971" s="20"/>
      <c r="C1971" s="21"/>
      <c r="D1971" s="37">
        <f>'[1]FICHES TECHNIQUES LOGES FROID'!$C$1990</f>
        <v>2.509300445957992</v>
      </c>
      <c r="E1971" s="22"/>
    </row>
    <row r="1972" spans="1:5" x14ac:dyDescent="0.25">
      <c r="A1972" s="6" t="s">
        <v>1955</v>
      </c>
      <c r="B1972" s="20"/>
      <c r="C1972" s="21"/>
      <c r="D1972" s="37">
        <f>'[1]FICHES TECHNIQUES LOGES CHAUD'!$E$6804</f>
        <v>1.2292287634000068</v>
      </c>
      <c r="E1972" s="22"/>
    </row>
    <row r="1973" spans="1:5" x14ac:dyDescent="0.25">
      <c r="A1973" s="4" t="s">
        <v>1956</v>
      </c>
      <c r="B1973" s="15"/>
      <c r="C1973" s="14"/>
      <c r="D1973" s="38">
        <f>'[1]FICHES TECHNIQUES LOGES FROID'!$C$390</f>
        <v>2.1677751930074196</v>
      </c>
      <c r="E1973" s="16"/>
    </row>
    <row r="1974" spans="1:5" x14ac:dyDescent="0.25">
      <c r="A1974" s="4" t="s">
        <v>1957</v>
      </c>
      <c r="B1974" s="15"/>
      <c r="C1974" s="14"/>
      <c r="D1974" s="38">
        <f>'[1]FICHES TECHNIQUES LOGES FROID'!$C$2037</f>
        <v>1.6105251930074189</v>
      </c>
      <c r="E1974" s="16"/>
    </row>
    <row r="1975" spans="1:5" x14ac:dyDescent="0.25">
      <c r="A1975" s="6" t="s">
        <v>1958</v>
      </c>
      <c r="B1975" s="20"/>
      <c r="C1975" s="21"/>
      <c r="D1975" s="37">
        <f>'[1]FICHES TECHNIQUES LOGES FROID'!$E$4460</f>
        <v>2.4159948390679489</v>
      </c>
      <c r="E1975" s="22"/>
    </row>
    <row r="1976" spans="1:5" x14ac:dyDescent="0.25">
      <c r="A1976" s="4" t="s">
        <v>1959</v>
      </c>
      <c r="B1976" s="15"/>
      <c r="C1976" s="14"/>
      <c r="D1976" s="38">
        <f>'[1]FICHES TECHNIQUES LOGES FROID'!$F$12505</f>
        <v>0.16671068323168103</v>
      </c>
      <c r="E1976" s="16" t="s">
        <v>2551</v>
      </c>
    </row>
    <row r="1977" spans="1:5" x14ac:dyDescent="0.25">
      <c r="A1977" s="4" t="s">
        <v>1960</v>
      </c>
      <c r="B1977" s="15"/>
      <c r="C1977" s="14"/>
      <c r="D1977" s="38">
        <f>'[1]FICHES TECHNIQUES LOGES CHAUD'!$E$7084</f>
        <v>2.084572674262346</v>
      </c>
      <c r="E1977" s="16"/>
    </row>
    <row r="1978" spans="1:5" x14ac:dyDescent="0.25">
      <c r="A1978" s="6" t="s">
        <v>1961</v>
      </c>
      <c r="B1978" s="20"/>
      <c r="C1978" s="21"/>
      <c r="D1978" s="37">
        <f>'[1]FICHES TECHNIQUES LOGES FROID'!$E$10847</f>
        <v>0.4803017890901945</v>
      </c>
      <c r="E1978" s="22"/>
    </row>
    <row r="1979" spans="1:5" x14ac:dyDescent="0.25">
      <c r="A1979" s="4" t="s">
        <v>1962</v>
      </c>
      <c r="B1979" s="15"/>
      <c r="C1979" s="14"/>
      <c r="D1979" s="37">
        <f>'[1]FICHES TECHNIQUES LOGES CHAUD'!$E$9716</f>
        <v>1.6890815600882032</v>
      </c>
      <c r="E1979" s="16"/>
    </row>
    <row r="1980" spans="1:5" x14ac:dyDescent="0.25">
      <c r="A1980" s="4" t="s">
        <v>1963</v>
      </c>
      <c r="B1980" s="15"/>
      <c r="C1980" s="14"/>
      <c r="D1980" s="38">
        <f>'[1]FICHES TECHNIQUES LOGES FROID'!$E$2087</f>
        <v>1.7501670619594514</v>
      </c>
      <c r="E1980" s="16"/>
    </row>
    <row r="1981" spans="1:5" x14ac:dyDescent="0.25">
      <c r="A1981" s="4" t="s">
        <v>1964</v>
      </c>
      <c r="B1981" s="15"/>
      <c r="C1981" s="14"/>
      <c r="D1981" s="38">
        <f>'[1]FICHES TECHNIQUES LOGES CHAUD'!$E$10129</f>
        <v>0.73054491283653922</v>
      </c>
      <c r="E1981" s="16"/>
    </row>
    <row r="1982" spans="1:5" x14ac:dyDescent="0.25">
      <c r="A1982" s="6" t="s">
        <v>1965</v>
      </c>
      <c r="B1982" s="20"/>
      <c r="C1982" s="21"/>
      <c r="D1982" s="37">
        <f>'[1]FICHES TECHNIQUES LOGES FROID'!$E$13748</f>
        <v>4.7017974613686526</v>
      </c>
      <c r="E1982" s="22"/>
    </row>
    <row r="1983" spans="1:5" x14ac:dyDescent="0.25">
      <c r="A1983" s="4" t="s">
        <v>1966</v>
      </c>
      <c r="B1983" s="15"/>
      <c r="C1983" s="14">
        <f>'[1]Plaisir gastro'!$C$28</f>
        <v>7.35</v>
      </c>
      <c r="D1983" s="16">
        <f>C1983/1.5</f>
        <v>4.8999999999999995</v>
      </c>
      <c r="E1983" s="16" t="s">
        <v>2770</v>
      </c>
    </row>
    <row r="1984" spans="1:5" x14ac:dyDescent="0.25">
      <c r="A1984" s="4" t="s">
        <v>1967</v>
      </c>
      <c r="B1984" s="15"/>
      <c r="C1984" s="14"/>
      <c r="D1984" s="38">
        <f>'[1]FICHES TECHNIQUES LOGES FROID'!$E$13065</f>
        <v>0.93024894998986707</v>
      </c>
      <c r="E1984" s="16" t="s">
        <v>2551</v>
      </c>
    </row>
    <row r="1985" spans="1:5" x14ac:dyDescent="0.25">
      <c r="A1985" s="4" t="s">
        <v>1968</v>
      </c>
      <c r="B1985" s="15"/>
      <c r="C1985" s="14"/>
      <c r="D1985" s="38">
        <f>'[1]FICHES TECHNIQUES LOGES CHAUD'!$C$6160</f>
        <v>1.9955895520402887</v>
      </c>
      <c r="E1985" s="16"/>
    </row>
    <row r="1986" spans="1:5" x14ac:dyDescent="0.25">
      <c r="A1986" s="4" t="s">
        <v>1969</v>
      </c>
      <c r="B1986" s="15"/>
      <c r="C1986" s="14"/>
      <c r="D1986" s="38"/>
      <c r="E1986" s="16"/>
    </row>
    <row r="1987" spans="1:5" x14ac:dyDescent="0.25">
      <c r="A1987" s="4" t="s">
        <v>1970</v>
      </c>
      <c r="B1987" s="15"/>
      <c r="C1987" s="14">
        <f>'[1]CAN-AM'!C338</f>
        <v>38.950000000000003</v>
      </c>
      <c r="D1987" s="16">
        <f>'[1]CAN-AM'!D338</f>
        <v>3.540909090909091</v>
      </c>
      <c r="E1987" s="16" t="str">
        <f>'[1]CAN-AM'!E338</f>
        <v>11LT</v>
      </c>
    </row>
    <row r="1988" spans="1:5" x14ac:dyDescent="0.25">
      <c r="A1988" s="4" t="s">
        <v>1971</v>
      </c>
      <c r="B1988" s="15"/>
      <c r="C1988" s="14"/>
      <c r="D1988" s="38" t="e">
        <f>'[1]FICHES TECHNIQUES LOGES FROID'!$E$13122</f>
        <v>#N/A</v>
      </c>
      <c r="E1988" s="16" t="s">
        <v>2551</v>
      </c>
    </row>
    <row r="1989" spans="1:5" x14ac:dyDescent="0.25">
      <c r="A1989" s="4" t="s">
        <v>1972</v>
      </c>
      <c r="B1989" s="15"/>
      <c r="C1989" s="14"/>
      <c r="D1989" s="36">
        <f>'[1]FICHES TECHNIQUES LOGES FROID'!$E$19665</f>
        <v>21.607876340542852</v>
      </c>
      <c r="E1989" s="16"/>
    </row>
    <row r="1990" spans="1:5" x14ac:dyDescent="0.25">
      <c r="A1990" s="4" t="s">
        <v>1973</v>
      </c>
      <c r="B1990" s="15"/>
      <c r="C1990" s="14"/>
      <c r="D1990" s="38">
        <f>'[1]FICHES TECHNIQUES LOGES CHAUD'!$E$9775</f>
        <v>1.7247423622971703</v>
      </c>
      <c r="E1990" s="16"/>
    </row>
    <row r="1991" spans="1:5" x14ac:dyDescent="0.25">
      <c r="A1991" s="4" t="s">
        <v>1974</v>
      </c>
      <c r="B1991" s="15"/>
      <c r="C1991" s="14"/>
      <c r="D1991" s="38">
        <f>'[1]FICHES TECHNIQUES LOGES FROID'!$E$13179</f>
        <v>1.9125379004205389</v>
      </c>
      <c r="E1991" s="16" t="s">
        <v>2551</v>
      </c>
    </row>
    <row r="1992" spans="1:5" x14ac:dyDescent="0.25">
      <c r="A1992" s="4" t="s">
        <v>1975</v>
      </c>
      <c r="B1992" s="15"/>
      <c r="C1992" s="14"/>
      <c r="D1992" s="38">
        <f>'[1]FICHES TECH TABLE DU CHEF '!$E$4487</f>
        <v>1.7840195741985134</v>
      </c>
      <c r="E1992" s="16"/>
    </row>
    <row r="1993" spans="1:5" x14ac:dyDescent="0.25">
      <c r="A1993" s="4" t="s">
        <v>1976</v>
      </c>
      <c r="B1993" s="15"/>
      <c r="C1993" s="14"/>
      <c r="D1993" s="38">
        <f>'[1]FICHES TECHNIQUES LOGES FROID'!$C$5914</f>
        <v>1.6675114821978918</v>
      </c>
      <c r="E1993" s="16"/>
    </row>
    <row r="1994" spans="1:5" x14ac:dyDescent="0.25">
      <c r="A1994" s="4" t="s">
        <v>1977</v>
      </c>
      <c r="B1994" s="15"/>
      <c r="C1994" s="14"/>
      <c r="D1994" s="38">
        <f>'[1]FICHES TECH TABLE DU CHEF '!$E$2254</f>
        <v>0.35590489426155997</v>
      </c>
      <c r="E1994" s="16"/>
    </row>
    <row r="1995" spans="1:5" x14ac:dyDescent="0.25">
      <c r="A1995" s="4" t="s">
        <v>1978</v>
      </c>
      <c r="B1995" s="15"/>
      <c r="C1995" s="14"/>
      <c r="D1995" s="38">
        <f>'[1]FICHES TECHNIQUES LOGES FROID'!$E$13349</f>
        <v>1.6673952343492191</v>
      </c>
      <c r="E1995" s="16"/>
    </row>
    <row r="1996" spans="1:5" x14ac:dyDescent="0.25">
      <c r="A1996" s="4" t="s">
        <v>1979</v>
      </c>
      <c r="B1996" s="15"/>
      <c r="C1996" s="14"/>
      <c r="D1996" s="36">
        <f>'[1]FICH.TECH. BANQUET 2013 PT DÉJ.'!$E$16422</f>
        <v>3.661443220588235</v>
      </c>
      <c r="E1996" s="16"/>
    </row>
    <row r="1997" spans="1:5" x14ac:dyDescent="0.25">
      <c r="A1997" s="4" t="s">
        <v>1980</v>
      </c>
      <c r="B1997" s="15"/>
      <c r="C1997" s="14"/>
      <c r="D1997" s="36">
        <f>'[1]FICH.TECH. BANQUET 2013 PT DÉJ.'!$E$16476</f>
        <v>3.370888234998997</v>
      </c>
      <c r="E1997" s="16"/>
    </row>
    <row r="1998" spans="1:5" x14ac:dyDescent="0.25">
      <c r="A1998" s="4" t="s">
        <v>1981</v>
      </c>
      <c r="B1998" s="15"/>
      <c r="C1998" s="14"/>
      <c r="D1998" s="38">
        <f>'[1]FICHES TECHNIQUES LOGES CHAUD'!$C$6132</f>
        <v>1.3768126104202147</v>
      </c>
      <c r="E1998" s="16"/>
    </row>
    <row r="1999" spans="1:5" x14ac:dyDescent="0.25">
      <c r="A1999" s="4" t="s">
        <v>1982</v>
      </c>
      <c r="B1999" s="15"/>
      <c r="C1999" s="14"/>
      <c r="D1999" s="38">
        <f>'[1]FICHES TECHNIQUES LOGES CHAUD'!$E$6526</f>
        <v>2.2244361535491741</v>
      </c>
      <c r="E1999" s="16"/>
    </row>
    <row r="2000" spans="1:5" x14ac:dyDescent="0.25">
      <c r="A2000" s="6" t="s">
        <v>1983</v>
      </c>
      <c r="B2000" s="20"/>
      <c r="C2000" s="21"/>
      <c r="D2000" s="37">
        <f>'[1]FICHES TECHNIQUES LOGES FROID'!$C$2460</f>
        <v>1.7959249945762772</v>
      </c>
      <c r="E2000" s="22"/>
    </row>
    <row r="2001" spans="1:5" x14ac:dyDescent="0.25">
      <c r="A2001" s="6" t="s">
        <v>1984</v>
      </c>
      <c r="B2001" s="20"/>
      <c r="C2001" s="21"/>
      <c r="D2001" s="37">
        <f>'[1]FICHES TECHNIQUES LOGES FROID'!$E$7841</f>
        <v>2.0149272630119106</v>
      </c>
      <c r="E2001" s="22"/>
    </row>
    <row r="2002" spans="1:5" x14ac:dyDescent="0.25">
      <c r="A2002" s="4" t="s">
        <v>1985</v>
      </c>
      <c r="B2002" s="15"/>
      <c r="C2002" s="14"/>
      <c r="D2002" s="36">
        <f>'[1]FICHES TECHNIQUES LOGES FROID'!$E$16256</f>
        <v>0.6599651201772484</v>
      </c>
      <c r="E2002" s="16"/>
    </row>
    <row r="2003" spans="1:5" x14ac:dyDescent="0.25">
      <c r="A2003" s="6" t="s">
        <v>1986</v>
      </c>
      <c r="B2003" s="20"/>
      <c r="C2003" s="21"/>
      <c r="D2003" s="37">
        <f>'[1]FICHES TECHNIQUES LOGES FROID'!$C$9888</f>
        <v>1.0591378326844629</v>
      </c>
      <c r="E2003" s="22"/>
    </row>
    <row r="2004" spans="1:5" x14ac:dyDescent="0.25">
      <c r="A2004" s="6" t="s">
        <v>1987</v>
      </c>
      <c r="B2004" s="20"/>
      <c r="C2004" s="21"/>
      <c r="D2004" s="37">
        <f>'[1]FICHES TECHNIQUES LOGES CHAUD'!$E$10719</f>
        <v>0.55770617973568282</v>
      </c>
      <c r="E2004" s="22"/>
    </row>
    <row r="2005" spans="1:5" x14ac:dyDescent="0.25">
      <c r="A2005" s="6" t="s">
        <v>1988</v>
      </c>
      <c r="B2005" s="20"/>
      <c r="C2005" s="21"/>
      <c r="D2005" s="37">
        <f>'[1]FICHES TECHNIQUES LOGES FROID'!$E$13236</f>
        <v>0.94229130132330918</v>
      </c>
      <c r="E2005" s="22"/>
    </row>
    <row r="2006" spans="1:5" x14ac:dyDescent="0.25">
      <c r="A2006" s="6" t="s">
        <v>1989</v>
      </c>
      <c r="B2006" s="20"/>
      <c r="C2006" s="21"/>
      <c r="D2006" s="37">
        <f>'[1]FICHES TECHNIQUES LOGES CHAUD'!$E$11014</f>
        <v>1.089999448997697</v>
      </c>
      <c r="E2006" s="22"/>
    </row>
    <row r="2007" spans="1:5" x14ac:dyDescent="0.25">
      <c r="A2007" s="4" t="s">
        <v>1990</v>
      </c>
      <c r="B2007" s="15"/>
      <c r="C2007" s="14"/>
      <c r="D2007" s="36">
        <f>'[1]FICHES TECHNIQUES LOGES FROID'!$E$21718</f>
        <v>5.7562591410985968</v>
      </c>
      <c r="E2007" s="16"/>
    </row>
    <row r="2008" spans="1:5" x14ac:dyDescent="0.25">
      <c r="A2008" s="4" t="s">
        <v>1991</v>
      </c>
      <c r="B2008" s="15"/>
      <c r="C2008" s="14"/>
      <c r="D2008" s="38">
        <f>'[1]FICHES TECHNIQUES LOGES CHAUD'!$E$6498</f>
        <v>2.2912773114798033</v>
      </c>
      <c r="E2008" s="16"/>
    </row>
    <row r="2009" spans="1:5" x14ac:dyDescent="0.25">
      <c r="A2009" s="6" t="s">
        <v>1992</v>
      </c>
      <c r="B2009" s="20"/>
      <c r="C2009" s="21">
        <f>'[1]Plaisir gastro'!$C$29</f>
        <v>11.48</v>
      </c>
      <c r="D2009" s="22">
        <f>C2009/1.5</f>
        <v>7.6533333333333333</v>
      </c>
      <c r="E2009" s="22" t="s">
        <v>2770</v>
      </c>
    </row>
    <row r="2010" spans="1:5" x14ac:dyDescent="0.25">
      <c r="A2010" s="4" t="s">
        <v>1992</v>
      </c>
      <c r="B2010" s="15"/>
      <c r="C2010" s="14">
        <f>'[1]Plaisir gastro'!$C$29</f>
        <v>11.48</v>
      </c>
      <c r="D2010" s="16">
        <f>C2010/1.5</f>
        <v>7.6533333333333333</v>
      </c>
      <c r="E2010" s="16" t="s">
        <v>2770</v>
      </c>
    </row>
    <row r="2011" spans="1:5" x14ac:dyDescent="0.25">
      <c r="A2011" s="6" t="s">
        <v>1993</v>
      </c>
      <c r="B2011" s="20"/>
      <c r="C2011" s="21"/>
      <c r="D2011" s="37">
        <f>'[1]FICHES TECHNIQUES LOGES FROID'!$E$9283</f>
        <v>26.881211118597481</v>
      </c>
      <c r="E2011" s="22"/>
    </row>
    <row r="2012" spans="1:5" x14ac:dyDescent="0.25">
      <c r="A2012" s="6" t="s">
        <v>1994</v>
      </c>
      <c r="B2012" s="20"/>
      <c r="C2012" s="21"/>
      <c r="D2012" s="37">
        <f>'[1]FICHES TECHNIQUES LOGES FROID'!$F$12560</f>
        <v>7.0257308211974108</v>
      </c>
      <c r="E2012" s="22" t="s">
        <v>2552</v>
      </c>
    </row>
    <row r="2013" spans="1:5" x14ac:dyDescent="0.25">
      <c r="A2013" s="6" t="s">
        <v>1995</v>
      </c>
      <c r="B2013" s="20"/>
      <c r="C2013" s="21"/>
      <c r="D2013" s="37">
        <f>'[1]FICHES TECHNIQUES LOGES FROID'!$E$4648</f>
        <v>10.836995575221239</v>
      </c>
      <c r="E2013" s="22" t="s">
        <v>2552</v>
      </c>
    </row>
    <row r="2014" spans="1:5" x14ac:dyDescent="0.25">
      <c r="A2014" s="6" t="s">
        <v>1996</v>
      </c>
      <c r="B2014" s="20"/>
      <c r="C2014" s="21"/>
      <c r="D2014" s="37">
        <f>'[1]FICHES TECHNIQUES LOGES FROID'!$C$8633</f>
        <v>1.4318745442223655</v>
      </c>
      <c r="E2014" s="22"/>
    </row>
    <row r="2015" spans="1:5" x14ac:dyDescent="0.25">
      <c r="A2015" s="6" t="s">
        <v>1997</v>
      </c>
      <c r="B2015" s="20"/>
      <c r="C2015" s="21"/>
      <c r="D2015" s="37">
        <f>'[1]FICHES TECHNIQUES LOGES FROID'!$F$12615</f>
        <v>0.45325494714847608</v>
      </c>
      <c r="E2015" s="22" t="s">
        <v>2771</v>
      </c>
    </row>
    <row r="2016" spans="1:5" x14ac:dyDescent="0.25">
      <c r="A2016" s="6" t="s">
        <v>1998</v>
      </c>
      <c r="B2016" s="20"/>
      <c r="C2016" s="21"/>
      <c r="D2016" s="37">
        <f>'[1]FICHES TECHNIQUES LOGES FROID'!$C$11180</f>
        <v>1.0618148357727841</v>
      </c>
      <c r="E2016" s="22"/>
    </row>
    <row r="2017" spans="1:5" x14ac:dyDescent="0.25">
      <c r="A2017" s="6" t="s">
        <v>1999</v>
      </c>
      <c r="B2017" s="20"/>
      <c r="C2017" s="21"/>
      <c r="D2017" s="37">
        <f>'[1]FICHES TECHNIQUES LOGES FROID'!$E$4507</f>
        <v>0.73662950855188536</v>
      </c>
      <c r="E2017" s="22"/>
    </row>
    <row r="2018" spans="1:5" x14ac:dyDescent="0.25">
      <c r="A2018" s="4" t="s">
        <v>2000</v>
      </c>
      <c r="B2018" s="15"/>
      <c r="C2018" s="14"/>
      <c r="D2018" s="38">
        <f>'[1]FICHES TECHNIQUES LOGES FROID'!$C$2272</f>
        <v>1.0844729208729174</v>
      </c>
      <c r="E2018" s="16"/>
    </row>
    <row r="2019" spans="1:5" x14ac:dyDescent="0.25">
      <c r="A2019" s="6" t="s">
        <v>2001</v>
      </c>
      <c r="B2019" s="20"/>
      <c r="C2019" s="21">
        <f>'[1]CAN-AM'!C339</f>
        <v>28.5</v>
      </c>
      <c r="D2019" s="23">
        <f>'[1]CAN-AM'!D339</f>
        <v>6.2775330396475768</v>
      </c>
      <c r="E2019" s="22" t="str">
        <f>'[1]CAN-AM'!E339</f>
        <v>2*2.27KG</v>
      </c>
    </row>
    <row r="2020" spans="1:5" x14ac:dyDescent="0.25">
      <c r="A2020" s="6" t="s">
        <v>2002</v>
      </c>
      <c r="B2020" s="20"/>
      <c r="C2020" s="21"/>
      <c r="D2020" s="37">
        <f>'[1]FICHES TECHNIQUES LOGES FROID'!$C$9328</f>
        <v>1.963870221455839</v>
      </c>
      <c r="E2020" s="22"/>
    </row>
    <row r="2021" spans="1:5" x14ac:dyDescent="0.25">
      <c r="A2021" s="6" t="s">
        <v>2003</v>
      </c>
      <c r="B2021" s="20"/>
      <c r="C2021" s="21">
        <f>'[1]CAN-AM'!C340</f>
        <v>36.94</v>
      </c>
      <c r="D2021" s="23">
        <f>'[1]CAN-AM'!D340</f>
        <v>6.7877249999999991</v>
      </c>
      <c r="E2021" s="22" t="str">
        <f>'[1]CAN-AM'!E340</f>
        <v>8*680GR</v>
      </c>
    </row>
    <row r="2022" spans="1:5" x14ac:dyDescent="0.25">
      <c r="A2022" s="6" t="s">
        <v>2004</v>
      </c>
      <c r="B2022" s="20"/>
      <c r="C2022" s="21">
        <f>[1]Transatlantique!C50</f>
        <v>20</v>
      </c>
      <c r="D2022" s="26">
        <f>[1]Transatlantique!D50</f>
        <v>20</v>
      </c>
      <c r="E2022" s="22" t="str">
        <f>[1]Transatlantique!E50</f>
        <v>KG</v>
      </c>
    </row>
    <row r="2023" spans="1:5" x14ac:dyDescent="0.25">
      <c r="A2023" s="6" t="s">
        <v>2005</v>
      </c>
      <c r="B2023" s="20"/>
      <c r="C2023" s="21"/>
      <c r="D2023" s="26"/>
      <c r="E2023" s="22"/>
    </row>
    <row r="2024" spans="1:5" x14ac:dyDescent="0.25">
      <c r="A2024" s="6" t="s">
        <v>2006</v>
      </c>
      <c r="B2024" s="20"/>
      <c r="C2024" s="21"/>
      <c r="D2024" s="37">
        <f>'[1]FICHES TECHNIQUES LOGES FROID'!$C$2366</f>
        <v>1.0470197161960584</v>
      </c>
      <c r="E2024" s="22"/>
    </row>
    <row r="2025" spans="1:5" x14ac:dyDescent="0.25">
      <c r="A2025" s="6" t="s">
        <v>2007</v>
      </c>
      <c r="B2025" s="20"/>
      <c r="C2025" s="21"/>
      <c r="D2025" s="37">
        <f>'[1]FICHES TECHNIQUES LOGES FROID'!$C$10940</f>
        <v>2.0029058426601183</v>
      </c>
      <c r="E2025" s="22"/>
    </row>
    <row r="2026" spans="1:5" x14ac:dyDescent="0.25">
      <c r="A2026" s="6" t="s">
        <v>2008</v>
      </c>
      <c r="B2026" s="20"/>
      <c r="C2026" s="21"/>
      <c r="D2026" s="37">
        <f>'[1]FICHES TECHNIQUES LOGES CHAUD'!$E$7056</f>
        <v>0.45107898070166441</v>
      </c>
      <c r="E2026" s="22"/>
    </row>
    <row r="2027" spans="1:5" x14ac:dyDescent="0.25">
      <c r="A2027" s="4" t="s">
        <v>2009</v>
      </c>
      <c r="B2027" s="15"/>
      <c r="C2027" s="14"/>
      <c r="D2027" s="38">
        <f>'[1]FICHES TECHNIQUES LOGES FROID'!$C$8403</f>
        <v>0.53490480833333331</v>
      </c>
      <c r="E2027" s="16"/>
    </row>
    <row r="2028" spans="1:5" x14ac:dyDescent="0.25">
      <c r="A2028" s="4" t="s">
        <v>2010</v>
      </c>
      <c r="B2028" s="15"/>
      <c r="C2028" s="14"/>
      <c r="D2028" s="25" t="e">
        <f>#REF!</f>
        <v>#REF!</v>
      </c>
      <c r="E2028" s="16"/>
    </row>
    <row r="2029" spans="1:5" x14ac:dyDescent="0.25">
      <c r="A2029" s="4" t="s">
        <v>2011</v>
      </c>
      <c r="B2029" s="15"/>
      <c r="C2029" s="14">
        <f>[1]DEFEDIS!C485</f>
        <v>14.5</v>
      </c>
      <c r="D2029" s="16">
        <f>[1]DEFEDIS!D485</f>
        <v>14.5</v>
      </c>
      <c r="E2029" s="16" t="str">
        <f>[1]DEFEDIS!E485</f>
        <v>KG</v>
      </c>
    </row>
    <row r="2030" spans="1:5" x14ac:dyDescent="0.25">
      <c r="A2030" s="4" t="s">
        <v>2011</v>
      </c>
      <c r="B2030" s="15"/>
      <c r="C2030" s="14">
        <f>[1]DEFEDIS!C485</f>
        <v>14.5</v>
      </c>
      <c r="D2030" s="16">
        <f>[1]DEFEDIS!D485</f>
        <v>14.5</v>
      </c>
      <c r="E2030" s="16" t="str">
        <f>[1]DEFEDIS!E485</f>
        <v>KG</v>
      </c>
    </row>
    <row r="2031" spans="1:5" x14ac:dyDescent="0.25">
      <c r="A2031" s="6" t="s">
        <v>2012</v>
      </c>
      <c r="B2031" s="20"/>
      <c r="C2031" s="21">
        <f>'[1]VIANDE LAUZON'!C72</f>
        <v>15.52</v>
      </c>
      <c r="D2031" s="40">
        <f>'[1]VIANDE LAUZON'!D72</f>
        <v>15.52</v>
      </c>
      <c r="E2031" s="22" t="str">
        <f>'[1]VIANDE LAUZON'!E72</f>
        <v>KG</v>
      </c>
    </row>
    <row r="2032" spans="1:5" x14ac:dyDescent="0.25">
      <c r="A2032" s="6" t="s">
        <v>2013</v>
      </c>
      <c r="B2032" s="20"/>
      <c r="C2032" s="21">
        <f>[1]DEFEDIS!$C$486</f>
        <v>12.92</v>
      </c>
      <c r="D2032" s="22">
        <f>C2032</f>
        <v>12.92</v>
      </c>
      <c r="E2032" s="22" t="s">
        <v>2552</v>
      </c>
    </row>
    <row r="2033" spans="1:5" x14ac:dyDescent="0.25">
      <c r="A2033" s="4" t="s">
        <v>2014</v>
      </c>
      <c r="B2033" s="15"/>
      <c r="C2033" s="14">
        <f>[1]Slovenia!$C$50</f>
        <v>9.9499999999999993</v>
      </c>
      <c r="D2033" s="16">
        <f>C2033</f>
        <v>9.9499999999999993</v>
      </c>
      <c r="E2033" s="16" t="s">
        <v>2552</v>
      </c>
    </row>
    <row r="2034" spans="1:5" x14ac:dyDescent="0.25">
      <c r="A2034" s="6" t="s">
        <v>2015</v>
      </c>
      <c r="B2034" s="20"/>
      <c r="C2034" s="21">
        <f>[1]Slovenia!$C$51</f>
        <v>15.95</v>
      </c>
      <c r="D2034" s="22">
        <f>C2034</f>
        <v>15.95</v>
      </c>
      <c r="E2034" s="22" t="s">
        <v>2552</v>
      </c>
    </row>
    <row r="2035" spans="1:5" x14ac:dyDescent="0.25">
      <c r="A2035" s="4" t="s">
        <v>2015</v>
      </c>
      <c r="B2035" s="15"/>
      <c r="C2035" s="14">
        <f>[1]DEFEDIS!$C$487</f>
        <v>10.81</v>
      </c>
      <c r="D2035" s="16">
        <f>C2035</f>
        <v>10.81</v>
      </c>
      <c r="E2035" s="16" t="s">
        <v>2552</v>
      </c>
    </row>
    <row r="2036" spans="1:5" x14ac:dyDescent="0.25">
      <c r="A2036" s="6" t="s">
        <v>2016</v>
      </c>
      <c r="B2036" s="20"/>
      <c r="C2036" s="21">
        <f>[1]DEFEDIS!$C$488</f>
        <v>18.86</v>
      </c>
      <c r="D2036" s="22">
        <f>C2036/3.7</f>
        <v>5.0972972972972972</v>
      </c>
      <c r="E2036" s="22" t="s">
        <v>2772</v>
      </c>
    </row>
    <row r="2037" spans="1:5" x14ac:dyDescent="0.25">
      <c r="A2037" s="4" t="s">
        <v>2017</v>
      </c>
      <c r="B2037" s="15"/>
      <c r="C2037" s="14"/>
      <c r="D2037" s="38">
        <f>'[1]FICHES TECHNIQUES LOGES FROID'!$E$2557</f>
        <v>4.0878731103947743</v>
      </c>
      <c r="E2037" s="16"/>
    </row>
    <row r="2038" spans="1:5" x14ac:dyDescent="0.25">
      <c r="A2038" s="6" t="s">
        <v>2017</v>
      </c>
      <c r="B2038" s="20"/>
      <c r="C2038" s="21"/>
      <c r="D2038" s="37">
        <f>'[1]FICHES TECHNIQUES LOGES FROID'!$E$2557</f>
        <v>4.0878731103947743</v>
      </c>
      <c r="E2038" s="22"/>
    </row>
    <row r="2039" spans="1:5" x14ac:dyDescent="0.25">
      <c r="A2039" s="4" t="s">
        <v>2018</v>
      </c>
      <c r="B2039" s="15"/>
      <c r="C2039" s="14"/>
      <c r="D2039" s="38">
        <f>'[1]FICHES TECHNIQUES LOGES FROID'!$E$9130</f>
        <v>0.50758276552878123</v>
      </c>
      <c r="E2039" s="16"/>
    </row>
    <row r="2040" spans="1:5" x14ac:dyDescent="0.25">
      <c r="A2040" s="4" t="s">
        <v>2019</v>
      </c>
      <c r="B2040" s="15"/>
      <c r="C2040" s="14"/>
      <c r="D2040" s="38">
        <f>'[1]FICHES TECHNIQUES LOGES FROID'!$E$1800</f>
        <v>5.7698679943951872</v>
      </c>
      <c r="E2040" s="16"/>
    </row>
    <row r="2041" spans="1:5" x14ac:dyDescent="0.25">
      <c r="A2041" s="4" t="s">
        <v>2020</v>
      </c>
      <c r="B2041" s="15"/>
      <c r="C2041" s="14"/>
      <c r="D2041" s="36">
        <f>'[1]FICHES TECHNIQUES LOGES CHAUD'!$E$14118</f>
        <v>5.4630723631350291</v>
      </c>
      <c r="E2041" s="16"/>
    </row>
    <row r="2042" spans="1:5" x14ac:dyDescent="0.25">
      <c r="A2042" s="6" t="s">
        <v>2021</v>
      </c>
      <c r="B2042" s="20"/>
      <c r="C2042" s="21"/>
      <c r="D2042" s="37">
        <f>'[1]FICHES TECHNIQUES LOGES FROID'!$E$2604</f>
        <v>2.9396435398957799</v>
      </c>
      <c r="E2042" s="22"/>
    </row>
    <row r="2043" spans="1:5" x14ac:dyDescent="0.25">
      <c r="A2043" s="6" t="s">
        <v>2022</v>
      </c>
      <c r="B2043" s="20"/>
      <c r="C2043" s="21"/>
      <c r="D2043" s="42">
        <f>'[1]FICHES TECHNIQUES LOGES FROID'!$E$9703</f>
        <v>6.6727128278537196</v>
      </c>
      <c r="E2043" s="22"/>
    </row>
    <row r="2044" spans="1:5" x14ac:dyDescent="0.25">
      <c r="A2044" s="4" t="s">
        <v>2023</v>
      </c>
      <c r="B2044" s="15"/>
      <c r="C2044" s="14">
        <f>'[1]CAN-AM'!$C$342</f>
        <v>72.41</v>
      </c>
      <c r="D2044" s="16">
        <f>C2044/4/2.5</f>
        <v>7.2409999999999997</v>
      </c>
      <c r="E2044" s="16" t="s">
        <v>2773</v>
      </c>
    </row>
    <row r="2045" spans="1:5" x14ac:dyDescent="0.25">
      <c r="A2045" s="4" t="s">
        <v>2024</v>
      </c>
      <c r="B2045" s="15"/>
      <c r="C2045" s="14">
        <f>'[1]CAN-AM FRUITS SECS'!C202</f>
        <v>29.5</v>
      </c>
      <c r="D2045" s="16">
        <f>'[1]CAN-AM FRUITS SECS'!D202</f>
        <v>3.072916666666667</v>
      </c>
      <c r="E2045" s="16" t="str">
        <f>'[1]CAN-AM FRUITS SECS'!E202</f>
        <v>12*796 ML</v>
      </c>
    </row>
    <row r="2046" spans="1:5" x14ac:dyDescent="0.25">
      <c r="A2046" s="6" t="s">
        <v>2025</v>
      </c>
      <c r="B2046" s="20"/>
      <c r="C2046" s="21">
        <f>[1]DEFEDIS!$C$489</f>
        <v>94.19</v>
      </c>
      <c r="D2046" s="22">
        <f>C2046/24*4</f>
        <v>15.698333333333332</v>
      </c>
      <c r="E2046" s="22" t="s">
        <v>2774</v>
      </c>
    </row>
    <row r="2047" spans="1:5" x14ac:dyDescent="0.25">
      <c r="A2047" s="4" t="s">
        <v>2026</v>
      </c>
      <c r="B2047" s="15"/>
      <c r="C2047" s="14">
        <f>[1]DEFEDIS!C490</f>
        <v>51.1</v>
      </c>
      <c r="D2047" s="16">
        <f>[1]DEFEDIS!D490</f>
        <v>0.42583333333333334</v>
      </c>
      <c r="E2047" s="16" t="str">
        <f>[1]DEFEDIS!E490</f>
        <v>120 UN</v>
      </c>
    </row>
    <row r="2048" spans="1:5" x14ac:dyDescent="0.25">
      <c r="A2048" s="6" t="s">
        <v>2027</v>
      </c>
      <c r="B2048" s="20"/>
      <c r="C2048" s="21">
        <f>'[1]CAN-AM'!$C$343</f>
        <v>75.64</v>
      </c>
      <c r="D2048" s="22">
        <f>C2048/144</f>
        <v>0.52527777777777773</v>
      </c>
      <c r="E2048" s="22" t="s">
        <v>2647</v>
      </c>
    </row>
    <row r="2049" spans="1:5" x14ac:dyDescent="0.25">
      <c r="A2049" s="4" t="s">
        <v>2028</v>
      </c>
      <c r="B2049" s="15"/>
      <c r="C2049" s="14"/>
      <c r="D2049" s="36">
        <f>'[1]FICHES TECHNIQUES LOGES FROID'!$E$18183</f>
        <v>3.8300036733846339</v>
      </c>
      <c r="E2049" s="16"/>
    </row>
    <row r="2050" spans="1:5" x14ac:dyDescent="0.25">
      <c r="A2050" s="4" t="s">
        <v>2029</v>
      </c>
      <c r="B2050" s="15"/>
      <c r="C2050" s="14"/>
      <c r="D2050" s="38">
        <f>'[1]FICHES TECHNIQUES LOGES FROID'!$C$9795</f>
        <v>3.9771398396087791</v>
      </c>
      <c r="E2050" s="16"/>
    </row>
    <row r="2051" spans="1:5" x14ac:dyDescent="0.25">
      <c r="A2051" s="4" t="s">
        <v>2030</v>
      </c>
      <c r="B2051" s="15"/>
      <c r="C2051" s="14"/>
      <c r="D2051" s="38">
        <f>'[1]FICHES TECHNIQUES LOGES FROID'!$E$21661</f>
        <v>0.83913394531138252</v>
      </c>
      <c r="E2051" s="16"/>
    </row>
    <row r="2052" spans="1:5" x14ac:dyDescent="0.25">
      <c r="A2052" s="4" t="s">
        <v>2031</v>
      </c>
      <c r="B2052" s="15"/>
      <c r="C2052" s="14"/>
      <c r="D2052" s="38">
        <f>'[1]FICHES TECHNIQUES LOGES FROID'!$E$21547</f>
        <v>1.6884456749480212</v>
      </c>
      <c r="E2052" s="16"/>
    </row>
    <row r="2053" spans="1:5" x14ac:dyDescent="0.25">
      <c r="A2053" s="4" t="s">
        <v>2032</v>
      </c>
      <c r="B2053" s="15"/>
      <c r="C2053" s="14"/>
      <c r="D2053" s="36">
        <f>'[1]FICHES TECHNIQUES LOGES FROID'!$E$18069</f>
        <v>2.8736647377132671</v>
      </c>
      <c r="E2053" s="16"/>
    </row>
    <row r="2054" spans="1:5" x14ac:dyDescent="0.25">
      <c r="A2054" s="4" t="s">
        <v>2033</v>
      </c>
      <c r="B2054" s="15"/>
      <c r="C2054" s="14"/>
      <c r="D2054" s="36">
        <f>'[1]FICHES TECHNIQUES LOGES FROID'!$E$20977</f>
        <v>2.5430041666666665</v>
      </c>
      <c r="E2054" s="16"/>
    </row>
    <row r="2055" spans="1:5" x14ac:dyDescent="0.25">
      <c r="A2055" s="4" t="s">
        <v>2034</v>
      </c>
      <c r="B2055" s="15"/>
      <c r="C2055" s="57"/>
      <c r="D2055" s="38">
        <f>'[1]FICHES TECHNIQUES LOGES FROID'!$C$9469</f>
        <v>4.5187392809457894</v>
      </c>
      <c r="E2055" s="16"/>
    </row>
    <row r="2056" spans="1:5" x14ac:dyDescent="0.25">
      <c r="A2056" s="4" t="s">
        <v>2035</v>
      </c>
      <c r="B2056" s="15"/>
      <c r="C2056" s="14"/>
      <c r="D2056" s="38">
        <f>'[1]FICHES TECHNIQUES LOGES FROID'!$E$18240</f>
        <v>2.5703692519967807</v>
      </c>
      <c r="E2056" s="16"/>
    </row>
    <row r="2057" spans="1:5" x14ac:dyDescent="0.25">
      <c r="A2057" s="4" t="s">
        <v>2036</v>
      </c>
      <c r="B2057" s="15"/>
      <c r="C2057" s="14"/>
      <c r="D2057" s="38">
        <f>'[1]FICHES TECHNIQUES LOGES FROID'!$E$14774</f>
        <v>1.5510589624303506</v>
      </c>
      <c r="E2057" s="16"/>
    </row>
    <row r="2058" spans="1:5" x14ac:dyDescent="0.25">
      <c r="A2058" s="4" t="s">
        <v>2037</v>
      </c>
      <c r="B2058" s="15"/>
      <c r="C2058" s="14"/>
      <c r="D2058" s="36">
        <f>'[1]FICHES TECHNIQUES LOGES FROID'!$E$20863</f>
        <v>1.7753618347283837</v>
      </c>
      <c r="E2058" s="16"/>
    </row>
    <row r="2059" spans="1:5" x14ac:dyDescent="0.25">
      <c r="A2059" s="4" t="s">
        <v>2038</v>
      </c>
      <c r="B2059" s="15"/>
      <c r="C2059" s="14"/>
      <c r="D2059" s="38">
        <f>'[1]FICHES TECHNIQUES LOGES FROID'!$C$9375</f>
        <v>1.2577124277606608</v>
      </c>
      <c r="E2059" s="16"/>
    </row>
    <row r="2060" spans="1:5" x14ac:dyDescent="0.25">
      <c r="A2060" s="6" t="s">
        <v>2039</v>
      </c>
      <c r="B2060" s="20"/>
      <c r="C2060" s="21"/>
      <c r="D2060" s="37">
        <f>'[1]FICHES TECHNIQUES LOGES FROID'!$E$15173</f>
        <v>3.5745438127430993</v>
      </c>
      <c r="E2060" s="22"/>
    </row>
    <row r="2061" spans="1:5" x14ac:dyDescent="0.25">
      <c r="A2061" s="4" t="s">
        <v>2040</v>
      </c>
      <c r="B2061" s="15"/>
      <c r="C2061" s="14"/>
      <c r="D2061" s="38">
        <f>'[1]FICHES TECHNIQUES LOGES FROID'!$E$14717</f>
        <v>2.1925630876021724</v>
      </c>
      <c r="E2061" s="16"/>
    </row>
    <row r="2062" spans="1:5" x14ac:dyDescent="0.25">
      <c r="A2062" s="4" t="s">
        <v>2041</v>
      </c>
      <c r="B2062" s="15"/>
      <c r="C2062" s="14"/>
      <c r="D2062" s="38">
        <f>'[1]FICHES TECHNIQUES LOGES FROID'!$E$14660</f>
        <v>1.2431936690821255</v>
      </c>
      <c r="E2062" s="16"/>
    </row>
    <row r="2063" spans="1:5" x14ac:dyDescent="0.25">
      <c r="A2063" s="4" t="s">
        <v>2042</v>
      </c>
      <c r="B2063" s="15"/>
      <c r="C2063" s="14"/>
      <c r="D2063" s="36">
        <f>'[1]FICHES TECHNIQUES LOGES FROID'!$E$21091</f>
        <v>2.3377263492063491</v>
      </c>
      <c r="E2063" s="16"/>
    </row>
    <row r="2064" spans="1:5" x14ac:dyDescent="0.25">
      <c r="A2064" s="6" t="s">
        <v>2043</v>
      </c>
      <c r="B2064" s="20"/>
      <c r="C2064" s="21"/>
      <c r="D2064" s="37">
        <f>'[1]FICHES TECHNIQUES LOGES FROID'!$C$4881</f>
        <v>3.9820168597611638</v>
      </c>
      <c r="E2064" s="22"/>
    </row>
    <row r="2065" spans="1:5" x14ac:dyDescent="0.25">
      <c r="A2065" s="4" t="s">
        <v>2044</v>
      </c>
      <c r="B2065" s="15"/>
      <c r="C2065" s="14"/>
      <c r="D2065" s="36">
        <f>'[1]FICHES TECHNIQUES LOGES FROID'!$E$21832</f>
        <v>1.1719291705416077</v>
      </c>
      <c r="E2065" s="16"/>
    </row>
    <row r="2066" spans="1:5" x14ac:dyDescent="0.25">
      <c r="A2066" s="4" t="s">
        <v>2045</v>
      </c>
      <c r="B2066" s="15"/>
      <c r="C2066" s="14"/>
      <c r="D2066" s="38">
        <f>'[1]FICHES TECHNIQUES LOGES FROID'!$C$4319</f>
        <v>5.6812779282763195</v>
      </c>
      <c r="E2066" s="16"/>
    </row>
    <row r="2067" spans="1:5" x14ac:dyDescent="0.25">
      <c r="A2067" s="4" t="s">
        <v>2046</v>
      </c>
      <c r="B2067" s="15"/>
      <c r="C2067" s="14"/>
      <c r="D2067" s="38">
        <f>'[1]FICHES TECHNIQUES LOGES FROID'!$E$12670</f>
        <v>2.7120995199714502</v>
      </c>
      <c r="E2067" s="16"/>
    </row>
    <row r="2068" spans="1:5" x14ac:dyDescent="0.25">
      <c r="A2068" s="6" t="s">
        <v>2047</v>
      </c>
      <c r="B2068" s="20"/>
      <c r="C2068" s="21"/>
      <c r="D2068" s="26">
        <v>0.63</v>
      </c>
      <c r="E2068" s="22"/>
    </row>
    <row r="2069" spans="1:5" x14ac:dyDescent="0.25">
      <c r="A2069" s="4" t="s">
        <v>2048</v>
      </c>
      <c r="B2069" s="15"/>
      <c r="C2069" s="14">
        <f>[1]DEFEDIS!$C$491</f>
        <v>65.63</v>
      </c>
      <c r="D2069" s="16">
        <f>C2069/100</f>
        <v>0.65629999999999999</v>
      </c>
      <c r="E2069" s="16" t="s">
        <v>2775</v>
      </c>
    </row>
    <row r="2070" spans="1:5" x14ac:dyDescent="0.25">
      <c r="A2070" s="6" t="s">
        <v>2049</v>
      </c>
      <c r="B2070" s="20"/>
      <c r="C2070" s="21">
        <f>[1]DEFEDIS!$C$492</f>
        <v>57.71</v>
      </c>
      <c r="D2070" s="22">
        <f>C2070/100</f>
        <v>0.57710000000000006</v>
      </c>
      <c r="E2070" s="22" t="s">
        <v>2776</v>
      </c>
    </row>
    <row r="2071" spans="1:5" x14ac:dyDescent="0.25">
      <c r="A2071" s="6" t="s">
        <v>2050</v>
      </c>
      <c r="B2071" s="20"/>
      <c r="C2071" s="21"/>
      <c r="D2071" s="22">
        <v>0.75</v>
      </c>
      <c r="E2071" s="22" t="s">
        <v>2551</v>
      </c>
    </row>
    <row r="2072" spans="1:5" x14ac:dyDescent="0.25">
      <c r="A2072" s="4" t="s">
        <v>2051</v>
      </c>
      <c r="B2072" s="15"/>
      <c r="C2072" s="14"/>
      <c r="D2072" s="36">
        <f>'[1]LES SAUCES DE BASES'!$E$1780</f>
        <v>9.9570253623188414</v>
      </c>
      <c r="E2072" s="16"/>
    </row>
    <row r="2073" spans="1:5" x14ac:dyDescent="0.25">
      <c r="A2073" s="6" t="s">
        <v>2052</v>
      </c>
      <c r="B2073" s="20"/>
      <c r="C2073" s="21"/>
      <c r="D2073" s="37">
        <f>'[1]LES SAUCES DE BASES'!$E$1478</f>
        <v>2.6133203126014166</v>
      </c>
      <c r="E2073" s="22"/>
    </row>
    <row r="2074" spans="1:5" x14ac:dyDescent="0.25">
      <c r="A2074" s="6" t="s">
        <v>2053</v>
      </c>
      <c r="B2074" s="20"/>
      <c r="C2074" s="21"/>
      <c r="D2074" s="42">
        <f>'[1]FICHES TECHNIQUES LOGES FROID'!$E$20920</f>
        <v>4.7700000000000005</v>
      </c>
      <c r="E2074" s="22"/>
    </row>
    <row r="2075" spans="1:5" x14ac:dyDescent="0.25">
      <c r="A2075" s="6" t="s">
        <v>2054</v>
      </c>
      <c r="B2075" s="20"/>
      <c r="C2075" s="21"/>
      <c r="D2075" s="42">
        <f>'[1]FICHES TECHNIQUES LOGES CHAUD'!$E$14745</f>
        <v>16.254512959479293</v>
      </c>
      <c r="E2075" s="22"/>
    </row>
    <row r="2076" spans="1:5" x14ac:dyDescent="0.25">
      <c r="A2076" s="4" t="s">
        <v>2055</v>
      </c>
      <c r="B2076" s="15"/>
      <c r="C2076" s="14"/>
      <c r="D2076" s="38">
        <f>'[1]LES SAUCES DE BASES'!$E$1545</f>
        <v>14.043760232419135</v>
      </c>
      <c r="E2076" s="16"/>
    </row>
    <row r="2077" spans="1:5" x14ac:dyDescent="0.25">
      <c r="A2077" s="4" t="s">
        <v>2056</v>
      </c>
      <c r="B2077" s="15"/>
      <c r="C2077" s="14">
        <f>[1]DEFEDIS!C494</f>
        <v>30.77</v>
      </c>
      <c r="D2077" s="27">
        <f>[1]DEFEDIS!D494</f>
        <v>4.1581081081081077</v>
      </c>
      <c r="E2077" s="16" t="str">
        <f>[1]DEFEDIS!E494</f>
        <v>2*3.7L</v>
      </c>
    </row>
    <row r="2078" spans="1:5" x14ac:dyDescent="0.25">
      <c r="A2078" s="4" t="s">
        <v>2057</v>
      </c>
      <c r="B2078" s="15"/>
      <c r="C2078" s="14"/>
      <c r="D2078" s="25">
        <f>'[1]LES SAUCES DE BASES'!$E$496</f>
        <v>7.0243855477555996</v>
      </c>
      <c r="E2078" s="16"/>
    </row>
    <row r="2079" spans="1:5" x14ac:dyDescent="0.25">
      <c r="A2079" s="4" t="s">
        <v>2058</v>
      </c>
      <c r="B2079" s="15"/>
      <c r="C2079" s="14">
        <f>[1]DEFEDIS!C493</f>
        <v>30.11</v>
      </c>
      <c r="D2079" s="16">
        <f>[1]DEFEDIS!D493</f>
        <v>4.0689189189189188</v>
      </c>
      <c r="E2079" s="16" t="str">
        <f>[1]DEFEDIS!E493</f>
        <v>2*3.7LITRES</v>
      </c>
    </row>
    <row r="2080" spans="1:5" x14ac:dyDescent="0.25">
      <c r="A2080" s="6" t="s">
        <v>2059</v>
      </c>
      <c r="B2080" s="20"/>
      <c r="C2080" s="21">
        <f>[1]DEFEDIS!C495</f>
        <v>23.83</v>
      </c>
      <c r="D2080" s="22">
        <f>[1]DEFEDIS!D495</f>
        <v>3.3097222222222218</v>
      </c>
      <c r="E2080" s="22" t="str">
        <f>[1]DEFEDIS!E495</f>
        <v>2*3.6L</v>
      </c>
    </row>
    <row r="2081" spans="1:5" x14ac:dyDescent="0.25">
      <c r="A2081" s="6" t="s">
        <v>2060</v>
      </c>
      <c r="B2081" s="20"/>
      <c r="C2081" s="21">
        <f>[1]DEFEDIS!C496</f>
        <v>10</v>
      </c>
      <c r="D2081" s="22">
        <f>[1]DEFEDIS!D496</f>
        <v>10</v>
      </c>
      <c r="E2081" s="22" t="str">
        <f>[1]DEFEDIS!E496</f>
        <v>L</v>
      </c>
    </row>
    <row r="2082" spans="1:5" x14ac:dyDescent="0.25">
      <c r="A2082" s="6" t="s">
        <v>2061</v>
      </c>
      <c r="B2082" s="20"/>
      <c r="C2082" s="21">
        <f>[1]DEFEDIS!C497</f>
        <v>27.02</v>
      </c>
      <c r="D2082" s="22">
        <f>[1]DEFEDIS!D497</f>
        <v>7.1481481481481488</v>
      </c>
      <c r="E2082" s="22" t="str">
        <f>[1]DEFEDIS!E497</f>
        <v>2*1.89L</v>
      </c>
    </row>
    <row r="2083" spans="1:5" x14ac:dyDescent="0.25">
      <c r="A2083" s="4" t="s">
        <v>2062</v>
      </c>
      <c r="B2083" s="15"/>
      <c r="C2083" s="14">
        <f>[1]DEFEDIS!$C$498</f>
        <v>40.729999999999997</v>
      </c>
      <c r="D2083" s="16">
        <f>C2083/12</f>
        <v>3.3941666666666666</v>
      </c>
      <c r="E2083" s="16" t="s">
        <v>2692</v>
      </c>
    </row>
    <row r="2084" spans="1:5" x14ac:dyDescent="0.25">
      <c r="A2084" s="6" t="s">
        <v>2063</v>
      </c>
      <c r="B2084" s="20"/>
      <c r="C2084" s="21"/>
      <c r="D2084" s="37">
        <f>'[1]LES SAUCES DE BASES'!$E$891</f>
        <v>7.0706142621145371</v>
      </c>
      <c r="E2084" s="22"/>
    </row>
    <row r="2085" spans="1:5" x14ac:dyDescent="0.25">
      <c r="A2085" s="4" t="s">
        <v>2064</v>
      </c>
      <c r="B2085" s="15"/>
      <c r="C2085" s="14"/>
      <c r="D2085" s="38">
        <f>'[1]LES SAUCES DE BASES'!$E$1621</f>
        <v>8.4515767254038181</v>
      </c>
      <c r="E2085" s="16"/>
    </row>
    <row r="2086" spans="1:5" x14ac:dyDescent="0.25">
      <c r="A2086" s="6" t="s">
        <v>2065</v>
      </c>
      <c r="B2086" s="20"/>
      <c r="C2086" s="21">
        <f>[1]DEFEDIS!$C$501</f>
        <v>0</v>
      </c>
      <c r="D2086" s="22">
        <v>0</v>
      </c>
      <c r="E2086" s="22" t="s">
        <v>2777</v>
      </c>
    </row>
    <row r="2087" spans="1:5" x14ac:dyDescent="0.25">
      <c r="A2087" s="6" t="s">
        <v>2066</v>
      </c>
      <c r="B2087" s="20"/>
      <c r="C2087" s="21"/>
      <c r="D2087" s="37">
        <f>'[1]LES SAUCES DE BASES'!$E$1716</f>
        <v>13.998665573174319</v>
      </c>
      <c r="E2087" s="22"/>
    </row>
    <row r="2088" spans="1:5" x14ac:dyDescent="0.25">
      <c r="A2088" s="4" t="s">
        <v>2067</v>
      </c>
      <c r="B2088" s="15"/>
      <c r="C2088" s="14"/>
      <c r="D2088" s="38">
        <f>'[1]LES SAUCES DE BASES'!$E$428</f>
        <v>5.6545159128611147</v>
      </c>
      <c r="E2088" s="16"/>
    </row>
    <row r="2089" spans="1:5" x14ac:dyDescent="0.25">
      <c r="A2089" s="6" t="s">
        <v>2068</v>
      </c>
      <c r="B2089" s="20"/>
      <c r="C2089" s="21"/>
      <c r="D2089" s="37">
        <f>'[1]LES SAUCES DE BASES'!$E$1313</f>
        <v>20.006860543997629</v>
      </c>
      <c r="E2089" s="22"/>
    </row>
    <row r="2090" spans="1:5" x14ac:dyDescent="0.25">
      <c r="A2090" s="6" t="s">
        <v>2069</v>
      </c>
      <c r="B2090" s="20"/>
      <c r="C2090" s="21">
        <f>[1]DEFEDIS!C499</f>
        <v>32.58</v>
      </c>
      <c r="D2090" s="37">
        <f>[1]DEFEDIS!D499</f>
        <v>4.4027027027027019</v>
      </c>
      <c r="E2090" s="22" t="str">
        <f>[1]DEFEDIS!E499</f>
        <v>2*3.7L</v>
      </c>
    </row>
    <row r="2091" spans="1:5" x14ac:dyDescent="0.25">
      <c r="A2091" s="4" t="s">
        <v>2070</v>
      </c>
      <c r="B2091" s="15"/>
      <c r="C2091" s="14"/>
      <c r="D2091" s="38">
        <f>'[1]LES SAUCES DE BASES'!$E$1582</f>
        <v>19.217905279380815</v>
      </c>
      <c r="E2091" s="16"/>
    </row>
    <row r="2092" spans="1:5" x14ac:dyDescent="0.25">
      <c r="A2092" s="4" t="s">
        <v>2071</v>
      </c>
      <c r="B2092" s="15"/>
      <c r="C2092" s="14"/>
      <c r="D2092" s="38">
        <f>'[1]LES SAUCES DE BASES'!$E$1275</f>
        <v>20.671031448835198</v>
      </c>
      <c r="E2092" s="16"/>
    </row>
    <row r="2093" spans="1:5" x14ac:dyDescent="0.25">
      <c r="A2093" s="4" t="s">
        <v>2072</v>
      </c>
      <c r="B2093" s="15"/>
      <c r="C2093" s="14">
        <f>[1]DEFEDIS!C500</f>
        <v>19.48</v>
      </c>
      <c r="D2093" s="16">
        <f>[1]DEFEDIS!D500</f>
        <v>2.4350000000000001</v>
      </c>
      <c r="E2093" s="16" t="str">
        <f>[1]DEFEDIS!E500</f>
        <v>2*4 L</v>
      </c>
    </row>
    <row r="2094" spans="1:5" x14ac:dyDescent="0.25">
      <c r="A2094" s="4" t="s">
        <v>2073</v>
      </c>
      <c r="B2094" s="15"/>
      <c r="C2094" s="14"/>
      <c r="D2094" s="38">
        <f>'[1]FICHES TECHNIQUES LOGES FROID'!$E$2886</f>
        <v>4.0768598214285712</v>
      </c>
      <c r="E2094" s="16"/>
    </row>
    <row r="2095" spans="1:5" x14ac:dyDescent="0.25">
      <c r="A2095" s="4" t="s">
        <v>2074</v>
      </c>
      <c r="B2095" s="15"/>
      <c r="C2095" s="14"/>
      <c r="D2095" s="38">
        <f>'[1]LES SAUCES DE BASES'!$E$1683</f>
        <v>11.946628334962217</v>
      </c>
      <c r="E2095" s="16"/>
    </row>
    <row r="2096" spans="1:5" x14ac:dyDescent="0.25">
      <c r="A2096" s="6" t="s">
        <v>2075</v>
      </c>
      <c r="B2096" s="20"/>
      <c r="C2096" s="21">
        <f>[1]DEFEDIS!C502</f>
        <v>18</v>
      </c>
      <c r="D2096" s="37">
        <f>[1]DEFEDIS!D502</f>
        <v>4.7619047619047619</v>
      </c>
      <c r="E2096" s="22" t="str">
        <f>[1]DEFEDIS!E502</f>
        <v>3.78L</v>
      </c>
    </row>
    <row r="2097" spans="1:5" x14ac:dyDescent="0.25">
      <c r="A2097" s="6" t="s">
        <v>2076</v>
      </c>
      <c r="B2097" s="20"/>
      <c r="C2097" s="21">
        <f>[1]DEFEDIS!C503</f>
        <v>18</v>
      </c>
      <c r="D2097" s="37">
        <f>[1]DEFEDIS!D503</f>
        <v>4.7619047619047619</v>
      </c>
      <c r="E2097" s="22" t="str">
        <f>[1]DEFEDIS!E503</f>
        <v>3.78L</v>
      </c>
    </row>
    <row r="2098" spans="1:5" x14ac:dyDescent="0.25">
      <c r="A2098" s="4" t="s">
        <v>2077</v>
      </c>
      <c r="B2098" s="15"/>
      <c r="C2098" s="14">
        <f>[1]BOVITENDRE!$C$131</f>
        <v>51.25</v>
      </c>
      <c r="D2098" s="16">
        <v>51.25</v>
      </c>
      <c r="E2098" s="16" t="s">
        <v>2778</v>
      </c>
    </row>
    <row r="2099" spans="1:5" x14ac:dyDescent="0.25">
      <c r="A2099" s="4" t="s">
        <v>2078</v>
      </c>
      <c r="B2099" s="15"/>
      <c r="C2099" s="14"/>
      <c r="D2099" s="38">
        <f>'[1]LES SAUCES DE BASES'!$E$853</f>
        <v>8.337694875776398</v>
      </c>
      <c r="E2099" s="16"/>
    </row>
    <row r="2100" spans="1:5" x14ac:dyDescent="0.25">
      <c r="A2100" s="6" t="s">
        <v>2079</v>
      </c>
      <c r="B2100" s="20"/>
      <c r="C2100" s="21">
        <f>[1]BOVITENDRE!$C$132</f>
        <v>55.54</v>
      </c>
      <c r="D2100" s="22">
        <f>C2100/3.6</f>
        <v>15.427777777777777</v>
      </c>
      <c r="E2100" s="22" t="s">
        <v>2779</v>
      </c>
    </row>
    <row r="2101" spans="1:5" x14ac:dyDescent="0.25">
      <c r="A2101" s="4" t="s">
        <v>2079</v>
      </c>
      <c r="B2101" s="15"/>
      <c r="C2101" s="14">
        <f>[1]DEFEDIS!$C$508</f>
        <v>48.27</v>
      </c>
      <c r="D2101" s="16">
        <f>C2101/6/2.45</f>
        <v>3.2836734693877547</v>
      </c>
      <c r="E2101" s="16" t="s">
        <v>2780</v>
      </c>
    </row>
    <row r="2102" spans="1:5" x14ac:dyDescent="0.25">
      <c r="A2102" s="4" t="s">
        <v>2080</v>
      </c>
      <c r="B2102" s="15"/>
      <c r="C2102" s="14"/>
      <c r="D2102" s="38">
        <f>'[1]LES SAUCES DE BASES'!$E$1389</f>
        <v>19.458231981117695</v>
      </c>
      <c r="E2102" s="16"/>
    </row>
    <row r="2103" spans="1:5" x14ac:dyDescent="0.25">
      <c r="A2103" s="6" t="s">
        <v>2081</v>
      </c>
      <c r="B2103" s="20"/>
      <c r="C2103" s="21"/>
      <c r="D2103" s="37">
        <f>'[1]LES SAUCES DE BASES'!$E$1006</f>
        <v>9.2900878233367212</v>
      </c>
      <c r="E2103" s="22"/>
    </row>
    <row r="2104" spans="1:5" x14ac:dyDescent="0.25">
      <c r="A2104" s="6" t="s">
        <v>2082</v>
      </c>
      <c r="B2104" s="20"/>
      <c r="C2104" s="21"/>
      <c r="D2104" s="37">
        <f>'[1]LES SAUCES DE BASES'!$E$1652</f>
        <v>20.124312147697601</v>
      </c>
      <c r="E2104" s="22"/>
    </row>
    <row r="2105" spans="1:5" x14ac:dyDescent="0.25">
      <c r="A2105" s="4" t="s">
        <v>2083</v>
      </c>
      <c r="B2105" s="15"/>
      <c r="C2105" s="14"/>
      <c r="D2105" s="38">
        <f>'[1]LES SAUCES DE BASES'!$E$1082</f>
        <v>5.1518062740596262</v>
      </c>
      <c r="E2105" s="16"/>
    </row>
    <row r="2106" spans="1:5" x14ac:dyDescent="0.25">
      <c r="A2106" s="4" t="s">
        <v>2084</v>
      </c>
      <c r="B2106" s="15"/>
      <c r="C2106" s="14"/>
      <c r="D2106" s="38">
        <f>'[1]LES SAUCES DE BASES'!$E$1811</f>
        <v>14.590355248320348</v>
      </c>
      <c r="E2106" s="16"/>
    </row>
    <row r="2107" spans="1:5" x14ac:dyDescent="0.25">
      <c r="A2107" s="4" t="s">
        <v>2085</v>
      </c>
      <c r="B2107" s="15"/>
      <c r="C2107" s="14"/>
      <c r="D2107" s="38">
        <f>'[1]LES SAUCES DE BASES'!$E$1507</f>
        <v>14.325488618285835</v>
      </c>
      <c r="E2107" s="16"/>
    </row>
    <row r="2108" spans="1:5" x14ac:dyDescent="0.25">
      <c r="A2108" s="6" t="s">
        <v>2086</v>
      </c>
      <c r="B2108" s="20"/>
      <c r="C2108" s="21"/>
      <c r="D2108" s="26">
        <f>'[1]LES SAUCES DE BASES'!$E$1044</f>
        <v>13.104215573773152</v>
      </c>
      <c r="E2108" s="22"/>
    </row>
    <row r="2109" spans="1:5" x14ac:dyDescent="0.25">
      <c r="A2109" s="6" t="s">
        <v>2087</v>
      </c>
      <c r="B2109" s="20"/>
      <c r="C2109" s="21">
        <f>[1]DEFEDIS!$C$505</f>
        <v>28.85</v>
      </c>
      <c r="D2109" s="22">
        <f>C2109/2/3.78</f>
        <v>3.8161375661375665</v>
      </c>
      <c r="E2109" s="22" t="s">
        <v>2781</v>
      </c>
    </row>
    <row r="2110" spans="1:5" x14ac:dyDescent="0.25">
      <c r="A2110" s="6" t="s">
        <v>2088</v>
      </c>
      <c r="B2110" s="20"/>
      <c r="C2110" s="21">
        <f>[1]DEFEDIS!C504</f>
        <v>24</v>
      </c>
      <c r="D2110" s="40">
        <f>[1]DEFEDIS!D504</f>
        <v>6.3492063492063497</v>
      </c>
      <c r="E2110" s="22" t="str">
        <f>[1]DEFEDIS!E504</f>
        <v>2*1.89L</v>
      </c>
    </row>
    <row r="2111" spans="1:5" x14ac:dyDescent="0.25">
      <c r="A2111" s="4" t="s">
        <v>2089</v>
      </c>
      <c r="B2111" s="15"/>
      <c r="C2111" s="14">
        <f>[1]DEFEDIS!$C$506</f>
        <v>26.77</v>
      </c>
      <c r="D2111" s="16">
        <f>C2111/2/3.78</f>
        <v>3.5410052910052912</v>
      </c>
      <c r="E2111" s="16" t="s">
        <v>2782</v>
      </c>
    </row>
    <row r="2112" spans="1:5" x14ac:dyDescent="0.25">
      <c r="A2112" s="4" t="s">
        <v>2090</v>
      </c>
      <c r="B2112" s="15"/>
      <c r="C2112" s="14"/>
      <c r="D2112" s="38">
        <f>'[1]MAGGIE OAKES FICHES TECHNIQUES'!$E$2106</f>
        <v>0.73146897540485534</v>
      </c>
      <c r="E2112" s="16" t="s">
        <v>2783</v>
      </c>
    </row>
    <row r="2113" spans="1:5" x14ac:dyDescent="0.25">
      <c r="A2113" s="6" t="s">
        <v>2091</v>
      </c>
      <c r="B2113" s="20"/>
      <c r="C2113" s="21">
        <f>[1]DEFEDIS!C507</f>
        <v>20.48</v>
      </c>
      <c r="D2113" s="22">
        <f>[1]DEFEDIS!D507</f>
        <v>25.6</v>
      </c>
      <c r="E2113" s="22" t="str">
        <f>[1]DEFEDIS!E507</f>
        <v>800GR</v>
      </c>
    </row>
    <row r="2114" spans="1:5" x14ac:dyDescent="0.25">
      <c r="A2114" s="6" t="s">
        <v>2092</v>
      </c>
      <c r="B2114" s="20"/>
      <c r="C2114" s="21"/>
      <c r="D2114" s="37">
        <f>'[1]LES SAUCES DE BASES'!$E$271</f>
        <v>3.135191024229075</v>
      </c>
      <c r="E2114" s="22"/>
    </row>
    <row r="2115" spans="1:5" x14ac:dyDescent="0.25">
      <c r="A2115" s="4" t="s">
        <v>2093</v>
      </c>
      <c r="B2115" s="15"/>
      <c r="C2115" s="14"/>
      <c r="D2115" s="25">
        <f>'[1]LES SAUCES DE BASES'!$E$151</f>
        <v>10.14866469039365</v>
      </c>
      <c r="E2115" s="16"/>
    </row>
    <row r="2116" spans="1:5" x14ac:dyDescent="0.25">
      <c r="A2116" s="4" t="s">
        <v>2094</v>
      </c>
      <c r="B2116" s="15"/>
      <c r="C2116" s="14"/>
      <c r="D2116" s="36">
        <f>'[1]FICHES TECHNIQUES LOGES CHAUD'!$E$15144</f>
        <v>10.526760000854701</v>
      </c>
      <c r="E2116" s="16"/>
    </row>
    <row r="2117" spans="1:5" x14ac:dyDescent="0.25">
      <c r="A2117" s="6" t="s">
        <v>2095</v>
      </c>
      <c r="B2117" s="20"/>
      <c r="C2117" s="21"/>
      <c r="D2117" s="26">
        <f>'[1]LES SAUCES DE BASES'!$E$1351</f>
        <v>6.3525151136279856</v>
      </c>
      <c r="E2117" s="22"/>
    </row>
    <row r="2118" spans="1:5" x14ac:dyDescent="0.25">
      <c r="A2118" s="4" t="s">
        <v>2096</v>
      </c>
      <c r="B2118" s="15"/>
      <c r="C2118" s="14">
        <f>[1]DEFEDIS!C509</f>
        <v>31.57</v>
      </c>
      <c r="D2118" s="38">
        <f>[1]DEFEDIS!D509</f>
        <v>3.94625</v>
      </c>
      <c r="E2118" s="16" t="str">
        <f>[1]DEFEDIS!E509</f>
        <v>8*1LITRE</v>
      </c>
    </row>
    <row r="2119" spans="1:5" x14ac:dyDescent="0.25">
      <c r="A2119" s="6" t="s">
        <v>2097</v>
      </c>
      <c r="B2119" s="20"/>
      <c r="C2119" s="21"/>
      <c r="D2119" s="37" t="e">
        <f>'[1]LES SAUCES DE BASES'!$E$1449</f>
        <v>#N/A</v>
      </c>
      <c r="E2119" s="22"/>
    </row>
    <row r="2120" spans="1:5" x14ac:dyDescent="0.25">
      <c r="A2120" s="4" t="s">
        <v>2098</v>
      </c>
      <c r="B2120" s="15"/>
      <c r="C2120" s="14"/>
      <c r="D2120" s="25">
        <f>'[1]LES SAUCES DE BASES'!$E$1196</f>
        <v>5.5816709792158363</v>
      </c>
      <c r="E2120" s="16"/>
    </row>
    <row r="2121" spans="1:5" x14ac:dyDescent="0.25">
      <c r="A2121" s="6" t="s">
        <v>2099</v>
      </c>
      <c r="B2121" s="20"/>
      <c r="C2121" s="21">
        <f>[1]DEFEDIS!C511</f>
        <v>30.14</v>
      </c>
      <c r="D2121" s="22">
        <f>[1]DEFEDIS!D511</f>
        <v>4.0729729729729724</v>
      </c>
      <c r="E2121" s="22" t="str">
        <f>[1]DEFEDIS!E511</f>
        <v>2*3.7 L</v>
      </c>
    </row>
    <row r="2122" spans="1:5" x14ac:dyDescent="0.25">
      <c r="A2122" s="6" t="s">
        <v>2100</v>
      </c>
      <c r="B2122" s="20"/>
      <c r="C2122" s="21">
        <f>[1]DEFEDIS!$C$510</f>
        <v>44.07</v>
      </c>
      <c r="D2122" s="22">
        <f>C2122/6/2.95</f>
        <v>2.4898305084745762</v>
      </c>
      <c r="E2122" s="22" t="s">
        <v>2784</v>
      </c>
    </row>
    <row r="2123" spans="1:5" x14ac:dyDescent="0.25">
      <c r="A2123" s="6" t="s">
        <v>2101</v>
      </c>
      <c r="B2123" s="20"/>
      <c r="C2123" s="21">
        <f>[1]DEFEDIS!C511</f>
        <v>30.14</v>
      </c>
      <c r="D2123" s="22">
        <f>[1]DEFEDIS!D511</f>
        <v>4.0729729729729724</v>
      </c>
      <c r="E2123" s="22" t="str">
        <f>[1]DEFEDIS!E511</f>
        <v>2*3.7 L</v>
      </c>
    </row>
    <row r="2124" spans="1:5" x14ac:dyDescent="0.25">
      <c r="A2124" s="4" t="s">
        <v>2102</v>
      </c>
      <c r="B2124" s="15"/>
      <c r="C2124" s="14"/>
      <c r="D2124" s="38">
        <f>'[1]FICHES TECH HORS D''OEUVRES'!$E$2730</f>
        <v>14.56117552290204</v>
      </c>
      <c r="E2124" s="16"/>
    </row>
    <row r="2125" spans="1:5" x14ac:dyDescent="0.25">
      <c r="A2125" s="4" t="s">
        <v>2103</v>
      </c>
      <c r="B2125" s="15"/>
      <c r="C2125" s="14"/>
      <c r="D2125" s="38">
        <f>'[1]FICHES TECHNIQUES LOGES CHAUD'!$E$9244</f>
        <v>19.126525585873484</v>
      </c>
      <c r="E2125" s="16"/>
    </row>
    <row r="2126" spans="1:5" x14ac:dyDescent="0.25">
      <c r="A2126" s="4" t="s">
        <v>2104</v>
      </c>
      <c r="B2126" s="15"/>
      <c r="C2126" s="14">
        <f>[1]DEFEDIS!C512</f>
        <v>10</v>
      </c>
      <c r="D2126" s="27">
        <f>[1]DEFEDIS!D512</f>
        <v>10</v>
      </c>
      <c r="E2126" s="16" t="str">
        <f>[1]DEFEDIS!E512</f>
        <v>KG</v>
      </c>
    </row>
    <row r="2127" spans="1:5" x14ac:dyDescent="0.25">
      <c r="A2127" s="6" t="s">
        <v>2105</v>
      </c>
      <c r="B2127" s="20"/>
      <c r="C2127" s="21">
        <f>[1]DEFEDIS!C513</f>
        <v>25.04</v>
      </c>
      <c r="D2127" s="22">
        <f>[1]DEFEDIS!D513</f>
        <v>4.3819999999999997</v>
      </c>
      <c r="E2127" s="22" t="str">
        <f>[1]DEFEDIS!E513</f>
        <v>12*475 ML</v>
      </c>
    </row>
    <row r="2128" spans="1:5" x14ac:dyDescent="0.25">
      <c r="A2128" s="6" t="s">
        <v>2106</v>
      </c>
      <c r="B2128" s="20"/>
      <c r="C2128" s="21"/>
      <c r="D2128" s="37">
        <v>4.12</v>
      </c>
      <c r="E2128" s="22"/>
    </row>
    <row r="2129" spans="1:5" x14ac:dyDescent="0.25">
      <c r="A2129" s="6" t="s">
        <v>2107</v>
      </c>
      <c r="B2129" s="20"/>
      <c r="C2129" s="21"/>
      <c r="D2129" s="42">
        <f>'[1]FICHES TECHNIQUES LOGES CHAUD'!$E$3320</f>
        <v>6.5807642336037775</v>
      </c>
      <c r="E2129" s="22"/>
    </row>
    <row r="2130" spans="1:5" x14ac:dyDescent="0.25">
      <c r="A2130" s="4" t="s">
        <v>2108</v>
      </c>
      <c r="B2130" s="15"/>
      <c r="C2130" s="14"/>
      <c r="D2130" s="38">
        <f>'[1]FICHES TECHNIQUES LOGES FROID'!$E$2792</f>
        <v>3.8626943243701102</v>
      </c>
      <c r="E2130" s="16"/>
    </row>
    <row r="2131" spans="1:5" x14ac:dyDescent="0.25">
      <c r="A2131" s="6" t="s">
        <v>2109</v>
      </c>
      <c r="B2131" s="20"/>
      <c r="C2131" s="21"/>
      <c r="D2131" s="26">
        <f>'[1]LES SAUCES DE BASES'!$E$556</f>
        <v>11.84962130563688</v>
      </c>
      <c r="E2131" s="22"/>
    </row>
    <row r="2132" spans="1:5" x14ac:dyDescent="0.25">
      <c r="A2132" s="6" t="s">
        <v>2110</v>
      </c>
      <c r="B2132" s="20"/>
      <c r="C2132" s="21"/>
      <c r="D2132" s="42">
        <f>'[1]FICHES TECHNIQUES LOGES CHAUD'!$E$12658</f>
        <v>13.413459259259259</v>
      </c>
      <c r="E2132" s="22"/>
    </row>
    <row r="2133" spans="1:5" x14ac:dyDescent="0.25">
      <c r="A2133" s="4" t="s">
        <v>2111</v>
      </c>
      <c r="B2133" s="15"/>
      <c r="C2133" s="14"/>
      <c r="D2133" s="25">
        <f>'[1]LES SAUCES DE BASES'!$E$1120</f>
        <v>5.5930935492233713</v>
      </c>
      <c r="E2133" s="16"/>
    </row>
    <row r="2134" spans="1:5" x14ac:dyDescent="0.25">
      <c r="A2134" s="4" t="s">
        <v>2112</v>
      </c>
      <c r="B2134" s="15"/>
      <c r="C2134" s="14"/>
      <c r="D2134" s="38">
        <f>'[1]LES SAUCES DE BASES'!$E$853</f>
        <v>8.337694875776398</v>
      </c>
      <c r="E2134" s="16"/>
    </row>
    <row r="2135" spans="1:5" x14ac:dyDescent="0.25">
      <c r="A2135" s="6" t="s">
        <v>2113</v>
      </c>
      <c r="B2135" s="20"/>
      <c r="C2135" s="21">
        <f>'[1]CAN-AM FRUITS SECS'!C200</f>
        <v>25</v>
      </c>
      <c r="D2135" s="22">
        <f>'[1]CAN-AM FRUITS SECS'!D200</f>
        <v>25</v>
      </c>
      <c r="E2135" s="22" t="str">
        <f>'[1]CAN-AM FRUITS SECS'!E200</f>
        <v>KG</v>
      </c>
    </row>
    <row r="2136" spans="1:5" x14ac:dyDescent="0.25">
      <c r="A2136" s="6" t="s">
        <v>2114</v>
      </c>
      <c r="B2136" s="20"/>
      <c r="C2136" s="21"/>
      <c r="D2136" s="22">
        <f>'[1]MAGGIE OAKES FICHES TECHNIQUES'!$E$2389</f>
        <v>0.69460774235720901</v>
      </c>
      <c r="E2136" s="22" t="s">
        <v>2551</v>
      </c>
    </row>
    <row r="2137" spans="1:5" x14ac:dyDescent="0.25">
      <c r="A2137" s="6" t="s">
        <v>2115</v>
      </c>
      <c r="B2137" s="20"/>
      <c r="C2137" s="21">
        <f>[1]DEFEDIS!C514</f>
        <v>24.71</v>
      </c>
      <c r="D2137" s="22">
        <f>[1]DEFEDIS!D514</f>
        <v>30.887499999999999</v>
      </c>
      <c r="E2137" s="22" t="str">
        <f>[1]DEFEDIS!E514</f>
        <v>800GR</v>
      </c>
    </row>
    <row r="2138" spans="1:5" x14ac:dyDescent="0.25">
      <c r="A2138" s="4" t="s">
        <v>2116</v>
      </c>
      <c r="B2138" s="15"/>
      <c r="C2138" s="14">
        <f>[1]DEFEDIS!C516</f>
        <v>31.82</v>
      </c>
      <c r="D2138" s="16">
        <f>[1]DEFEDIS!D516</f>
        <v>8.4179894179894177</v>
      </c>
      <c r="E2138" s="16" t="str">
        <f>[1]DEFEDIS!E516</f>
        <v>2*1.89L</v>
      </c>
    </row>
    <row r="2139" spans="1:5" x14ac:dyDescent="0.25">
      <c r="A2139" s="6" t="s">
        <v>2117</v>
      </c>
      <c r="B2139" s="20"/>
      <c r="C2139" s="21">
        <f>[1]DEFEDIS!C518</f>
        <v>62.74</v>
      </c>
      <c r="D2139" s="40">
        <f>[1]DEFEDIS!D518</f>
        <v>8.6267500000000013</v>
      </c>
      <c r="E2139" s="22" t="str">
        <f>[1]DEFEDIS!E518</f>
        <v>16*454GR</v>
      </c>
    </row>
    <row r="2140" spans="1:5" x14ac:dyDescent="0.25">
      <c r="A2140" s="6" t="s">
        <v>2118</v>
      </c>
      <c r="B2140" s="20"/>
      <c r="C2140" s="21">
        <f>[1]DEFEDIS!$C$517</f>
        <v>20.66</v>
      </c>
      <c r="D2140" s="22">
        <f>C2140*1.25</f>
        <v>25.824999999999999</v>
      </c>
      <c r="E2140" s="22" t="s">
        <v>2785</v>
      </c>
    </row>
    <row r="2141" spans="1:5" x14ac:dyDescent="0.25">
      <c r="A2141" s="6" t="s">
        <v>2119</v>
      </c>
      <c r="B2141" s="20"/>
      <c r="C2141" s="21"/>
      <c r="D2141" s="26">
        <f>'[1]LES SAUCES DE BASES'!$E$340</f>
        <v>15.72489657153802</v>
      </c>
      <c r="E2141" s="22"/>
    </row>
    <row r="2142" spans="1:5" x14ac:dyDescent="0.25">
      <c r="A2142" s="6" t="s">
        <v>2120</v>
      </c>
      <c r="B2142" s="20"/>
      <c r="C2142" s="21">
        <f>[1]DEFEDIS!C519</f>
        <v>20.23</v>
      </c>
      <c r="D2142" s="22">
        <f>[1]DEFEDIS!D519</f>
        <v>5.3518518518518521</v>
      </c>
      <c r="E2142" s="22" t="str">
        <f>[1]DEFEDIS!E519</f>
        <v>2*1.89L</v>
      </c>
    </row>
    <row r="2143" spans="1:5" x14ac:dyDescent="0.25">
      <c r="A2143" s="6" t="s">
        <v>2121</v>
      </c>
      <c r="B2143" s="20"/>
      <c r="C2143" s="21"/>
      <c r="D2143" s="42">
        <f>'[1]FICHES TECHNIQUES LOGES FROID'!$F$12338</f>
        <v>5.3392113466201145</v>
      </c>
      <c r="E2143" s="22" t="s">
        <v>2644</v>
      </c>
    </row>
    <row r="2144" spans="1:5" x14ac:dyDescent="0.25">
      <c r="A2144" s="4" t="s">
        <v>2122</v>
      </c>
      <c r="B2144" s="15"/>
      <c r="C2144" s="14"/>
      <c r="D2144" s="38">
        <f>'[1]LES SAUCES DE BASES'!$E$1158</f>
        <v>19.479930243830559</v>
      </c>
      <c r="E2144" s="16"/>
    </row>
    <row r="2145" spans="1:5" x14ac:dyDescent="0.25">
      <c r="A2145" s="4" t="s">
        <v>2123</v>
      </c>
      <c r="B2145" s="15"/>
      <c r="C2145" s="14"/>
      <c r="D2145" s="38">
        <f>'[1]MAGGIE OAKES FICHES TECHNIQUES'!$E$3190</f>
        <v>2.2903966666666666</v>
      </c>
      <c r="E2145" s="16" t="s">
        <v>2644</v>
      </c>
    </row>
    <row r="2146" spans="1:5" x14ac:dyDescent="0.25">
      <c r="A2146" s="6" t="s">
        <v>2124</v>
      </c>
      <c r="B2146" s="20"/>
      <c r="C2146" s="21">
        <f>[1]DEFEDIS!C520</f>
        <v>104.66</v>
      </c>
      <c r="D2146" s="22">
        <f>[1]DEFEDIS!D520</f>
        <v>0.72680555555555548</v>
      </c>
      <c r="E2146" s="22" t="str">
        <f>[1]DEFEDIS!E520</f>
        <v>144*3.7ML</v>
      </c>
    </row>
    <row r="2147" spans="1:5" x14ac:dyDescent="0.25">
      <c r="A2147" s="6" t="s">
        <v>2125</v>
      </c>
      <c r="B2147" s="20"/>
      <c r="C2147" s="21"/>
      <c r="D2147" s="37">
        <f>'[1]LES SAUCES DE BASES'!$E$181</f>
        <v>4.4554688020068527</v>
      </c>
      <c r="E2147" s="22"/>
    </row>
    <row r="2148" spans="1:5" x14ac:dyDescent="0.25">
      <c r="A2148" s="6" t="s">
        <v>2126</v>
      </c>
      <c r="B2148" s="20"/>
      <c r="C2148" s="21"/>
      <c r="D2148" s="42">
        <f>'[1]FICHES TECHNIQUES LOGES CHAUD'!$E$14346</f>
        <v>8.4677166533635368</v>
      </c>
      <c r="E2148" s="22"/>
    </row>
    <row r="2149" spans="1:5" x14ac:dyDescent="0.25">
      <c r="A2149" s="6" t="s">
        <v>2127</v>
      </c>
      <c r="B2149" s="20"/>
      <c r="C2149" s="21">
        <f>[1]DEFEDIS!C521</f>
        <v>43.85</v>
      </c>
      <c r="D2149" s="23">
        <f>[1]DEFEDIS!D521</f>
        <v>3.508</v>
      </c>
      <c r="E2149" s="22" t="str">
        <f>[1]DEFEDIS!E521</f>
        <v>12.5L</v>
      </c>
    </row>
    <row r="2150" spans="1:5" x14ac:dyDescent="0.25">
      <c r="A2150" s="6" t="s">
        <v>2128</v>
      </c>
      <c r="B2150" s="20"/>
      <c r="C2150" s="21">
        <f>[1]DEFEDIS!C522</f>
        <v>31.61</v>
      </c>
      <c r="D2150" s="37">
        <f>[1]DEFEDIS!D522</f>
        <v>4.2716216216216214</v>
      </c>
      <c r="E2150" s="22" t="str">
        <f>[1]DEFEDIS!E522</f>
        <v>2*3.7L</v>
      </c>
    </row>
    <row r="2151" spans="1:5" x14ac:dyDescent="0.25">
      <c r="A2151" s="6" t="s">
        <v>2129</v>
      </c>
      <c r="B2151" s="20"/>
      <c r="C2151" s="21"/>
      <c r="D2151" s="42">
        <f>'[1]FICHES TECHNIQUES LOGES CHAUD'!$E$15315</f>
        <v>15.531938588295445</v>
      </c>
      <c r="E2151" s="22"/>
    </row>
    <row r="2152" spans="1:5" x14ac:dyDescent="0.25">
      <c r="A2152" s="6" t="s">
        <v>2130</v>
      </c>
      <c r="B2152" s="20"/>
      <c r="C2152" s="21">
        <f>[1]DEFEDIS!C523</f>
        <v>31.61</v>
      </c>
      <c r="D2152" s="23">
        <f>[1]DEFEDIS!D523</f>
        <v>4.2716216216216214</v>
      </c>
      <c r="E2152" s="22" t="str">
        <f>[1]DEFEDIS!E523</f>
        <v>2*3.7L</v>
      </c>
    </row>
    <row r="2153" spans="1:5" x14ac:dyDescent="0.25">
      <c r="A2153" s="6" t="s">
        <v>2131</v>
      </c>
      <c r="B2153" s="20"/>
      <c r="C2153" s="21">
        <f>[1]DEFEDIS!C524</f>
        <v>40.17</v>
      </c>
      <c r="D2153" s="23">
        <f>[1]DEFEDIS!D524</f>
        <v>4.6493055555555562</v>
      </c>
      <c r="E2153" s="22" t="str">
        <f>[1]DEFEDIS!E524</f>
        <v>12*0.72L</v>
      </c>
    </row>
    <row r="2154" spans="1:5" x14ac:dyDescent="0.25">
      <c r="A2154" s="4" t="s">
        <v>2132</v>
      </c>
      <c r="B2154" s="15"/>
      <c r="C2154" s="14"/>
      <c r="D2154" s="38">
        <f>'[1]LES SAUCES DE BASES'!$E$1237</f>
        <v>8.0628947299148681</v>
      </c>
      <c r="E2154" s="16"/>
    </row>
    <row r="2155" spans="1:5" x14ac:dyDescent="0.25">
      <c r="A2155" s="6" t="s">
        <v>2133</v>
      </c>
      <c r="B2155" s="20"/>
      <c r="C2155" s="21"/>
      <c r="D2155" s="37">
        <f>'[1]FICHES TECHNIQUES LOGES FROID'!$E$7006</f>
        <v>4.7917200147303083</v>
      </c>
      <c r="E2155" s="22"/>
    </row>
    <row r="2156" spans="1:5" x14ac:dyDescent="0.25">
      <c r="A2156" s="6" t="s">
        <v>2134</v>
      </c>
      <c r="B2156" s="20"/>
      <c r="C2156" s="21">
        <f>[1]DEFEDIS!C525</f>
        <v>22.57</v>
      </c>
      <c r="D2156" s="23">
        <f>[1]DEFEDIS!D525</f>
        <v>2.9854497354497358</v>
      </c>
      <c r="E2156" s="22" t="str">
        <f>[1]DEFEDIS!E525</f>
        <v>2*3.78LITRES</v>
      </c>
    </row>
    <row r="2157" spans="1:5" x14ac:dyDescent="0.25">
      <c r="A2157" s="6" t="s">
        <v>2135</v>
      </c>
      <c r="B2157" s="20"/>
      <c r="C2157" s="21"/>
      <c r="D2157" s="37">
        <f>'[1]LES SAUCES DE BASES'!$E$967</f>
        <v>5.8400271323035247</v>
      </c>
      <c r="E2157" s="22"/>
    </row>
    <row r="2158" spans="1:5" x14ac:dyDescent="0.25">
      <c r="A2158" s="4" t="s">
        <v>2136</v>
      </c>
      <c r="B2158" s="15"/>
      <c r="C2158" s="14"/>
      <c r="D2158" s="38">
        <f>'[1]LES SAUCES DE BASES'!$E$929</f>
        <v>8.8230082066143183</v>
      </c>
      <c r="E2158" s="16"/>
    </row>
    <row r="2159" spans="1:5" x14ac:dyDescent="0.25">
      <c r="A2159" s="6" t="s">
        <v>2137</v>
      </c>
      <c r="B2159" s="20"/>
      <c r="C2159" s="21"/>
      <c r="D2159" s="37">
        <f>'[1]FICHES TECHNIQUES LOGES FROID'!$E$2886</f>
        <v>4.0768598214285712</v>
      </c>
      <c r="E2159" s="22"/>
    </row>
    <row r="2160" spans="1:5" x14ac:dyDescent="0.25">
      <c r="A2160" s="4" t="s">
        <v>2138</v>
      </c>
      <c r="B2160" s="15"/>
      <c r="C2160" s="14">
        <f>[1]DEFEDIS!C526</f>
        <v>25.69</v>
      </c>
      <c r="D2160" s="16">
        <f>[1]DEFEDIS!D526</f>
        <v>3.3981481481481484</v>
      </c>
      <c r="E2160" s="16" t="str">
        <f>[1]DEFEDIS!E526</f>
        <v>2*3.78LITRES</v>
      </c>
    </row>
    <row r="2161" spans="1:5" x14ac:dyDescent="0.25">
      <c r="A2161" s="6" t="s">
        <v>2139</v>
      </c>
      <c r="B2161" s="20"/>
      <c r="C2161" s="21">
        <f>[1]DEFEDIS!C527</f>
        <v>54.22</v>
      </c>
      <c r="D2161" s="22">
        <f>[1]DEFEDIS!D527</f>
        <v>3.5859788359788363</v>
      </c>
      <c r="E2161" s="22" t="str">
        <f>[1]DEFEDIS!E527</f>
        <v>4*3.78LITRE</v>
      </c>
    </row>
    <row r="2162" spans="1:5" x14ac:dyDescent="0.25">
      <c r="A2162" s="4" t="s">
        <v>2140</v>
      </c>
      <c r="B2162" s="15"/>
      <c r="C2162" s="14"/>
      <c r="D2162" s="38">
        <f>'[1]FICHES TECHNIQUES LOGES FROID'!$E$2933</f>
        <v>4.1190665248639515</v>
      </c>
      <c r="E2162" s="16"/>
    </row>
    <row r="2163" spans="1:5" x14ac:dyDescent="0.25">
      <c r="A2163" s="4" t="s">
        <v>2141</v>
      </c>
      <c r="B2163" s="15"/>
      <c r="C2163" s="14"/>
      <c r="D2163" s="38">
        <f>'[1]LES SAUCES DE BASES'!$E$1420</f>
        <v>2.3576824760635033</v>
      </c>
      <c r="E2163" s="16"/>
    </row>
    <row r="2164" spans="1:5" x14ac:dyDescent="0.25">
      <c r="A2164" s="4" t="s">
        <v>2142</v>
      </c>
      <c r="B2164" s="15"/>
      <c r="C2164" s="14"/>
      <c r="D2164" s="36">
        <f>'[1]FICHES TECHNIQUES LOGES CHAUD'!$E$16170</f>
        <v>3.3549479166666667</v>
      </c>
      <c r="E2164" s="16"/>
    </row>
    <row r="2165" spans="1:5" x14ac:dyDescent="0.25">
      <c r="A2165" s="6" t="s">
        <v>2143</v>
      </c>
      <c r="B2165" s="20"/>
      <c r="C2165" s="21">
        <f>[1]DEFEDIS!C515</f>
        <v>16.690000000000001</v>
      </c>
      <c r="D2165" s="22">
        <f>[1]DEFEDIS!D515</f>
        <v>4.4036939313984176</v>
      </c>
      <c r="E2165" s="22" t="str">
        <f>[1]DEFEDIS!E515</f>
        <v>3.79 L</v>
      </c>
    </row>
    <row r="2166" spans="1:5" x14ac:dyDescent="0.25">
      <c r="A2166" s="6" t="s">
        <v>2144</v>
      </c>
      <c r="B2166" s="20"/>
      <c r="C2166" s="21">
        <f>[1]DEFEDIS!C528</f>
        <v>54.22</v>
      </c>
      <c r="D2166" s="22">
        <f>[1]DEFEDIS!D528</f>
        <v>3.5859788359788363</v>
      </c>
      <c r="E2166" s="22" t="str">
        <f>[1]DEFEDIS!E528</f>
        <v>4*3.78LITRE</v>
      </c>
    </row>
    <row r="2167" spans="1:5" x14ac:dyDescent="0.25">
      <c r="A2167" s="6" t="s">
        <v>2145</v>
      </c>
      <c r="B2167" s="20"/>
      <c r="C2167" s="21"/>
      <c r="D2167" s="22">
        <v>0.75</v>
      </c>
      <c r="E2167" s="22"/>
    </row>
    <row r="2168" spans="1:5" x14ac:dyDescent="0.25">
      <c r="A2168" s="6" t="s">
        <v>2146</v>
      </c>
      <c r="B2168" s="20"/>
      <c r="C2168" s="21"/>
      <c r="D2168" s="42">
        <f>'[1]FICHES TECHNIQUES LOGES CHAUD'!$E$13189</f>
        <v>6.2544467273978883</v>
      </c>
      <c r="E2168" s="22"/>
    </row>
    <row r="2169" spans="1:5" x14ac:dyDescent="0.25">
      <c r="A2169" s="4" t="s">
        <v>2147</v>
      </c>
      <c r="B2169" s="15"/>
      <c r="C2169" s="14">
        <f>[1]DEFEDIS!$C$529</f>
        <v>61.04</v>
      </c>
      <c r="D2169" s="16">
        <f>C2169/12*7.04</f>
        <v>35.810133333333333</v>
      </c>
      <c r="E2169" s="16" t="s">
        <v>2786</v>
      </c>
    </row>
    <row r="2170" spans="1:5" x14ac:dyDescent="0.25">
      <c r="A2170" s="4" t="s">
        <v>2148</v>
      </c>
      <c r="B2170" s="15"/>
      <c r="C2170" s="14">
        <f>[1]DEFEDIS!C531</f>
        <v>20.23</v>
      </c>
      <c r="D2170" s="16">
        <f>[1]DEFEDIS!D531</f>
        <v>5.3518518518518521</v>
      </c>
      <c r="E2170" s="16" t="str">
        <f>[1]DEFEDIS!E531</f>
        <v>2*1.89L</v>
      </c>
    </row>
    <row r="2171" spans="1:5" x14ac:dyDescent="0.25">
      <c r="A2171" s="4" t="s">
        <v>2149</v>
      </c>
      <c r="B2171" s="15"/>
      <c r="C2171" s="14"/>
      <c r="D2171" s="38">
        <f>'[1]FICHES TECHNIQUES LOGES FROID'!$E$2981</f>
        <v>4.1877031989849955</v>
      </c>
      <c r="E2171" s="16"/>
    </row>
    <row r="2172" spans="1:5" x14ac:dyDescent="0.25">
      <c r="A2172" s="6" t="s">
        <v>2150</v>
      </c>
      <c r="B2172" s="20"/>
      <c r="C2172" s="21">
        <f>[1]DEFEDIS!C532</f>
        <v>31.76</v>
      </c>
      <c r="D2172" s="22">
        <f>[1]DEFEDIS!D532</f>
        <v>4.2918918918918916</v>
      </c>
      <c r="E2172" s="22" t="str">
        <f>[1]DEFEDIS!E532</f>
        <v>2*3.7L</v>
      </c>
    </row>
    <row r="2173" spans="1:5" x14ac:dyDescent="0.25">
      <c r="A2173" s="6" t="s">
        <v>2151</v>
      </c>
      <c r="B2173" s="20"/>
      <c r="C2173" s="21">
        <f>[1]DEFEDIS!C533</f>
        <v>31.76</v>
      </c>
      <c r="D2173" s="22">
        <f>[1]DEFEDIS!D533</f>
        <v>4.2918918918918916</v>
      </c>
      <c r="E2173" s="22" t="str">
        <f>[1]DEFEDIS!E533</f>
        <v>2*3.7 LITRE</v>
      </c>
    </row>
    <row r="2174" spans="1:5" x14ac:dyDescent="0.25">
      <c r="A2174" s="6" t="s">
        <v>2152</v>
      </c>
      <c r="B2174" s="20"/>
      <c r="C2174" s="21"/>
      <c r="D2174" s="37">
        <f>'[1]FICHES TECHNIQUES LOGES CHAUD'!$E$16056</f>
        <v>8.0561893983741477</v>
      </c>
      <c r="E2174" s="22"/>
    </row>
    <row r="2175" spans="1:5" x14ac:dyDescent="0.25">
      <c r="A2175" s="6" t="s">
        <v>2153</v>
      </c>
      <c r="B2175" s="20"/>
      <c r="C2175" s="21"/>
      <c r="D2175" s="42">
        <f>'[1]FICHES TECHNIQUES LOGES CHAUD'!$E$16227</f>
        <v>4.7893098508065286</v>
      </c>
      <c r="E2175" s="22"/>
    </row>
    <row r="2176" spans="1:5" x14ac:dyDescent="0.25">
      <c r="A2176" s="6" t="s">
        <v>2154</v>
      </c>
      <c r="B2176" s="20"/>
      <c r="C2176" s="21"/>
      <c r="D2176" s="37">
        <f>'[1]LES SAUCES DE BASES'!$E$241</f>
        <v>5.693661971830986</v>
      </c>
      <c r="E2176" s="22"/>
    </row>
    <row r="2177" spans="1:5" x14ac:dyDescent="0.25">
      <c r="A2177" s="6" t="s">
        <v>2155</v>
      </c>
      <c r="B2177" s="20"/>
      <c r="C2177" s="21"/>
      <c r="D2177" s="42">
        <f>'[1]FICHES TECHNIQUES LOGES CHAUD'!$E$14916</f>
        <v>3.5929469471662512</v>
      </c>
      <c r="E2177" s="22"/>
    </row>
    <row r="2178" spans="1:5" x14ac:dyDescent="0.25">
      <c r="A2178" s="6" t="s">
        <v>2156</v>
      </c>
      <c r="B2178" s="20"/>
      <c r="C2178" s="21">
        <f>[1]DEFEDIS!C534</f>
        <v>28.81</v>
      </c>
      <c r="D2178" s="22">
        <f>[1]DEFEDIS!D534</f>
        <v>1.6907276995305165</v>
      </c>
      <c r="E2178" s="22" t="str">
        <f>[1]DEFEDIS!E534</f>
        <v>6*2.84L</v>
      </c>
    </row>
    <row r="2179" spans="1:5" x14ac:dyDescent="0.25">
      <c r="A2179" s="4" t="s">
        <v>2157</v>
      </c>
      <c r="B2179" s="15"/>
      <c r="C2179" s="14">
        <f>[1]DEFEDIS!$C$535</f>
        <v>72.819999999999993</v>
      </c>
      <c r="D2179" s="16">
        <f>C2179/10</f>
        <v>7.2819999999999991</v>
      </c>
      <c r="E2179" s="16" t="s">
        <v>2787</v>
      </c>
    </row>
    <row r="2180" spans="1:5" x14ac:dyDescent="0.25">
      <c r="A2180" s="4" t="s">
        <v>2158</v>
      </c>
      <c r="B2180" s="15"/>
      <c r="C2180" s="14">
        <f>[1]DEFEDIS!C536</f>
        <v>72.819999999999993</v>
      </c>
      <c r="D2180" s="16">
        <f>[1]DEFEDIS!D536</f>
        <v>7.2819999999999991</v>
      </c>
      <c r="E2180" s="16" t="str">
        <f>[1]DEFEDIS!E536</f>
        <v>10L</v>
      </c>
    </row>
    <row r="2181" spans="1:5" x14ac:dyDescent="0.25">
      <c r="A2181" s="4" t="s">
        <v>2159</v>
      </c>
      <c r="B2181" s="15"/>
      <c r="C2181" s="14"/>
      <c r="D2181" s="38">
        <f>'[1]LES SAUCES DE BASES'!$E$1749</f>
        <v>6.1943754465182259</v>
      </c>
      <c r="E2181" s="16"/>
    </row>
    <row r="2182" spans="1:5" x14ac:dyDescent="0.25">
      <c r="A2182" s="4" t="s">
        <v>2160</v>
      </c>
      <c r="B2182" s="15"/>
      <c r="C2182" s="14"/>
      <c r="D2182" s="38">
        <f>'[1]LES SAUCES DE BASES'!$E$618</f>
        <v>5.0760170313432678</v>
      </c>
      <c r="E2182" s="16"/>
    </row>
    <row r="2183" spans="1:5" x14ac:dyDescent="0.25">
      <c r="A2183" s="6" t="s">
        <v>2161</v>
      </c>
      <c r="B2183" s="20"/>
      <c r="C2183" s="21">
        <f>[1]DEFEDIS!$C$537</f>
        <v>21.78</v>
      </c>
      <c r="D2183" s="22">
        <f>C2183/12*6.75</f>
        <v>12.251250000000001</v>
      </c>
      <c r="E2183" s="22" t="s">
        <v>2788</v>
      </c>
    </row>
    <row r="2184" spans="1:5" x14ac:dyDescent="0.25">
      <c r="A2184" s="4" t="s">
        <v>2162</v>
      </c>
      <c r="B2184" s="15"/>
      <c r="C2184" s="14">
        <f>[1]BOVITENDRE!$C$135</f>
        <v>16.59</v>
      </c>
      <c r="D2184" s="16">
        <v>16.59</v>
      </c>
      <c r="E2184" s="16" t="s">
        <v>2789</v>
      </c>
    </row>
    <row r="2185" spans="1:5" x14ac:dyDescent="0.25">
      <c r="A2185" s="4" t="s">
        <v>2163</v>
      </c>
      <c r="B2185" s="15"/>
      <c r="C2185" s="14">
        <f>[1]Slovenia!C52</f>
        <v>12.95</v>
      </c>
      <c r="D2185" s="16">
        <f>[1]Slovenia!D52</f>
        <v>12.95</v>
      </c>
      <c r="E2185" s="16" t="str">
        <f>[1]Slovenia!E52</f>
        <v>KG</v>
      </c>
    </row>
    <row r="2186" spans="1:5" x14ac:dyDescent="0.25">
      <c r="A2186" s="4" t="s">
        <v>2164</v>
      </c>
      <c r="B2186" s="15"/>
      <c r="C2186" s="14">
        <f>'[1]VIANDE LAUZON'!C81</f>
        <v>19.149999999999999</v>
      </c>
      <c r="D2186" s="39">
        <f>'[1]VIANDE LAUZON'!D81</f>
        <v>19.149999999999999</v>
      </c>
      <c r="E2186" s="16" t="str">
        <f>'[1]VIANDE LAUZON'!E81</f>
        <v>KG</v>
      </c>
    </row>
    <row r="2187" spans="1:5" x14ac:dyDescent="0.25">
      <c r="A2187" s="4" t="s">
        <v>2165</v>
      </c>
      <c r="B2187" s="15"/>
      <c r="C2187" s="14">
        <f>[1]DEFEDIS!C538</f>
        <v>19.52</v>
      </c>
      <c r="D2187" s="16">
        <f>[1]DEFEDIS!D538</f>
        <v>3.9039999999999999</v>
      </c>
      <c r="E2187" s="16" t="str">
        <f>[1]DEFEDIS!E538</f>
        <v>5KG</v>
      </c>
    </row>
    <row r="2188" spans="1:5" x14ac:dyDescent="0.25">
      <c r="A2188" s="6" t="s">
        <v>2166</v>
      </c>
      <c r="B2188" s="20"/>
      <c r="C2188" s="21">
        <f>[1]Slovenia!$C$58</f>
        <v>8.9499999999999993</v>
      </c>
      <c r="D2188" s="22">
        <f>C2188</f>
        <v>8.9499999999999993</v>
      </c>
      <c r="E2188" s="22" t="s">
        <v>2552</v>
      </c>
    </row>
    <row r="2189" spans="1:5" x14ac:dyDescent="0.25">
      <c r="A2189" s="4" t="s">
        <v>2167</v>
      </c>
      <c r="B2189" s="15"/>
      <c r="C2189" s="14">
        <f>'[1]VIANDE LAUZON'!C73</f>
        <v>6.28</v>
      </c>
      <c r="D2189" s="39">
        <f>'[1]VIANDE LAUZON'!D73</f>
        <v>6.28</v>
      </c>
      <c r="E2189" s="16" t="str">
        <f>'[1]VIANDE LAUZON'!E73</f>
        <v>KG</v>
      </c>
    </row>
    <row r="2190" spans="1:5" x14ac:dyDescent="0.25">
      <c r="A2190" s="4" t="s">
        <v>2168</v>
      </c>
      <c r="B2190" s="15"/>
      <c r="C2190" s="14">
        <f>[1]Slovenia!C25</f>
        <v>9.9499999999999993</v>
      </c>
      <c r="D2190" s="16">
        <f>[1]Slovenia!D25</f>
        <v>9.9499999999999993</v>
      </c>
      <c r="E2190" s="16" t="str">
        <f>[1]Slovenia!E25</f>
        <v>KG</v>
      </c>
    </row>
    <row r="2191" spans="1:5" x14ac:dyDescent="0.25">
      <c r="A2191" s="4" t="s">
        <v>2169</v>
      </c>
      <c r="B2191" s="15"/>
      <c r="C2191" s="14">
        <f>'[1]VIANDE LAUZON'!C75</f>
        <v>10.69</v>
      </c>
      <c r="D2191" s="39">
        <f>'[1]VIANDE LAUZON'!D75</f>
        <v>10.69</v>
      </c>
      <c r="E2191" s="16" t="str">
        <f>'[1]VIANDE LAUZON'!E75</f>
        <v>KG</v>
      </c>
    </row>
    <row r="2192" spans="1:5" x14ac:dyDescent="0.25">
      <c r="A2192" s="4" t="s">
        <v>2170</v>
      </c>
      <c r="B2192" s="15"/>
      <c r="C2192" s="14">
        <f>'[1]Pro bouffe'!$C$50</f>
        <v>10.199999999999999</v>
      </c>
      <c r="D2192" s="16">
        <f>C2192</f>
        <v>10.199999999999999</v>
      </c>
      <c r="E2192" s="16" t="s">
        <v>2552</v>
      </c>
    </row>
    <row r="2193" spans="1:5" x14ac:dyDescent="0.25">
      <c r="A2193" s="6" t="s">
        <v>2171</v>
      </c>
      <c r="B2193" s="20"/>
      <c r="C2193" s="21">
        <f>[1]Slovenia!$C$64</f>
        <v>9.9499999999999993</v>
      </c>
      <c r="D2193" s="22">
        <f>C2193</f>
        <v>9.9499999999999993</v>
      </c>
      <c r="E2193" s="22" t="s">
        <v>2552</v>
      </c>
    </row>
    <row r="2194" spans="1:5" x14ac:dyDescent="0.25">
      <c r="A2194" s="6" t="s">
        <v>2172</v>
      </c>
      <c r="B2194" s="20"/>
      <c r="C2194" s="21">
        <f>'[1]VIANDE LAUZON'!C82</f>
        <v>9.3800000000000008</v>
      </c>
      <c r="D2194" s="40">
        <f>'[1]VIANDE LAUZON'!D82</f>
        <v>9.3800000000000008</v>
      </c>
      <c r="E2194" s="22" t="str">
        <f>'[1]VIANDE LAUZON'!E82</f>
        <v>KG</v>
      </c>
    </row>
    <row r="2195" spans="1:5" x14ac:dyDescent="0.25">
      <c r="A2195" s="6" t="s">
        <v>2173</v>
      </c>
      <c r="B2195" s="20"/>
      <c r="C2195" s="21">
        <f>'[1]VIANDE LAUZON'!C74</f>
        <v>6.28</v>
      </c>
      <c r="D2195" s="40">
        <f>'[1]VIANDE LAUZON'!D74</f>
        <v>6.28</v>
      </c>
      <c r="E2195" s="22" t="str">
        <f>'[1]VIANDE LAUZON'!E74</f>
        <v>KG</v>
      </c>
    </row>
    <row r="2196" spans="1:5" x14ac:dyDescent="0.25">
      <c r="A2196" s="4" t="s">
        <v>2174</v>
      </c>
      <c r="B2196" s="15"/>
      <c r="C2196" s="14">
        <f>'[1]VIANDE LAUZON'!C83</f>
        <v>9.3800000000000008</v>
      </c>
      <c r="D2196" s="39">
        <f>'[1]VIANDE LAUZON'!D83</f>
        <v>9.3800000000000008</v>
      </c>
      <c r="E2196" s="16" t="str">
        <f>'[1]VIANDE LAUZON'!E83</f>
        <v>KG</v>
      </c>
    </row>
    <row r="2197" spans="1:5" x14ac:dyDescent="0.25">
      <c r="A2197" s="4" t="s">
        <v>2175</v>
      </c>
      <c r="B2197" s="15"/>
      <c r="C2197" s="14">
        <f>[1]DEFEDIS!$C$539</f>
        <v>14.8</v>
      </c>
      <c r="D2197" s="16">
        <f>C2197</f>
        <v>14.8</v>
      </c>
      <c r="E2197" s="16" t="s">
        <v>2552</v>
      </c>
    </row>
    <row r="2198" spans="1:5" x14ac:dyDescent="0.25">
      <c r="A2198" s="4" t="s">
        <v>2176</v>
      </c>
      <c r="B2198" s="15"/>
      <c r="C2198" s="14">
        <f>[1]Slovenia!C53</f>
        <v>9.4499999999999993</v>
      </c>
      <c r="D2198" s="16">
        <f>[1]Slovenia!D53</f>
        <v>9.4499999999999993</v>
      </c>
      <c r="E2198" s="16" t="str">
        <f>[1]Slovenia!E53</f>
        <v>KG</v>
      </c>
    </row>
    <row r="2199" spans="1:5" x14ac:dyDescent="0.25">
      <c r="A2199" s="4" t="s">
        <v>2177</v>
      </c>
      <c r="B2199" s="15"/>
      <c r="C2199" s="14"/>
      <c r="D2199" s="38">
        <f>'[1]FICHES TECHNIQUES LOGES CHAUD'!$E$4384</f>
        <v>0.69398249999999995</v>
      </c>
      <c r="E2199" s="16"/>
    </row>
    <row r="2200" spans="1:5" x14ac:dyDescent="0.25">
      <c r="A2200" s="4" t="s">
        <v>2178</v>
      </c>
      <c r="B2200" s="15"/>
      <c r="C2200" s="14">
        <f>[1]Slovenia!C52</f>
        <v>12.95</v>
      </c>
      <c r="D2200" s="16">
        <f>[1]Slovenia!D52</f>
        <v>12.95</v>
      </c>
      <c r="E2200" s="16" t="str">
        <f>[1]Slovenia!E52</f>
        <v>KG</v>
      </c>
    </row>
    <row r="2201" spans="1:5" x14ac:dyDescent="0.25">
      <c r="A2201" s="6" t="s">
        <v>2179</v>
      </c>
      <c r="B2201" s="20"/>
      <c r="C2201" s="21">
        <f>[1]BOVITENDRE!C137</f>
        <v>33.950000000000003</v>
      </c>
      <c r="D2201" s="22">
        <f>[1]BOVITENDRE!D137</f>
        <v>6.7900000000000009</v>
      </c>
      <c r="E2201" s="22" t="str">
        <f>[1]BOVITENDRE!E137</f>
        <v>5 KG</v>
      </c>
    </row>
    <row r="2202" spans="1:5" x14ac:dyDescent="0.25">
      <c r="A2202" s="4" t="s">
        <v>2180</v>
      </c>
      <c r="B2202" s="15"/>
      <c r="C2202" s="14">
        <f>[1]BOVITENDRE!C136</f>
        <v>33.950000000000003</v>
      </c>
      <c r="D2202" s="16">
        <f>[1]BOVITENDRE!D136</f>
        <v>6.7900000000000009</v>
      </c>
      <c r="E2202" s="16" t="str">
        <f>[1]BOVITENDRE!E136</f>
        <v>5KG</v>
      </c>
    </row>
    <row r="2203" spans="1:5" x14ac:dyDescent="0.25">
      <c r="A2203" s="4" t="s">
        <v>2181</v>
      </c>
      <c r="B2203" s="15"/>
      <c r="C2203" s="14">
        <f>[1]BOVITENDRE!C138</f>
        <v>13.49</v>
      </c>
      <c r="D2203" s="16">
        <f>[1]BOVITENDRE!D138</f>
        <v>13.49</v>
      </c>
      <c r="E2203" s="16" t="str">
        <f>[1]BOVITENDRE!E138</f>
        <v>KG</v>
      </c>
    </row>
    <row r="2204" spans="1:5" x14ac:dyDescent="0.25">
      <c r="A2204" s="4" t="s">
        <v>2182</v>
      </c>
      <c r="B2204" s="15"/>
      <c r="C2204" s="14">
        <f>[1]BOVITENDRE!C139</f>
        <v>6.56</v>
      </c>
      <c r="D2204" s="16">
        <f>[1]BOVITENDRE!D139</f>
        <v>6.56</v>
      </c>
      <c r="E2204" s="16" t="str">
        <f>[1]BOVITENDRE!E139</f>
        <v>KG</v>
      </c>
    </row>
    <row r="2205" spans="1:5" x14ac:dyDescent="0.25">
      <c r="A2205" s="4" t="s">
        <v>2183</v>
      </c>
      <c r="B2205" s="15"/>
      <c r="C2205" s="14">
        <f>[1]DEFEDIS!C539</f>
        <v>14.8</v>
      </c>
      <c r="D2205" s="16">
        <f>[1]DEFEDIS!D539</f>
        <v>7.4</v>
      </c>
      <c r="E2205" s="16" t="str">
        <f>[1]DEFEDIS!E539</f>
        <v>2KG</v>
      </c>
    </row>
    <row r="2206" spans="1:5" x14ac:dyDescent="0.25">
      <c r="A2206" s="6" t="s">
        <v>2184</v>
      </c>
      <c r="B2206" s="20"/>
      <c r="C2206" s="21">
        <f>'[1]GOURMET PRIVILÈGE'!$C$68</f>
        <v>13</v>
      </c>
      <c r="D2206" s="22">
        <f>C2206</f>
        <v>13</v>
      </c>
      <c r="E2206" s="22" t="s">
        <v>2552</v>
      </c>
    </row>
    <row r="2207" spans="1:5" x14ac:dyDescent="0.25">
      <c r="A2207" s="6" t="s">
        <v>2185</v>
      </c>
      <c r="B2207" s="20"/>
      <c r="C2207" s="21">
        <f>[1]Slovenia!C55</f>
        <v>10.95</v>
      </c>
      <c r="D2207" s="22">
        <f>[1]Slovenia!D55</f>
        <v>10.95</v>
      </c>
      <c r="E2207" s="22" t="str">
        <f>[1]Slovenia!E55</f>
        <v>KG</v>
      </c>
    </row>
    <row r="2208" spans="1:5" x14ac:dyDescent="0.25">
      <c r="A2208" s="4" t="s">
        <v>2186</v>
      </c>
      <c r="B2208" s="15"/>
      <c r="C2208" s="14">
        <f>'[1]GOURMET PRIVILÈGE'!$C$69</f>
        <v>17</v>
      </c>
      <c r="D2208" s="16">
        <f>C2208</f>
        <v>17</v>
      </c>
      <c r="E2208" s="16" t="s">
        <v>2552</v>
      </c>
    </row>
    <row r="2209" spans="1:5" x14ac:dyDescent="0.25">
      <c r="A2209" s="6" t="s">
        <v>2187</v>
      </c>
      <c r="B2209" s="20"/>
      <c r="C2209" s="21">
        <f>[1]Slovenia!$C$56</f>
        <v>9.9499999999999993</v>
      </c>
      <c r="D2209" s="22">
        <v>0</v>
      </c>
      <c r="E2209" s="22" t="s">
        <v>2552</v>
      </c>
    </row>
    <row r="2210" spans="1:5" x14ac:dyDescent="0.25">
      <c r="A2210" s="4" t="s">
        <v>2188</v>
      </c>
      <c r="B2210" s="15"/>
      <c r="C2210" s="14">
        <f>[1]Slovenia!$C$57</f>
        <v>9.9499999999999993</v>
      </c>
      <c r="D2210" s="16">
        <f>C2210</f>
        <v>9.9499999999999993</v>
      </c>
      <c r="E2210" s="16" t="s">
        <v>2552</v>
      </c>
    </row>
    <row r="2211" spans="1:5" x14ac:dyDescent="0.25">
      <c r="A2211" s="6" t="s">
        <v>2189</v>
      </c>
      <c r="B2211" s="20"/>
      <c r="C2211" s="21">
        <f>[1]BOVITENDRE!C141</f>
        <v>4.8899999999999997</v>
      </c>
      <c r="D2211" s="22">
        <f>[1]BOVITENDRE!D141</f>
        <v>4.8899999999999997</v>
      </c>
      <c r="E2211" s="22" t="str">
        <f>[1]BOVITENDRE!E141</f>
        <v>CS 5KG</v>
      </c>
    </row>
    <row r="2212" spans="1:5" x14ac:dyDescent="0.25">
      <c r="A2212" s="4" t="s">
        <v>2190</v>
      </c>
      <c r="B2212" s="15"/>
      <c r="C2212" s="14">
        <f>'[1]CAN-AM'!$C$344</f>
        <v>20.8</v>
      </c>
      <c r="D2212" s="16">
        <f>C2212/12</f>
        <v>1.7333333333333334</v>
      </c>
      <c r="E2212" s="16" t="s">
        <v>2634</v>
      </c>
    </row>
    <row r="2213" spans="1:5" x14ac:dyDescent="0.25">
      <c r="A2213" s="6" t="s">
        <v>2191</v>
      </c>
      <c r="B2213" s="20"/>
      <c r="C2213" s="21">
        <f>'[1]CAN-AM FRUITS SECS'!$C$201</f>
        <v>1.5</v>
      </c>
      <c r="D2213" s="22">
        <v>0</v>
      </c>
      <c r="E2213" s="22"/>
    </row>
    <row r="2214" spans="1:5" x14ac:dyDescent="0.25">
      <c r="A2214" s="4" t="s">
        <v>2192</v>
      </c>
      <c r="B2214" s="15"/>
      <c r="C2214" s="14">
        <f>[1]NOREF!$C$114</f>
        <v>10.3</v>
      </c>
      <c r="D2214" s="16">
        <f>C2214</f>
        <v>10.3</v>
      </c>
      <c r="E2214" s="16" t="s">
        <v>2552</v>
      </c>
    </row>
    <row r="2215" spans="1:5" x14ac:dyDescent="0.25">
      <c r="A2215" s="4" t="s">
        <v>2193</v>
      </c>
      <c r="B2215" s="15"/>
      <c r="C2215" s="14"/>
      <c r="D2215" s="38">
        <f>'[1]FICHES TECHNIQUES LOGES CHAUD'!$E$6414</f>
        <v>6.2287238708277775</v>
      </c>
      <c r="E2215" s="16"/>
    </row>
    <row r="2216" spans="1:5" x14ac:dyDescent="0.25">
      <c r="A2216" s="6" t="s">
        <v>2194</v>
      </c>
      <c r="B2216" s="20"/>
      <c r="C2216" s="21"/>
      <c r="D2216" s="37">
        <f>'[1]FICHES TECHNIQUES LOGES CHAUD'!$E$9539</f>
        <v>0.88797550000000003</v>
      </c>
      <c r="E2216" s="22"/>
    </row>
    <row r="2217" spans="1:5" x14ac:dyDescent="0.25">
      <c r="A2217" s="6" t="s">
        <v>2195</v>
      </c>
      <c r="B2217" s="20"/>
      <c r="C2217" s="21"/>
      <c r="D2217" s="37">
        <f>'[1]FICHES TECHNIQUES LOGES FROID'!$C$3072</f>
        <v>2.1845836297111023</v>
      </c>
      <c r="E2217" s="22"/>
    </row>
    <row r="2218" spans="1:5" x14ac:dyDescent="0.25">
      <c r="A2218" s="4" t="s">
        <v>2196</v>
      </c>
      <c r="B2218" s="15"/>
      <c r="C2218" s="14">
        <f>'[1]Fumerie quebecoise'!C18</f>
        <v>26</v>
      </c>
      <c r="D2218" s="16">
        <f>'[1]Fumerie quebecoise'!D18</f>
        <v>26</v>
      </c>
      <c r="E2218" s="16" t="str">
        <f>'[1]Fumerie quebecoise'!E18</f>
        <v>KG</v>
      </c>
    </row>
    <row r="2219" spans="1:5" x14ac:dyDescent="0.25">
      <c r="A2219" s="6" t="s">
        <v>2197</v>
      </c>
      <c r="B2219" s="20"/>
      <c r="C2219" s="21">
        <f>'[1]Fumerie quebecoise'!$C$13</f>
        <v>5</v>
      </c>
      <c r="D2219" s="22">
        <f>C2219*2.5</f>
        <v>12.5</v>
      </c>
      <c r="E2219" s="22" t="s">
        <v>2671</v>
      </c>
    </row>
    <row r="2220" spans="1:5" x14ac:dyDescent="0.25">
      <c r="A2220" s="4" t="s">
        <v>2198</v>
      </c>
      <c r="B2220" s="15"/>
      <c r="C2220" s="14">
        <f>'[1]Fumerie quebecoise'!$C$14</f>
        <v>24.95</v>
      </c>
      <c r="D2220" s="16">
        <f>C2220</f>
        <v>24.95</v>
      </c>
      <c r="E2220" s="16" t="s">
        <v>2552</v>
      </c>
    </row>
    <row r="2221" spans="1:5" x14ac:dyDescent="0.25">
      <c r="A2221" s="6" t="s">
        <v>2199</v>
      </c>
      <c r="B2221" s="20"/>
      <c r="C2221" s="21">
        <f>[1]NOREF!C115</f>
        <v>23.83</v>
      </c>
      <c r="D2221" s="23">
        <f>[1]NOREF!D115</f>
        <v>23.83</v>
      </c>
      <c r="E2221" s="22" t="str">
        <f>[1]NOREF!E115</f>
        <v>KG</v>
      </c>
    </row>
    <row r="2222" spans="1:5" x14ac:dyDescent="0.25">
      <c r="A2222" s="4" t="s">
        <v>2200</v>
      </c>
      <c r="B2222" s="15"/>
      <c r="C2222" s="14">
        <f>[1]NOREF!C116</f>
        <v>26.55</v>
      </c>
      <c r="D2222" s="16">
        <f>[1]NOREF!D116</f>
        <v>25.25</v>
      </c>
      <c r="E2222" s="16" t="str">
        <f>[1]NOREF!E116</f>
        <v>KG</v>
      </c>
    </row>
    <row r="2223" spans="1:5" x14ac:dyDescent="0.25">
      <c r="A2223" s="6" t="s">
        <v>2201</v>
      </c>
      <c r="B2223" s="20"/>
      <c r="C2223" s="21">
        <f>'[1]Fumerie quebecoise'!$C$15</f>
        <v>23.5</v>
      </c>
      <c r="D2223" s="22">
        <f>C2223</f>
        <v>23.5</v>
      </c>
      <c r="E2223" s="22" t="s">
        <v>2552</v>
      </c>
    </row>
    <row r="2224" spans="1:5" x14ac:dyDescent="0.25">
      <c r="A2224" s="6" t="s">
        <v>2202</v>
      </c>
      <c r="B2224" s="20"/>
      <c r="C2224" s="21"/>
      <c r="D2224" s="37">
        <f>'[1]FICHES TECHNIQUES LOGES FROID'!$C$11132</f>
        <v>1.3471648225860311</v>
      </c>
      <c r="E2224" s="22"/>
    </row>
    <row r="2225" spans="1:5" x14ac:dyDescent="0.25">
      <c r="A2225" s="6" t="s">
        <v>2203</v>
      </c>
      <c r="B2225" s="20"/>
      <c r="C2225" s="21"/>
      <c r="D2225" s="42">
        <f>'[1]FICHES TECHNIQUES LOGES CHAUD'!$E$16439</f>
        <v>4.099520305548161</v>
      </c>
      <c r="E2225" s="22"/>
    </row>
    <row r="2226" spans="1:5" x14ac:dyDescent="0.25">
      <c r="A2226" s="6" t="s">
        <v>2204</v>
      </c>
      <c r="B2226" s="20"/>
      <c r="C2226" s="21">
        <f>'[1]Fromagerie du 2em'!C95</f>
        <v>31.6</v>
      </c>
      <c r="D2226" s="22">
        <f>'[1]Fromagerie du 2em'!D95</f>
        <v>31.6</v>
      </c>
      <c r="E2226" s="22" t="str">
        <f>'[1]Fromagerie du 2em'!E95</f>
        <v>KG</v>
      </c>
    </row>
    <row r="2227" spans="1:5" x14ac:dyDescent="0.25">
      <c r="A2227" s="4" t="s">
        <v>2205</v>
      </c>
      <c r="B2227" s="15"/>
      <c r="C2227" s="14">
        <f>[1]DEFEDIS!C540</f>
        <v>23.11</v>
      </c>
      <c r="D2227" s="16">
        <f>[1]DEFEDIS!D540</f>
        <v>2.5479603087100329</v>
      </c>
      <c r="E2227" s="16" t="str">
        <f>[1]DEFEDIS!E540</f>
        <v>20LBS</v>
      </c>
    </row>
    <row r="2228" spans="1:5" x14ac:dyDescent="0.25">
      <c r="A2228" s="4" t="s">
        <v>2206</v>
      </c>
      <c r="B2228" s="15"/>
      <c r="C2228" s="14">
        <f>'[1]CAN-AM'!$C$345</f>
        <v>36.99</v>
      </c>
      <c r="D2228" s="16">
        <v>0</v>
      </c>
      <c r="E2228" s="16" t="s">
        <v>2665</v>
      </c>
    </row>
    <row r="2229" spans="1:5" x14ac:dyDescent="0.25">
      <c r="A2229" s="6" t="s">
        <v>2207</v>
      </c>
      <c r="B2229" s="20"/>
      <c r="C2229" s="21">
        <f>'[1]CAN-AM FRUITS SECS'!$C$203</f>
        <v>28.5</v>
      </c>
      <c r="D2229" s="22">
        <f>C2229/6/2.84</f>
        <v>1.6725352112676057</v>
      </c>
      <c r="E2229" s="22" t="s">
        <v>2700</v>
      </c>
    </row>
    <row r="2230" spans="1:5" x14ac:dyDescent="0.25">
      <c r="A2230" s="4" t="s">
        <v>2208</v>
      </c>
      <c r="B2230" s="15"/>
      <c r="C2230" s="14">
        <f>'[1]CAN-AM'!$C$346</f>
        <v>42</v>
      </c>
      <c r="D2230" s="16">
        <v>0</v>
      </c>
      <c r="E2230" s="16" t="s">
        <v>2584</v>
      </c>
    </row>
    <row r="2231" spans="1:5" x14ac:dyDescent="0.25">
      <c r="A2231" s="6" t="s">
        <v>2209</v>
      </c>
      <c r="B2231" s="20"/>
      <c r="C2231" s="21">
        <f>[1]DEFEDIS!C543</f>
        <v>36.6</v>
      </c>
      <c r="D2231" s="22">
        <f>[1]DEFEDIS!D543</f>
        <v>1.5250000000000001</v>
      </c>
      <c r="E2231" s="22" t="str">
        <f>[1]DEFEDIS!E543</f>
        <v>24*1KG</v>
      </c>
    </row>
    <row r="2232" spans="1:5" x14ac:dyDescent="0.25">
      <c r="A2232" s="4" t="s">
        <v>2210</v>
      </c>
      <c r="B2232" s="15"/>
      <c r="C2232" s="14">
        <f>'[1]CAN-AM FRUITS SECS'!$C$205</f>
        <v>2.5</v>
      </c>
      <c r="D2232" s="16">
        <v>8.6199999999999992</v>
      </c>
      <c r="E2232" s="16" t="s">
        <v>2660</v>
      </c>
    </row>
    <row r="2233" spans="1:5" x14ac:dyDescent="0.25">
      <c r="A2233" s="6" t="s">
        <v>2211</v>
      </c>
      <c r="B2233" s="20"/>
      <c r="C2233" s="21">
        <f>'[1]CAN-AM FRUITS SECS'!$C$205</f>
        <v>2.5</v>
      </c>
      <c r="D2233" s="22">
        <f>C2233</f>
        <v>2.5</v>
      </c>
      <c r="E2233" s="22" t="s">
        <v>2790</v>
      </c>
    </row>
    <row r="2234" spans="1:5" x14ac:dyDescent="0.25">
      <c r="A2234" s="4" t="s">
        <v>2212</v>
      </c>
      <c r="B2234" s="15"/>
      <c r="C2234" s="14">
        <f>[1]Transatlantique!$C$51</f>
        <v>9.5</v>
      </c>
      <c r="D2234" s="16">
        <f>C2234*2</f>
        <v>19</v>
      </c>
      <c r="E2234" s="16" t="s">
        <v>2597</v>
      </c>
    </row>
    <row r="2235" spans="1:5" x14ac:dyDescent="0.25">
      <c r="A2235" s="6" t="s">
        <v>2213</v>
      </c>
      <c r="B2235" s="20"/>
      <c r="C2235" s="21">
        <f>'[1]CAN-AM FRUITS SECS'!$C$206</f>
        <v>9.5</v>
      </c>
      <c r="D2235" s="22">
        <f>C2235/1000*1080</f>
        <v>10.26</v>
      </c>
      <c r="E2235" s="22" t="s">
        <v>2791</v>
      </c>
    </row>
    <row r="2236" spans="1:5" x14ac:dyDescent="0.25">
      <c r="A2236" s="4" t="s">
        <v>2214</v>
      </c>
      <c r="B2236" s="15"/>
      <c r="C2236" s="14">
        <f>[1]DEFEDIS!$C$240</f>
        <v>9.52</v>
      </c>
      <c r="D2236" s="16">
        <f>C2236/20</f>
        <v>0.47599999999999998</v>
      </c>
      <c r="E2236" s="16" t="s">
        <v>2680</v>
      </c>
    </row>
    <row r="2237" spans="1:5" x14ac:dyDescent="0.25">
      <c r="A2237" s="4" t="s">
        <v>2215</v>
      </c>
      <c r="B2237" s="15"/>
      <c r="C2237" s="14">
        <v>10</v>
      </c>
      <c r="D2237" s="16">
        <f>C2237</f>
        <v>10</v>
      </c>
      <c r="E2237" s="16" t="s">
        <v>2552</v>
      </c>
    </row>
    <row r="2238" spans="1:5" x14ac:dyDescent="0.25">
      <c r="A2238" s="6" t="s">
        <v>2216</v>
      </c>
      <c r="B2238" s="20"/>
      <c r="C2238" s="21">
        <f>[1]Slovenia!$C$67</f>
        <v>21.95</v>
      </c>
      <c r="D2238" s="22">
        <f>C2238</f>
        <v>21.95</v>
      </c>
      <c r="E2238" s="22"/>
    </row>
    <row r="2239" spans="1:5" x14ac:dyDescent="0.25">
      <c r="A2239" s="4" t="s">
        <v>2217</v>
      </c>
      <c r="B2239" s="15"/>
      <c r="C2239" s="14">
        <f>[1]Slovenia!$C$59</f>
        <v>21.95</v>
      </c>
      <c r="D2239" s="16">
        <f>C2239</f>
        <v>21.95</v>
      </c>
      <c r="E2239" s="16" t="s">
        <v>2552</v>
      </c>
    </row>
    <row r="2240" spans="1:5" x14ac:dyDescent="0.25">
      <c r="A2240" s="4" t="s">
        <v>2218</v>
      </c>
      <c r="B2240" s="15"/>
      <c r="C2240" s="14">
        <f>[1]DEFEDIS!C544</f>
        <v>12.44</v>
      </c>
      <c r="D2240" s="16">
        <f>[1]DEFEDIS!D544</f>
        <v>1.244</v>
      </c>
      <c r="E2240" s="16" t="s">
        <v>2624</v>
      </c>
    </row>
    <row r="2241" spans="1:5" x14ac:dyDescent="0.25">
      <c r="A2241" s="4" t="s">
        <v>2219</v>
      </c>
      <c r="B2241" s="15"/>
      <c r="C2241" s="14"/>
      <c r="D2241" s="38">
        <f>'[1]FICH.TECH. BANQUET 2013 PT DÉJ.'!$E$4002</f>
        <v>11.361955414579867</v>
      </c>
      <c r="E2241" s="16"/>
    </row>
    <row r="2242" spans="1:5" x14ac:dyDescent="0.25">
      <c r="A2242" s="4" t="s">
        <v>2220</v>
      </c>
      <c r="B2242" s="15"/>
      <c r="C2242" s="14">
        <f>'[1]Fromagerie du 2em'!C96</f>
        <v>6.39</v>
      </c>
      <c r="D2242" s="16">
        <f>'[1]Fromagerie du 2em'!D96</f>
        <v>6.39</v>
      </c>
      <c r="E2242" s="16" t="str">
        <f>'[1]Fromagerie du 2em'!E96</f>
        <v>170GR</v>
      </c>
    </row>
    <row r="2243" spans="1:5" x14ac:dyDescent="0.25">
      <c r="A2243" s="4" t="s">
        <v>2221</v>
      </c>
      <c r="B2243" s="15"/>
      <c r="C2243" s="14">
        <f>'[1]CAN-AM FRUITS SECS'!C207</f>
        <v>5.95</v>
      </c>
      <c r="D2243" s="16">
        <f>'[1]CAN-AM FRUITS SECS'!D207</f>
        <v>8.4489999999999998</v>
      </c>
      <c r="E2243" s="16" t="str">
        <f>'[1]CAN-AM FRUITS SECS'!E207</f>
        <v>700ML</v>
      </c>
    </row>
    <row r="2244" spans="1:5" x14ac:dyDescent="0.25">
      <c r="A2244" s="6" t="s">
        <v>2222</v>
      </c>
      <c r="B2244" s="20"/>
      <c r="C2244" s="21">
        <f>'[1]CAN-AM FRUITS SECS'!C208</f>
        <v>4.5</v>
      </c>
      <c r="D2244" s="22">
        <f>'[1]CAN-AM FRUITS SECS'!D208</f>
        <v>6.39</v>
      </c>
      <c r="E2244" s="22" t="str">
        <f>'[1]CAN-AM FRUITS SECS'!E208</f>
        <v>700 ML</v>
      </c>
    </row>
    <row r="2245" spans="1:5" x14ac:dyDescent="0.25">
      <c r="A2245" s="4" t="s">
        <v>2223</v>
      </c>
      <c r="B2245" s="15"/>
      <c r="C2245" s="14">
        <f>'[1]CAN-AM FRUITS SECS'!C209</f>
        <v>64</v>
      </c>
      <c r="D2245" s="16">
        <f>'[1]CAN-AM FRUITS SECS'!D209</f>
        <v>5.333333333333333</v>
      </c>
      <c r="E2245" s="16" t="str">
        <f>'[1]CAN-AM FRUITS SECS'!E209</f>
        <v>12*1L</v>
      </c>
    </row>
    <row r="2246" spans="1:5" x14ac:dyDescent="0.25">
      <c r="A2246" s="4" t="s">
        <v>2224</v>
      </c>
      <c r="B2246" s="15"/>
      <c r="C2246" s="14"/>
      <c r="D2246" s="38">
        <f>'[1]FICHES TECHNIQUES LOGES FROID'!$E$19209</f>
        <v>10.718818965517242</v>
      </c>
      <c r="E2246" s="16"/>
    </row>
    <row r="2247" spans="1:5" x14ac:dyDescent="0.25">
      <c r="A2247" s="6" t="s">
        <v>2225</v>
      </c>
      <c r="B2247" s="20"/>
      <c r="C2247" s="21">
        <f>[1]DEFEDIS!C546</f>
        <v>52.61</v>
      </c>
      <c r="D2247" s="22">
        <f>[1]DEFEDIS!D546</f>
        <v>13.1525</v>
      </c>
      <c r="E2247" s="22" t="str">
        <f>[1]DEFEDIS!E546</f>
        <v>4LITRE</v>
      </c>
    </row>
    <row r="2248" spans="1:5" x14ac:dyDescent="0.25">
      <c r="A2248" s="6" t="s">
        <v>2226</v>
      </c>
      <c r="B2248" s="20"/>
      <c r="C2248" s="21"/>
      <c r="D2248" s="37">
        <f>'[1]FICH.TECH. BANQUET 2013 PT DÉJ.'!$E$25022</f>
        <v>7.3816252019089559</v>
      </c>
      <c r="E2248" s="22"/>
    </row>
    <row r="2249" spans="1:5" x14ac:dyDescent="0.25">
      <c r="A2249" s="6" t="s">
        <v>2227</v>
      </c>
      <c r="B2249" s="20"/>
      <c r="C2249" s="21">
        <f>[1]BOVITENDRE!C142</f>
        <v>9.9499999999999993</v>
      </c>
      <c r="D2249" s="22">
        <f>[1]BOVITENDRE!D142</f>
        <v>9.9499999999999993</v>
      </c>
      <c r="E2249" s="22" t="str">
        <f>[1]BOVITENDRE!E142</f>
        <v>KG</v>
      </c>
    </row>
    <row r="2250" spans="1:5" x14ac:dyDescent="0.25">
      <c r="A2250" s="6" t="s">
        <v>2228</v>
      </c>
      <c r="B2250" s="20"/>
      <c r="C2250" s="21">
        <f>'[1]VIANDE LAUZON'!C70</f>
        <v>12.85</v>
      </c>
      <c r="D2250" s="40">
        <f>'[1]VIANDE LAUZON'!D70</f>
        <v>12.85</v>
      </c>
      <c r="E2250" s="22" t="str">
        <f>'[1]VIANDE LAUZON'!E70</f>
        <v>KG</v>
      </c>
    </row>
    <row r="2251" spans="1:5" x14ac:dyDescent="0.25">
      <c r="A2251" s="6" t="s">
        <v>2229</v>
      </c>
      <c r="B2251" s="20"/>
      <c r="C2251" s="21">
        <v>10.75</v>
      </c>
      <c r="D2251" s="22">
        <f>C2251</f>
        <v>10.75</v>
      </c>
      <c r="E2251" s="22" t="s">
        <v>2552</v>
      </c>
    </row>
    <row r="2252" spans="1:5" x14ac:dyDescent="0.25">
      <c r="A2252" s="6" t="s">
        <v>2230</v>
      </c>
      <c r="B2252" s="20"/>
      <c r="C2252" s="21"/>
      <c r="D2252" s="22"/>
      <c r="E2252" s="22"/>
    </row>
    <row r="2253" spans="1:5" x14ac:dyDescent="0.25">
      <c r="A2253" s="6" t="s">
        <v>2231</v>
      </c>
      <c r="B2253" s="20"/>
      <c r="C2253" s="21"/>
      <c r="D2253" s="42">
        <f>'[1]FICHES TECH HORS D''OEUVRES'!$E$2236</f>
        <v>3.1138033412391892</v>
      </c>
      <c r="E2253" s="22"/>
    </row>
    <row r="2254" spans="1:5" x14ac:dyDescent="0.25">
      <c r="A2254" s="6" t="s">
        <v>2232</v>
      </c>
      <c r="B2254" s="20"/>
      <c r="C2254" s="21">
        <f>'[1]VIANDE LAUZON'!C78</f>
        <v>22.26</v>
      </c>
      <c r="D2254" s="40">
        <f>'[1]VIANDE LAUZON'!D78</f>
        <v>22.26</v>
      </c>
      <c r="E2254" s="22">
        <f>'[1]VIANDE LAUZON'!E78</f>
        <v>0</v>
      </c>
    </row>
    <row r="2255" spans="1:5" x14ac:dyDescent="0.25">
      <c r="A2255" s="4" t="s">
        <v>2233</v>
      </c>
      <c r="B2255" s="15"/>
      <c r="C2255" s="14">
        <f>[1]Macchi!C44</f>
        <v>16.5</v>
      </c>
      <c r="D2255" s="16">
        <f>[1]Macchi!D44</f>
        <v>16.5</v>
      </c>
      <c r="E2255" s="16" t="str">
        <f>[1]Macchi!E44</f>
        <v>KG</v>
      </c>
    </row>
    <row r="2256" spans="1:5" x14ac:dyDescent="0.25">
      <c r="A2256" s="6" t="s">
        <v>2234</v>
      </c>
      <c r="B2256" s="20"/>
      <c r="C2256" s="21">
        <f>[1]DEFEDIS!$C$548</f>
        <v>10</v>
      </c>
      <c r="D2256" s="22">
        <v>10</v>
      </c>
      <c r="E2256" s="22" t="s">
        <v>2553</v>
      </c>
    </row>
    <row r="2257" spans="1:5" x14ac:dyDescent="0.25">
      <c r="A2257" s="4" t="s">
        <v>2235</v>
      </c>
      <c r="B2257" s="15"/>
      <c r="C2257" s="16">
        <f>D2257</f>
        <v>6.1863293650793665</v>
      </c>
      <c r="D2257" s="16">
        <f>'[1]MAGGIE OAKES FICHES TECHNIQUES'!$E$3131</f>
        <v>6.1863293650793665</v>
      </c>
      <c r="E2257" s="16" t="s">
        <v>2553</v>
      </c>
    </row>
    <row r="2258" spans="1:5" x14ac:dyDescent="0.25">
      <c r="A2258" s="6" t="s">
        <v>2236</v>
      </c>
      <c r="B2258" s="20"/>
      <c r="C2258" s="21">
        <f>[1]DEFEDIS!$C$550</f>
        <v>10</v>
      </c>
      <c r="D2258" s="22">
        <v>10</v>
      </c>
      <c r="E2258" s="22" t="s">
        <v>2553</v>
      </c>
    </row>
    <row r="2259" spans="1:5" x14ac:dyDescent="0.25">
      <c r="A2259" s="6" t="s">
        <v>2237</v>
      </c>
      <c r="B2259" s="20"/>
      <c r="C2259" s="21">
        <f>[1]NOREF!C118</f>
        <v>72</v>
      </c>
      <c r="D2259" s="22">
        <f>[1]NOREF!D118</f>
        <v>36</v>
      </c>
      <c r="E2259" s="22" t="str">
        <f>[1]NOREF!E118</f>
        <v>20*100GR</v>
      </c>
    </row>
    <row r="2260" spans="1:5" x14ac:dyDescent="0.25">
      <c r="A2260" s="6" t="s">
        <v>2238</v>
      </c>
      <c r="B2260" s="20"/>
      <c r="C2260" s="21"/>
      <c r="D2260" s="37">
        <f>'[1]FICH.TECH. BANQUET 2013 PT DÉJ.'!$E$16314</f>
        <v>1.0601378453845516</v>
      </c>
      <c r="E2260" s="22"/>
    </row>
    <row r="2261" spans="1:5" x14ac:dyDescent="0.25">
      <c r="A2261" s="4" t="s">
        <v>2239</v>
      </c>
      <c r="B2261" s="15"/>
      <c r="C2261" s="14"/>
      <c r="D2261" s="38">
        <f>'[1]FICHES TECHNIQUES LOGES FROID'!$C$10312</f>
        <v>3.2862234766681109</v>
      </c>
      <c r="E2261" s="16"/>
    </row>
    <row r="2262" spans="1:5" x14ac:dyDescent="0.25">
      <c r="A2262" s="6" t="s">
        <v>2240</v>
      </c>
      <c r="B2262" s="20"/>
      <c r="C2262" s="21">
        <f>'[1]VIANDE LAUZON'!C80</f>
        <v>55.63</v>
      </c>
      <c r="D2262" s="40">
        <f>'[1]VIANDE LAUZON'!D80</f>
        <v>1.3907500000000002</v>
      </c>
      <c r="E2262" s="22" t="str">
        <f>'[1]VIANDE LAUZON'!E80</f>
        <v>40*100GR</v>
      </c>
    </row>
    <row r="2263" spans="1:5" x14ac:dyDescent="0.25">
      <c r="A2263" s="4" t="s">
        <v>2241</v>
      </c>
      <c r="B2263" s="15"/>
      <c r="C2263" s="14">
        <f>'[1]VIANDE LAUZON'!C89</f>
        <v>72.73</v>
      </c>
      <c r="D2263" s="39">
        <f>'[1]VIANDE LAUZON'!D89</f>
        <v>1.8182500000000001</v>
      </c>
      <c r="E2263" s="16" t="str">
        <f>'[1]VIANDE LAUZON'!E89</f>
        <v>4*90GR</v>
      </c>
    </row>
    <row r="2264" spans="1:5" x14ac:dyDescent="0.25">
      <c r="A2264" s="4" t="s">
        <v>2242</v>
      </c>
      <c r="B2264" s="15"/>
      <c r="C2264" s="14">
        <f>[1]DEFEDIS!$C$551</f>
        <v>24.5</v>
      </c>
      <c r="D2264" s="16">
        <f>C2264/9.07</f>
        <v>2.7012127894156559</v>
      </c>
      <c r="E2264" s="16" t="s">
        <v>2755</v>
      </c>
    </row>
    <row r="2265" spans="1:5" x14ac:dyDescent="0.25">
      <c r="A2265" s="6" t="s">
        <v>2243</v>
      </c>
      <c r="B2265" s="20"/>
      <c r="C2265" s="21">
        <f>[1]DEFEDIS!C553</f>
        <v>19.09</v>
      </c>
      <c r="D2265" s="22">
        <f>[1]DEFEDIS!D553</f>
        <v>4.2048458149779737</v>
      </c>
      <c r="E2265" s="22" t="str">
        <f>[1]DEFEDIS!E553</f>
        <v>4.54KG</v>
      </c>
    </row>
    <row r="2266" spans="1:5" x14ac:dyDescent="0.25">
      <c r="A2266" s="6" t="s">
        <v>2244</v>
      </c>
      <c r="B2266" s="20"/>
      <c r="C2266" s="21">
        <f>[1]DEFEDIS!$C$552</f>
        <v>24.26</v>
      </c>
      <c r="D2266" s="22">
        <f>C2266/9.07</f>
        <v>2.6747519294377069</v>
      </c>
      <c r="E2266" s="22" t="s">
        <v>2601</v>
      </c>
    </row>
    <row r="2267" spans="1:5" x14ac:dyDescent="0.25">
      <c r="A2267" s="4" t="s">
        <v>2245</v>
      </c>
      <c r="B2267" s="15"/>
      <c r="C2267" s="14">
        <f>'[1]CAN-AM'!$C$347</f>
        <v>38.89</v>
      </c>
      <c r="D2267" s="16">
        <f>C2267/144</f>
        <v>0.27006944444444447</v>
      </c>
      <c r="E2267" s="16" t="s">
        <v>2647</v>
      </c>
    </row>
    <row r="2268" spans="1:5" x14ac:dyDescent="0.25">
      <c r="A2268" s="6" t="s">
        <v>2246</v>
      </c>
      <c r="B2268" s="20"/>
      <c r="C2268" s="21">
        <f>'[1]GOURMET PRIVILÈGE'!C70</f>
        <v>1.95</v>
      </c>
      <c r="D2268" s="37">
        <f>'[1]GOURMET PRIVILÈGE'!D70</f>
        <v>1.95</v>
      </c>
      <c r="E2268" s="22" t="str">
        <f>'[1]GOURMET PRIVILÈGE'!E70</f>
        <v>UN</v>
      </c>
    </row>
    <row r="2269" spans="1:5" x14ac:dyDescent="0.25">
      <c r="A2269" s="6" t="s">
        <v>2247</v>
      </c>
      <c r="B2269" s="20"/>
      <c r="C2269" s="21">
        <f>'[1]GOURMET PRIVILÈGE'!C71</f>
        <v>8</v>
      </c>
      <c r="D2269" s="37">
        <f>'[1]GOURMET PRIVILÈGE'!D71</f>
        <v>8</v>
      </c>
      <c r="E2269" s="22" t="str">
        <f>'[1]GOURMET PRIVILÈGE'!E71</f>
        <v>UN</v>
      </c>
    </row>
    <row r="2270" spans="1:5" x14ac:dyDescent="0.25">
      <c r="A2270" s="6" t="s">
        <v>2248</v>
      </c>
      <c r="B2270" s="20"/>
      <c r="C2270" s="21">
        <f>'[1]Fromagerie du 2em'!$C$97</f>
        <v>21.5</v>
      </c>
      <c r="D2270" s="22">
        <f>C2270</f>
        <v>21.5</v>
      </c>
      <c r="E2270" s="22" t="s">
        <v>2552</v>
      </c>
    </row>
    <row r="2271" spans="1:5" x14ac:dyDescent="0.25">
      <c r="A2271" s="6" t="s">
        <v>2249</v>
      </c>
      <c r="B2271" s="20"/>
      <c r="C2271" s="21">
        <f>'[1]Fromagerie du 2em'!C98</f>
        <v>24.05</v>
      </c>
      <c r="D2271" s="22">
        <f>'[1]Fromagerie du 2em'!D98</f>
        <v>24.05</v>
      </c>
      <c r="E2271" s="22" t="str">
        <f>'[1]Fromagerie du 2em'!E98</f>
        <v>KG</v>
      </c>
    </row>
    <row r="2272" spans="1:5" x14ac:dyDescent="0.25">
      <c r="A2272" s="6" t="s">
        <v>2250</v>
      </c>
      <c r="B2272" s="20"/>
      <c r="C2272" s="21">
        <v>4.95</v>
      </c>
      <c r="D2272" s="22">
        <v>24.75</v>
      </c>
      <c r="E2272" s="22" t="s">
        <v>2730</v>
      </c>
    </row>
    <row r="2273" spans="1:5" x14ac:dyDescent="0.25">
      <c r="A2273" s="4" t="s">
        <v>2251</v>
      </c>
      <c r="B2273" s="15"/>
      <c r="C2273" s="14">
        <f>'[1]Fromagerie du 2em'!$C$100</f>
        <v>16.72</v>
      </c>
      <c r="D2273" s="16">
        <f>C2273</f>
        <v>16.72</v>
      </c>
      <c r="E2273" s="16" t="s">
        <v>2552</v>
      </c>
    </row>
    <row r="2274" spans="1:5" x14ac:dyDescent="0.25">
      <c r="A2274" s="4" t="s">
        <v>2252</v>
      </c>
      <c r="B2274" s="15"/>
      <c r="C2274" s="14">
        <f>[1]FARINEX!C253</f>
        <v>50</v>
      </c>
      <c r="D2274" s="16">
        <f>[1]FARINEX!D253</f>
        <v>100</v>
      </c>
      <c r="E2274" s="16" t="str">
        <f>[1]FARINEX!E253</f>
        <v>500G</v>
      </c>
    </row>
    <row r="2275" spans="1:5" x14ac:dyDescent="0.25">
      <c r="A2275" s="4" t="s">
        <v>2253</v>
      </c>
      <c r="B2275" s="15"/>
      <c r="C2275" s="14">
        <f>'[1]VIANDE LAUZON'!C100</f>
        <v>19.95</v>
      </c>
      <c r="D2275" s="16">
        <f>'[1]VIANDE LAUZON'!D100</f>
        <v>19.95</v>
      </c>
      <c r="E2275" s="16" t="str">
        <f>'[1]VIANDE LAUZON'!E100</f>
        <v>KG</v>
      </c>
    </row>
    <row r="2276" spans="1:5" x14ac:dyDescent="0.25">
      <c r="A2276" s="6" t="s">
        <v>2254</v>
      </c>
      <c r="B2276" s="20"/>
      <c r="C2276" s="21"/>
      <c r="D2276" s="42">
        <f>'[1]FICHES TECHNIQUES LOGES FROID'!$E$17898</f>
        <v>2.1345585648148147</v>
      </c>
      <c r="E2276" s="22"/>
    </row>
    <row r="2277" spans="1:5" x14ac:dyDescent="0.25">
      <c r="A2277" s="6" t="s">
        <v>2255</v>
      </c>
      <c r="B2277" s="20"/>
      <c r="C2277" s="21">
        <f>[1]NOREF!$C$117</f>
        <v>16.850000000000001</v>
      </c>
      <c r="D2277" s="22">
        <f>C2277</f>
        <v>16.850000000000001</v>
      </c>
      <c r="E2277" s="22" t="s">
        <v>2552</v>
      </c>
    </row>
    <row r="2278" spans="1:5" x14ac:dyDescent="0.25">
      <c r="A2278" s="6" t="s">
        <v>2256</v>
      </c>
      <c r="B2278" s="20"/>
      <c r="C2278" s="21"/>
      <c r="D2278" s="37" t="e">
        <f>'[1]FICH.TECH. BANQUET 2013 PT DÉJ.'!$E$938</f>
        <v>#N/A</v>
      </c>
      <c r="E2278" s="22"/>
    </row>
    <row r="2279" spans="1:5" x14ac:dyDescent="0.25">
      <c r="A2279" s="6" t="s">
        <v>2257</v>
      </c>
      <c r="B2279" s="20"/>
      <c r="C2279" s="21"/>
      <c r="D2279" s="37">
        <f>'[1]FICHES TECHNIQUES LOGES CHAUD'!$E$9480</f>
        <v>1.7993000000000001</v>
      </c>
      <c r="E2279" s="22"/>
    </row>
    <row r="2280" spans="1:5" x14ac:dyDescent="0.25">
      <c r="A2280" s="4" t="s">
        <v>2258</v>
      </c>
      <c r="B2280" s="15"/>
      <c r="C2280" s="14">
        <f>'[1]VIANDE LAUZON'!$C$14</f>
        <v>37.72</v>
      </c>
      <c r="D2280" s="16">
        <f>C2280</f>
        <v>37.72</v>
      </c>
      <c r="E2280" s="16" t="s">
        <v>2792</v>
      </c>
    </row>
    <row r="2281" spans="1:5" x14ac:dyDescent="0.25">
      <c r="A2281" s="6" t="s">
        <v>2259</v>
      </c>
      <c r="B2281" s="20"/>
      <c r="C2281" s="21">
        <f>[1]DEFEDIS!C555</f>
        <v>42.4</v>
      </c>
      <c r="D2281" s="22">
        <f>[1]DEFEDIS!D555</f>
        <v>2.12</v>
      </c>
      <c r="E2281" s="22" t="str">
        <f>[1]DEFEDIS!E555</f>
        <v>20*1KG</v>
      </c>
    </row>
    <row r="2282" spans="1:5" x14ac:dyDescent="0.25">
      <c r="A2282" s="4" t="s">
        <v>2260</v>
      </c>
      <c r="B2282" s="15"/>
      <c r="C2282" s="14">
        <f>[1]DEFEDIS!C556</f>
        <v>28.31</v>
      </c>
      <c r="D2282" s="16">
        <f>[1]DEFEDIS!D556</f>
        <v>1.4155</v>
      </c>
      <c r="E2282" s="16" t="str">
        <f>[1]DEFEDIS!E556</f>
        <v>10*2KG</v>
      </c>
    </row>
    <row r="2283" spans="1:5" x14ac:dyDescent="0.25">
      <c r="A2283" s="6" t="s">
        <v>2261</v>
      </c>
      <c r="B2283" s="20"/>
      <c r="C2283" s="21">
        <f>[1]BOVITENDRE!$C$143</f>
        <v>21.95</v>
      </c>
      <c r="D2283" s="22">
        <v>21.95</v>
      </c>
      <c r="E2283" s="22" t="s">
        <v>2660</v>
      </c>
    </row>
    <row r="2284" spans="1:5" x14ac:dyDescent="0.25">
      <c r="A2284" s="4" t="s">
        <v>2262</v>
      </c>
      <c r="B2284" s="15"/>
      <c r="C2284" s="14">
        <f>[1]DEFEDIS!$C$557</f>
        <v>18.57</v>
      </c>
      <c r="D2284" s="16">
        <f>C2284/10</f>
        <v>1.857</v>
      </c>
      <c r="E2284" s="16" t="s">
        <v>2624</v>
      </c>
    </row>
    <row r="2285" spans="1:5" x14ac:dyDescent="0.25">
      <c r="A2285" s="6" t="s">
        <v>2263</v>
      </c>
      <c r="B2285" s="20"/>
      <c r="C2285" s="21">
        <f>[1]BOVITENDRE!$C$144</f>
        <v>0.5</v>
      </c>
      <c r="D2285" s="22">
        <v>0.5</v>
      </c>
      <c r="E2285" s="22" t="s">
        <v>2751</v>
      </c>
    </row>
    <row r="2286" spans="1:5" x14ac:dyDescent="0.25">
      <c r="A2286" s="6" t="s">
        <v>2264</v>
      </c>
      <c r="B2286" s="20"/>
      <c r="C2286" s="21">
        <f>[1]DEFEDIS!C559</f>
        <v>23.49</v>
      </c>
      <c r="D2286" s="22">
        <f>[1]DEFEDIS!D559</f>
        <v>29.362499999999997</v>
      </c>
      <c r="E2286" s="22" t="str">
        <f>[1]DEFEDIS!E559</f>
        <v>800GR</v>
      </c>
    </row>
    <row r="2287" spans="1:5" x14ac:dyDescent="0.25">
      <c r="A2287" s="4" t="s">
        <v>2265</v>
      </c>
      <c r="B2287" s="15"/>
      <c r="C2287" s="14">
        <f>'[1]CAN-AM FRUITS SECS'!$C$210</f>
        <v>23.18</v>
      </c>
      <c r="D2287" s="16">
        <v>0</v>
      </c>
      <c r="E2287" s="16" t="s">
        <v>2583</v>
      </c>
    </row>
    <row r="2288" spans="1:5" x14ac:dyDescent="0.25">
      <c r="A2288" s="6" t="s">
        <v>2266</v>
      </c>
      <c r="B2288" s="20"/>
      <c r="C2288" s="21">
        <f>'[1]CAN-AM FRUITS SECS'!$C$211</f>
        <v>21.95</v>
      </c>
      <c r="D2288" s="22">
        <f>C2288/8</f>
        <v>2.7437499999999999</v>
      </c>
      <c r="E2288" s="22" t="s">
        <v>2793</v>
      </c>
    </row>
    <row r="2289" spans="1:5" x14ac:dyDescent="0.25">
      <c r="A2289" s="4" t="s">
        <v>2267</v>
      </c>
      <c r="B2289" s="15"/>
      <c r="C2289" s="14">
        <f>[1]BOVITENDRE!$C$145</f>
        <v>17.14</v>
      </c>
      <c r="D2289" s="16">
        <v>17.14</v>
      </c>
      <c r="E2289" s="16" t="s">
        <v>2793</v>
      </c>
    </row>
    <row r="2290" spans="1:5" x14ac:dyDescent="0.25">
      <c r="A2290" s="6" t="s">
        <v>2268</v>
      </c>
      <c r="B2290" s="20"/>
      <c r="C2290" s="21">
        <f>'[1]Fromagerie du 2em'!$C$101</f>
        <v>15.35</v>
      </c>
      <c r="D2290" s="22">
        <f>C2290</f>
        <v>15.35</v>
      </c>
      <c r="E2290" s="22" t="s">
        <v>2552</v>
      </c>
    </row>
    <row r="2291" spans="1:5" x14ac:dyDescent="0.25">
      <c r="A2291" s="4" t="s">
        <v>2269</v>
      </c>
      <c r="B2291" s="15"/>
      <c r="C2291" s="14">
        <f>[1]Transatlantique!$C$52</f>
        <v>12.8</v>
      </c>
      <c r="D2291" s="16">
        <f>C2291/11</f>
        <v>1.1636363636363638</v>
      </c>
      <c r="E2291" s="16" t="s">
        <v>2794</v>
      </c>
    </row>
    <row r="2292" spans="1:5" x14ac:dyDescent="0.25">
      <c r="A2292" s="6" t="s">
        <v>2270</v>
      </c>
      <c r="B2292" s="20"/>
      <c r="C2292" s="21">
        <f>[1]DEFEDIS!$C$560</f>
        <v>14.3</v>
      </c>
      <c r="D2292" s="22">
        <v>0</v>
      </c>
      <c r="E2292" s="22" t="s">
        <v>2752</v>
      </c>
    </row>
    <row r="2293" spans="1:5" x14ac:dyDescent="0.25">
      <c r="A2293" s="4" t="s">
        <v>2271</v>
      </c>
      <c r="B2293" s="15"/>
      <c r="C2293" s="14">
        <f>'[1]Pro bouffe'!$C$51</f>
        <v>24.2</v>
      </c>
      <c r="D2293" s="16">
        <f>C2293</f>
        <v>24.2</v>
      </c>
      <c r="E2293" s="16" t="s">
        <v>2552</v>
      </c>
    </row>
    <row r="2294" spans="1:5" x14ac:dyDescent="0.25">
      <c r="A2294" s="6" t="s">
        <v>2272</v>
      </c>
      <c r="B2294" s="20"/>
      <c r="C2294" s="21"/>
      <c r="D2294" s="42">
        <f>'[1]FICH.TECH. BANQUET 2013 PT DÉJ.'!$E$17016</f>
        <v>2.0490159484942994</v>
      </c>
      <c r="E2294" s="22"/>
    </row>
    <row r="2295" spans="1:5" x14ac:dyDescent="0.25">
      <c r="A2295" s="6" t="s">
        <v>2273</v>
      </c>
      <c r="B2295" s="20"/>
      <c r="C2295" s="21">
        <f>'[1]Pro bouffe'!C52</f>
        <v>32.950000000000003</v>
      </c>
      <c r="D2295" s="22">
        <f>'[1]Pro bouffe'!D52</f>
        <v>32.950000000000003</v>
      </c>
      <c r="E2295" s="22" t="str">
        <f>'[1]Pro bouffe'!E52</f>
        <v>KG</v>
      </c>
    </row>
    <row r="2296" spans="1:5" x14ac:dyDescent="0.25">
      <c r="A2296" s="6" t="s">
        <v>2274</v>
      </c>
      <c r="B2296" s="20"/>
      <c r="C2296" s="21"/>
      <c r="D2296" s="37">
        <f>'[1]FICHES TECHNIQUES LOGES CHAUD'!$C$4532</f>
        <v>4.5129482679023933</v>
      </c>
      <c r="E2296" s="22"/>
    </row>
    <row r="2297" spans="1:5" x14ac:dyDescent="0.25">
      <c r="A2297" s="6" t="s">
        <v>2275</v>
      </c>
      <c r="B2297" s="20"/>
      <c r="C2297" s="21"/>
      <c r="D2297" s="37">
        <f>'[1]FICHES TECHNIQUES LOGES CHAUD'!$E$7641</f>
        <v>3.8100914377362702</v>
      </c>
      <c r="E2297" s="22" t="s">
        <v>2551</v>
      </c>
    </row>
    <row r="2298" spans="1:5" x14ac:dyDescent="0.25">
      <c r="A2298" s="6" t="s">
        <v>2276</v>
      </c>
      <c r="B2298" s="20"/>
      <c r="C2298" s="21">
        <f>[1]DEFEDIS!C561</f>
        <v>58.56</v>
      </c>
      <c r="D2298" s="37">
        <f>[1]DEFEDIS!D561</f>
        <v>2.9279999999999999</v>
      </c>
      <c r="E2298" s="22" t="str">
        <f>[1]DEFEDIS!E561</f>
        <v>20UN</v>
      </c>
    </row>
    <row r="2299" spans="1:5" x14ac:dyDescent="0.25">
      <c r="A2299" s="4" t="s">
        <v>2277</v>
      </c>
      <c r="B2299" s="15"/>
      <c r="C2299" s="14">
        <f>'[1]Bento sushis'!$C$13</f>
        <v>1.5</v>
      </c>
      <c r="D2299" s="16">
        <f>C2299</f>
        <v>1.5</v>
      </c>
      <c r="E2299" s="16" t="s">
        <v>2562</v>
      </c>
    </row>
    <row r="2300" spans="1:5" x14ac:dyDescent="0.25">
      <c r="A2300" s="6" t="s">
        <v>2278</v>
      </c>
      <c r="B2300" s="20"/>
      <c r="C2300" s="21">
        <f>'[1]Bento sushis'!$C$12</f>
        <v>0.6</v>
      </c>
      <c r="D2300" s="22">
        <f>C2300</f>
        <v>0.6</v>
      </c>
      <c r="E2300" s="22" t="s">
        <v>2562</v>
      </c>
    </row>
    <row r="2301" spans="1:5" x14ac:dyDescent="0.25">
      <c r="A2301" s="4" t="s">
        <v>2279</v>
      </c>
      <c r="B2301" s="15"/>
      <c r="C2301" s="14">
        <f>'[1]Bento sushis'!$C$14</f>
        <v>0.4</v>
      </c>
      <c r="D2301" s="16">
        <f>C2301</f>
        <v>0.4</v>
      </c>
      <c r="E2301" s="16" t="s">
        <v>2562</v>
      </c>
    </row>
    <row r="2302" spans="1:5" x14ac:dyDescent="0.25">
      <c r="A2302" s="6" t="s">
        <v>2280</v>
      </c>
      <c r="B2302" s="20"/>
      <c r="C2302" s="21">
        <f>'[1]Bento sushis'!C26</f>
        <v>0.5</v>
      </c>
      <c r="D2302" s="22">
        <f>'[1]Bento sushis'!D26</f>
        <v>0.5</v>
      </c>
      <c r="E2302" s="22" t="str">
        <f>'[1]Bento sushis'!E26</f>
        <v>PC</v>
      </c>
    </row>
    <row r="2303" spans="1:5" x14ac:dyDescent="0.25">
      <c r="A2303" s="6" t="s">
        <v>2281</v>
      </c>
      <c r="B2303" s="20"/>
      <c r="C2303" s="21">
        <f>'[1]Bento sushis'!C27</f>
        <v>0.5</v>
      </c>
      <c r="D2303" s="22">
        <f>'[1]Bento sushis'!D27</f>
        <v>0.5</v>
      </c>
      <c r="E2303" s="22" t="str">
        <f>'[1]Bento sushis'!E27</f>
        <v>PC</v>
      </c>
    </row>
    <row r="2304" spans="1:5" x14ac:dyDescent="0.25">
      <c r="A2304" s="6" t="s">
        <v>2282</v>
      </c>
      <c r="B2304" s="20"/>
      <c r="C2304" s="21">
        <f>'[1]Bento sushis'!C25</f>
        <v>0.8</v>
      </c>
      <c r="D2304" s="22">
        <f>'[1]Bento sushis'!D25</f>
        <v>0.8</v>
      </c>
      <c r="E2304" s="22" t="str">
        <f>'[1]Bento sushis'!E25</f>
        <v>PC</v>
      </c>
    </row>
    <row r="2305" spans="1:5" x14ac:dyDescent="0.25">
      <c r="A2305" s="6" t="s">
        <v>2283</v>
      </c>
      <c r="B2305" s="20"/>
      <c r="C2305" s="21">
        <f>'[1]Bento sushis'!C23</f>
        <v>0.6</v>
      </c>
      <c r="D2305" s="22">
        <f>'[1]Bento sushis'!D23</f>
        <v>0.6</v>
      </c>
      <c r="E2305" s="22" t="str">
        <f>'[1]Bento sushis'!E23</f>
        <v>PC</v>
      </c>
    </row>
    <row r="2306" spans="1:5" x14ac:dyDescent="0.25">
      <c r="A2306" s="6" t="s">
        <v>2284</v>
      </c>
      <c r="B2306" s="20"/>
      <c r="C2306" s="21">
        <f>'[1]Bento sushis'!C24</f>
        <v>0.6</v>
      </c>
      <c r="D2306" s="22">
        <f>'[1]Bento sushis'!D24</f>
        <v>0.6</v>
      </c>
      <c r="E2306" s="22" t="str">
        <f>'[1]Bento sushis'!E24</f>
        <v>PC</v>
      </c>
    </row>
    <row r="2307" spans="1:5" x14ac:dyDescent="0.25">
      <c r="A2307" s="6" t="s">
        <v>2285</v>
      </c>
      <c r="B2307" s="20"/>
      <c r="C2307" s="21">
        <f>'[1]Bento sushis'!C22</f>
        <v>0.45</v>
      </c>
      <c r="D2307" s="22">
        <f>'[1]Bento sushis'!D22</f>
        <v>0.45</v>
      </c>
      <c r="E2307" s="22" t="str">
        <f>'[1]Bento sushis'!E22</f>
        <v>PC</v>
      </c>
    </row>
    <row r="2308" spans="1:5" x14ac:dyDescent="0.25">
      <c r="A2308" s="6" t="s">
        <v>2286</v>
      </c>
      <c r="B2308" s="20"/>
      <c r="C2308" s="21">
        <f>'[1]Bento sushis'!C20</f>
        <v>0.6</v>
      </c>
      <c r="D2308" s="22">
        <f>'[1]Bento sushis'!D20</f>
        <v>0.6</v>
      </c>
      <c r="E2308" s="22" t="str">
        <f>'[1]Bento sushis'!E20</f>
        <v>PC</v>
      </c>
    </row>
    <row r="2309" spans="1:5" x14ac:dyDescent="0.25">
      <c r="A2309" s="6" t="s">
        <v>2287</v>
      </c>
      <c r="B2309" s="20"/>
      <c r="C2309" s="21">
        <f>'[1]Bento sushis'!C21</f>
        <v>1.5</v>
      </c>
      <c r="D2309" s="22">
        <f>'[1]Bento sushis'!D21</f>
        <v>1.5</v>
      </c>
      <c r="E2309" s="22" t="str">
        <f>'[1]Bento sushis'!E21</f>
        <v>PC</v>
      </c>
    </row>
    <row r="2310" spans="1:5" x14ac:dyDescent="0.25">
      <c r="A2310" s="4" t="s">
        <v>2288</v>
      </c>
      <c r="B2310" s="15"/>
      <c r="C2310" s="14">
        <f>'[1]Bento sushis'!C19</f>
        <v>0.6</v>
      </c>
      <c r="D2310" s="16">
        <f>'[1]Bento sushis'!D19</f>
        <v>0.6</v>
      </c>
      <c r="E2310" s="16" t="str">
        <f>'[1]Bento sushis'!E19</f>
        <v>PC</v>
      </c>
    </row>
    <row r="2311" spans="1:5" x14ac:dyDescent="0.25">
      <c r="A2311" s="6" t="s">
        <v>2289</v>
      </c>
      <c r="B2311" s="20"/>
      <c r="C2311" s="21">
        <f>[1]BOVITENDRE!$C$146</f>
        <v>0</v>
      </c>
      <c r="D2311" s="22">
        <v>0</v>
      </c>
      <c r="E2311" s="22" t="s">
        <v>2562</v>
      </c>
    </row>
    <row r="2312" spans="1:5" x14ac:dyDescent="0.25">
      <c r="A2312" s="6" t="s">
        <v>2290</v>
      </c>
      <c r="B2312" s="20"/>
      <c r="C2312" s="21"/>
      <c r="D2312" s="42">
        <f>'[1]FICHES TECHNIQUES LOGES CHAUD'!$E$14973</f>
        <v>8.0323345038543597</v>
      </c>
      <c r="E2312" s="22"/>
    </row>
    <row r="2313" spans="1:5" x14ac:dyDescent="0.25">
      <c r="A2313" s="4" t="s">
        <v>2291</v>
      </c>
      <c r="B2313" s="15"/>
      <c r="C2313" s="14">
        <f>[1]Slovenia!$C$60</f>
        <v>19.95</v>
      </c>
      <c r="D2313" s="16">
        <f>C2313</f>
        <v>19.95</v>
      </c>
      <c r="E2313" s="16" t="s">
        <v>2552</v>
      </c>
    </row>
    <row r="2314" spans="1:5" x14ac:dyDescent="0.25">
      <c r="A2314" s="4" t="s">
        <v>2292</v>
      </c>
      <c r="B2314" s="15"/>
      <c r="C2314" s="14">
        <f>[1]DEFEDIS!C562</f>
        <v>25.87</v>
      </c>
      <c r="D2314" s="16">
        <f>[1]DEFEDIS!D562</f>
        <v>0.12935000000000002</v>
      </c>
      <c r="E2314" s="16" t="str">
        <f>[1]DEFEDIS!E562</f>
        <v>10*20UN</v>
      </c>
    </row>
    <row r="2315" spans="1:5" x14ac:dyDescent="0.25">
      <c r="A2315" s="4" t="s">
        <v>2293</v>
      </c>
      <c r="B2315" s="15"/>
      <c r="C2315" s="14">
        <f>[1]DEFEDIS!C563</f>
        <v>30</v>
      </c>
      <c r="D2315" s="16">
        <f>[1]DEFEDIS!D563</f>
        <v>5</v>
      </c>
      <c r="E2315" s="16" t="str">
        <f>[1]DEFEDIS!E563</f>
        <v>12*500 GR</v>
      </c>
    </row>
    <row r="2316" spans="1:5" x14ac:dyDescent="0.25">
      <c r="A2316" s="6" t="s">
        <v>2294</v>
      </c>
      <c r="B2316" s="20"/>
      <c r="C2316" s="21">
        <f>'[1]CAN-AM FRUITS SECS'!$C$212</f>
        <v>5.25</v>
      </c>
      <c r="D2316" s="22">
        <f>C2316*1.1</f>
        <v>5.7750000000000004</v>
      </c>
      <c r="E2316" s="22" t="s">
        <v>2795</v>
      </c>
    </row>
    <row r="2317" spans="1:5" x14ac:dyDescent="0.25">
      <c r="A2317" s="4" t="s">
        <v>2295</v>
      </c>
      <c r="B2317" s="15"/>
      <c r="C2317" s="14">
        <f>'[1]Fromagerie du 2em'!$C$102</f>
        <v>30.95</v>
      </c>
      <c r="D2317" s="16">
        <f>C2317</f>
        <v>30.95</v>
      </c>
      <c r="E2317" s="16" t="s">
        <v>2552</v>
      </c>
    </row>
    <row r="2318" spans="1:5" x14ac:dyDescent="0.25">
      <c r="A2318" s="6" t="s">
        <v>2296</v>
      </c>
      <c r="B2318" s="20"/>
      <c r="C2318" s="21"/>
      <c r="D2318" s="37">
        <f>'[1]FICHES TECHNIQUES LOGES FROID'!$E$4930</f>
        <v>7.9327076880530978</v>
      </c>
      <c r="E2318" s="22"/>
    </row>
    <row r="2319" spans="1:5" x14ac:dyDescent="0.25">
      <c r="A2319" s="6" t="s">
        <v>2297</v>
      </c>
      <c r="B2319" s="20"/>
      <c r="C2319" s="21"/>
      <c r="D2319" s="42">
        <f>'[1]FICHES TECHNIQUES LOGES FROID'!$E$13463</f>
        <v>15.131842921166168</v>
      </c>
      <c r="E2319" s="22"/>
    </row>
    <row r="2320" spans="1:5" x14ac:dyDescent="0.25">
      <c r="A2320" s="6" t="s">
        <v>2298</v>
      </c>
      <c r="B2320" s="20"/>
      <c r="C2320" s="21">
        <f>'[1]CAN-AM FRUITS SECS'!C213</f>
        <v>9.25</v>
      </c>
      <c r="D2320" s="37">
        <f>'[1]CAN-AM FRUITS SECS'!D213</f>
        <v>15.416666666666668</v>
      </c>
      <c r="E2320" s="22" t="str">
        <f>'[1]CAN-AM FRUITS SECS'!E213</f>
        <v>6*100GR</v>
      </c>
    </row>
    <row r="2321" spans="1:5" x14ac:dyDescent="0.25">
      <c r="A2321" s="4" t="s">
        <v>2299</v>
      </c>
      <c r="B2321" s="15"/>
      <c r="C2321" s="14"/>
      <c r="D2321" s="38">
        <f>'[1]FICHES TECHNIQUES LOGES FROID'!$E$20749</f>
        <v>7.8145741623420975</v>
      </c>
      <c r="E2321" s="16"/>
    </row>
    <row r="2322" spans="1:5" x14ac:dyDescent="0.25">
      <c r="A2322" s="6" t="s">
        <v>2300</v>
      </c>
      <c r="B2322" s="20"/>
      <c r="C2322" s="21"/>
      <c r="D2322" s="37">
        <f>'[1]FICHES TECHNIQUES LOGES CHAUD'!$E$7028</f>
        <v>10.043433281710914</v>
      </c>
      <c r="E2322" s="22"/>
    </row>
    <row r="2323" spans="1:5" x14ac:dyDescent="0.25">
      <c r="A2323" s="6" t="s">
        <v>2301</v>
      </c>
      <c r="B2323" s="20"/>
      <c r="C2323" s="21">
        <f>'[1]CAN-AM'!$C$348</f>
        <v>1.5</v>
      </c>
      <c r="D2323" s="22">
        <f>C2323</f>
        <v>1.5</v>
      </c>
      <c r="E2323" s="22" t="s">
        <v>2590</v>
      </c>
    </row>
    <row r="2324" spans="1:5" x14ac:dyDescent="0.25">
      <c r="A2324" s="6" t="s">
        <v>2302</v>
      </c>
      <c r="B2324" s="20"/>
      <c r="C2324" s="21">
        <v>66</v>
      </c>
      <c r="D2324" s="22">
        <f>C2324/45</f>
        <v>1.4666666666666666</v>
      </c>
      <c r="E2324" s="22" t="s">
        <v>2591</v>
      </c>
    </row>
    <row r="2325" spans="1:5" x14ac:dyDescent="0.25">
      <c r="A2325" s="4" t="s">
        <v>2303</v>
      </c>
      <c r="B2325" s="15"/>
      <c r="C2325" s="14"/>
      <c r="D2325" s="38">
        <f>'[1]FICHES TECH TABLE DU CHEF '!$E$494</f>
        <v>2.1501455732990702</v>
      </c>
      <c r="E2325" s="16"/>
    </row>
    <row r="2326" spans="1:5" x14ac:dyDescent="0.25">
      <c r="A2326" s="4" t="s">
        <v>2304</v>
      </c>
      <c r="B2326" s="15"/>
      <c r="C2326" s="14"/>
      <c r="D2326" s="38">
        <f>'[1]FICHES TECHNIQUES LOGES CHAUD'!$E$6470</f>
        <v>2.4577341409691624</v>
      </c>
      <c r="E2326" s="16"/>
    </row>
    <row r="2327" spans="1:5" x14ac:dyDescent="0.25">
      <c r="A2327" s="4" t="s">
        <v>2305</v>
      </c>
      <c r="B2327" s="15"/>
      <c r="C2327" s="14">
        <f>'[1]AMOUR DE PAIN'!$C$27</f>
        <v>0</v>
      </c>
      <c r="D2327" s="16">
        <f>C2327</f>
        <v>0</v>
      </c>
      <c r="E2327" s="16"/>
    </row>
    <row r="2328" spans="1:5" x14ac:dyDescent="0.25">
      <c r="A2328" s="6" t="s">
        <v>2306</v>
      </c>
      <c r="B2328" s="20"/>
      <c r="C2328" s="21">
        <f>[1]DEFEDIS!$C$564</f>
        <v>19</v>
      </c>
      <c r="D2328" s="22">
        <f>C2328</f>
        <v>19</v>
      </c>
      <c r="E2328" s="22" t="s">
        <v>2555</v>
      </c>
    </row>
    <row r="2329" spans="1:5" x14ac:dyDescent="0.25">
      <c r="A2329" s="4" t="s">
        <v>2307</v>
      </c>
      <c r="B2329" s="15"/>
      <c r="C2329" s="14">
        <f>'[1]AMOUR DE PAIN'!$C$30</f>
        <v>8.24</v>
      </c>
      <c r="D2329" s="16">
        <f>C2329</f>
        <v>8.24</v>
      </c>
      <c r="E2329" s="16"/>
    </row>
    <row r="2330" spans="1:5" x14ac:dyDescent="0.25">
      <c r="A2330" s="6" t="s">
        <v>2308</v>
      </c>
      <c r="B2330" s="20"/>
      <c r="C2330" s="21">
        <f>'[1]FRANCE DELICE'!C13</f>
        <v>12.8</v>
      </c>
      <c r="D2330" s="22">
        <f>'[1]FRANCE DELICE'!D13</f>
        <v>12.8</v>
      </c>
      <c r="E2330" s="22" t="str">
        <f>'[1]FRANCE DELICE'!E13</f>
        <v>UN</v>
      </c>
    </row>
    <row r="2331" spans="1:5" x14ac:dyDescent="0.25">
      <c r="A2331" s="6" t="s">
        <v>2309</v>
      </c>
      <c r="B2331" s="20"/>
      <c r="C2331" s="21">
        <f>'[1]AMOUR DE PAIN'!C42</f>
        <v>0</v>
      </c>
      <c r="D2331" s="26">
        <f>'[1]AMOUR DE PAIN'!D42</f>
        <v>0</v>
      </c>
      <c r="E2331" s="22">
        <f>'[1]AMOUR DE PAIN'!E42</f>
        <v>0</v>
      </c>
    </row>
    <row r="2332" spans="1:5" x14ac:dyDescent="0.25">
      <c r="A2332" s="6" t="s">
        <v>2310</v>
      </c>
      <c r="B2332" s="20"/>
      <c r="C2332" s="21">
        <f>'[1]FRANCE DELICE'!C14</f>
        <v>12.8</v>
      </c>
      <c r="D2332" s="22">
        <f>'[1]FRANCE DELICE'!D14</f>
        <v>12.8</v>
      </c>
      <c r="E2332" s="22" t="str">
        <f>'[1]FRANCE DELICE'!E14</f>
        <v>UN</v>
      </c>
    </row>
    <row r="2333" spans="1:5" x14ac:dyDescent="0.25">
      <c r="A2333" s="4" t="s">
        <v>2311</v>
      </c>
      <c r="B2333" s="15"/>
      <c r="C2333" s="14">
        <f>'[1]AMOUR DE PAIN'!C41</f>
        <v>0</v>
      </c>
      <c r="D2333" s="25">
        <f>'[1]AMOUR DE PAIN'!D41</f>
        <v>0</v>
      </c>
      <c r="E2333" s="16">
        <f>'[1]AMOUR DE PAIN'!E41</f>
        <v>0</v>
      </c>
    </row>
    <row r="2334" spans="1:5" x14ac:dyDescent="0.25">
      <c r="A2334" s="6" t="s">
        <v>2312</v>
      </c>
      <c r="B2334" s="20"/>
      <c r="C2334" s="21">
        <f>'[1]GOURMET PRIVILÈGE'!C39</f>
        <v>16.5</v>
      </c>
      <c r="D2334" s="26">
        <f>'[1]GOURMET PRIVILÈGE'!D39</f>
        <v>16.5</v>
      </c>
      <c r="E2334" s="22" t="str">
        <f>'[1]GOURMET PRIVILÈGE'!E39</f>
        <v>UN</v>
      </c>
    </row>
    <row r="2335" spans="1:5" x14ac:dyDescent="0.25">
      <c r="A2335" s="6" t="s">
        <v>2313</v>
      </c>
      <c r="B2335" s="20"/>
      <c r="C2335" s="21">
        <f>'[1]AMOUR DE PAIN'!$C$29</f>
        <v>0.89</v>
      </c>
      <c r="D2335" s="22">
        <f>C2335</f>
        <v>0.89</v>
      </c>
      <c r="E2335" s="22"/>
    </row>
    <row r="2336" spans="1:5" x14ac:dyDescent="0.25">
      <c r="A2336" s="6" t="s">
        <v>2314</v>
      </c>
      <c r="B2336" s="20"/>
      <c r="C2336" s="21">
        <f>'[1]GOURMET PRIVILÈGE'!C37</f>
        <v>14.95</v>
      </c>
      <c r="D2336" s="26">
        <f>'[1]GOURMET PRIVILÈGE'!D37</f>
        <v>14.95</v>
      </c>
      <c r="E2336" s="22" t="str">
        <f>'[1]GOURMET PRIVILÈGE'!E37</f>
        <v>UN</v>
      </c>
    </row>
    <row r="2337" spans="1:5" x14ac:dyDescent="0.25">
      <c r="A2337" s="4" t="s">
        <v>2315</v>
      </c>
      <c r="B2337" s="15"/>
      <c r="C2337" s="14">
        <f>[1]DEFEDIS!$C$565</f>
        <v>17.45</v>
      </c>
      <c r="D2337" s="16">
        <v>0</v>
      </c>
      <c r="E2337" s="16" t="s">
        <v>2584</v>
      </c>
    </row>
    <row r="2338" spans="1:5" x14ac:dyDescent="0.25">
      <c r="A2338" s="6" t="s">
        <v>2316</v>
      </c>
      <c r="B2338" s="20"/>
      <c r="C2338" s="21">
        <f>'[1]AMOUR DE PAIN'!$C$28</f>
        <v>0</v>
      </c>
      <c r="D2338" s="22">
        <f>C2338</f>
        <v>0</v>
      </c>
      <c r="E2338" s="22"/>
    </row>
    <row r="2339" spans="1:5" x14ac:dyDescent="0.25">
      <c r="A2339" s="6" t="s">
        <v>2317</v>
      </c>
      <c r="B2339" s="20"/>
      <c r="C2339" s="21">
        <f>'[1]GOURMET PRIVILÈGE'!C38</f>
        <v>14.95</v>
      </c>
      <c r="D2339" s="26">
        <f>'[1]GOURMET PRIVILÈGE'!D38</f>
        <v>14.95</v>
      </c>
      <c r="E2339" s="22" t="str">
        <f>'[1]GOURMET PRIVILÈGE'!E38</f>
        <v>UN</v>
      </c>
    </row>
    <row r="2340" spans="1:5" x14ac:dyDescent="0.25">
      <c r="A2340" s="6" t="s">
        <v>2318</v>
      </c>
      <c r="B2340" s="20"/>
      <c r="C2340" s="21">
        <f>'[1]CAN-AM'!C349</f>
        <v>67</v>
      </c>
      <c r="D2340" s="26">
        <f>'[1]CAN-AM'!D349</f>
        <v>1.4888888888888889</v>
      </c>
      <c r="E2340" s="22" t="str">
        <f>'[1]CAN-AM'!E349</f>
        <v>UNITÉ</v>
      </c>
    </row>
    <row r="2341" spans="1:5" x14ac:dyDescent="0.25">
      <c r="A2341" s="6" t="s">
        <v>2319</v>
      </c>
      <c r="B2341" s="20"/>
      <c r="C2341" s="21">
        <f>'[1]AMOUR DE PAIN'!C44</f>
        <v>0</v>
      </c>
      <c r="D2341" s="22">
        <f>'[1]AMOUR DE PAIN'!D44</f>
        <v>0</v>
      </c>
      <c r="E2341" s="22">
        <f>'[1]AMOUR DE PAIN'!E44</f>
        <v>0</v>
      </c>
    </row>
    <row r="2342" spans="1:5" x14ac:dyDescent="0.25">
      <c r="A2342" s="6" t="s">
        <v>2320</v>
      </c>
      <c r="B2342" s="20"/>
      <c r="C2342" s="21">
        <f>'[1]CAN-AM FRUITS SECS'!C214</f>
        <v>82.5</v>
      </c>
      <c r="D2342" s="22">
        <f>'[1]CAN-AM FRUITS SECS'!D214</f>
        <v>0.171875</v>
      </c>
      <c r="E2342" s="22" t="str">
        <f>'[1]CAN-AM FRUITS SECS'!E214</f>
        <v>480 PC</v>
      </c>
    </row>
    <row r="2343" spans="1:5" x14ac:dyDescent="0.25">
      <c r="A2343" s="4" t="s">
        <v>2321</v>
      </c>
      <c r="B2343" s="15"/>
      <c r="C2343" s="14">
        <f>[1]DEFEDIS!C567</f>
        <v>25.8</v>
      </c>
      <c r="D2343" s="16">
        <f>[1]DEFEDIS!D567</f>
        <v>6.142857142857143E-2</v>
      </c>
      <c r="E2343" s="16" t="str">
        <f>[1]DEFEDIS!E567</f>
        <v>420 / CS</v>
      </c>
    </row>
    <row r="2344" spans="1:5" x14ac:dyDescent="0.25">
      <c r="A2344" s="4" t="s">
        <v>2322</v>
      </c>
      <c r="B2344" s="15"/>
      <c r="C2344" s="14"/>
      <c r="D2344" s="38">
        <f>'[1]FICHES TECHNIQUES LOGES CHAUD'!$E$9952</f>
        <v>1.234551797107986</v>
      </c>
      <c r="E2344" s="16"/>
    </row>
    <row r="2345" spans="1:5" x14ac:dyDescent="0.25">
      <c r="A2345" s="4" t="s">
        <v>2323</v>
      </c>
      <c r="B2345" s="15"/>
      <c r="C2345" s="14"/>
      <c r="D2345" s="36">
        <f>'[1]FICHES TECHNIQUES LOGES FROID'!$E$11808</f>
        <v>22.082932972795806</v>
      </c>
      <c r="E2345" s="16"/>
    </row>
    <row r="2346" spans="1:5" x14ac:dyDescent="0.25">
      <c r="A2346" s="4" t="s">
        <v>2324</v>
      </c>
      <c r="B2346" s="15"/>
      <c r="C2346" s="14"/>
      <c r="D2346" s="38">
        <f>'[1]FICHES TECHNIQUES LOGES FROID'!$E$7290</f>
        <v>15.079385327145166</v>
      </c>
      <c r="E2346" s="16"/>
    </row>
    <row r="2347" spans="1:5" x14ac:dyDescent="0.25">
      <c r="A2347" s="6" t="s">
        <v>2325</v>
      </c>
      <c r="B2347" s="20"/>
      <c r="C2347" s="21">
        <f>'[1]VIANDE LAUZON'!$C$15</f>
        <v>10.7</v>
      </c>
      <c r="D2347" s="22"/>
      <c r="E2347" s="22"/>
    </row>
    <row r="2348" spans="1:5" x14ac:dyDescent="0.25">
      <c r="A2348" s="4" t="s">
        <v>2326</v>
      </c>
      <c r="B2348" s="15"/>
      <c r="C2348" s="14">
        <f>[1]DEFEDIS!$C$568</f>
        <v>68</v>
      </c>
      <c r="D2348" s="16">
        <v>0</v>
      </c>
      <c r="E2348" s="16" t="s">
        <v>2584</v>
      </c>
    </row>
    <row r="2349" spans="1:5" x14ac:dyDescent="0.25">
      <c r="A2349" s="4" t="s">
        <v>2327</v>
      </c>
      <c r="B2349" s="15"/>
      <c r="C2349" s="14"/>
      <c r="D2349" s="38">
        <f>'[1]FICHES TECHNIQUES LOGES FROID'!$E$13293</f>
        <v>4.7563066837013608</v>
      </c>
      <c r="E2349" s="16"/>
    </row>
    <row r="2350" spans="1:5" x14ac:dyDescent="0.25">
      <c r="A2350" s="6" t="s">
        <v>2328</v>
      </c>
      <c r="B2350" s="20"/>
      <c r="C2350" s="21">
        <f>'[1]Pro bouffe'!C53</f>
        <v>16.95</v>
      </c>
      <c r="D2350" s="22">
        <f>'[1]Pro bouffe'!D53</f>
        <v>16.95</v>
      </c>
      <c r="E2350" s="22" t="str">
        <f>'[1]Pro bouffe'!E53</f>
        <v>KG</v>
      </c>
    </row>
    <row r="2351" spans="1:5" x14ac:dyDescent="0.25">
      <c r="A2351" s="6" t="s">
        <v>2329</v>
      </c>
      <c r="B2351" s="20"/>
      <c r="C2351" s="32">
        <f>'[1]CARTE DU MIDI FICHES TECHNIQUES'!$E$110</f>
        <v>2.1151912359136102</v>
      </c>
      <c r="D2351" s="22">
        <f>C2351</f>
        <v>2.1151912359136102</v>
      </c>
      <c r="E2351" s="22" t="s">
        <v>2699</v>
      </c>
    </row>
    <row r="2352" spans="1:5" x14ac:dyDescent="0.25">
      <c r="A2352" s="6" t="s">
        <v>2330</v>
      </c>
      <c r="B2352" s="20"/>
      <c r="C2352" s="21">
        <f>'[1]Pro bouffe'!$C$54</f>
        <v>102.35</v>
      </c>
      <c r="D2352" s="22">
        <f>C2352</f>
        <v>102.35</v>
      </c>
      <c r="E2352" s="22" t="s">
        <v>2552</v>
      </c>
    </row>
    <row r="2353" spans="1:5" x14ac:dyDescent="0.25">
      <c r="A2353" s="4" t="s">
        <v>2331</v>
      </c>
      <c r="B2353" s="15"/>
      <c r="C2353" s="14">
        <v>16.95</v>
      </c>
      <c r="D2353" s="16">
        <v>0</v>
      </c>
      <c r="E2353" s="16" t="s">
        <v>2552</v>
      </c>
    </row>
    <row r="2354" spans="1:5" x14ac:dyDescent="0.25">
      <c r="A2354" s="6" t="s">
        <v>2331</v>
      </c>
      <c r="B2354" s="20"/>
      <c r="C2354" s="21">
        <f>'[1]Pro bouffe'!$C$57</f>
        <v>16.95</v>
      </c>
      <c r="D2354" s="22">
        <v>0</v>
      </c>
      <c r="E2354" s="22" t="s">
        <v>2552</v>
      </c>
    </row>
    <row r="2355" spans="1:5" x14ac:dyDescent="0.25">
      <c r="A2355" s="4" t="s">
        <v>2332</v>
      </c>
      <c r="B2355" s="15"/>
      <c r="C2355" s="14">
        <f>[1]DEFEDIS!$C$569</f>
        <v>28.57</v>
      </c>
      <c r="D2355" s="16">
        <v>0</v>
      </c>
      <c r="E2355" s="16" t="s">
        <v>2552</v>
      </c>
    </row>
    <row r="2356" spans="1:5" x14ac:dyDescent="0.25">
      <c r="A2356" s="6" t="s">
        <v>2333</v>
      </c>
      <c r="B2356" s="20"/>
      <c r="C2356" s="21">
        <f>[1]DEFEDIS!$C$571</f>
        <v>3.45</v>
      </c>
      <c r="D2356" s="22">
        <f>C2356/28</f>
        <v>0.12321428571428572</v>
      </c>
      <c r="E2356" s="22" t="s">
        <v>2651</v>
      </c>
    </row>
    <row r="2357" spans="1:5" x14ac:dyDescent="0.25">
      <c r="A2357" s="4" t="s">
        <v>2334</v>
      </c>
      <c r="B2357" s="15"/>
      <c r="C2357" s="14">
        <f>[1]DEFEDIS!$C$572</f>
        <v>3.46</v>
      </c>
      <c r="D2357" s="16">
        <f>C2357/28</f>
        <v>0.12357142857142857</v>
      </c>
      <c r="E2357" s="16" t="s">
        <v>2651</v>
      </c>
    </row>
    <row r="2358" spans="1:5" x14ac:dyDescent="0.25">
      <c r="A2358" s="6" t="s">
        <v>2335</v>
      </c>
      <c r="B2358" s="20"/>
      <c r="C2358" s="21">
        <f>[1]DEFEDIS!$C$573</f>
        <v>3.46</v>
      </c>
      <c r="D2358" s="22">
        <f>C2358/28</f>
        <v>0.12357142857142857</v>
      </c>
      <c r="E2358" s="22" t="s">
        <v>2651</v>
      </c>
    </row>
    <row r="2359" spans="1:5" x14ac:dyDescent="0.25">
      <c r="A2359" s="4" t="s">
        <v>2336</v>
      </c>
      <c r="B2359" s="15"/>
      <c r="C2359" s="14">
        <f>[1]DEFEDIS!$C$574</f>
        <v>3.46</v>
      </c>
      <c r="D2359" s="16">
        <f>C2359/28</f>
        <v>0.12357142857142857</v>
      </c>
      <c r="E2359" s="16" t="s">
        <v>2651</v>
      </c>
    </row>
    <row r="2360" spans="1:5" x14ac:dyDescent="0.25">
      <c r="A2360" s="6" t="s">
        <v>2337</v>
      </c>
      <c r="B2360" s="20"/>
      <c r="C2360" s="21">
        <f>[1]DEFEDIS!C575</f>
        <v>9.9499999999999993</v>
      </c>
      <c r="D2360" s="22">
        <f>[1]DEFEDIS!D575</f>
        <v>0.12437499999999999</v>
      </c>
      <c r="E2360" s="22" t="str">
        <f>[1]DEFEDIS!E575</f>
        <v>1*80</v>
      </c>
    </row>
    <row r="2361" spans="1:5" x14ac:dyDescent="0.25">
      <c r="A2361" s="4" t="s">
        <v>2338</v>
      </c>
      <c r="B2361" s="15"/>
      <c r="C2361" s="14">
        <f>[1]DEFEDIS!$C$576</f>
        <v>3.46</v>
      </c>
      <c r="D2361" s="16">
        <f>C2361/28</f>
        <v>0.12357142857142857</v>
      </c>
      <c r="E2361" s="16" t="s">
        <v>2651</v>
      </c>
    </row>
    <row r="2362" spans="1:5" x14ac:dyDescent="0.25">
      <c r="A2362" s="6" t="s">
        <v>2339</v>
      </c>
      <c r="B2362" s="20"/>
      <c r="C2362" s="21">
        <f>[1]DEFEDIS!$C$577</f>
        <v>3.46</v>
      </c>
      <c r="D2362" s="22">
        <f>C2362/28</f>
        <v>0.12357142857142857</v>
      </c>
      <c r="E2362" s="22" t="s">
        <v>2651</v>
      </c>
    </row>
    <row r="2363" spans="1:5" x14ac:dyDescent="0.25">
      <c r="A2363" s="4" t="s">
        <v>2340</v>
      </c>
      <c r="B2363" s="15"/>
      <c r="C2363" s="14">
        <f>[1]DEFEDIS!$C$578</f>
        <v>3.46</v>
      </c>
      <c r="D2363" s="16">
        <f>C2363/28</f>
        <v>0.12357142857142857</v>
      </c>
      <c r="E2363" s="16" t="s">
        <v>2651</v>
      </c>
    </row>
    <row r="2364" spans="1:5" x14ac:dyDescent="0.25">
      <c r="A2364" s="6" t="s">
        <v>2341</v>
      </c>
      <c r="B2364" s="20"/>
      <c r="C2364" s="21">
        <f>[1]DEFEDIS!C570</f>
        <v>3.46</v>
      </c>
      <c r="D2364" s="22">
        <f>[1]DEFEDIS!D570</f>
        <v>0.12357142857142857</v>
      </c>
      <c r="E2364" s="22" t="str">
        <f>[1]DEFEDIS!E570</f>
        <v>1 X 28</v>
      </c>
    </row>
    <row r="2365" spans="1:5" x14ac:dyDescent="0.25">
      <c r="A2365" s="6" t="s">
        <v>2342</v>
      </c>
      <c r="B2365" s="20"/>
      <c r="C2365" s="21">
        <f>[1]NOREF!$C$120</f>
        <v>44.4</v>
      </c>
      <c r="D2365" s="22">
        <f>C2365</f>
        <v>44.4</v>
      </c>
      <c r="E2365" s="22" t="s">
        <v>2552</v>
      </c>
    </row>
    <row r="2366" spans="1:5" x14ac:dyDescent="0.25">
      <c r="A2366" s="6" t="s">
        <v>2343</v>
      </c>
      <c r="B2366" s="20"/>
      <c r="C2366" s="21">
        <f>[1]NOREF!C121</f>
        <v>23</v>
      </c>
      <c r="D2366" s="22">
        <f>[1]NOREF!D121</f>
        <v>27.599999999999998</v>
      </c>
      <c r="E2366" s="22" t="str">
        <f>[1]NOREF!E121</f>
        <v>KG</v>
      </c>
    </row>
    <row r="2367" spans="1:5" x14ac:dyDescent="0.25">
      <c r="A2367" s="4" t="s">
        <v>2344</v>
      </c>
      <c r="B2367" s="15"/>
      <c r="C2367" s="14">
        <f>'[1]Fumerie quebecoise'!$C$17</f>
        <v>56</v>
      </c>
      <c r="D2367" s="16">
        <f>C2367</f>
        <v>56</v>
      </c>
      <c r="E2367" s="16" t="s">
        <v>2552</v>
      </c>
    </row>
    <row r="2368" spans="1:5" x14ac:dyDescent="0.25">
      <c r="A2368" s="6" t="s">
        <v>2345</v>
      </c>
      <c r="B2368" s="20"/>
      <c r="C2368" s="21">
        <f>[1]NOREF!C122</f>
        <v>8.85</v>
      </c>
      <c r="D2368" s="22">
        <f>[1]NOREF!D122</f>
        <v>35.4</v>
      </c>
      <c r="E2368" s="22" t="str">
        <f>[1]NOREF!E122</f>
        <v>250gr</v>
      </c>
    </row>
    <row r="2369" spans="1:5" x14ac:dyDescent="0.25">
      <c r="A2369" s="4" t="s">
        <v>2346</v>
      </c>
      <c r="B2369" s="15"/>
      <c r="C2369" s="14">
        <f>[1]DEFEDIS!$C$582</f>
        <v>59.97</v>
      </c>
      <c r="D2369" s="16">
        <f>C2369/6/1.88</f>
        <v>5.3164893617021276</v>
      </c>
      <c r="E2369" s="16" t="s">
        <v>2796</v>
      </c>
    </row>
    <row r="2370" spans="1:5" x14ac:dyDescent="0.25">
      <c r="A2370" s="6" t="s">
        <v>2346</v>
      </c>
      <c r="B2370" s="20"/>
      <c r="C2370" s="21">
        <f>'[1]CAN-AM FRUITS SECS'!$C$215</f>
        <v>87.5</v>
      </c>
      <c r="D2370" s="22">
        <f>C2370/6/1.88</f>
        <v>7.7570921985815611</v>
      </c>
      <c r="E2370" s="22" t="s">
        <v>2797</v>
      </c>
    </row>
    <row r="2371" spans="1:5" x14ac:dyDescent="0.25">
      <c r="A2371" s="4" t="s">
        <v>2347</v>
      </c>
      <c r="B2371" s="15"/>
      <c r="C2371" s="14">
        <f>'[1]CAN-AM'!C350</f>
        <v>1.5</v>
      </c>
      <c r="D2371" s="16">
        <f>'[1]CAN-AM'!D350</f>
        <v>1.5</v>
      </c>
      <c r="E2371" s="16" t="str">
        <f>'[1]CAN-AM'!E350</f>
        <v>UNITÉ</v>
      </c>
    </row>
    <row r="2372" spans="1:5" x14ac:dyDescent="0.25">
      <c r="A2372" s="6" t="s">
        <v>2348</v>
      </c>
      <c r="B2372" s="20"/>
      <c r="C2372" s="21">
        <f>'[1]CAN-AM FRUITS SECS'!C216</f>
        <v>9</v>
      </c>
      <c r="D2372" s="22">
        <f>'[1]CAN-AM FRUITS SECS'!D216</f>
        <v>11.25</v>
      </c>
      <c r="E2372" s="22" t="str">
        <f>'[1]CAN-AM FRUITS SECS'!E216</f>
        <v>800 gr</v>
      </c>
    </row>
    <row r="2373" spans="1:5" x14ac:dyDescent="0.25">
      <c r="A2373" s="6" t="s">
        <v>2349</v>
      </c>
      <c r="B2373" s="20"/>
      <c r="C2373" s="21"/>
      <c r="D2373" s="37">
        <f>'[1]FICHES TECHNIQUES LOGES CHAUD'!$F$7197</f>
        <v>0.33805865090841625</v>
      </c>
      <c r="E2373" s="22" t="s">
        <v>2551</v>
      </c>
    </row>
    <row r="2374" spans="1:5" x14ac:dyDescent="0.25">
      <c r="A2374" s="4" t="s">
        <v>2350</v>
      </c>
      <c r="B2374" s="15"/>
      <c r="C2374" s="14">
        <f>[1]NOREF!$C$123</f>
        <v>13.45</v>
      </c>
      <c r="D2374" s="16">
        <f>C2374</f>
        <v>13.45</v>
      </c>
      <c r="E2374" s="16" t="s">
        <v>2552</v>
      </c>
    </row>
    <row r="2375" spans="1:5" x14ac:dyDescent="0.25">
      <c r="A2375" s="6" t="s">
        <v>2351</v>
      </c>
      <c r="B2375" s="20"/>
      <c r="C2375" s="21">
        <f>'[1]AMOUR DE PAIN'!$C$13</f>
        <v>0</v>
      </c>
      <c r="D2375" s="22">
        <f>C2375</f>
        <v>0</v>
      </c>
      <c r="E2375" s="22" t="s">
        <v>2699</v>
      </c>
    </row>
    <row r="2376" spans="1:5" x14ac:dyDescent="0.25">
      <c r="A2376" s="6" t="s">
        <v>2352</v>
      </c>
      <c r="B2376" s="20"/>
      <c r="C2376" s="21"/>
      <c r="D2376" s="37">
        <f>'[1]FICH.TECH. BANQUET 2013 PT DÉJ.'!$E$16206</f>
        <v>4.5508212923681128</v>
      </c>
      <c r="E2376" s="22"/>
    </row>
    <row r="2377" spans="1:5" x14ac:dyDescent="0.25">
      <c r="A2377" s="4" t="s">
        <v>2353</v>
      </c>
      <c r="B2377" s="15"/>
      <c r="C2377" s="14">
        <f>'[1]Gateau UCDS'!$C$26</f>
        <v>26</v>
      </c>
      <c r="D2377" s="16">
        <f>C2377</f>
        <v>26</v>
      </c>
      <c r="E2377" s="16" t="s">
        <v>2798</v>
      </c>
    </row>
    <row r="2378" spans="1:5" x14ac:dyDescent="0.25">
      <c r="A2378" s="4" t="s">
        <v>2354</v>
      </c>
      <c r="B2378" s="15"/>
      <c r="C2378" s="14">
        <v>8</v>
      </c>
      <c r="D2378" s="16">
        <f>C2378</f>
        <v>8</v>
      </c>
      <c r="E2378" s="16" t="s">
        <v>2552</v>
      </c>
    </row>
    <row r="2379" spans="1:5" x14ac:dyDescent="0.25">
      <c r="A2379" s="6" t="s">
        <v>2355</v>
      </c>
      <c r="B2379" s="20"/>
      <c r="C2379" s="21">
        <v>39.950000000000003</v>
      </c>
      <c r="D2379" s="22">
        <f>C2379/9.08</f>
        <v>4.3997797356828201</v>
      </c>
      <c r="E2379" s="22" t="s">
        <v>2601</v>
      </c>
    </row>
    <row r="2380" spans="1:5" x14ac:dyDescent="0.25">
      <c r="A2380" s="4" t="s">
        <v>2356</v>
      </c>
      <c r="B2380" s="15"/>
      <c r="C2380" s="14">
        <f>'[1]CAN-AM'!$C$352</f>
        <v>23.77</v>
      </c>
      <c r="D2380" s="16">
        <f>C2380/5</f>
        <v>4.7539999999999996</v>
      </c>
      <c r="E2380" s="16" t="s">
        <v>2567</v>
      </c>
    </row>
    <row r="2381" spans="1:5" x14ac:dyDescent="0.25">
      <c r="A2381" s="6" t="s">
        <v>2357</v>
      </c>
      <c r="B2381" s="20"/>
      <c r="C2381" s="21">
        <f>'[1]CAN-AM'!$C$363</f>
        <v>32</v>
      </c>
      <c r="D2381" s="22">
        <f>C2381/5</f>
        <v>6.4</v>
      </c>
      <c r="E2381" s="22" t="s">
        <v>2567</v>
      </c>
    </row>
    <row r="2382" spans="1:5" x14ac:dyDescent="0.25">
      <c r="A2382" s="6" t="s">
        <v>2358</v>
      </c>
      <c r="B2382" s="20"/>
      <c r="C2382" s="21">
        <f>'[1]CAN-AM'!$C$353</f>
        <v>17.61</v>
      </c>
      <c r="D2382" s="22">
        <f>C2382/11.33</f>
        <v>1.554280670785525</v>
      </c>
      <c r="E2382" s="22" t="s">
        <v>2573</v>
      </c>
    </row>
    <row r="2383" spans="1:5" x14ac:dyDescent="0.25">
      <c r="A2383" s="4" t="s">
        <v>2359</v>
      </c>
      <c r="B2383" s="15"/>
      <c r="C2383" s="14">
        <f>'[1]CAN-AM'!C355</f>
        <v>26</v>
      </c>
      <c r="D2383" s="16">
        <f>'[1]CAN-AM'!D355</f>
        <v>5.2</v>
      </c>
      <c r="E2383" s="16" t="str">
        <f>'[1]CAN-AM'!E355</f>
        <v>5 KG / CS</v>
      </c>
    </row>
    <row r="2384" spans="1:5" x14ac:dyDescent="0.25">
      <c r="A2384" s="4" t="s">
        <v>2360</v>
      </c>
      <c r="B2384" s="15"/>
      <c r="C2384" s="14">
        <f>[1]DEFEDIS!C579</f>
        <v>31.34</v>
      </c>
      <c r="D2384" s="16">
        <f>[1]DEFEDIS!D579</f>
        <v>3.2776416666666663</v>
      </c>
      <c r="E2384" s="16" t="str">
        <f>[1]DEFEDIS!E579</f>
        <v>24*398</v>
      </c>
    </row>
    <row r="2385" spans="1:5" x14ac:dyDescent="0.25">
      <c r="A2385" s="6" t="s">
        <v>2361</v>
      </c>
      <c r="B2385" s="20"/>
      <c r="C2385" s="21">
        <f>'[1]CAN-AM'!$C$357</f>
        <v>14.5</v>
      </c>
      <c r="D2385" s="22">
        <f>C2385/1000*340</f>
        <v>4.9300000000000006</v>
      </c>
      <c r="E2385" s="22" t="s">
        <v>2799</v>
      </c>
    </row>
    <row r="2386" spans="1:5" x14ac:dyDescent="0.25">
      <c r="A2386" s="4" t="s">
        <v>2362</v>
      </c>
      <c r="B2386" s="15"/>
      <c r="C2386" s="14">
        <f>'[1]CAN-AM'!C356</f>
        <v>25</v>
      </c>
      <c r="D2386" s="16">
        <f>'[1]CAN-AM'!D356</f>
        <v>11.061946902654869</v>
      </c>
      <c r="E2386" s="16" t="str">
        <f>'[1]CAN-AM'!E356</f>
        <v>5LBS</v>
      </c>
    </row>
    <row r="2387" spans="1:5" x14ac:dyDescent="0.25">
      <c r="A2387" s="4" t="s">
        <v>2363</v>
      </c>
      <c r="B2387" s="15"/>
      <c r="C2387" s="14">
        <f>'[1]CAN-AM'!C358</f>
        <v>36.950000000000003</v>
      </c>
      <c r="D2387" s="16">
        <f>'[1]CAN-AM'!D358</f>
        <v>8.8680000000000003</v>
      </c>
      <c r="E2387" s="16" t="str">
        <f>'[1]CAN-AM'!E358</f>
        <v>12*12OZ</v>
      </c>
    </row>
    <row r="2388" spans="1:5" x14ac:dyDescent="0.25">
      <c r="A2388" s="4" t="s">
        <v>2364</v>
      </c>
      <c r="B2388" s="15"/>
      <c r="C2388" s="14">
        <v>30</v>
      </c>
      <c r="D2388" s="16">
        <f>C2388</f>
        <v>30</v>
      </c>
      <c r="E2388" s="16" t="s">
        <v>2552</v>
      </c>
    </row>
    <row r="2389" spans="1:5" x14ac:dyDescent="0.25">
      <c r="A2389" s="6" t="s">
        <v>2365</v>
      </c>
      <c r="B2389" s="20"/>
      <c r="C2389" s="21"/>
      <c r="D2389" s="37">
        <f>'[1]FICHES TECHNIQUES LOGES FROID'!$F$12727</f>
        <v>0.49526742256637168</v>
      </c>
      <c r="E2389" s="22" t="s">
        <v>2551</v>
      </c>
    </row>
    <row r="2390" spans="1:5" x14ac:dyDescent="0.25">
      <c r="A2390" s="6" t="s">
        <v>2366</v>
      </c>
      <c r="B2390" s="20"/>
      <c r="C2390" s="21">
        <f>'[1]CAN-AM'!C359</f>
        <v>42</v>
      </c>
      <c r="D2390" s="37">
        <f>'[1]CAN-AM'!D359</f>
        <v>1.5</v>
      </c>
      <c r="E2390" s="22" t="str">
        <f>'[1]CAN-AM'!E359</f>
        <v>26/30</v>
      </c>
    </row>
    <row r="2391" spans="1:5" x14ac:dyDescent="0.25">
      <c r="A2391" s="6" t="s">
        <v>2367</v>
      </c>
      <c r="B2391" s="20"/>
      <c r="C2391" s="21">
        <f>'[1]CAN-AM'!C360</f>
        <v>42</v>
      </c>
      <c r="D2391" s="37">
        <f>'[1]CAN-AM'!D360</f>
        <v>6.1674008810572687</v>
      </c>
      <c r="E2391" s="22" t="str">
        <f>'[1]CAN-AM'!E360</f>
        <v>15LBS</v>
      </c>
    </row>
    <row r="2392" spans="1:5" x14ac:dyDescent="0.25">
      <c r="A2392" s="6" t="s">
        <v>2368</v>
      </c>
      <c r="B2392" s="20"/>
      <c r="C2392" s="21"/>
      <c r="D2392" s="42">
        <f>'[1]FICHES TECHNIQUES LOGES CHAUD'!$E$15258</f>
        <v>11.164278320046003</v>
      </c>
      <c r="E2392" s="22"/>
    </row>
    <row r="2393" spans="1:5" x14ac:dyDescent="0.25">
      <c r="A2393" s="6" t="s">
        <v>2369</v>
      </c>
      <c r="B2393" s="20"/>
      <c r="C2393" s="21"/>
      <c r="D2393" s="42">
        <f>'[1]FICHES TECHNIQUES LOGES FROID'!$E$15515</f>
        <v>11.164278320046003</v>
      </c>
      <c r="E2393" s="22"/>
    </row>
    <row r="2394" spans="1:5" x14ac:dyDescent="0.25">
      <c r="A2394" s="6" t="s">
        <v>2370</v>
      </c>
      <c r="B2394" s="20"/>
      <c r="C2394" s="21">
        <f>'[1]CAN-AM FRUITS SECS'!$C$217</f>
        <v>26.95</v>
      </c>
      <c r="D2394" s="22">
        <f>C2394/6/2.84</f>
        <v>1.5815727699530515</v>
      </c>
      <c r="E2394" s="22" t="s">
        <v>2800</v>
      </c>
    </row>
    <row r="2395" spans="1:5" x14ac:dyDescent="0.25">
      <c r="A2395" s="4" t="s">
        <v>2371</v>
      </c>
      <c r="B2395" s="15"/>
      <c r="C2395" s="14">
        <f>'[1]CAN-AM'!C352</f>
        <v>23.77</v>
      </c>
      <c r="D2395" s="16">
        <f>'[1]CAN-AM'!D352</f>
        <v>4.7539999999999996</v>
      </c>
      <c r="E2395" s="16" t="str">
        <f>'[1]CAN-AM'!E352</f>
        <v>5KG</v>
      </c>
    </row>
    <row r="2396" spans="1:5" x14ac:dyDescent="0.25">
      <c r="A2396" s="4" t="s">
        <v>2372</v>
      </c>
      <c r="B2396" s="15"/>
      <c r="C2396" s="14">
        <f>'[1]CAN-AM'!C361</f>
        <v>54.45</v>
      </c>
      <c r="D2396" s="16">
        <f>'[1]CAN-AM'!D361</f>
        <v>10.91182364729459</v>
      </c>
      <c r="E2396" s="16" t="str">
        <f>'[1]CAN-AM'!E361</f>
        <v>11LBS</v>
      </c>
    </row>
    <row r="2397" spans="1:5" x14ac:dyDescent="0.25">
      <c r="A2397" s="4" t="s">
        <v>2373</v>
      </c>
      <c r="B2397" s="15"/>
      <c r="C2397" s="14"/>
      <c r="D2397" s="38">
        <f>'[1]FICHES TECHNIQUES LOGES FROID'!$E$10606</f>
        <v>0.76361514348785886</v>
      </c>
      <c r="E2397" s="16"/>
    </row>
    <row r="2398" spans="1:5" x14ac:dyDescent="0.25">
      <c r="A2398" s="6" t="s">
        <v>2374</v>
      </c>
      <c r="B2398" s="20"/>
      <c r="C2398" s="21">
        <f>'[1]CAN-AM'!C354</f>
        <v>39</v>
      </c>
      <c r="D2398" s="22">
        <f>'[1]CAN-AM'!D354</f>
        <v>3.4421888790820829</v>
      </c>
      <c r="E2398" s="22" t="str">
        <f>'[1]CAN-AM'!E354</f>
        <v>25lbs</v>
      </c>
    </row>
    <row r="2399" spans="1:5" x14ac:dyDescent="0.25">
      <c r="A2399" s="4" t="s">
        <v>2375</v>
      </c>
      <c r="B2399" s="15"/>
      <c r="C2399" s="14">
        <f>'[1]CAN-AM'!C362</f>
        <v>6.83</v>
      </c>
      <c r="D2399" s="38">
        <f>'[1]CAN-AM'!D362</f>
        <v>6.83</v>
      </c>
      <c r="E2399" s="16" t="str">
        <f>'[1]CAN-AM'!E362</f>
        <v>KG</v>
      </c>
    </row>
    <row r="2400" spans="1:5" x14ac:dyDescent="0.25">
      <c r="A2400" s="6" t="s">
        <v>2376</v>
      </c>
      <c r="B2400" s="20"/>
      <c r="C2400" s="21"/>
      <c r="D2400" s="37">
        <f>'[1]FICHES TECHNIQUES LOGES FROID'!$E$11662</f>
        <v>8.9922921848400978</v>
      </c>
      <c r="E2400" s="22"/>
    </row>
    <row r="2401" spans="1:5" x14ac:dyDescent="0.25">
      <c r="A2401" s="4" t="s">
        <v>2377</v>
      </c>
      <c r="B2401" s="15"/>
      <c r="C2401" s="14">
        <f>[1]DEFEDIS!C580</f>
        <v>33.799999999999997</v>
      </c>
      <c r="D2401" s="16">
        <f>[1]DEFEDIS!D580</f>
        <v>14.889867841409691</v>
      </c>
      <c r="E2401" s="16" t="str">
        <f>[1]DEFEDIS!E580</f>
        <v>5 LB</v>
      </c>
    </row>
    <row r="2402" spans="1:5" x14ac:dyDescent="0.25">
      <c r="A2402" s="4" t="s">
        <v>2378</v>
      </c>
      <c r="B2402" s="15"/>
      <c r="C2402" s="14"/>
      <c r="D2402" s="38">
        <f>'[1]FICHES TECHNIQUES LOGES FROID'!$E$11954</f>
        <v>22.732801681415932</v>
      </c>
      <c r="E2402" s="16"/>
    </row>
    <row r="2403" spans="1:5" x14ac:dyDescent="0.25">
      <c r="A2403" s="4" t="s">
        <v>2379</v>
      </c>
      <c r="B2403" s="15"/>
      <c r="C2403" s="14">
        <f>'[1]CAN-AM'!C364</f>
        <v>22.64</v>
      </c>
      <c r="D2403" s="38">
        <f>'[1]CAN-AM'!D364</f>
        <v>1.9982347749338041</v>
      </c>
      <c r="E2403" s="16" t="str">
        <f>'[1]CAN-AM'!E364</f>
        <v>25lbs</v>
      </c>
    </row>
    <row r="2404" spans="1:5" x14ac:dyDescent="0.25">
      <c r="A2404" s="4" t="s">
        <v>2380</v>
      </c>
      <c r="B2404" s="15"/>
      <c r="C2404" s="14">
        <f>[1]DEFEDIS!C581</f>
        <v>67.319999999999993</v>
      </c>
      <c r="D2404" s="16">
        <f>[1]DEFEDIS!D581</f>
        <v>3.9507042253521125</v>
      </c>
      <c r="E2404" s="16" t="str">
        <f>[1]DEFEDIS!E581</f>
        <v>6*2,84 L</v>
      </c>
    </row>
    <row r="2405" spans="1:5" x14ac:dyDescent="0.25">
      <c r="A2405" s="4" t="s">
        <v>2381</v>
      </c>
      <c r="B2405" s="15"/>
      <c r="C2405" s="14">
        <f>'[1]CAN-AM'!C365</f>
        <v>54.5</v>
      </c>
      <c r="D2405" s="16">
        <f>'[1]CAN-AM'!D365</f>
        <v>5.0045913682277314</v>
      </c>
      <c r="E2405" s="16" t="str">
        <f>'[1]CAN-AM'!E365</f>
        <v>24*1LBS</v>
      </c>
    </row>
    <row r="2406" spans="1:5" x14ac:dyDescent="0.25">
      <c r="A2406" s="6" t="s">
        <v>2382</v>
      </c>
      <c r="B2406" s="20"/>
      <c r="C2406" s="21">
        <f>[1]DEFEDIS!C587</f>
        <v>26.5</v>
      </c>
      <c r="D2406" s="22">
        <f>[1]DEFEDIS!D587</f>
        <v>0.36805555555555558</v>
      </c>
      <c r="E2406" s="22" t="str">
        <f>[1]DEFEDIS!E587</f>
        <v>6*12 UN</v>
      </c>
    </row>
    <row r="2407" spans="1:5" x14ac:dyDescent="0.25">
      <c r="A2407" s="6" t="s">
        <v>2383</v>
      </c>
      <c r="B2407" s="20"/>
      <c r="C2407" s="21">
        <f>'[1]monde du raviolis'!$C$49</f>
        <v>4.25</v>
      </c>
      <c r="D2407" s="22">
        <f>C2407</f>
        <v>4.25</v>
      </c>
      <c r="E2407" s="22" t="s">
        <v>2552</v>
      </c>
    </row>
    <row r="2408" spans="1:5" x14ac:dyDescent="0.25">
      <c r="A2408" s="6" t="s">
        <v>2384</v>
      </c>
      <c r="B2408" s="20"/>
      <c r="C2408" s="21">
        <f>[1]DEFEDIS!C584</f>
        <v>53.69</v>
      </c>
      <c r="D2408" s="37">
        <f>[1]DEFEDIS!D584</f>
        <v>7.4569444444444439</v>
      </c>
      <c r="E2408" s="22" t="str">
        <f>[1]DEFEDIS!E584</f>
        <v>7.2KG</v>
      </c>
    </row>
    <row r="2409" spans="1:5" x14ac:dyDescent="0.25">
      <c r="A2409" s="4" t="s">
        <v>2385</v>
      </c>
      <c r="B2409" s="15"/>
      <c r="C2409" s="14">
        <f>'[1]monde du raviolis'!C51</f>
        <v>4.8499999999999996</v>
      </c>
      <c r="D2409" s="16">
        <f>'[1]monde du raviolis'!D51</f>
        <v>4.8499999999999996</v>
      </c>
      <c r="E2409" s="16" t="str">
        <f>'[1]monde du raviolis'!E51</f>
        <v>KG</v>
      </c>
    </row>
    <row r="2410" spans="1:5" x14ac:dyDescent="0.25">
      <c r="A2410" s="4" t="s">
        <v>2386</v>
      </c>
      <c r="B2410" s="15"/>
      <c r="C2410" s="14">
        <f>'[1]monde du raviolis'!$C$50</f>
        <v>4.7</v>
      </c>
      <c r="D2410" s="16">
        <v>4.25</v>
      </c>
      <c r="E2410" s="16" t="s">
        <v>2552</v>
      </c>
    </row>
    <row r="2411" spans="1:5" x14ac:dyDescent="0.25">
      <c r="A2411" s="6" t="s">
        <v>2387</v>
      </c>
      <c r="B2411" s="20"/>
      <c r="C2411" s="21">
        <f>'[1]monde du raviolis'!$C$52</f>
        <v>4.7</v>
      </c>
      <c r="D2411" s="22">
        <f>C2411</f>
        <v>4.7</v>
      </c>
      <c r="E2411" s="22" t="s">
        <v>2552</v>
      </c>
    </row>
    <row r="2412" spans="1:5" x14ac:dyDescent="0.25">
      <c r="A2412" s="6" t="s">
        <v>2388</v>
      </c>
      <c r="B2412" s="20"/>
      <c r="C2412" s="21">
        <f>'[1]monde du raviolis'!C53</f>
        <v>9.5</v>
      </c>
      <c r="D2412" s="22">
        <f>'[1]monde du raviolis'!D53</f>
        <v>9.5</v>
      </c>
      <c r="E2412" s="22" t="str">
        <f>'[1]monde du raviolis'!E53</f>
        <v>KG</v>
      </c>
    </row>
    <row r="2413" spans="1:5" x14ac:dyDescent="0.25">
      <c r="A2413" s="6" t="s">
        <v>2389</v>
      </c>
      <c r="B2413" s="20"/>
      <c r="C2413" s="21"/>
      <c r="D2413" s="42">
        <f>'[1]FICHES TECHNIQUES LOGES CHAUD'!$E$8262</f>
        <v>3.549445303122023</v>
      </c>
      <c r="E2413" s="22"/>
    </row>
    <row r="2414" spans="1:5" x14ac:dyDescent="0.25">
      <c r="A2414" s="4" t="s">
        <v>2390</v>
      </c>
      <c r="B2414" s="15"/>
      <c r="C2414" s="14">
        <f>'[1]monde du raviolis'!$C$54</f>
        <v>4</v>
      </c>
      <c r="D2414" s="16">
        <f>C2414</f>
        <v>4</v>
      </c>
      <c r="E2414" s="16"/>
    </row>
    <row r="2415" spans="1:5" x14ac:dyDescent="0.25">
      <c r="A2415" s="6" t="s">
        <v>2391</v>
      </c>
      <c r="B2415" s="20"/>
      <c r="C2415" s="21">
        <f>[1]DEFEDIS!$C$583</f>
        <v>16.66</v>
      </c>
      <c r="D2415" s="22">
        <f>C2415/9.09</f>
        <v>1.8327832783278328</v>
      </c>
      <c r="E2415" s="22" t="s">
        <v>2755</v>
      </c>
    </row>
    <row r="2416" spans="1:5" x14ac:dyDescent="0.25">
      <c r="A2416" s="6" t="s">
        <v>2392</v>
      </c>
      <c r="B2416" s="20"/>
      <c r="C2416" s="21"/>
      <c r="D2416" s="37">
        <f>'[1]FICHES TECHNIQUES LOGES FROID'!$C$7979</f>
        <v>1.3346795690054127</v>
      </c>
      <c r="E2416" s="22"/>
    </row>
    <row r="2417" spans="1:5" x14ac:dyDescent="0.25">
      <c r="A2417" s="6" t="s">
        <v>2393</v>
      </c>
      <c r="B2417" s="20"/>
      <c r="C2417" s="21">
        <f>[1]DEFEDIS!C588</f>
        <v>36.58</v>
      </c>
      <c r="D2417" s="37">
        <f>[1]DEFEDIS!D588</f>
        <v>0.50805555555555559</v>
      </c>
      <c r="E2417" s="22" t="str">
        <f>[1]DEFEDIS!E588</f>
        <v>6*12 UN</v>
      </c>
    </row>
    <row r="2418" spans="1:5" x14ac:dyDescent="0.25">
      <c r="A2418" s="4" t="s">
        <v>2394</v>
      </c>
      <c r="B2418" s="15"/>
      <c r="C2418" s="14">
        <f>[1]DEFEDIS!C589</f>
        <v>36.58</v>
      </c>
      <c r="D2418" s="16">
        <f>[1]DEFEDIS!D589</f>
        <v>0.30483333333333335</v>
      </c>
      <c r="E2418" s="16" t="str">
        <f>[1]DEFEDIS!E589</f>
        <v>120UN</v>
      </c>
    </row>
    <row r="2419" spans="1:5" x14ac:dyDescent="0.25">
      <c r="A2419" s="6" t="s">
        <v>2395</v>
      </c>
      <c r="B2419" s="20"/>
      <c r="C2419" s="21">
        <f>[1]DEFEDIS!C586</f>
        <v>31.4</v>
      </c>
      <c r="D2419" s="22">
        <f>[1]DEFEDIS!D586</f>
        <v>0.10902777777777778</v>
      </c>
      <c r="E2419" s="22" t="str">
        <f>[1]DEFEDIS!E586</f>
        <v>24*12un</v>
      </c>
    </row>
    <row r="2420" spans="1:5" x14ac:dyDescent="0.25">
      <c r="A2420" s="6" t="s">
        <v>2396</v>
      </c>
      <c r="B2420" s="20"/>
      <c r="C2420" s="21"/>
      <c r="D2420" s="37">
        <f>'[1]FICHES TECHNIQUES LOGES FROID'!$C$7337</f>
        <v>2.5792416646415859</v>
      </c>
      <c r="E2420" s="22"/>
    </row>
    <row r="2421" spans="1:5" x14ac:dyDescent="0.25">
      <c r="A2421" s="4" t="s">
        <v>2397</v>
      </c>
      <c r="B2421" s="15"/>
      <c r="C2421" s="14">
        <f>[1]DEFEDIS!C590</f>
        <v>38.71</v>
      </c>
      <c r="D2421" s="16">
        <f>[1]DEFEDIS!D590</f>
        <v>0.13440972222222222</v>
      </c>
      <c r="E2421" s="16" t="str">
        <f>[1]DEFEDIS!E590</f>
        <v>288 UNITÉS</v>
      </c>
    </row>
    <row r="2422" spans="1:5" x14ac:dyDescent="0.25">
      <c r="A2422" s="4" t="s">
        <v>2398</v>
      </c>
      <c r="B2422" s="15"/>
      <c r="C2422" s="14"/>
      <c r="D2422" s="38">
        <f>'[1]FICHES TECHNIQUES LOGES FROID'!$C$7979</f>
        <v>1.3346795690054127</v>
      </c>
      <c r="E2422" s="16"/>
    </row>
    <row r="2423" spans="1:5" x14ac:dyDescent="0.25">
      <c r="A2423" s="6" t="s">
        <v>2399</v>
      </c>
      <c r="B2423" s="20"/>
      <c r="C2423" s="21"/>
      <c r="D2423" s="22">
        <f>C2423</f>
        <v>0</v>
      </c>
      <c r="E2423" s="22" t="s">
        <v>2555</v>
      </c>
    </row>
    <row r="2424" spans="1:5" x14ac:dyDescent="0.25">
      <c r="A2424" s="6" t="s">
        <v>2400</v>
      </c>
      <c r="B2424" s="20"/>
      <c r="C2424" s="21"/>
      <c r="D2424" s="42" t="e">
        <f>'[1]FICHES TECHNIQUES LOGES CHAUD'!$E$10896</f>
        <v>#N/A</v>
      </c>
      <c r="E2424" s="22"/>
    </row>
    <row r="2425" spans="1:5" x14ac:dyDescent="0.25">
      <c r="A2425" s="4" t="s">
        <v>2401</v>
      </c>
      <c r="B2425" s="15"/>
      <c r="C2425" s="14">
        <f>[1]DEFEDIS!C591</f>
        <v>36.82</v>
      </c>
      <c r="D2425" s="27">
        <f>[1]DEFEDIS!D591</f>
        <v>1.0227777777777778</v>
      </c>
      <c r="E2425" s="16" t="str">
        <f>[1]DEFEDIS!E591</f>
        <v>36UN*125GR</v>
      </c>
    </row>
    <row r="2426" spans="1:5" x14ac:dyDescent="0.25">
      <c r="A2426" s="4" t="s">
        <v>2402</v>
      </c>
      <c r="B2426" s="15"/>
      <c r="C2426" s="14">
        <f>[1]BOVITENDRE!C147</f>
        <v>54.42</v>
      </c>
      <c r="D2426" s="16">
        <f>[1]BOVITENDRE!D147</f>
        <v>1.8140000000000001</v>
      </c>
      <c r="E2426" s="16" t="str">
        <f>[1]BOVITENDRE!E147</f>
        <v>30*155 GR</v>
      </c>
    </row>
    <row r="2427" spans="1:5" x14ac:dyDescent="0.25">
      <c r="A2427" s="4" t="s">
        <v>2403</v>
      </c>
      <c r="B2427" s="15"/>
      <c r="C2427" s="14">
        <f>[1]DEFEDIS!$C$592</f>
        <v>46.36</v>
      </c>
      <c r="D2427" s="16">
        <f>C2427/12</f>
        <v>3.8633333333333333</v>
      </c>
      <c r="E2427" s="16" t="s">
        <v>2801</v>
      </c>
    </row>
    <row r="2428" spans="1:5" x14ac:dyDescent="0.25">
      <c r="A2428" s="6" t="s">
        <v>2404</v>
      </c>
      <c r="B2428" s="20"/>
      <c r="C2428" s="21">
        <f>'[1]Pro bouffe'!$C$55</f>
        <v>14</v>
      </c>
      <c r="D2428" s="22">
        <v>0</v>
      </c>
      <c r="E2428" s="22" t="s">
        <v>2555</v>
      </c>
    </row>
    <row r="2429" spans="1:5" x14ac:dyDescent="0.25">
      <c r="A2429" s="6" t="s">
        <v>2405</v>
      </c>
      <c r="B2429" s="20"/>
      <c r="C2429" s="21">
        <f>[1]Transatlantique!C53</f>
        <v>106</v>
      </c>
      <c r="D2429" s="22">
        <f>[1]Transatlantique!D53</f>
        <v>106</v>
      </c>
      <c r="E2429" s="22" t="str">
        <f>[1]Transatlantique!E53</f>
        <v>KG</v>
      </c>
    </row>
    <row r="2430" spans="1:5" x14ac:dyDescent="0.25">
      <c r="A2430" s="6" t="s">
        <v>2406</v>
      </c>
      <c r="B2430" s="20"/>
      <c r="C2430" s="21">
        <f>'[1]GOURMET PRIVILÈGE'!C72</f>
        <v>35</v>
      </c>
      <c r="D2430" s="22">
        <f>'[1]GOURMET PRIVILÈGE'!D72</f>
        <v>35</v>
      </c>
      <c r="E2430" s="22" t="str">
        <f>'[1]GOURMET PRIVILÈGE'!E72</f>
        <v>KG</v>
      </c>
    </row>
    <row r="2431" spans="1:5" x14ac:dyDescent="0.25">
      <c r="A2431" s="4" t="s">
        <v>2407</v>
      </c>
      <c r="B2431" s="15"/>
      <c r="C2431" s="14"/>
      <c r="D2431" s="36">
        <f>'[1]FICHES TECHNIQUES LOGES FROID'!$E$19551</f>
        <v>3.5774910931095469</v>
      </c>
      <c r="E2431" s="16"/>
    </row>
    <row r="2432" spans="1:5" x14ac:dyDescent="0.25">
      <c r="A2432" s="6" t="s">
        <v>2408</v>
      </c>
      <c r="B2432" s="20"/>
      <c r="C2432" s="21"/>
      <c r="D2432" s="42">
        <f>'[1]FICHES TECHNIQUES LOGES FROID'!$E$18411</f>
        <v>12.180050586263119</v>
      </c>
      <c r="E2432" s="22"/>
    </row>
    <row r="2433" spans="1:5" x14ac:dyDescent="0.25">
      <c r="A2433" s="6" t="s">
        <v>2409</v>
      </c>
      <c r="B2433" s="20"/>
      <c r="C2433" s="21"/>
      <c r="D2433" s="42">
        <f>'[1]FICHES TECHNIQUES LOGES CHAUD'!$E$6972</f>
        <v>4.4423503840774794</v>
      </c>
      <c r="E2433" s="22"/>
    </row>
    <row r="2434" spans="1:5" x14ac:dyDescent="0.25">
      <c r="A2434" s="6" t="s">
        <v>2410</v>
      </c>
      <c r="B2434" s="20"/>
      <c r="C2434" s="21"/>
      <c r="D2434" s="37" t="e">
        <f>'[1]FICHES TECHNIQUES LOGES FROID'!$E$22402</f>
        <v>#N/A</v>
      </c>
      <c r="E2434" s="22"/>
    </row>
    <row r="2435" spans="1:5" x14ac:dyDescent="0.25">
      <c r="A2435" s="6" t="s">
        <v>2411</v>
      </c>
      <c r="B2435" s="20"/>
      <c r="C2435" s="21"/>
      <c r="D2435" s="42">
        <f>'[1]FICHES TECHNIQUES LOGES FROID'!$F$12783</f>
        <v>10.282559523809525</v>
      </c>
      <c r="E2435" s="22" t="s">
        <v>2644</v>
      </c>
    </row>
    <row r="2436" spans="1:5" x14ac:dyDescent="0.25">
      <c r="A2436" s="4" t="s">
        <v>2412</v>
      </c>
      <c r="B2436" s="15"/>
      <c r="C2436" s="14"/>
      <c r="D2436" s="36">
        <f>'[1]FICHES TECHNIQUES LOGES CHAUD'!$E$15429</f>
        <v>12.042891414141414</v>
      </c>
      <c r="E2436" s="16"/>
    </row>
    <row r="2437" spans="1:5" x14ac:dyDescent="0.25">
      <c r="A2437" s="4" t="s">
        <v>2413</v>
      </c>
      <c r="B2437" s="15"/>
      <c r="C2437" s="14">
        <f>[1]DEFEDIS!C593</f>
        <v>6.2</v>
      </c>
      <c r="D2437" s="27">
        <f>[1]DEFEDIS!D593</f>
        <v>6.2</v>
      </c>
      <c r="E2437" s="16" t="str">
        <f>[1]DEFEDIS!E593</f>
        <v>KG</v>
      </c>
    </row>
    <row r="2438" spans="1:5" x14ac:dyDescent="0.25">
      <c r="A2438" s="4" t="s">
        <v>2414</v>
      </c>
      <c r="B2438" s="15"/>
      <c r="C2438" s="14"/>
      <c r="D2438" s="36">
        <f>'[1]FICHES TECHNIQUES LOGES FROID'!$E$19038</f>
        <v>0.86039308333333331</v>
      </c>
      <c r="E2438" s="16"/>
    </row>
    <row r="2439" spans="1:5" x14ac:dyDescent="0.25">
      <c r="A2439" s="6" t="s">
        <v>2415</v>
      </c>
      <c r="B2439" s="20"/>
      <c r="C2439" s="21"/>
      <c r="D2439" s="37">
        <f>'[1]FICHES TECHNIQUES LOGES FROID'!$E$8497</f>
        <v>7.0585246007224782</v>
      </c>
      <c r="E2439" s="22"/>
    </row>
    <row r="2440" spans="1:5" x14ac:dyDescent="0.25">
      <c r="A2440" s="6" t="s">
        <v>2416</v>
      </c>
      <c r="B2440" s="20"/>
      <c r="C2440" s="21"/>
      <c r="D2440" s="37">
        <f>'[1]FICHES TECHNIQUES LOGES FROID'!$E$3402</f>
        <v>3.5190473165512488</v>
      </c>
      <c r="E2440" s="22"/>
    </row>
    <row r="2441" spans="1:5" x14ac:dyDescent="0.25">
      <c r="A2441" s="4" t="s">
        <v>2417</v>
      </c>
      <c r="B2441" s="15"/>
      <c r="C2441" s="14"/>
      <c r="D2441" s="38">
        <f>'[1]FICHES TECHNIQUES LOGES FROID'!$E$15686</f>
        <v>6.2163616017509389</v>
      </c>
      <c r="E2441" s="16"/>
    </row>
    <row r="2442" spans="1:5" x14ac:dyDescent="0.25">
      <c r="A2442" s="4" t="s">
        <v>2418</v>
      </c>
      <c r="B2442" s="15"/>
      <c r="C2442" s="14"/>
      <c r="D2442" s="38">
        <f>'[1]FICHES TECHNIQUES LOGES FROID'!$E$14375</f>
        <v>4.7542598230088498</v>
      </c>
      <c r="E2442" s="16"/>
    </row>
    <row r="2443" spans="1:5" x14ac:dyDescent="0.25">
      <c r="A2443" s="4" t="s">
        <v>2419</v>
      </c>
      <c r="B2443" s="15"/>
      <c r="C2443" s="14"/>
      <c r="D2443" s="38">
        <f>'[1]FICHES TECHNIQUES LOGES FROID'!$E$14147</f>
        <v>6.1928946402349494</v>
      </c>
      <c r="E2443" s="16"/>
    </row>
    <row r="2444" spans="1:5" x14ac:dyDescent="0.25">
      <c r="A2444" s="4" t="s">
        <v>2420</v>
      </c>
      <c r="B2444" s="15"/>
      <c r="C2444" s="14"/>
      <c r="D2444" s="38">
        <f>'[1]FICHES TECH TABLE DU CHEF '!$E$4547</f>
        <v>7.1168882048819881</v>
      </c>
      <c r="E2444" s="16"/>
    </row>
    <row r="2445" spans="1:5" x14ac:dyDescent="0.25">
      <c r="A2445" s="6" t="s">
        <v>2421</v>
      </c>
      <c r="B2445" s="20"/>
      <c r="C2445" s="21"/>
      <c r="D2445" s="37">
        <f>'[1]FICHES TECH TABLE DU CHEF '!$E$4577</f>
        <v>5.6400902120197882</v>
      </c>
      <c r="E2445" s="22"/>
    </row>
    <row r="2446" spans="1:5" x14ac:dyDescent="0.25">
      <c r="A2446" s="4" t="s">
        <v>2422</v>
      </c>
      <c r="B2446" s="15"/>
      <c r="C2446" s="14">
        <f>[1]DEFEDIS!C594</f>
        <v>41.99</v>
      </c>
      <c r="D2446" s="27">
        <f>[1]DEFEDIS!D594</f>
        <v>5.145833333333333</v>
      </c>
      <c r="E2446" s="16" t="str">
        <f>[1]DEFEDIS!E594</f>
        <v>6*1.36KG</v>
      </c>
    </row>
    <row r="2447" spans="1:5" x14ac:dyDescent="0.25">
      <c r="A2447" s="4" t="s">
        <v>2423</v>
      </c>
      <c r="B2447" s="15"/>
      <c r="C2447" s="14"/>
      <c r="D2447" s="36">
        <f>'[1]FICHES TECHNIQUES LOGES FROID'!$E$5259</f>
        <v>12.663158295947159</v>
      </c>
      <c r="E2447" s="16"/>
    </row>
    <row r="2448" spans="1:5" x14ac:dyDescent="0.25">
      <c r="A2448" s="6" t="s">
        <v>2424</v>
      </c>
      <c r="B2448" s="20"/>
      <c r="C2448" s="21"/>
      <c r="D2448" s="37">
        <f>'[1]FICHES TECHNIQUES LOGES FROID'!$E$7094</f>
        <v>3.8321894273127755</v>
      </c>
      <c r="E2448" s="22"/>
    </row>
    <row r="2449" spans="1:5" x14ac:dyDescent="0.25">
      <c r="A2449" s="6" t="s">
        <v>2425</v>
      </c>
      <c r="B2449" s="20"/>
      <c r="C2449" s="21"/>
      <c r="D2449" s="42">
        <f>'[1]FICHES TECHNIQUES LOGES FROID'!$E$17043</f>
        <v>3.3931715608465618</v>
      </c>
      <c r="E2449" s="22"/>
    </row>
    <row r="2450" spans="1:5" x14ac:dyDescent="0.25">
      <c r="A2450" s="6" t="s">
        <v>2426</v>
      </c>
      <c r="B2450" s="20"/>
      <c r="C2450" s="21">
        <f>[1]DEFEDIS!C595</f>
        <v>40.93</v>
      </c>
      <c r="D2450" s="23">
        <f>[1]DEFEDIS!D595</f>
        <v>5.5310810810810809</v>
      </c>
      <c r="E2450" s="22" t="str">
        <f>[1]DEFEDIS!E595</f>
        <v>2*3.7L</v>
      </c>
    </row>
    <row r="2451" spans="1:5" x14ac:dyDescent="0.25">
      <c r="A2451" s="6" t="s">
        <v>2427</v>
      </c>
      <c r="B2451" s="20"/>
      <c r="C2451" s="21">
        <f>[1]FARINEX!C174</f>
        <v>35.950000000000003</v>
      </c>
      <c r="D2451" s="23">
        <f>[1]FARINEX!D174</f>
        <v>5.1357142857142861</v>
      </c>
      <c r="E2451" s="22" t="str">
        <f>[1]FARINEX!E174</f>
        <v>KG</v>
      </c>
    </row>
    <row r="2452" spans="1:5" x14ac:dyDescent="0.25">
      <c r="A2452" s="6" t="s">
        <v>2428</v>
      </c>
      <c r="B2452" s="20"/>
      <c r="C2452" s="21">
        <f>[1]DEFEDIS!C596</f>
        <v>0.31</v>
      </c>
      <c r="D2452" s="22">
        <f>[1]DEFEDIS!D596</f>
        <v>0.31</v>
      </c>
      <c r="E2452" s="22" t="str">
        <f>[1]DEFEDIS!E596</f>
        <v xml:space="preserve">UN </v>
      </c>
    </row>
    <row r="2453" spans="1:5" x14ac:dyDescent="0.25">
      <c r="A2453" s="4" t="s">
        <v>2429</v>
      </c>
      <c r="B2453" s="15"/>
      <c r="C2453" s="14"/>
      <c r="D2453" s="38">
        <f>'[1]FICHES TECHNIQUES LOGES CHAUD'!$C$1419</f>
        <v>4.5227333610591645</v>
      </c>
      <c r="E2453" s="16"/>
    </row>
    <row r="2454" spans="1:5" x14ac:dyDescent="0.25">
      <c r="A2454" s="6" t="s">
        <v>2430</v>
      </c>
      <c r="B2454" s="20"/>
      <c r="C2454" s="21"/>
      <c r="D2454" s="37">
        <f>'[1]FICHES TECHNIQUES LOGES FROID'!$E$3449</f>
        <v>1.0515000000000001</v>
      </c>
      <c r="E2454" s="22"/>
    </row>
    <row r="2455" spans="1:5" x14ac:dyDescent="0.25">
      <c r="A2455" s="4" t="s">
        <v>2431</v>
      </c>
      <c r="B2455" s="15"/>
      <c r="C2455" s="14">
        <f>'[1]AMOUR DE PAIN'!$C$25</f>
        <v>0</v>
      </c>
      <c r="D2455" s="16">
        <f>C2455</f>
        <v>0</v>
      </c>
      <c r="E2455" s="16" t="s">
        <v>2555</v>
      </c>
    </row>
    <row r="2456" spans="1:5" x14ac:dyDescent="0.25">
      <c r="A2456" s="4" t="s">
        <v>2432</v>
      </c>
      <c r="B2456" s="15"/>
      <c r="C2456" s="14"/>
      <c r="D2456" s="38">
        <f>'[1]FICHES TECHNIQUES LOGES FROID'!$E$12838</f>
        <v>1.9262278682764251</v>
      </c>
      <c r="E2456" s="16" t="s">
        <v>2551</v>
      </c>
    </row>
    <row r="2457" spans="1:5" x14ac:dyDescent="0.25">
      <c r="A2457" s="4" t="s">
        <v>2433</v>
      </c>
      <c r="B2457" s="15"/>
      <c r="C2457" s="14">
        <f>'[1]Fromagerie du 2em'!C103</f>
        <v>6.39</v>
      </c>
      <c r="D2457" s="16">
        <f>'[1]Fromagerie du 2em'!D103</f>
        <v>6.39</v>
      </c>
      <c r="E2457" s="16" t="str">
        <f>'[1]Fromagerie du 2em'!E103</f>
        <v>200GR</v>
      </c>
    </row>
    <row r="2458" spans="1:5" x14ac:dyDescent="0.25">
      <c r="A2458" s="6" t="s">
        <v>2434</v>
      </c>
      <c r="B2458" s="20"/>
      <c r="C2458" s="21">
        <f>'[1]CAN-AM FRUITS SECS'!C219</f>
        <v>7.95</v>
      </c>
      <c r="D2458" s="22">
        <f>'[1]CAN-AM FRUITS SECS'!D219</f>
        <v>7.95</v>
      </c>
      <c r="E2458" s="22" t="str">
        <f>'[1]CAN-AM FRUITS SECS'!E219</f>
        <v>UNITE</v>
      </c>
    </row>
    <row r="2459" spans="1:5" x14ac:dyDescent="0.25">
      <c r="A2459" s="4" t="s">
        <v>2435</v>
      </c>
      <c r="B2459" s="15"/>
      <c r="C2459" s="14">
        <f>'[1]GOURMET PRIVILÈGE'!C14</f>
        <v>35</v>
      </c>
      <c r="D2459" s="16">
        <f>'[1]GOURMET PRIVILÈGE'!D14</f>
        <v>35</v>
      </c>
      <c r="E2459" s="16" t="str">
        <f>'[1]GOURMET PRIVILÈGE'!E14</f>
        <v>KG</v>
      </c>
    </row>
    <row r="2460" spans="1:5" x14ac:dyDescent="0.25">
      <c r="A2460" s="4" t="s">
        <v>2436</v>
      </c>
      <c r="B2460" s="15"/>
      <c r="C2460" s="14">
        <f>'[1]CAN-AM'!$C$366</f>
        <v>0</v>
      </c>
      <c r="D2460" s="16">
        <v>2.7</v>
      </c>
      <c r="E2460" s="16" t="s">
        <v>2555</v>
      </c>
    </row>
    <row r="2461" spans="1:5" x14ac:dyDescent="0.25">
      <c r="A2461" s="4" t="s">
        <v>2437</v>
      </c>
      <c r="B2461" s="15"/>
      <c r="C2461" s="14">
        <f>[1]NOREF!C124</f>
        <v>15.5</v>
      </c>
      <c r="D2461" s="16">
        <f>[1]NOREF!D124</f>
        <v>22.142857142857146</v>
      </c>
      <c r="E2461" s="16" t="str">
        <f>[1]NOREF!E124</f>
        <v>KG</v>
      </c>
    </row>
    <row r="2462" spans="1:5" x14ac:dyDescent="0.25">
      <c r="A2462" s="6" t="s">
        <v>2438</v>
      </c>
      <c r="B2462" s="20"/>
      <c r="C2462" s="21">
        <f>[1]NOREF!C125</f>
        <v>30.75</v>
      </c>
      <c r="D2462" s="22">
        <f>[1]NOREF!D125</f>
        <v>30.75</v>
      </c>
      <c r="E2462" s="22" t="str">
        <f>[1]NOREF!E125</f>
        <v>KG</v>
      </c>
    </row>
    <row r="2463" spans="1:5" x14ac:dyDescent="0.25">
      <c r="A2463" s="4" t="s">
        <v>2439</v>
      </c>
      <c r="B2463" s="15"/>
      <c r="C2463" s="14">
        <f>[1]DEFEDIS!$C$597</f>
        <v>19.52</v>
      </c>
      <c r="D2463" s="16">
        <f>C2463</f>
        <v>19.52</v>
      </c>
      <c r="E2463" s="16" t="s">
        <v>2552</v>
      </c>
    </row>
    <row r="2464" spans="1:5" x14ac:dyDescent="0.25">
      <c r="A2464" s="6" t="s">
        <v>2440</v>
      </c>
      <c r="B2464" s="20"/>
      <c r="C2464" s="21">
        <f>'[1]CAN-AM FRUITS SECS'!C220</f>
        <v>78</v>
      </c>
      <c r="D2464" s="22">
        <f>'[1]CAN-AM FRUITS SECS'!D220</f>
        <v>1.0833333333333333</v>
      </c>
      <c r="E2464" s="22" t="str">
        <f>'[1]CAN-AM FRUITS SECS'!E220</f>
        <v>72UN</v>
      </c>
    </row>
    <row r="2465" spans="1:5" x14ac:dyDescent="0.25">
      <c r="A2465" s="6" t="s">
        <v>2441</v>
      </c>
      <c r="B2465" s="20"/>
      <c r="C2465" s="21">
        <f>[1]DEFEDIS!C599</f>
        <v>78</v>
      </c>
      <c r="D2465" s="22">
        <f>[1]DEFEDIS!D599</f>
        <v>1.0833333333333333</v>
      </c>
      <c r="E2465" s="22" t="str">
        <f>[1]DEFEDIS!E599</f>
        <v>72 UN</v>
      </c>
    </row>
    <row r="2466" spans="1:5" x14ac:dyDescent="0.25">
      <c r="A2466" s="6" t="s">
        <v>2442</v>
      </c>
      <c r="B2466" s="20"/>
      <c r="C2466" s="21">
        <f>[1]NOREF!$C$126</f>
        <v>20.56</v>
      </c>
      <c r="D2466" s="22">
        <f>C2466</f>
        <v>20.56</v>
      </c>
      <c r="E2466" s="22" t="s">
        <v>2552</v>
      </c>
    </row>
    <row r="2467" spans="1:5" x14ac:dyDescent="0.25">
      <c r="A2467" s="6" t="s">
        <v>2443</v>
      </c>
      <c r="B2467" s="20"/>
      <c r="C2467" s="21">
        <f>'[1]AMOUR DE PAIN'!C36</f>
        <v>0</v>
      </c>
      <c r="D2467" s="26">
        <f>'[1]AMOUR DE PAIN'!D36</f>
        <v>0</v>
      </c>
      <c r="E2467" s="22">
        <f>'[1]AMOUR DE PAIN'!E36</f>
        <v>0</v>
      </c>
    </row>
    <row r="2468" spans="1:5" x14ac:dyDescent="0.25">
      <c r="A2468" s="6" t="s">
        <v>2444</v>
      </c>
      <c r="B2468" s="20"/>
      <c r="C2468" s="21"/>
      <c r="D2468" s="37">
        <f>'[1]FICHES TECHNIQUES LOGES CHAUD'!$E$1469</f>
        <v>5.6316834856100311</v>
      </c>
      <c r="E2468" s="22"/>
    </row>
    <row r="2469" spans="1:5" x14ac:dyDescent="0.25">
      <c r="A2469" s="4" t="s">
        <v>2445</v>
      </c>
      <c r="B2469" s="15"/>
      <c r="C2469" s="14"/>
      <c r="D2469" s="16"/>
      <c r="E2469" s="16"/>
    </row>
    <row r="2470" spans="1:5" x14ac:dyDescent="0.25">
      <c r="A2470" s="4" t="s">
        <v>2446</v>
      </c>
      <c r="B2470" s="15"/>
      <c r="C2470" s="14">
        <f>[1]DEFEDIS!C598</f>
        <v>1.9</v>
      </c>
      <c r="D2470" s="16">
        <f>[1]DEFEDIS!D598</f>
        <v>1.9</v>
      </c>
      <c r="E2470" s="16" t="str">
        <f>[1]DEFEDIS!E598</f>
        <v>UN</v>
      </c>
    </row>
    <row r="2471" spans="1:5" x14ac:dyDescent="0.25">
      <c r="A2471" s="4" t="s">
        <v>2447</v>
      </c>
      <c r="B2471" s="15"/>
      <c r="C2471" s="14">
        <f>'[1]CAN-AM'!C367</f>
        <v>77.3</v>
      </c>
      <c r="D2471" s="16">
        <f>'[1]CAN-AM'!D367</f>
        <v>0.25766666666666665</v>
      </c>
      <c r="E2471" s="16" t="str">
        <f>'[1]CAN-AM'!E367</f>
        <v>300UN</v>
      </c>
    </row>
    <row r="2472" spans="1:5" x14ac:dyDescent="0.25">
      <c r="A2472" s="4" t="s">
        <v>2448</v>
      </c>
      <c r="B2472" s="15"/>
      <c r="C2472" s="14">
        <f>[1]DEFEDIS!C600</f>
        <v>70.150000000000006</v>
      </c>
      <c r="D2472" s="16">
        <f>[1]DEFEDIS!D600</f>
        <v>2.9229166666666671</v>
      </c>
      <c r="E2472" s="16" t="str">
        <f>[1]DEFEDIS!E600</f>
        <v>60*400GR</v>
      </c>
    </row>
    <row r="2473" spans="1:5" x14ac:dyDescent="0.25">
      <c r="A2473" s="4" t="s">
        <v>2449</v>
      </c>
      <c r="B2473" s="15"/>
      <c r="C2473" s="14">
        <f>[1]DEFEDIS!C601</f>
        <v>99</v>
      </c>
      <c r="D2473" s="16">
        <f>[1]DEFEDIS!D601</f>
        <v>0.33</v>
      </c>
      <c r="E2473" s="16" t="str">
        <f>[1]DEFEDIS!E601</f>
        <v>300UN</v>
      </c>
    </row>
    <row r="2474" spans="1:5" x14ac:dyDescent="0.25">
      <c r="A2474" s="4" t="s">
        <v>2450</v>
      </c>
      <c r="B2474" s="15"/>
      <c r="C2474" s="14"/>
      <c r="D2474" s="36">
        <f>'[1]FICH.TECH. BANQUET 2013 PT DÉJ.'!$E$17286</f>
        <v>2.1060424521838264</v>
      </c>
      <c r="E2474" s="16"/>
    </row>
    <row r="2475" spans="1:5" x14ac:dyDescent="0.25">
      <c r="A2475" s="6" t="s">
        <v>2451</v>
      </c>
      <c r="B2475" s="20"/>
      <c r="C2475" s="21"/>
      <c r="D2475" s="37">
        <f>'[1]FICHES TECHNIQUES LOGES FROID'!$E$21319</f>
        <v>2.9006124293909981</v>
      </c>
      <c r="E2475" s="22"/>
    </row>
    <row r="2476" spans="1:5" x14ac:dyDescent="0.25">
      <c r="A2476" s="4" t="s">
        <v>2452</v>
      </c>
      <c r="B2476" s="15"/>
      <c r="C2476" s="14">
        <f>'[1]GOURMET PRIVILÈGE'!C80</f>
        <v>0.8</v>
      </c>
      <c r="D2476" s="16">
        <f>'[1]GOURMET PRIVILÈGE'!D80</f>
        <v>0.8</v>
      </c>
      <c r="E2476" s="16" t="str">
        <f>'[1]GOURMET PRIVILÈGE'!E80</f>
        <v>UN</v>
      </c>
    </row>
    <row r="2477" spans="1:5" x14ac:dyDescent="0.25">
      <c r="A2477" s="4" t="s">
        <v>2453</v>
      </c>
      <c r="B2477" s="15"/>
      <c r="C2477" s="14">
        <f>'[1]GOURMET PRIVILÈGE'!C81</f>
        <v>1.1000000000000001</v>
      </c>
      <c r="D2477" s="16">
        <f>'[1]GOURMET PRIVILÈGE'!D81</f>
        <v>1.1000000000000001</v>
      </c>
      <c r="E2477" s="16" t="str">
        <f>'[1]GOURMET PRIVILÈGE'!E81</f>
        <v>UN</v>
      </c>
    </row>
    <row r="2478" spans="1:5" x14ac:dyDescent="0.25">
      <c r="A2478" s="4" t="s">
        <v>2454</v>
      </c>
      <c r="B2478" s="15"/>
      <c r="C2478" s="14"/>
      <c r="D2478" s="25"/>
      <c r="E2478" s="16"/>
    </row>
    <row r="2479" spans="1:5" x14ac:dyDescent="0.25">
      <c r="A2479" s="6" t="s">
        <v>2455</v>
      </c>
      <c r="B2479" s="20"/>
      <c r="C2479" s="21">
        <f>'[1]Fromagerie du 2em'!C104</f>
        <v>19.600000000000001</v>
      </c>
      <c r="D2479" s="22">
        <f>'[1]Fromagerie du 2em'!D104</f>
        <v>19.600000000000001</v>
      </c>
      <c r="E2479" s="22" t="str">
        <f>'[1]Fromagerie du 2em'!E104</f>
        <v>KG</v>
      </c>
    </row>
    <row r="2480" spans="1:5" x14ac:dyDescent="0.25">
      <c r="A2480" s="6" t="s">
        <v>2456</v>
      </c>
      <c r="B2480" s="20"/>
      <c r="C2480" s="21">
        <v>158.91999999999999</v>
      </c>
      <c r="D2480" s="22">
        <f>C2480/20</f>
        <v>7.9459999999999997</v>
      </c>
      <c r="E2480" s="22" t="s">
        <v>2802</v>
      </c>
    </row>
    <row r="2481" spans="1:5" x14ac:dyDescent="0.25">
      <c r="A2481" s="4" t="s">
        <v>2457</v>
      </c>
      <c r="B2481" s="15"/>
      <c r="C2481" s="14">
        <f>'[1]CAN-AM FRUITS SECS'!C221</f>
        <v>59.5</v>
      </c>
      <c r="D2481" s="16">
        <f>'[1]CAN-AM FRUITS SECS'!D221</f>
        <v>5.95</v>
      </c>
      <c r="E2481" s="16" t="str">
        <f>'[1]CAN-AM FRUITS SECS'!E221</f>
        <v>2*5L</v>
      </c>
    </row>
    <row r="2482" spans="1:5" x14ac:dyDescent="0.25">
      <c r="A2482" s="6" t="s">
        <v>2458</v>
      </c>
      <c r="B2482" s="20"/>
      <c r="C2482" s="21">
        <f>'[1]CAN-AM FRUITS SECS'!C223</f>
        <v>3.48</v>
      </c>
      <c r="D2482" s="22">
        <f>'[1]CAN-AM FRUITS SECS'!D223</f>
        <v>0.69599999999999995</v>
      </c>
      <c r="E2482" s="22" t="str">
        <f>'[1]CAN-AM FRUITS SECS'!E223</f>
        <v>5L</v>
      </c>
    </row>
    <row r="2483" spans="1:5" x14ac:dyDescent="0.25">
      <c r="A2483" s="4" t="s">
        <v>2459</v>
      </c>
      <c r="B2483" s="15"/>
      <c r="C2483" s="14">
        <f>'[1]CAN-AM FRUITS SECS'!C222</f>
        <v>71.5</v>
      </c>
      <c r="D2483" s="16">
        <f>'[1]CAN-AM FRUITS SECS'!D222</f>
        <v>11.916666666666666</v>
      </c>
      <c r="E2483" s="16" t="str">
        <f>'[1]CAN-AM FRUITS SECS'!E222</f>
        <v>12*500ML</v>
      </c>
    </row>
    <row r="2484" spans="1:5" x14ac:dyDescent="0.25">
      <c r="A2484" s="4" t="s">
        <v>2460</v>
      </c>
      <c r="B2484" s="15"/>
      <c r="C2484" s="14">
        <f>[1]DEFEDIS!C602</f>
        <v>62.52</v>
      </c>
      <c r="D2484" s="33">
        <f>[1]DEFEDIS!D602</f>
        <v>27.404599999999999</v>
      </c>
      <c r="E2484" s="16" t="str">
        <f>[1]DEFEDIS!E602</f>
        <v>6*380ML</v>
      </c>
    </row>
    <row r="2485" spans="1:5" x14ac:dyDescent="0.25">
      <c r="A2485" s="4" t="s">
        <v>2461</v>
      </c>
      <c r="B2485" s="15"/>
      <c r="C2485" s="14">
        <f>[1]Transatlantique!$C$55</f>
        <v>11.95</v>
      </c>
      <c r="D2485" s="16">
        <v>0</v>
      </c>
      <c r="E2485" s="16" t="s">
        <v>2803</v>
      </c>
    </row>
    <row r="2486" spans="1:5" x14ac:dyDescent="0.25">
      <c r="A2486" s="4" t="s">
        <v>2462</v>
      </c>
      <c r="B2486" s="15"/>
      <c r="C2486" s="14">
        <f>'[1]CAN-AM FRUITS SECS'!C224</f>
        <v>31.5</v>
      </c>
      <c r="D2486" s="16">
        <f>'[1]CAN-AM FRUITS SECS'!D224</f>
        <v>5.25</v>
      </c>
      <c r="E2486" s="16" t="str">
        <f>'[1]CAN-AM FRUITS SECS'!E224</f>
        <v>6*1L</v>
      </c>
    </row>
    <row r="2487" spans="1:5" x14ac:dyDescent="0.25">
      <c r="A2487" s="6" t="s">
        <v>2463</v>
      </c>
      <c r="B2487" s="20"/>
      <c r="C2487" s="21">
        <f>'[1]CAN-AM FRUITS SECS'!C225</f>
        <v>18</v>
      </c>
      <c r="D2487" s="22">
        <f>'[1]CAN-AM FRUITS SECS'!D225</f>
        <v>3</v>
      </c>
      <c r="E2487" s="22" t="str">
        <f>'[1]CAN-AM FRUITS SECS'!E225</f>
        <v>6*1L</v>
      </c>
    </row>
    <row r="2488" spans="1:5" x14ac:dyDescent="0.25">
      <c r="A2488" s="4" t="s">
        <v>2463</v>
      </c>
      <c r="B2488" s="15"/>
      <c r="C2488" s="14">
        <f>'[1]CAN-AM FRUITS SECS'!$C$226</f>
        <v>14.5</v>
      </c>
      <c r="D2488" s="16">
        <f>C2488/5</f>
        <v>2.9</v>
      </c>
      <c r="E2488" s="16" t="s">
        <v>2804</v>
      </c>
    </row>
    <row r="2489" spans="1:5" x14ac:dyDescent="0.25">
      <c r="A2489" s="4" t="s">
        <v>2464</v>
      </c>
      <c r="B2489" s="15"/>
      <c r="C2489" s="14">
        <f>[1]Transatlantique!C56</f>
        <v>25.3</v>
      </c>
      <c r="D2489" s="16">
        <f>[1]Transatlantique!D56</f>
        <v>50.6</v>
      </c>
      <c r="E2489" s="16" t="str">
        <f>[1]Transatlantique!E56</f>
        <v>500 ML</v>
      </c>
    </row>
    <row r="2490" spans="1:5" x14ac:dyDescent="0.25">
      <c r="A2490" s="4" t="s">
        <v>2465</v>
      </c>
      <c r="B2490" s="15"/>
      <c r="C2490" s="14">
        <f>'[1]CAN-AM FRUITS SECS'!C227</f>
        <v>5</v>
      </c>
      <c r="D2490" s="16">
        <f>'[1]CAN-AM FRUITS SECS'!D227</f>
        <v>5</v>
      </c>
      <c r="E2490" s="16" t="str">
        <f>'[1]CAN-AM FRUITS SECS'!E227</f>
        <v>L</v>
      </c>
    </row>
    <row r="2491" spans="1:5" x14ac:dyDescent="0.25">
      <c r="A2491" s="6" t="s">
        <v>2466</v>
      </c>
      <c r="B2491" s="20"/>
      <c r="C2491" s="21">
        <f>'[1]CAN-AM FRUITS SECS'!C228</f>
        <v>4.25</v>
      </c>
      <c r="D2491" s="22">
        <f>'[1]CAN-AM FRUITS SECS'!D228</f>
        <v>5.9499999999999993</v>
      </c>
      <c r="E2491" s="22" t="str">
        <f>'[1]CAN-AM FRUITS SECS'!E228</f>
        <v>710ML</v>
      </c>
    </row>
    <row r="2492" spans="1:5" x14ac:dyDescent="0.25">
      <c r="A2492" s="4" t="s">
        <v>2467</v>
      </c>
      <c r="B2492" s="15"/>
      <c r="C2492" s="14">
        <f>'[1]CAN-AM FRUITS SECS'!C230</f>
        <v>16.5</v>
      </c>
      <c r="D2492" s="16">
        <f>'[1]CAN-AM FRUITS SECS'!D230</f>
        <v>5.5</v>
      </c>
      <c r="E2492" s="16" t="str">
        <f>'[1]CAN-AM FRUITS SECS'!E230</f>
        <v>6*500ML</v>
      </c>
    </row>
    <row r="2493" spans="1:5" x14ac:dyDescent="0.25">
      <c r="A2493" s="6" t="s">
        <v>2468</v>
      </c>
      <c r="B2493" s="20"/>
      <c r="C2493" s="21">
        <f>'[1]CAN-AM FRUITS SECS'!$C$231</f>
        <v>18.5</v>
      </c>
      <c r="D2493" s="22">
        <f>C2493/2/5</f>
        <v>1.85</v>
      </c>
      <c r="E2493" s="22" t="s">
        <v>2805</v>
      </c>
    </row>
    <row r="2494" spans="1:5" x14ac:dyDescent="0.25">
      <c r="A2494" s="4" t="s">
        <v>2469</v>
      </c>
      <c r="B2494" s="15"/>
      <c r="C2494" s="14">
        <f>'[1]CAN-AM FRUITS SECS'!C232</f>
        <v>3</v>
      </c>
      <c r="D2494" s="16">
        <f>'[1]CAN-AM FRUITS SECS'!D232</f>
        <v>6</v>
      </c>
      <c r="E2494" s="16" t="str">
        <f>'[1]CAN-AM FRUITS SECS'!E232</f>
        <v>500ML</v>
      </c>
    </row>
    <row r="2495" spans="1:5" x14ac:dyDescent="0.25">
      <c r="A2495" s="6" t="s">
        <v>2470</v>
      </c>
      <c r="B2495" s="20"/>
      <c r="C2495" s="21">
        <f>'[1]CAN-AM FRUITS SECS'!C233</f>
        <v>26</v>
      </c>
      <c r="D2495" s="22">
        <f>'[1]CAN-AM FRUITS SECS'!D233</f>
        <v>2.6</v>
      </c>
      <c r="E2495" s="22" t="str">
        <f>'[1]CAN-AM FRUITS SECS'!E233</f>
        <v>2*5L</v>
      </c>
    </row>
    <row r="2496" spans="1:5" x14ac:dyDescent="0.25">
      <c r="A2496" s="4" t="s">
        <v>2471</v>
      </c>
      <c r="B2496" s="15"/>
      <c r="C2496" s="14">
        <f>'[1]CAN-AM FRUITS SECS'!$C$234</f>
        <v>29.95</v>
      </c>
      <c r="D2496" s="16">
        <f>C2496/5</f>
        <v>5.99</v>
      </c>
      <c r="E2496" s="16" t="s">
        <v>2806</v>
      </c>
    </row>
    <row r="2497" spans="1:5" x14ac:dyDescent="0.25">
      <c r="A2497" s="6" t="s">
        <v>2472</v>
      </c>
      <c r="B2497" s="20"/>
      <c r="C2497" s="21"/>
      <c r="D2497" s="42">
        <f>'[1]FICHES TECHNIQUES LOGES FROID'!$E$19608</f>
        <v>3.4773730684326711</v>
      </c>
      <c r="E2497" s="22"/>
    </row>
    <row r="2498" spans="1:5" x14ac:dyDescent="0.25">
      <c r="A2498" s="6" t="s">
        <v>2473</v>
      </c>
      <c r="B2498" s="20"/>
      <c r="C2498" s="21">
        <f>[1]Transatlantique!$C$57</f>
        <v>3.3</v>
      </c>
      <c r="D2498" s="22">
        <f>C2498*2</f>
        <v>6.6</v>
      </c>
      <c r="E2498" s="22" t="s">
        <v>2683</v>
      </c>
    </row>
    <row r="2499" spans="1:5" x14ac:dyDescent="0.25">
      <c r="A2499" s="6" t="s">
        <v>2474</v>
      </c>
      <c r="B2499" s="20"/>
      <c r="C2499" s="21"/>
      <c r="D2499" s="37">
        <f>'[1]FICHES TECHNIQUES LOGES FROID'!$E$17385</f>
        <v>5.2213238636363632</v>
      </c>
      <c r="E2499" s="22"/>
    </row>
    <row r="2500" spans="1:5" x14ac:dyDescent="0.25">
      <c r="A2500" s="6" t="s">
        <v>2475</v>
      </c>
      <c r="B2500" s="20"/>
      <c r="C2500" s="21"/>
      <c r="D2500" s="37">
        <f>'[1]FICHES TECHNIQUES LOGES FROID'!$E$9844</f>
        <v>5.7843010905700396</v>
      </c>
      <c r="E2500" s="22"/>
    </row>
    <row r="2501" spans="1:5" x14ac:dyDescent="0.25">
      <c r="A2501" s="6" t="s">
        <v>2476</v>
      </c>
      <c r="B2501" s="20"/>
      <c r="C2501" s="21"/>
      <c r="D2501" s="37">
        <f>'[1]LES SAUCES DE BASES'!$E$777</f>
        <v>8.8952041942604865</v>
      </c>
      <c r="E2501" s="22"/>
    </row>
    <row r="2502" spans="1:5" x14ac:dyDescent="0.25">
      <c r="A2502" s="6" t="s">
        <v>2477</v>
      </c>
      <c r="B2502" s="20"/>
      <c r="C2502" s="21"/>
      <c r="D2502" s="42">
        <f>'[1]FICHES TECHNIQUES LOGES FROID'!$E$17841</f>
        <v>3.0390404351298135</v>
      </c>
      <c r="E2502" s="22"/>
    </row>
    <row r="2503" spans="1:5" x14ac:dyDescent="0.25">
      <c r="A2503" s="6" t="s">
        <v>2478</v>
      </c>
      <c r="B2503" s="20"/>
      <c r="C2503" s="21"/>
      <c r="D2503" s="37">
        <f>'[1]FICHES TECHNIQUES LOGES FROID'!$E$11613</f>
        <v>6.3549499999999997</v>
      </c>
      <c r="E2503" s="22"/>
    </row>
    <row r="2504" spans="1:5" x14ac:dyDescent="0.25">
      <c r="A2504" s="6" t="s">
        <v>2479</v>
      </c>
      <c r="B2504" s="20"/>
      <c r="C2504" s="21"/>
      <c r="D2504" s="37">
        <f>'[1]FICHES TECHNIQUES LOGES FROID'!$E$6671</f>
        <v>12.024235714285714</v>
      </c>
      <c r="E2504" s="22"/>
    </row>
    <row r="2505" spans="1:5" x14ac:dyDescent="0.25">
      <c r="A2505" s="6" t="s">
        <v>2480</v>
      </c>
      <c r="B2505" s="20"/>
      <c r="C2505" s="21">
        <f>[1]DEFEDIS!C603</f>
        <v>26.64</v>
      </c>
      <c r="D2505" s="23">
        <f>[1]DEFEDIS!D603</f>
        <v>6.66</v>
      </c>
      <c r="E2505" s="22" t="str">
        <f>[1]DEFEDIS!E603</f>
        <v>2*2L</v>
      </c>
    </row>
    <row r="2506" spans="1:5" x14ac:dyDescent="0.25">
      <c r="A2506" s="4" t="s">
        <v>2481</v>
      </c>
      <c r="B2506" s="15"/>
      <c r="C2506" s="14"/>
      <c r="D2506" s="38">
        <f>'[1]FICHES TECHNIQUES LOGES FROID'!$E$4274</f>
        <v>7.1243467182890852</v>
      </c>
      <c r="E2506" s="16"/>
    </row>
    <row r="2507" spans="1:5" x14ac:dyDescent="0.25">
      <c r="A2507" s="6" t="s">
        <v>2482</v>
      </c>
      <c r="B2507" s="20"/>
      <c r="C2507" s="21">
        <f>[1]DEFEDIS!C607</f>
        <v>34.68</v>
      </c>
      <c r="D2507" s="22">
        <f>[1]DEFEDIS!D607</f>
        <v>4.5873015873015879</v>
      </c>
      <c r="E2507" s="22" t="str">
        <f>[1]DEFEDIS!E607</f>
        <v>2*3,78</v>
      </c>
    </row>
    <row r="2508" spans="1:5" x14ac:dyDescent="0.25">
      <c r="A2508" s="6" t="s">
        <v>2483</v>
      </c>
      <c r="B2508" s="20"/>
      <c r="C2508" s="21"/>
      <c r="D2508" s="42">
        <f>'[1]FICHES TECHNIQUES LOGES FROID'!$E$20122</f>
        <v>5.1329946439823564</v>
      </c>
      <c r="E2508" s="22"/>
    </row>
    <row r="2509" spans="1:5" x14ac:dyDescent="0.25">
      <c r="A2509" s="6" t="s">
        <v>2484</v>
      </c>
      <c r="B2509" s="20"/>
      <c r="C2509" s="21"/>
      <c r="D2509" s="42">
        <f>'[1]MAGGIE OAKES FICHES TECHNIQUES'!$E$2218</f>
        <v>4.2752571666666661</v>
      </c>
      <c r="E2509" s="22"/>
    </row>
    <row r="2510" spans="1:5" x14ac:dyDescent="0.25">
      <c r="A2510" s="6" t="s">
        <v>2485</v>
      </c>
      <c r="B2510" s="20"/>
      <c r="C2510" s="21"/>
      <c r="D2510" s="37">
        <f>'[1]LES SAUCES DE BASES'!$E$650</f>
        <v>6.9549828908554581</v>
      </c>
      <c r="E2510" s="22"/>
    </row>
    <row r="2511" spans="1:5" x14ac:dyDescent="0.25">
      <c r="A2511" s="4" t="s">
        <v>2486</v>
      </c>
      <c r="B2511" s="15"/>
      <c r="C2511" s="14"/>
      <c r="D2511" s="38">
        <f>'[1]FICHES TECHNIQUES LOGES FROID'!$E$8451</f>
        <v>6.5351184929724111</v>
      </c>
      <c r="E2511" s="16"/>
    </row>
    <row r="2512" spans="1:5" x14ac:dyDescent="0.25">
      <c r="A2512" s="6" t="s">
        <v>2487</v>
      </c>
      <c r="B2512" s="20"/>
      <c r="C2512" s="21">
        <f>[1]DEFEDIS!C608</f>
        <v>27.03</v>
      </c>
      <c r="D2512" s="23">
        <f>[1]DEFEDIS!D608</f>
        <v>3.5753968253968256</v>
      </c>
      <c r="E2512" s="22" t="str">
        <f>[1]DEFEDIS!E608</f>
        <v>2*3.78LITRES</v>
      </c>
    </row>
    <row r="2513" spans="1:5" x14ac:dyDescent="0.25">
      <c r="A2513" s="6" t="s">
        <v>2488</v>
      </c>
      <c r="B2513" s="20"/>
      <c r="C2513" s="21"/>
      <c r="D2513" s="42">
        <f>'[1]FICHES TECHNIQUES LOGES FROID'!$E$20008</f>
        <v>6.602390269043477</v>
      </c>
      <c r="E2513" s="22"/>
    </row>
    <row r="2514" spans="1:5" x14ac:dyDescent="0.25">
      <c r="A2514" s="6" t="s">
        <v>2489</v>
      </c>
      <c r="B2514" s="20"/>
      <c r="C2514" s="21"/>
      <c r="D2514" s="42">
        <f>'[1]FICHES TECHNIQUES LOGES FROID'!$E$20293</f>
        <v>6.8915416666666669</v>
      </c>
      <c r="E2514" s="22"/>
    </row>
    <row r="2515" spans="1:5" x14ac:dyDescent="0.25">
      <c r="A2515" s="4" t="s">
        <v>2490</v>
      </c>
      <c r="B2515" s="15"/>
      <c r="C2515" s="14"/>
      <c r="D2515" s="38">
        <f>'[1]LES SAUCES DE BASES'!$E$709</f>
        <v>4.8781403858839045</v>
      </c>
      <c r="E2515" s="16"/>
    </row>
    <row r="2516" spans="1:5" x14ac:dyDescent="0.25">
      <c r="A2516" s="6" t="s">
        <v>2491</v>
      </c>
      <c r="B2516" s="20"/>
      <c r="C2516" s="21"/>
      <c r="D2516" s="37">
        <f>'[1]FICHES TECHNIQUES LOGES FROID'!$E$8358</f>
        <v>5.2846987500000004</v>
      </c>
      <c r="E2516" s="22"/>
    </row>
    <row r="2517" spans="1:5" x14ac:dyDescent="0.25">
      <c r="A2517" s="6" t="s">
        <v>2492</v>
      </c>
      <c r="B2517" s="20"/>
      <c r="C2517" s="21"/>
      <c r="D2517" s="37">
        <f>'[1]FICHES TECHNIQUES LOGES FROID'!$E$3544</f>
        <v>10.536539300936935</v>
      </c>
      <c r="E2517" s="22"/>
    </row>
    <row r="2518" spans="1:5" x14ac:dyDescent="0.25">
      <c r="A2518" s="4" t="s">
        <v>2493</v>
      </c>
      <c r="B2518" s="15"/>
      <c r="C2518" s="14"/>
      <c r="D2518" s="38">
        <f>'[1]FICHES TECHNIQUES LOGES FROID'!$E$3591</f>
        <v>7.6379263284592387</v>
      </c>
      <c r="E2518" s="16"/>
    </row>
    <row r="2519" spans="1:5" x14ac:dyDescent="0.25">
      <c r="A2519" s="4" t="s">
        <v>2494</v>
      </c>
      <c r="B2519" s="15"/>
      <c r="C2519" s="14"/>
      <c r="D2519" s="38">
        <f>'[1]FICHES TECHNIQUES LOGES FROID'!$E$3639</f>
        <v>5.7584969690265488</v>
      </c>
      <c r="E2519" s="16"/>
    </row>
    <row r="2520" spans="1:5" x14ac:dyDescent="0.25">
      <c r="A2520" s="4" t="s">
        <v>2495</v>
      </c>
      <c r="B2520" s="15"/>
      <c r="C2520" s="14"/>
      <c r="D2520" s="38">
        <f>'[1]FICHES TECHNIQUES LOGES FROID'!$E$20350</f>
        <v>3.0790250000000001</v>
      </c>
      <c r="E2520" s="16"/>
    </row>
    <row r="2521" spans="1:5" x14ac:dyDescent="0.25">
      <c r="A2521" s="4" t="s">
        <v>2496</v>
      </c>
      <c r="B2521" s="15"/>
      <c r="C2521" s="14">
        <f>[1]DEFEDIS!C604</f>
        <v>24.6</v>
      </c>
      <c r="D2521" s="27">
        <f>[1]DEFEDIS!D604</f>
        <v>6.15</v>
      </c>
      <c r="E2521" s="16" t="str">
        <f>[1]DEFEDIS!E604</f>
        <v>2*2L</v>
      </c>
    </row>
    <row r="2522" spans="1:5" x14ac:dyDescent="0.25">
      <c r="A2522" s="4" t="s">
        <v>2497</v>
      </c>
      <c r="B2522" s="15"/>
      <c r="C2522" s="14"/>
      <c r="D2522" s="38">
        <f>'[1]FICHES TECHNIQUES LOGES FROID'!$E$10460</f>
        <v>1.5287370548006594</v>
      </c>
      <c r="E2522" s="16"/>
    </row>
    <row r="2523" spans="1:5" x14ac:dyDescent="0.25">
      <c r="A2523" s="4" t="s">
        <v>2498</v>
      </c>
      <c r="B2523" s="15"/>
      <c r="C2523" s="14"/>
      <c r="D2523" s="36">
        <f>'[1]FICHES TECHNIQUES LOGES FROID'!$E$17499</f>
        <v>7.86020362749918</v>
      </c>
      <c r="E2523" s="16"/>
    </row>
    <row r="2524" spans="1:5" x14ac:dyDescent="0.25">
      <c r="A2524" s="4" t="s">
        <v>2499</v>
      </c>
      <c r="B2524" s="15"/>
      <c r="C2524" s="14"/>
      <c r="D2524" s="38">
        <f>'[1]FICHES TECHNIQUES LOGES FROID'!$E$14546</f>
        <v>6.9690205555555558</v>
      </c>
      <c r="E2524" s="16"/>
    </row>
    <row r="2525" spans="1:5" x14ac:dyDescent="0.25">
      <c r="A2525" s="6" t="s">
        <v>2500</v>
      </c>
      <c r="B2525" s="20"/>
      <c r="C2525" s="21">
        <f>[1]DEFEDIS!C605</f>
        <v>40.53</v>
      </c>
      <c r="D2525" s="23">
        <f>[1]DEFEDIS!D605</f>
        <v>5.3611111111111116</v>
      </c>
      <c r="E2525" s="22" t="str">
        <f>[1]DEFEDIS!E605</f>
        <v>2*3.78 LITRE</v>
      </c>
    </row>
    <row r="2526" spans="1:5" x14ac:dyDescent="0.25">
      <c r="A2526" s="6" t="s">
        <v>2501</v>
      </c>
      <c r="B2526" s="20"/>
      <c r="C2526" s="21">
        <f>[1]DEFEDIS!C606</f>
        <v>31.14</v>
      </c>
      <c r="D2526" s="23">
        <f>[1]DEFEDIS!D606</f>
        <v>7.7850000000000001</v>
      </c>
      <c r="E2526" s="22" t="str">
        <f>[1]DEFEDIS!E606</f>
        <v>2*2L</v>
      </c>
    </row>
    <row r="2527" spans="1:5" x14ac:dyDescent="0.25">
      <c r="A2527" s="6" t="s">
        <v>2502</v>
      </c>
      <c r="B2527" s="20"/>
      <c r="C2527" s="21">
        <f>[1]DEFEDIS!C609</f>
        <v>31.61</v>
      </c>
      <c r="D2527" s="23">
        <f>[1]DEFEDIS!D609</f>
        <v>4.1812169312169312</v>
      </c>
      <c r="E2527" s="22" t="str">
        <f>[1]DEFEDIS!E609</f>
        <v>2*3.78LITRES</v>
      </c>
    </row>
    <row r="2528" spans="1:5" x14ac:dyDescent="0.25">
      <c r="A2528" s="6" t="s">
        <v>2503</v>
      </c>
      <c r="B2528" s="20"/>
      <c r="C2528" s="21"/>
      <c r="D2528" s="23">
        <f>'[1]MAGGIE OAKES FICHES TECHNIQUES'!$E$2902</f>
        <v>3.6427362992176477</v>
      </c>
      <c r="E2528" s="22" t="s">
        <v>2553</v>
      </c>
    </row>
    <row r="2529" spans="1:5" x14ac:dyDescent="0.25">
      <c r="A2529" s="6" t="s">
        <v>2504</v>
      </c>
      <c r="B2529" s="20"/>
      <c r="C2529" s="21">
        <f>[1]DEFEDIS!C610</f>
        <v>31.14</v>
      </c>
      <c r="D2529" s="23">
        <f>[1]DEFEDIS!D610</f>
        <v>7.7850000000000001</v>
      </c>
      <c r="E2529" s="22" t="str">
        <f>[1]DEFEDIS!E610</f>
        <v>2*2L</v>
      </c>
    </row>
    <row r="2530" spans="1:5" x14ac:dyDescent="0.25">
      <c r="A2530" s="6" t="s">
        <v>2505</v>
      </c>
      <c r="B2530" s="20"/>
      <c r="C2530" s="21"/>
      <c r="D2530" s="37">
        <f>'[1]FICHES TECHNIQUES LOGES FROID'!$E$3735</f>
        <v>6.6675469185993759</v>
      </c>
      <c r="E2530" s="22"/>
    </row>
    <row r="2531" spans="1:5" x14ac:dyDescent="0.25">
      <c r="A2531" s="6" t="s">
        <v>2506</v>
      </c>
      <c r="B2531" s="20"/>
      <c r="C2531" s="21"/>
      <c r="D2531" s="37">
        <f>'[1]FICHES TECHNIQUES LOGES FROID'!$E$7192</f>
        <v>7.6573401933383085</v>
      </c>
      <c r="E2531" s="22"/>
    </row>
    <row r="2532" spans="1:5" x14ac:dyDescent="0.25">
      <c r="A2532" s="6" t="s">
        <v>2507</v>
      </c>
      <c r="B2532" s="20"/>
      <c r="C2532" s="21"/>
      <c r="D2532" s="37">
        <f>'[1]LES SAUCES DE BASES'!$E$588</f>
        <v>5.6992920307438322</v>
      </c>
      <c r="E2532" s="22"/>
    </row>
    <row r="2533" spans="1:5" x14ac:dyDescent="0.25">
      <c r="A2533" s="6" t="s">
        <v>2508</v>
      </c>
      <c r="B2533" s="20"/>
      <c r="C2533" s="21">
        <f>[1]DEFEDIS!C611</f>
        <v>21.14</v>
      </c>
      <c r="D2533" s="23">
        <f>[1]DEFEDIS!D611</f>
        <v>5.2850000000000001</v>
      </c>
      <c r="E2533" s="22" t="str">
        <f>[1]DEFEDIS!E611</f>
        <v>2*2L</v>
      </c>
    </row>
    <row r="2534" spans="1:5" x14ac:dyDescent="0.25">
      <c r="A2534" s="6" t="s">
        <v>2509</v>
      </c>
      <c r="B2534" s="20"/>
      <c r="C2534" s="21">
        <f>[1]DEFEDIS!C612</f>
        <v>31.14</v>
      </c>
      <c r="D2534" s="23">
        <f>[1]DEFEDIS!D612</f>
        <v>7.7850000000000001</v>
      </c>
      <c r="E2534" s="22" t="str">
        <f>[1]DEFEDIS!E612</f>
        <v>2*2L</v>
      </c>
    </row>
    <row r="2535" spans="1:5" x14ac:dyDescent="0.25">
      <c r="A2535" s="4" t="s">
        <v>2510</v>
      </c>
      <c r="B2535" s="15"/>
      <c r="C2535" s="14">
        <f>[1]DEFEDIS!C613</f>
        <v>37.11</v>
      </c>
      <c r="D2535" s="16">
        <f>[1]DEFEDIS!D613</f>
        <v>4.9087301587301591</v>
      </c>
      <c r="E2535" s="16" t="str">
        <f>[1]DEFEDIS!E613</f>
        <v>2*3.78LITRES</v>
      </c>
    </row>
    <row r="2536" spans="1:5" x14ac:dyDescent="0.25">
      <c r="A2536" s="6" t="s">
        <v>2511</v>
      </c>
      <c r="B2536" s="20"/>
      <c r="C2536" s="21">
        <f>'[1]CAN-AM FRUITS SECS'!C229</f>
        <v>14.5</v>
      </c>
      <c r="D2536" s="22">
        <f>'[1]CAN-AM FRUITS SECS'!D229</f>
        <v>4.833333333333333</v>
      </c>
      <c r="E2536" s="22" t="str">
        <f>'[1]CAN-AM FRUITS SECS'!E229</f>
        <v>6*500ML</v>
      </c>
    </row>
    <row r="2537" spans="1:5" x14ac:dyDescent="0.25">
      <c r="A2537" s="6" t="s">
        <v>2512</v>
      </c>
      <c r="B2537" s="20"/>
      <c r="C2537" s="21"/>
      <c r="D2537" s="37">
        <f>'[1]FICHES TECHNIQUES LOGES FROID'!$E$10895</f>
        <v>8.8204717834457149</v>
      </c>
      <c r="E2537" s="22"/>
    </row>
    <row r="2538" spans="1:5" x14ac:dyDescent="0.25">
      <c r="A2538" s="4" t="s">
        <v>2513</v>
      </c>
      <c r="B2538" s="15"/>
      <c r="C2538" s="14"/>
      <c r="D2538" s="38">
        <f>'[1]FICHES TECHNIQUES LOGES FROID'!$E$4790</f>
        <v>7.6780106047197645</v>
      </c>
      <c r="E2538" s="16"/>
    </row>
    <row r="2539" spans="1:5" x14ac:dyDescent="0.25">
      <c r="A2539" s="4" t="s">
        <v>2514</v>
      </c>
      <c r="B2539" s="15"/>
      <c r="C2539" s="14">
        <f>[1]DEFEDIS!$C$614</f>
        <v>17.579999999999998</v>
      </c>
      <c r="D2539" s="16">
        <f>C2539/2/3.78</f>
        <v>2.3253968253968251</v>
      </c>
      <c r="E2539" s="16" t="s">
        <v>2807</v>
      </c>
    </row>
    <row r="2540" spans="1:5" x14ac:dyDescent="0.25">
      <c r="A2540" s="4" t="s">
        <v>2515</v>
      </c>
      <c r="B2540" s="15"/>
      <c r="C2540" s="14"/>
      <c r="D2540" s="38">
        <f>'[1]FICHES TECHNIQUES LOGES FROID'!$E$10268</f>
        <v>2.8845942515374232</v>
      </c>
      <c r="E2540" s="16"/>
    </row>
    <row r="2541" spans="1:5" x14ac:dyDescent="0.25">
      <c r="A2541" s="6" t="s">
        <v>2516</v>
      </c>
      <c r="B2541" s="20"/>
      <c r="C2541" s="21">
        <f>[1]DEFEDIS!$C$615</f>
        <v>20.54</v>
      </c>
      <c r="D2541" s="22">
        <f>C2541/2/4</f>
        <v>2.5674999999999999</v>
      </c>
      <c r="E2541" s="22" t="s">
        <v>2808</v>
      </c>
    </row>
    <row r="2542" spans="1:5" x14ac:dyDescent="0.25">
      <c r="A2542" s="6" t="s">
        <v>2517</v>
      </c>
      <c r="B2542" s="20"/>
      <c r="C2542" s="21"/>
      <c r="D2542" s="37">
        <f>'[1]FICHES TECHNIQUES LOGES FROID'!$E$6246</f>
        <v>5.3216935028248598</v>
      </c>
      <c r="E2542" s="22"/>
    </row>
    <row r="2543" spans="1:5" x14ac:dyDescent="0.25">
      <c r="A2543" s="6" t="s">
        <v>2518</v>
      </c>
      <c r="B2543" s="20"/>
      <c r="C2543" s="21">
        <f>[1]DEFEDIS!C616</f>
        <v>45.23</v>
      </c>
      <c r="D2543" s="23">
        <f>[1]DEFEDIS!D616</f>
        <v>5.9828042328042326</v>
      </c>
      <c r="E2543" s="22" t="str">
        <f>[1]DEFEDIS!E616</f>
        <v>2*3.78LITRES</v>
      </c>
    </row>
    <row r="2544" spans="1:5" x14ac:dyDescent="0.25">
      <c r="A2544" s="6" t="s">
        <v>2519</v>
      </c>
      <c r="B2544" s="20"/>
      <c r="C2544" s="21">
        <f>[1]DEFEDIS!C617</f>
        <v>26.84</v>
      </c>
      <c r="D2544" s="23">
        <f>[1]DEFEDIS!D617</f>
        <v>6.71</v>
      </c>
      <c r="E2544" s="22" t="str">
        <f>[1]DEFEDIS!E617</f>
        <v>2*2L</v>
      </c>
    </row>
    <row r="2545" spans="1:5" x14ac:dyDescent="0.25">
      <c r="A2545" s="4" t="s">
        <v>2520</v>
      </c>
      <c r="B2545" s="15"/>
      <c r="C2545" s="14">
        <f>[1]DEFEDIS!$C$618</f>
        <v>25.69</v>
      </c>
      <c r="D2545" s="16">
        <f>C2545/2/4</f>
        <v>3.2112500000000002</v>
      </c>
      <c r="E2545" s="16" t="s">
        <v>2808</v>
      </c>
    </row>
    <row r="2546" spans="1:5" x14ac:dyDescent="0.25">
      <c r="A2546" s="4" t="s">
        <v>2521</v>
      </c>
      <c r="B2546" s="15"/>
      <c r="C2546" s="14"/>
      <c r="D2546" s="38">
        <f>'[1]FICHES TECHNIQUES LOGES FROID'!$E$3925</f>
        <v>1.523155</v>
      </c>
      <c r="E2546" s="16"/>
    </row>
    <row r="2547" spans="1:5" x14ac:dyDescent="0.25">
      <c r="A2547" s="4" t="s">
        <v>2522</v>
      </c>
      <c r="B2547" s="15"/>
      <c r="C2547" s="14"/>
      <c r="D2547" s="38">
        <f>'[1]MAGGIE OAKES FICHES TECHNIQUES'!$E$2275</f>
        <v>6.1228039894293769</v>
      </c>
      <c r="E2547" s="16"/>
    </row>
    <row r="2548" spans="1:5" x14ac:dyDescent="0.25">
      <c r="A2548" s="6" t="s">
        <v>2523</v>
      </c>
      <c r="B2548" s="20"/>
      <c r="C2548" s="21">
        <f>[1]NOREF!$C$127</f>
        <v>16.8</v>
      </c>
      <c r="D2548" s="22">
        <f>C2548</f>
        <v>16.8</v>
      </c>
      <c r="E2548" s="22" t="s">
        <v>2552</v>
      </c>
    </row>
    <row r="2549" spans="1:5" x14ac:dyDescent="0.25">
      <c r="A2549" s="6" t="s">
        <v>2524</v>
      </c>
      <c r="B2549" s="20"/>
      <c r="C2549" s="21">
        <f>[1]DEFEDIS!C619</f>
        <v>26.85</v>
      </c>
      <c r="D2549" s="22">
        <f>[1]DEFEDIS!D619</f>
        <v>0.27968750000000003</v>
      </c>
      <c r="E2549" s="22" t="str">
        <f>[1]DEFEDIS!E619</f>
        <v>96UN</v>
      </c>
    </row>
    <row r="2550" spans="1:5" x14ac:dyDescent="0.25">
      <c r="A2550" s="6" t="s">
        <v>2525</v>
      </c>
      <c r="B2550" s="20"/>
      <c r="C2550" s="21"/>
      <c r="D2550" s="42">
        <f>'[1]FICHES TECHNIQUES LOGES CHAUD'!$E$13720</f>
        <v>4.3370135592748422</v>
      </c>
      <c r="E2550" s="22"/>
    </row>
    <row r="2551" spans="1:5" x14ac:dyDescent="0.25">
      <c r="A2551" s="6" t="s">
        <v>2526</v>
      </c>
      <c r="B2551" s="20"/>
      <c r="C2551" s="21">
        <f>'[1]Pro bouffe'!C62</f>
        <v>2</v>
      </c>
      <c r="D2551" s="22">
        <f>'[1]Pro bouffe'!D62</f>
        <v>2</v>
      </c>
      <c r="E2551" s="22" t="str">
        <f>'[1]Pro bouffe'!E62</f>
        <v>UNITE</v>
      </c>
    </row>
    <row r="2552" spans="1:5" x14ac:dyDescent="0.25">
      <c r="A2552" s="4" t="s">
        <v>2527</v>
      </c>
      <c r="B2552" s="15"/>
      <c r="C2552" s="14">
        <f>[1]DEFEDIS!C404</f>
        <v>26.95</v>
      </c>
      <c r="D2552" s="33">
        <f>[1]DEFEDIS!D404</f>
        <v>3.963895833333333</v>
      </c>
      <c r="E2552" s="16" t="str">
        <f>[1]DEFEDIS!E404</f>
        <v>24*283 GR</v>
      </c>
    </row>
    <row r="2553" spans="1:5" x14ac:dyDescent="0.25">
      <c r="A2553" s="6" t="s">
        <v>2528</v>
      </c>
      <c r="B2553" s="20"/>
      <c r="C2553" s="21">
        <f>'[1]Bento sushis'!$C$18</f>
        <v>14.33</v>
      </c>
      <c r="D2553" s="22">
        <f>C2553</f>
        <v>14.33</v>
      </c>
      <c r="E2553" s="22" t="s">
        <v>2552</v>
      </c>
    </row>
    <row r="2554" spans="1:5" x14ac:dyDescent="0.25">
      <c r="A2554" s="4" t="s">
        <v>2529</v>
      </c>
      <c r="B2554" s="15"/>
      <c r="C2554" s="14">
        <v>22.5</v>
      </c>
      <c r="D2554" s="16">
        <f>C2554*1.33</f>
        <v>29.925000000000001</v>
      </c>
      <c r="E2554" s="16" t="s">
        <v>2678</v>
      </c>
    </row>
    <row r="2555" spans="1:5" x14ac:dyDescent="0.25">
      <c r="A2555" s="4" t="s">
        <v>2530</v>
      </c>
      <c r="B2555" s="15"/>
      <c r="C2555" s="14"/>
      <c r="D2555" s="38">
        <f>'[1]FICHES TECHNIQUES LOGES FROID'!$C$5022</f>
        <v>2.2891509279097528</v>
      </c>
      <c r="E2555" s="16"/>
    </row>
    <row r="2556" spans="1:5" x14ac:dyDescent="0.25">
      <c r="A2556" s="4" t="s">
        <v>2531</v>
      </c>
      <c r="B2556" s="15"/>
      <c r="C2556" s="14"/>
      <c r="D2556" s="38">
        <f>'[1]FICHES TECHNIQUES LOGES FROID'!$E$13520</f>
        <v>1.4696678682293298</v>
      </c>
      <c r="E2556" s="16"/>
    </row>
    <row r="2557" spans="1:5" x14ac:dyDescent="0.25">
      <c r="A2557" s="6" t="s">
        <v>2532</v>
      </c>
      <c r="B2557" s="20"/>
      <c r="C2557" s="21"/>
      <c r="D2557" s="37">
        <f>'[1]FICHES TECHNIQUES LOGES FROID'!$C$5304</f>
        <v>2.4693324013734195</v>
      </c>
      <c r="E2557" s="22"/>
    </row>
    <row r="2558" spans="1:5" x14ac:dyDescent="0.25">
      <c r="A2558" s="6" t="s">
        <v>2533</v>
      </c>
      <c r="B2558" s="20"/>
      <c r="C2558" s="21"/>
      <c r="D2558" s="37">
        <f>'[1]FICHES TECHNIQUES LOGES FROID'!$E$13520</f>
        <v>1.4696678682293298</v>
      </c>
      <c r="E2558" s="22"/>
    </row>
    <row r="2559" spans="1:5" x14ac:dyDescent="0.25">
      <c r="A2559" s="4" t="s">
        <v>2534</v>
      </c>
      <c r="B2559" s="15"/>
      <c r="C2559" s="14">
        <f>[1]DEFEDIS!C622</f>
        <v>0.44</v>
      </c>
      <c r="D2559" s="16">
        <f>[1]DEFEDIS!D622</f>
        <v>0.44</v>
      </c>
      <c r="E2559" s="16" t="str">
        <f>[1]DEFEDIS!E622</f>
        <v>UN</v>
      </c>
    </row>
    <row r="2560" spans="1:5" x14ac:dyDescent="0.25">
      <c r="A2560" s="4" t="s">
        <v>2535</v>
      </c>
      <c r="B2560" s="15"/>
      <c r="C2560" s="14">
        <f>[1]DEFEDIS!C620</f>
        <v>13.8</v>
      </c>
      <c r="D2560" s="16">
        <f>[1]DEFEDIS!D620</f>
        <v>3.5384615384615388</v>
      </c>
      <c r="E2560" s="16" t="str">
        <f>[1]DEFEDIS!E620</f>
        <v>6* 650GR</v>
      </c>
    </row>
    <row r="2561" spans="1:5" x14ac:dyDescent="0.25">
      <c r="A2561" s="6" t="s">
        <v>2536</v>
      </c>
      <c r="B2561" s="20"/>
      <c r="C2561" s="21">
        <f>[1]DEFEDIS!C623</f>
        <v>13.99</v>
      </c>
      <c r="D2561" s="22">
        <f>[1]DEFEDIS!D623</f>
        <v>3.1011166666666665</v>
      </c>
      <c r="E2561" s="22" t="str">
        <f>[1]DEFEDIS!E623</f>
        <v>6*750GR</v>
      </c>
    </row>
    <row r="2562" spans="1:5" x14ac:dyDescent="0.25">
      <c r="A2562" s="4" t="s">
        <v>2537</v>
      </c>
      <c r="B2562" s="15"/>
      <c r="C2562" s="14">
        <f>[1]Saputo!$C$26</f>
        <v>5</v>
      </c>
      <c r="D2562" s="16">
        <f>C2562/12</f>
        <v>0.41666666666666669</v>
      </c>
      <c r="E2562" s="16" t="s">
        <v>2702</v>
      </c>
    </row>
    <row r="2563" spans="1:5" x14ac:dyDescent="0.25">
      <c r="A2563" s="6" t="s">
        <v>2538</v>
      </c>
      <c r="B2563" s="20"/>
      <c r="C2563" s="21">
        <f>[1]DEFEDIS!$C$621</f>
        <v>15.2</v>
      </c>
      <c r="D2563" s="22">
        <f>C2563/4</f>
        <v>3.8</v>
      </c>
      <c r="E2563" s="22" t="s">
        <v>2668</v>
      </c>
    </row>
    <row r="2564" spans="1:5" x14ac:dyDescent="0.25">
      <c r="A2564" s="6" t="s">
        <v>2539</v>
      </c>
      <c r="B2564" s="20"/>
      <c r="C2564" s="21">
        <f>[1]DEFEDIS!C624</f>
        <v>13.54</v>
      </c>
      <c r="D2564" s="22">
        <f>[1]DEFEDIS!D624</f>
        <v>3.0013666666666663</v>
      </c>
      <c r="E2564" s="22" t="str">
        <f>[1]DEFEDIS!E624</f>
        <v>6*750GR</v>
      </c>
    </row>
    <row r="2565" spans="1:5" x14ac:dyDescent="0.25">
      <c r="A2565" s="6" t="s">
        <v>2540</v>
      </c>
      <c r="B2565" s="20"/>
      <c r="C2565" s="21"/>
      <c r="D2565" s="37">
        <f>'[1]FICHES TECHNIQUES LOGES CHAUD'!$E$13830</f>
        <v>5.8122743589743582</v>
      </c>
      <c r="E2565" s="22"/>
    </row>
    <row r="2566" spans="1:5" x14ac:dyDescent="0.25">
      <c r="A2566" s="4" t="s">
        <v>2541</v>
      </c>
      <c r="B2566" s="15"/>
      <c r="C2566" s="14">
        <v>21.18</v>
      </c>
      <c r="D2566" s="16">
        <f>C2566/48</f>
        <v>0.44124999999999998</v>
      </c>
      <c r="E2566" s="16" t="s">
        <v>2809</v>
      </c>
    </row>
    <row r="2567" spans="1:5" x14ac:dyDescent="0.25">
      <c r="A2567" s="4" t="s">
        <v>2542</v>
      </c>
      <c r="B2567" s="15"/>
      <c r="C2567" s="14">
        <f>[1]Saputo!$C$27</f>
        <v>0.62</v>
      </c>
      <c r="D2567" s="16">
        <f>C2567</f>
        <v>0.62</v>
      </c>
      <c r="E2567" s="16" t="s">
        <v>2591</v>
      </c>
    </row>
    <row r="2568" spans="1:5" x14ac:dyDescent="0.25">
      <c r="A2568" s="4" t="s">
        <v>2543</v>
      </c>
      <c r="B2568" s="15"/>
      <c r="C2568" s="14">
        <f>[1]Saputo!C28</f>
        <v>2.46</v>
      </c>
      <c r="D2568" s="16">
        <f>[1]Saputo!D28</f>
        <v>3.7637999999999998</v>
      </c>
      <c r="E2568" s="16" t="str">
        <f>[1]Saputo!E28</f>
        <v>650 GR</v>
      </c>
    </row>
    <row r="2569" spans="1:5" x14ac:dyDescent="0.25">
      <c r="A2569" s="6" t="s">
        <v>2544</v>
      </c>
      <c r="B2569" s="20"/>
      <c r="C2569" s="21">
        <f>'[1]CAN-AM'!C368</f>
        <v>15.5</v>
      </c>
      <c r="D2569" s="22">
        <f>'[1]CAN-AM'!D368</f>
        <v>0.68281938325991187</v>
      </c>
      <c r="E2569" s="22" t="str">
        <f>'[1]CAN-AM'!E368</f>
        <v>50LBS</v>
      </c>
    </row>
    <row r="2570" spans="1:5" x14ac:dyDescent="0.25">
      <c r="A2570" s="4" t="s">
        <v>2545</v>
      </c>
      <c r="B2570" s="15"/>
      <c r="C2570" s="14">
        <f>'[1]CAN-AM'!C369</f>
        <v>29.5</v>
      </c>
      <c r="D2570" s="16">
        <f>'[1]CAN-AM'!D369</f>
        <v>82.009999999999991</v>
      </c>
      <c r="E2570" s="16">
        <f>'[1]CAN-AM'!E369</f>
        <v>0.5</v>
      </c>
    </row>
    <row r="2571" spans="1:5" x14ac:dyDescent="0.25">
      <c r="A2571" s="6"/>
      <c r="B2571" s="20"/>
      <c r="C2571" s="21"/>
      <c r="D2571" s="26"/>
      <c r="E2571" s="22"/>
    </row>
    <row r="2572" spans="1:5" x14ac:dyDescent="0.25">
      <c r="A2572" s="4"/>
      <c r="B2572" s="15"/>
      <c r="C2572" s="14"/>
      <c r="D2572" s="25"/>
      <c r="E2572" s="16"/>
    </row>
    <row r="2573" spans="1:5" x14ac:dyDescent="0.25">
      <c r="A2573" s="6"/>
      <c r="B2573" s="20"/>
      <c r="C2573" s="21"/>
      <c r="D2573" s="26"/>
      <c r="E2573" s="22"/>
    </row>
    <row r="2574" spans="1:5" x14ac:dyDescent="0.25">
      <c r="A2574" s="4"/>
      <c r="B2574" s="15"/>
      <c r="C2574" s="14"/>
      <c r="D2574" s="25"/>
      <c r="E2574" s="16"/>
    </row>
    <row r="2575" spans="1:5" x14ac:dyDescent="0.25">
      <c r="A2575" s="6"/>
      <c r="B2575" s="20"/>
      <c r="C2575" s="21"/>
      <c r="D2575" s="26"/>
      <c r="E2575" s="22"/>
    </row>
    <row r="2576" spans="1:5" x14ac:dyDescent="0.25">
      <c r="A2576" s="4"/>
      <c r="B2576" s="15"/>
      <c r="C2576" s="14"/>
      <c r="D2576" s="25"/>
      <c r="E2576" s="16"/>
    </row>
    <row r="2577" spans="1:5" x14ac:dyDescent="0.25">
      <c r="A2577" s="6"/>
      <c r="B2577" s="20"/>
      <c r="C2577" s="21"/>
      <c r="D2577" s="26"/>
      <c r="E2577" s="22"/>
    </row>
    <row r="2578" spans="1:5" x14ac:dyDescent="0.25">
      <c r="A2578" s="4"/>
      <c r="B2578" s="15"/>
      <c r="C2578" s="14"/>
      <c r="D2578" s="25"/>
      <c r="E2578" s="16"/>
    </row>
    <row r="2579" spans="1:5" x14ac:dyDescent="0.25">
      <c r="A2579" s="6"/>
      <c r="B2579" s="20"/>
      <c r="C2579" s="21"/>
      <c r="D2579" s="26"/>
      <c r="E2579" s="22"/>
    </row>
    <row r="2580" spans="1:5" x14ac:dyDescent="0.25">
      <c r="A2580" s="4"/>
      <c r="B2580" s="15"/>
      <c r="C2580" s="14"/>
      <c r="D2580" s="25"/>
      <c r="E2580" s="16"/>
    </row>
    <row r="2581" spans="1:5" x14ac:dyDescent="0.25">
      <c r="A2581" s="6"/>
      <c r="B2581" s="20"/>
      <c r="C2581" s="21"/>
      <c r="D2581" s="26"/>
      <c r="E2581" s="22"/>
    </row>
    <row r="2582" spans="1:5" x14ac:dyDescent="0.25">
      <c r="A2582" s="4"/>
      <c r="B2582" s="15"/>
      <c r="C2582" s="14"/>
      <c r="D2582" s="25"/>
      <c r="E2582" s="16"/>
    </row>
    <row r="2583" spans="1:5" x14ac:dyDescent="0.25">
      <c r="A2583" s="6"/>
      <c r="B2583" s="20"/>
      <c r="C2583" s="21"/>
      <c r="D2583" s="26"/>
      <c r="E2583" s="22"/>
    </row>
    <row r="2584" spans="1:5" x14ac:dyDescent="0.25">
      <c r="A2584" s="4"/>
      <c r="B2584" s="15"/>
      <c r="C2584" s="14"/>
      <c r="D2584" s="25"/>
      <c r="E2584" s="16"/>
    </row>
    <row r="2585" spans="1:5" x14ac:dyDescent="0.25">
      <c r="A2585" s="6"/>
      <c r="B2585" s="20"/>
      <c r="C2585" s="21"/>
      <c r="D2585" s="26"/>
      <c r="E2585" s="22"/>
    </row>
    <row r="2586" spans="1:5" x14ac:dyDescent="0.25">
      <c r="A2586" s="4"/>
      <c r="B2586" s="15"/>
      <c r="C2586" s="14"/>
      <c r="D2586" s="25"/>
      <c r="E2586" s="16"/>
    </row>
    <row r="2587" spans="1:5" x14ac:dyDescent="0.25">
      <c r="A2587" s="6"/>
      <c r="B2587" s="20"/>
      <c r="C2587" s="21"/>
      <c r="D2587" s="26"/>
      <c r="E2587" s="22"/>
    </row>
    <row r="2588" spans="1:5" x14ac:dyDescent="0.25">
      <c r="A2588" s="4"/>
      <c r="B2588" s="15"/>
      <c r="C2588" s="14"/>
      <c r="D2588" s="25"/>
      <c r="E2588" s="16"/>
    </row>
    <row r="2589" spans="1:5" x14ac:dyDescent="0.25">
      <c r="A2589" s="6"/>
      <c r="B2589" s="20"/>
      <c r="C2589" s="21"/>
      <c r="D2589" s="26"/>
      <c r="E2589" s="22"/>
    </row>
    <row r="2590" spans="1:5" x14ac:dyDescent="0.25">
      <c r="A2590" s="4"/>
      <c r="B2590" s="15"/>
      <c r="C2590" s="14"/>
      <c r="D2590" s="25"/>
      <c r="E2590" s="16"/>
    </row>
    <row r="2591" spans="1:5" x14ac:dyDescent="0.25">
      <c r="A2591" s="6"/>
      <c r="B2591" s="20"/>
      <c r="C2591" s="21"/>
      <c r="D2591" s="26"/>
      <c r="E2591" s="22"/>
    </row>
    <row r="2592" spans="1:5" x14ac:dyDescent="0.25">
      <c r="A2592" s="4"/>
      <c r="B2592" s="15"/>
      <c r="C2592" s="14"/>
      <c r="D2592" s="25"/>
      <c r="E2592" s="16"/>
    </row>
    <row r="2593" spans="1:5" x14ac:dyDescent="0.25">
      <c r="A2593" s="6"/>
      <c r="B2593" s="20"/>
      <c r="C2593" s="21"/>
      <c r="D2593" s="26"/>
      <c r="E2593" s="22"/>
    </row>
    <row r="2594" spans="1:5" x14ac:dyDescent="0.25">
      <c r="A2594" s="4"/>
      <c r="B2594" s="15"/>
      <c r="C2594" s="14"/>
      <c r="D2594" s="25"/>
      <c r="E2594" s="16"/>
    </row>
    <row r="2595" spans="1:5" x14ac:dyDescent="0.25">
      <c r="A2595" s="6"/>
      <c r="B2595" s="20"/>
      <c r="C2595" s="21"/>
      <c r="D2595" s="26"/>
      <c r="E2595" s="22"/>
    </row>
    <row r="2596" spans="1:5" x14ac:dyDescent="0.25">
      <c r="A2596" s="4"/>
      <c r="B2596" s="15"/>
      <c r="C2596" s="14"/>
      <c r="D2596" s="25"/>
      <c r="E2596" s="16"/>
    </row>
    <row r="2597" spans="1:5" x14ac:dyDescent="0.25">
      <c r="A2597" s="6"/>
      <c r="B2597" s="20"/>
      <c r="C2597" s="21"/>
      <c r="D2597" s="26"/>
      <c r="E2597" s="22"/>
    </row>
    <row r="2598" spans="1:5" x14ac:dyDescent="0.25">
      <c r="A2598" s="4"/>
      <c r="B2598" s="15"/>
      <c r="C2598" s="14"/>
      <c r="D2598" s="25"/>
      <c r="E2598" s="16"/>
    </row>
    <row r="2599" spans="1:5" x14ac:dyDescent="0.25">
      <c r="A2599" s="6"/>
      <c r="B2599" s="20"/>
      <c r="C2599" s="21"/>
      <c r="D2599" s="26"/>
      <c r="E2599" s="22"/>
    </row>
    <row r="2600" spans="1:5" x14ac:dyDescent="0.25">
      <c r="A2600" s="4"/>
      <c r="B2600" s="15"/>
      <c r="C2600" s="14"/>
      <c r="D2600" s="25"/>
      <c r="E2600" s="16"/>
    </row>
    <row r="2601" spans="1:5" x14ac:dyDescent="0.25">
      <c r="A2601" s="6"/>
      <c r="B2601" s="20"/>
      <c r="C2601" s="21"/>
      <c r="D2601" s="26"/>
      <c r="E2601" s="22"/>
    </row>
    <row r="2602" spans="1:5" x14ac:dyDescent="0.25">
      <c r="A2602" s="4"/>
      <c r="B2602" s="15"/>
      <c r="C2602" s="14"/>
      <c r="D2602" s="25"/>
      <c r="E2602" s="16"/>
    </row>
    <row r="2603" spans="1:5" x14ac:dyDescent="0.25">
      <c r="A2603" s="6"/>
      <c r="B2603" s="20"/>
      <c r="C2603" s="21"/>
      <c r="D2603" s="26"/>
      <c r="E2603" s="22"/>
    </row>
    <row r="2604" spans="1:5" x14ac:dyDescent="0.25">
      <c r="A2604" s="4"/>
      <c r="B2604" s="15"/>
      <c r="C2604" s="14"/>
      <c r="D2604" s="25"/>
      <c r="E2604" s="16"/>
    </row>
    <row r="2605" spans="1:5" x14ac:dyDescent="0.25">
      <c r="A2605" s="6"/>
      <c r="B2605" s="20"/>
      <c r="C2605" s="21"/>
      <c r="D2605" s="26"/>
      <c r="E2605" s="22"/>
    </row>
    <row r="2606" spans="1:5" x14ac:dyDescent="0.25">
      <c r="A2606" s="4"/>
      <c r="B2606" s="15"/>
      <c r="C2606" s="14"/>
      <c r="D2606" s="25"/>
      <c r="E2606" s="16"/>
    </row>
    <row r="2607" spans="1:5" x14ac:dyDescent="0.25">
      <c r="A2607" s="6"/>
      <c r="B2607" s="20"/>
      <c r="C2607" s="21"/>
      <c r="D2607" s="26"/>
      <c r="E2607" s="22"/>
    </row>
    <row r="2608" spans="1:5" x14ac:dyDescent="0.25">
      <c r="A2608" s="4"/>
      <c r="B2608" s="15"/>
      <c r="C2608" s="14"/>
      <c r="D2608" s="25"/>
      <c r="E2608" s="16"/>
    </row>
    <row r="2609" spans="1:5" x14ac:dyDescent="0.25">
      <c r="A2609" s="6"/>
      <c r="B2609" s="20"/>
      <c r="C2609" s="21"/>
      <c r="D2609" s="26"/>
      <c r="E2609" s="22"/>
    </row>
    <row r="2610" spans="1:5" x14ac:dyDescent="0.25">
      <c r="A2610" s="4"/>
      <c r="B2610" s="15"/>
      <c r="C2610" s="14"/>
      <c r="D2610" s="25"/>
      <c r="E2610" s="16"/>
    </row>
    <row r="2611" spans="1:5" x14ac:dyDescent="0.25">
      <c r="A2611" s="6"/>
      <c r="B2611" s="20"/>
      <c r="C2611" s="21"/>
      <c r="D2611" s="26"/>
      <c r="E2611" s="22"/>
    </row>
    <row r="2612" spans="1:5" x14ac:dyDescent="0.25">
      <c r="A2612" s="4"/>
      <c r="B2612" s="15"/>
      <c r="C2612" s="14"/>
      <c r="D2612" s="25"/>
      <c r="E2612" s="16"/>
    </row>
    <row r="2613" spans="1:5" x14ac:dyDescent="0.25">
      <c r="A2613" s="6"/>
      <c r="B2613" s="20"/>
      <c r="C2613" s="21"/>
      <c r="D2613" s="26"/>
      <c r="E2613" s="22"/>
    </row>
    <row r="2614" spans="1:5" x14ac:dyDescent="0.25">
      <c r="A2614" s="4"/>
      <c r="B2614" s="15"/>
      <c r="C2614" s="14"/>
      <c r="D2614" s="25"/>
      <c r="E2614" s="16"/>
    </row>
    <row r="2615" spans="1:5" x14ac:dyDescent="0.25">
      <c r="A2615" s="6"/>
      <c r="B2615" s="20"/>
      <c r="C2615" s="21"/>
      <c r="D2615" s="26"/>
      <c r="E2615" s="22"/>
    </row>
    <row r="2616" spans="1:5" x14ac:dyDescent="0.25">
      <c r="A2616" s="4"/>
      <c r="B2616" s="15"/>
      <c r="C2616" s="14"/>
      <c r="D2616" s="25"/>
      <c r="E2616" s="16"/>
    </row>
    <row r="2617" spans="1:5" x14ac:dyDescent="0.25">
      <c r="A2617" s="6"/>
      <c r="B2617" s="20"/>
      <c r="C2617" s="21"/>
      <c r="D2617" s="26"/>
      <c r="E2617" s="22"/>
    </row>
    <row r="2618" spans="1:5" x14ac:dyDescent="0.25">
      <c r="A2618" s="4"/>
      <c r="B2618" s="15"/>
      <c r="C2618" s="14"/>
      <c r="D2618" s="25"/>
      <c r="E2618" s="16"/>
    </row>
    <row r="2619" spans="1:5" x14ac:dyDescent="0.25">
      <c r="A2619" s="6"/>
      <c r="B2619" s="20"/>
      <c r="C2619" s="21"/>
      <c r="D2619" s="26"/>
      <c r="E2619" s="22"/>
    </row>
    <row r="2620" spans="1:5" x14ac:dyDescent="0.25">
      <c r="A2620" s="4"/>
      <c r="B2620" s="15"/>
      <c r="C2620" s="14"/>
      <c r="D2620" s="25"/>
      <c r="E2620" s="16"/>
    </row>
    <row r="2621" spans="1:5" x14ac:dyDescent="0.25">
      <c r="A2621" s="6"/>
      <c r="B2621" s="20"/>
      <c r="C2621" s="21"/>
      <c r="D2621" s="26"/>
      <c r="E2621" s="22"/>
    </row>
    <row r="2622" spans="1:5" x14ac:dyDescent="0.25">
      <c r="A2622" s="4"/>
      <c r="B2622" s="15"/>
      <c r="C2622" s="14"/>
      <c r="D2622" s="25"/>
      <c r="E2622" s="16"/>
    </row>
    <row r="2623" spans="1:5" x14ac:dyDescent="0.25">
      <c r="A2623" s="6"/>
      <c r="B2623" s="20"/>
      <c r="C2623" s="21"/>
      <c r="D2623" s="26"/>
      <c r="E2623" s="22"/>
    </row>
    <row r="2624" spans="1:5" x14ac:dyDescent="0.25">
      <c r="A2624" s="4"/>
      <c r="B2624" s="15"/>
      <c r="C2624" s="14"/>
      <c r="D2624" s="25"/>
      <c r="E2624" s="16"/>
    </row>
    <row r="2625" spans="1:5" x14ac:dyDescent="0.25">
      <c r="A2625" s="6"/>
      <c r="B2625" s="20"/>
      <c r="C2625" s="21"/>
      <c r="D2625" s="26"/>
      <c r="E2625" s="22"/>
    </row>
    <row r="2626" spans="1:5" x14ac:dyDescent="0.25">
      <c r="A2626" s="4"/>
      <c r="B2626" s="15"/>
      <c r="C2626" s="14"/>
      <c r="D2626" s="25"/>
      <c r="E2626" s="16"/>
    </row>
    <row r="2627" spans="1:5" x14ac:dyDescent="0.25">
      <c r="A2627" s="6"/>
      <c r="B2627" s="20"/>
      <c r="C2627" s="21"/>
      <c r="D2627" s="26"/>
      <c r="E2627" s="22"/>
    </row>
    <row r="2628" spans="1:5" x14ac:dyDescent="0.25">
      <c r="A2628" s="4"/>
      <c r="B2628" s="15"/>
      <c r="C2628" s="14"/>
      <c r="D2628" s="25"/>
      <c r="E2628" s="16"/>
    </row>
    <row r="2629" spans="1:5" x14ac:dyDescent="0.25">
      <c r="A2629" s="6"/>
      <c r="B2629" s="20"/>
      <c r="C2629" s="21"/>
      <c r="D2629" s="26"/>
      <c r="E2629" s="22"/>
    </row>
    <row r="2630" spans="1:5" x14ac:dyDescent="0.25">
      <c r="A2630" s="4"/>
      <c r="B2630" s="15"/>
      <c r="C2630" s="14"/>
      <c r="D2630" s="25"/>
      <c r="E2630" s="16"/>
    </row>
    <row r="2631" spans="1:5" x14ac:dyDescent="0.25">
      <c r="A2631" s="6"/>
      <c r="B2631" s="20"/>
      <c r="C2631" s="21"/>
      <c r="D2631" s="26"/>
      <c r="E2631" s="22"/>
    </row>
    <row r="2632" spans="1:5" x14ac:dyDescent="0.25">
      <c r="A2632" s="4"/>
      <c r="B2632" s="15"/>
      <c r="C2632" s="14"/>
      <c r="D2632" s="25"/>
      <c r="E2632" s="16"/>
    </row>
    <row r="2633" spans="1:5" x14ac:dyDescent="0.25">
      <c r="A2633" s="6"/>
      <c r="B2633" s="20"/>
      <c r="C2633" s="21"/>
      <c r="D2633" s="26"/>
      <c r="E2633" s="22"/>
    </row>
    <row r="2634" spans="1:5" x14ac:dyDescent="0.25">
      <c r="A2634" s="4"/>
      <c r="B2634" s="15"/>
      <c r="C2634" s="14"/>
      <c r="D2634" s="25"/>
      <c r="E2634" s="16"/>
    </row>
    <row r="2635" spans="1:5" x14ac:dyDescent="0.25">
      <c r="A2635" s="6"/>
      <c r="B2635" s="20"/>
      <c r="C2635" s="21"/>
      <c r="D2635" s="26"/>
      <c r="E2635" s="22"/>
    </row>
    <row r="2636" spans="1:5" x14ac:dyDescent="0.25">
      <c r="A2636" s="4"/>
      <c r="B2636" s="15"/>
      <c r="C2636" s="14"/>
      <c r="D2636" s="25"/>
      <c r="E2636" s="16"/>
    </row>
    <row r="2637" spans="1:5" x14ac:dyDescent="0.25">
      <c r="A2637" s="6"/>
      <c r="B2637" s="20"/>
      <c r="C2637" s="21"/>
      <c r="D2637" s="26"/>
      <c r="E2637" s="22"/>
    </row>
    <row r="2638" spans="1:5" x14ac:dyDescent="0.25">
      <c r="A2638" s="4"/>
      <c r="B2638" s="15"/>
      <c r="C2638" s="14"/>
      <c r="D2638" s="25"/>
      <c r="E2638" s="16"/>
    </row>
    <row r="2639" spans="1:5" x14ac:dyDescent="0.25">
      <c r="A2639" s="6"/>
      <c r="B2639" s="20"/>
      <c r="C2639" s="21"/>
      <c r="D2639" s="26"/>
      <c r="E2639" s="22"/>
    </row>
    <row r="2640" spans="1:5" x14ac:dyDescent="0.25">
      <c r="A2640" s="4"/>
      <c r="B2640" s="15"/>
      <c r="C2640" s="14"/>
      <c r="D2640" s="25"/>
      <c r="E2640" s="16"/>
    </row>
    <row r="2641" spans="1:5" x14ac:dyDescent="0.25">
      <c r="A2641" s="6"/>
      <c r="B2641" s="20"/>
      <c r="C2641" s="21"/>
      <c r="D2641" s="26"/>
      <c r="E2641" s="22"/>
    </row>
    <row r="2642" spans="1:5" x14ac:dyDescent="0.25">
      <c r="A2642" s="4"/>
      <c r="B2642" s="15"/>
      <c r="C2642" s="14"/>
      <c r="D2642" s="25"/>
      <c r="E2642" s="16"/>
    </row>
    <row r="2643" spans="1:5" x14ac:dyDescent="0.25">
      <c r="A2643" s="6"/>
      <c r="B2643" s="20"/>
      <c r="C2643" s="21"/>
      <c r="D2643" s="26"/>
      <c r="E2643" s="22"/>
    </row>
    <row r="2644" spans="1:5" x14ac:dyDescent="0.25">
      <c r="A2644" s="4"/>
      <c r="B2644" s="15"/>
      <c r="C2644" s="14"/>
      <c r="D2644" s="25"/>
      <c r="E2644" s="16"/>
    </row>
    <row r="2645" spans="1:5" x14ac:dyDescent="0.25">
      <c r="A2645" s="6"/>
      <c r="B2645" s="20"/>
      <c r="C2645" s="21"/>
      <c r="D2645" s="26"/>
      <c r="E2645" s="22"/>
    </row>
    <row r="2646" spans="1:5" x14ac:dyDescent="0.25">
      <c r="A2646" s="4"/>
      <c r="B2646" s="15"/>
      <c r="C2646" s="14"/>
      <c r="D2646" s="25"/>
      <c r="E2646" s="16"/>
    </row>
    <row r="2647" spans="1:5" x14ac:dyDescent="0.25">
      <c r="A2647" s="6"/>
      <c r="B2647" s="20"/>
      <c r="C2647" s="21"/>
      <c r="D2647" s="26"/>
      <c r="E2647" s="22"/>
    </row>
    <row r="2648" spans="1:5" x14ac:dyDescent="0.25">
      <c r="A2648" s="4"/>
      <c r="B2648" s="15"/>
      <c r="C2648" s="14"/>
      <c r="D2648" s="25"/>
      <c r="E2648" s="16"/>
    </row>
    <row r="2649" spans="1:5" x14ac:dyDescent="0.25">
      <c r="A2649" s="6"/>
      <c r="B2649" s="20"/>
      <c r="C2649" s="21"/>
      <c r="D2649" s="26"/>
      <c r="E2649" s="22"/>
    </row>
    <row r="2650" spans="1:5" x14ac:dyDescent="0.25">
      <c r="A2650" s="4"/>
      <c r="B2650" s="15"/>
      <c r="C2650" s="14"/>
      <c r="D2650" s="25"/>
      <c r="E2650" s="16"/>
    </row>
    <row r="2651" spans="1:5" x14ac:dyDescent="0.25">
      <c r="A2651" s="6"/>
      <c r="B2651" s="20"/>
      <c r="C2651" s="21"/>
      <c r="D2651" s="26"/>
      <c r="E2651" s="22"/>
    </row>
    <row r="2652" spans="1:5" x14ac:dyDescent="0.25">
      <c r="A2652" s="4"/>
      <c r="B2652" s="15"/>
      <c r="C2652" s="14"/>
      <c r="D2652" s="25"/>
      <c r="E2652" s="16"/>
    </row>
    <row r="2653" spans="1:5" x14ac:dyDescent="0.25">
      <c r="A2653" s="6"/>
      <c r="B2653" s="20"/>
      <c r="C2653" s="21"/>
      <c r="D2653" s="26"/>
      <c r="E2653" s="22"/>
    </row>
    <row r="2654" spans="1:5" x14ac:dyDescent="0.25">
      <c r="A2654" s="4"/>
      <c r="B2654" s="15"/>
      <c r="C2654" s="14"/>
      <c r="D2654" s="25"/>
      <c r="E2654" s="16"/>
    </row>
    <row r="2655" spans="1:5" x14ac:dyDescent="0.25">
      <c r="A2655" s="6"/>
      <c r="B2655" s="20"/>
      <c r="C2655" s="21"/>
      <c r="D2655" s="26"/>
      <c r="E2655" s="22"/>
    </row>
    <row r="2656" spans="1:5" x14ac:dyDescent="0.25">
      <c r="A2656" s="4"/>
      <c r="B2656" s="15"/>
      <c r="C2656" s="14"/>
      <c r="D2656" s="25"/>
      <c r="E2656" s="16"/>
    </row>
    <row r="2657" spans="1:5" x14ac:dyDescent="0.25">
      <c r="A2657" s="6"/>
      <c r="B2657" s="20"/>
      <c r="C2657" s="21"/>
      <c r="D2657" s="26"/>
      <c r="E2657" s="22"/>
    </row>
    <row r="2658" spans="1:5" x14ac:dyDescent="0.25">
      <c r="A2658" s="4"/>
      <c r="B2658" s="15"/>
      <c r="C2658" s="14"/>
      <c r="D2658" s="25"/>
      <c r="E2658" s="16"/>
    </row>
    <row r="2659" spans="1:5" x14ac:dyDescent="0.25">
      <c r="A2659" s="6"/>
      <c r="B2659" s="20"/>
      <c r="C2659" s="21"/>
      <c r="D2659" s="26"/>
      <c r="E2659" s="22"/>
    </row>
    <row r="2660" spans="1:5" x14ac:dyDescent="0.25">
      <c r="A2660" s="4"/>
      <c r="B2660" s="15"/>
      <c r="C2660" s="14"/>
      <c r="D2660" s="25"/>
      <c r="E2660" s="16"/>
    </row>
    <row r="2661" spans="1:5" x14ac:dyDescent="0.25">
      <c r="A2661" s="6"/>
      <c r="B2661" s="20"/>
      <c r="C2661" s="21"/>
      <c r="D2661" s="26"/>
      <c r="E2661" s="22"/>
    </row>
    <row r="2662" spans="1:5" x14ac:dyDescent="0.25">
      <c r="A2662" s="4"/>
      <c r="B2662" s="15"/>
      <c r="C2662" s="14"/>
      <c r="D2662" s="25"/>
      <c r="E2662" s="16"/>
    </row>
    <row r="2663" spans="1:5" x14ac:dyDescent="0.25">
      <c r="A2663" s="6"/>
      <c r="B2663" s="20"/>
      <c r="C2663" s="21"/>
      <c r="D2663" s="26"/>
      <c r="E2663" s="22"/>
    </row>
    <row r="2664" spans="1:5" x14ac:dyDescent="0.25">
      <c r="A2664" s="4"/>
      <c r="B2664" s="15"/>
      <c r="C2664" s="14"/>
      <c r="D2664" s="25"/>
      <c r="E2664" s="16"/>
    </row>
    <row r="2665" spans="1:5" x14ac:dyDescent="0.25">
      <c r="A2665" s="6"/>
      <c r="B2665" s="20"/>
      <c r="C2665" s="21"/>
      <c r="D2665" s="26"/>
      <c r="E2665" s="22"/>
    </row>
    <row r="2666" spans="1:5" x14ac:dyDescent="0.25">
      <c r="A2666" s="4"/>
      <c r="B2666" s="15"/>
      <c r="C2666" s="14"/>
      <c r="D2666" s="25"/>
      <c r="E2666" s="16"/>
    </row>
    <row r="2667" spans="1:5" x14ac:dyDescent="0.25">
      <c r="A2667" s="6"/>
      <c r="B2667" s="20"/>
      <c r="C2667" s="21"/>
      <c r="D2667" s="26"/>
      <c r="E2667" s="22"/>
    </row>
    <row r="2668" spans="1:5" x14ac:dyDescent="0.25">
      <c r="A2668" s="4"/>
      <c r="B2668" s="15"/>
      <c r="C2668" s="14"/>
      <c r="D2668" s="25"/>
      <c r="E2668" s="16"/>
    </row>
    <row r="2669" spans="1:5" x14ac:dyDescent="0.25">
      <c r="A2669" s="6"/>
      <c r="B2669" s="20"/>
      <c r="C2669" s="21"/>
      <c r="D2669" s="26"/>
      <c r="E2669" s="22"/>
    </row>
    <row r="2670" spans="1:5" x14ac:dyDescent="0.25">
      <c r="A2670" s="4"/>
      <c r="B2670" s="15"/>
      <c r="C2670" s="14"/>
      <c r="D2670" s="25"/>
      <c r="E2670" s="16"/>
    </row>
    <row r="2671" spans="1:5" x14ac:dyDescent="0.25">
      <c r="A2671" s="6"/>
      <c r="B2671" s="20"/>
      <c r="C2671" s="21"/>
      <c r="D2671" s="26"/>
      <c r="E2671" s="22"/>
    </row>
    <row r="2672" spans="1:5" x14ac:dyDescent="0.25">
      <c r="A2672" s="4"/>
      <c r="B2672" s="15"/>
      <c r="C2672" s="14"/>
      <c r="D2672" s="25"/>
      <c r="E2672" s="16"/>
    </row>
    <row r="2673" spans="1:5" x14ac:dyDescent="0.25">
      <c r="A2673" s="6"/>
      <c r="B2673" s="20"/>
      <c r="C2673" s="21"/>
      <c r="D2673" s="26"/>
      <c r="E2673" s="22"/>
    </row>
    <row r="2674" spans="1:5" x14ac:dyDescent="0.25">
      <c r="A2674" s="4"/>
      <c r="B2674" s="15"/>
      <c r="C2674" s="14"/>
      <c r="D2674" s="25"/>
      <c r="E2674" s="16"/>
    </row>
    <row r="2675" spans="1:5" x14ac:dyDescent="0.25">
      <c r="A2675" s="6"/>
      <c r="B2675" s="20"/>
      <c r="C2675" s="21"/>
      <c r="D2675" s="26"/>
      <c r="E2675" s="22"/>
    </row>
    <row r="2676" spans="1:5" x14ac:dyDescent="0.25">
      <c r="A2676" s="4"/>
      <c r="B2676" s="15"/>
      <c r="C2676" s="14"/>
      <c r="D2676" s="25"/>
      <c r="E2676" s="16"/>
    </row>
    <row r="2677" spans="1:5" x14ac:dyDescent="0.25">
      <c r="A2677" s="6"/>
      <c r="B2677" s="20"/>
      <c r="C2677" s="21"/>
      <c r="D2677" s="26"/>
      <c r="E2677" s="22"/>
    </row>
    <row r="2678" spans="1:5" x14ac:dyDescent="0.25">
      <c r="A2678" s="4"/>
      <c r="B2678" s="15"/>
      <c r="C2678" s="14"/>
      <c r="D2678" s="25"/>
      <c r="E2678" s="16"/>
    </row>
    <row r="2679" spans="1:5" x14ac:dyDescent="0.25">
      <c r="A2679" s="6"/>
      <c r="B2679" s="20"/>
      <c r="C2679" s="21"/>
      <c r="D2679" s="26"/>
      <c r="E2679" s="22"/>
    </row>
    <row r="2680" spans="1:5" x14ac:dyDescent="0.25">
      <c r="A2680" s="4"/>
      <c r="B2680" s="15"/>
      <c r="C2680" s="14"/>
      <c r="D2680" s="25"/>
      <c r="E2680" s="16"/>
    </row>
    <row r="2681" spans="1:5" x14ac:dyDescent="0.25">
      <c r="A2681" s="6"/>
      <c r="B2681" s="20"/>
      <c r="C2681" s="21"/>
      <c r="D2681" s="26"/>
      <c r="E2681" s="22"/>
    </row>
    <row r="2682" spans="1:5" x14ac:dyDescent="0.25">
      <c r="A2682" s="4"/>
      <c r="B2682" s="15"/>
      <c r="C2682" s="14"/>
      <c r="D2682" s="25"/>
      <c r="E2682" s="16"/>
    </row>
    <row r="2683" spans="1:5" x14ac:dyDescent="0.25">
      <c r="A2683" s="6"/>
      <c r="B2683" s="20"/>
      <c r="C2683" s="21"/>
      <c r="D2683" s="26"/>
      <c r="E2683" s="22"/>
    </row>
    <row r="2684" spans="1:5" x14ac:dyDescent="0.25">
      <c r="A2684" s="4"/>
      <c r="B2684" s="15"/>
      <c r="C2684" s="14"/>
      <c r="D2684" s="25"/>
      <c r="E2684" s="16"/>
    </row>
    <row r="2685" spans="1:5" x14ac:dyDescent="0.25">
      <c r="A2685" s="6"/>
      <c r="B2685" s="20"/>
      <c r="C2685" s="21"/>
      <c r="D2685" s="26"/>
      <c r="E2685" s="22"/>
    </row>
    <row r="2686" spans="1:5" x14ac:dyDescent="0.25">
      <c r="A2686" s="4"/>
      <c r="B2686" s="15"/>
      <c r="C2686" s="14"/>
      <c r="D2686" s="25"/>
      <c r="E2686" s="16"/>
    </row>
    <row r="2687" spans="1:5" x14ac:dyDescent="0.25">
      <c r="A2687" s="6"/>
      <c r="B2687" s="20"/>
      <c r="C2687" s="21"/>
      <c r="D2687" s="26"/>
      <c r="E2687" s="22"/>
    </row>
    <row r="2688" spans="1:5" x14ac:dyDescent="0.25">
      <c r="A2688" s="4"/>
      <c r="B2688" s="15"/>
      <c r="C2688" s="14"/>
      <c r="D2688" s="25"/>
      <c r="E2688" s="16"/>
    </row>
    <row r="2689" spans="1:5" x14ac:dyDescent="0.25">
      <c r="A2689" s="6"/>
      <c r="B2689" s="20"/>
      <c r="C2689" s="21"/>
      <c r="D2689" s="26"/>
      <c r="E2689" s="22"/>
    </row>
    <row r="2690" spans="1:5" x14ac:dyDescent="0.25">
      <c r="A2690" s="4"/>
      <c r="B2690" s="15"/>
      <c r="C2690" s="14"/>
      <c r="D2690" s="25"/>
      <c r="E2690" s="16"/>
    </row>
    <row r="2691" spans="1:5" x14ac:dyDescent="0.25">
      <c r="A2691" s="6"/>
      <c r="B2691" s="20"/>
      <c r="C2691" s="21"/>
      <c r="D2691" s="26"/>
      <c r="E2691" s="22"/>
    </row>
    <row r="2692" spans="1:5" x14ac:dyDescent="0.25">
      <c r="A2692" s="4"/>
      <c r="B2692" s="15"/>
      <c r="C2692" s="14"/>
      <c r="D2692" s="25"/>
      <c r="E2692" s="16"/>
    </row>
    <row r="2693" spans="1:5" x14ac:dyDescent="0.25">
      <c r="A2693" s="6"/>
      <c r="B2693" s="20"/>
      <c r="C2693" s="21"/>
      <c r="D2693" s="26"/>
      <c r="E2693" s="22"/>
    </row>
    <row r="2694" spans="1:5" x14ac:dyDescent="0.25">
      <c r="A2694" s="4"/>
      <c r="B2694" s="15"/>
      <c r="C2694" s="14"/>
      <c r="D2694" s="25"/>
      <c r="E2694" s="16"/>
    </row>
    <row r="2695" spans="1:5" x14ac:dyDescent="0.25">
      <c r="A2695" s="6"/>
      <c r="B2695" s="20"/>
      <c r="C2695" s="21"/>
      <c r="D2695" s="26"/>
      <c r="E2695" s="22"/>
    </row>
    <row r="2696" spans="1:5" x14ac:dyDescent="0.25">
      <c r="A2696" s="4"/>
      <c r="B2696" s="15"/>
      <c r="C2696" s="14"/>
      <c r="D2696" s="25"/>
      <c r="E2696" s="16"/>
    </row>
    <row r="2697" spans="1:5" x14ac:dyDescent="0.25">
      <c r="A2697" s="6"/>
      <c r="B2697" s="20"/>
      <c r="C2697" s="21"/>
      <c r="D2697" s="26"/>
      <c r="E2697" s="22"/>
    </row>
    <row r="2698" spans="1:5" x14ac:dyDescent="0.25">
      <c r="A2698" s="4"/>
      <c r="B2698" s="15"/>
      <c r="C2698" s="14"/>
      <c r="D2698" s="25"/>
      <c r="E2698" s="16"/>
    </row>
    <row r="2699" spans="1:5" x14ac:dyDescent="0.25">
      <c r="A2699" s="6"/>
      <c r="B2699" s="20"/>
      <c r="C2699" s="21"/>
      <c r="D2699" s="26"/>
      <c r="E2699" s="22"/>
    </row>
    <row r="2700" spans="1:5" x14ac:dyDescent="0.25">
      <c r="A2700" s="4"/>
      <c r="B2700" s="15"/>
      <c r="C2700" s="14"/>
      <c r="D2700" s="25"/>
      <c r="E2700" s="16"/>
    </row>
    <row r="2701" spans="1:5" x14ac:dyDescent="0.25">
      <c r="A2701" s="6"/>
      <c r="B2701" s="20"/>
      <c r="C2701" s="21"/>
      <c r="D2701" s="26"/>
      <c r="E2701" s="22"/>
    </row>
    <row r="2702" spans="1:5" x14ac:dyDescent="0.25">
      <c r="A2702" s="4"/>
      <c r="B2702" s="15"/>
      <c r="C2702" s="14"/>
      <c r="D2702" s="25"/>
      <c r="E2702" s="16"/>
    </row>
    <row r="2703" spans="1:5" x14ac:dyDescent="0.25">
      <c r="A2703" s="6"/>
      <c r="B2703" s="20"/>
      <c r="C2703" s="21"/>
      <c r="D2703" s="26"/>
      <c r="E2703" s="22"/>
    </row>
    <row r="2704" spans="1:5" x14ac:dyDescent="0.25">
      <c r="A2704" s="4"/>
      <c r="B2704" s="15"/>
      <c r="C2704" s="14"/>
      <c r="D2704" s="25"/>
      <c r="E2704" s="16"/>
    </row>
    <row r="2705" spans="1:5" x14ac:dyDescent="0.25">
      <c r="A2705" s="6"/>
      <c r="B2705" s="20"/>
      <c r="C2705" s="21"/>
      <c r="D2705" s="26"/>
      <c r="E2705" s="22"/>
    </row>
    <row r="2706" spans="1:5" x14ac:dyDescent="0.25">
      <c r="A2706" s="4"/>
      <c r="B2706" s="15"/>
      <c r="C2706" s="14"/>
      <c r="D2706" s="25"/>
      <c r="E2706" s="16"/>
    </row>
    <row r="2707" spans="1:5" x14ac:dyDescent="0.25">
      <c r="A2707" s="6"/>
      <c r="B2707" s="20"/>
      <c r="C2707" s="21"/>
      <c r="D2707" s="26"/>
      <c r="E2707" s="22"/>
    </row>
    <row r="2708" spans="1:5" x14ac:dyDescent="0.25">
      <c r="A2708" s="4"/>
      <c r="B2708" s="15"/>
      <c r="C2708" s="14"/>
      <c r="D2708" s="25"/>
      <c r="E2708" s="16"/>
    </row>
    <row r="2709" spans="1:5" x14ac:dyDescent="0.25">
      <c r="A2709" s="6"/>
      <c r="B2709" s="20"/>
      <c r="C2709" s="21"/>
      <c r="D2709" s="26"/>
      <c r="E2709" s="22"/>
    </row>
    <row r="2710" spans="1:5" x14ac:dyDescent="0.25">
      <c r="A2710" s="4"/>
      <c r="B2710" s="15"/>
      <c r="C2710" s="14"/>
      <c r="D2710" s="25"/>
      <c r="E2710" s="16"/>
    </row>
    <row r="2711" spans="1:5" x14ac:dyDescent="0.25">
      <c r="A2711" s="6"/>
      <c r="B2711" s="20"/>
      <c r="C2711" s="21"/>
      <c r="D2711" s="26"/>
      <c r="E2711" s="22"/>
    </row>
    <row r="2712" spans="1:5" x14ac:dyDescent="0.25">
      <c r="A2712" s="4"/>
      <c r="B2712" s="15"/>
      <c r="C2712" s="14"/>
      <c r="D2712" s="25"/>
      <c r="E2712" s="16"/>
    </row>
    <row r="2713" spans="1:5" x14ac:dyDescent="0.25">
      <c r="A2713" s="6"/>
      <c r="B2713" s="20"/>
      <c r="C2713" s="21"/>
      <c r="D2713" s="26"/>
      <c r="E2713" s="22"/>
    </row>
    <row r="2714" spans="1:5" x14ac:dyDescent="0.25">
      <c r="A2714" s="4"/>
      <c r="B2714" s="15"/>
      <c r="C2714" s="14"/>
      <c r="D2714" s="25"/>
      <c r="E2714" s="16"/>
    </row>
    <row r="2715" spans="1:5" x14ac:dyDescent="0.25">
      <c r="A2715" s="6"/>
      <c r="B2715" s="20"/>
      <c r="C2715" s="21"/>
      <c r="D2715" s="26"/>
      <c r="E2715" s="22"/>
    </row>
    <row r="2716" spans="1:5" x14ac:dyDescent="0.25">
      <c r="A2716" s="4"/>
      <c r="B2716" s="15"/>
      <c r="C2716" s="14"/>
      <c r="D2716" s="25"/>
      <c r="E2716" s="16"/>
    </row>
    <row r="2717" spans="1:5" x14ac:dyDescent="0.25">
      <c r="A2717" s="6"/>
      <c r="B2717" s="20"/>
      <c r="C2717" s="21"/>
      <c r="D2717" s="26"/>
      <c r="E2717" s="22"/>
    </row>
    <row r="2718" spans="1:5" x14ac:dyDescent="0.25">
      <c r="A2718" s="4"/>
      <c r="B2718" s="15"/>
      <c r="C2718" s="14"/>
      <c r="D2718" s="25"/>
      <c r="E2718" s="16"/>
    </row>
    <row r="2719" spans="1:5" x14ac:dyDescent="0.25">
      <c r="A2719" s="6"/>
      <c r="B2719" s="20"/>
      <c r="C2719" s="21"/>
      <c r="D2719" s="26"/>
      <c r="E2719" s="22"/>
    </row>
    <row r="2720" spans="1:5" x14ac:dyDescent="0.25">
      <c r="A2720" s="4"/>
      <c r="B2720" s="15"/>
      <c r="C2720" s="14"/>
      <c r="D2720" s="25"/>
      <c r="E2720" s="16"/>
    </row>
    <row r="2721" spans="1:5" x14ac:dyDescent="0.25">
      <c r="A2721" s="6"/>
      <c r="B2721" s="20"/>
      <c r="C2721" s="21"/>
      <c r="D2721" s="26"/>
      <c r="E2721" s="22"/>
    </row>
    <row r="2722" spans="1:5" x14ac:dyDescent="0.25">
      <c r="A2722" s="4"/>
      <c r="B2722" s="15"/>
      <c r="C2722" s="14"/>
      <c r="D2722" s="25"/>
      <c r="E2722" s="16"/>
    </row>
    <row r="2723" spans="1:5" x14ac:dyDescent="0.25">
      <c r="A2723" s="6"/>
      <c r="B2723" s="20"/>
      <c r="C2723" s="21"/>
      <c r="D2723" s="26"/>
      <c r="E2723" s="22"/>
    </row>
    <row r="2724" spans="1:5" x14ac:dyDescent="0.25">
      <c r="A2724" s="4"/>
      <c r="B2724" s="15"/>
      <c r="C2724" s="14"/>
      <c r="D2724" s="25"/>
      <c r="E2724" s="16"/>
    </row>
    <row r="2725" spans="1:5" x14ac:dyDescent="0.25">
      <c r="A2725" s="6"/>
      <c r="B2725" s="20"/>
      <c r="C2725" s="21"/>
      <c r="D2725" s="26"/>
      <c r="E2725" s="22"/>
    </row>
    <row r="2726" spans="1:5" x14ac:dyDescent="0.25">
      <c r="A2726" s="4"/>
      <c r="B2726" s="15"/>
      <c r="C2726" s="14"/>
      <c r="D2726" s="25"/>
      <c r="E2726" s="16"/>
    </row>
    <row r="2727" spans="1:5" x14ac:dyDescent="0.25">
      <c r="A2727" s="6"/>
      <c r="B2727" s="20"/>
      <c r="C2727" s="21"/>
      <c r="D2727" s="26"/>
      <c r="E2727" s="22"/>
    </row>
    <row r="2728" spans="1:5" x14ac:dyDescent="0.25">
      <c r="A2728" s="4"/>
      <c r="B2728" s="15"/>
      <c r="C2728" s="14"/>
      <c r="D2728" s="25"/>
      <c r="E2728" s="16"/>
    </row>
    <row r="2729" spans="1:5" x14ac:dyDescent="0.25">
      <c r="A2729" s="6"/>
      <c r="B2729" s="20"/>
      <c r="C2729" s="21"/>
      <c r="D2729" s="26"/>
      <c r="E2729" s="22"/>
    </row>
    <row r="2730" spans="1:5" x14ac:dyDescent="0.25">
      <c r="A2730" s="4"/>
      <c r="B2730" s="15"/>
      <c r="C2730" s="14"/>
      <c r="D2730" s="25"/>
      <c r="E2730" s="16"/>
    </row>
    <row r="2731" spans="1:5" x14ac:dyDescent="0.25">
      <c r="A2731" s="6"/>
      <c r="B2731" s="20"/>
      <c r="C2731" s="21"/>
      <c r="D2731" s="26"/>
      <c r="E2731" s="22"/>
    </row>
    <row r="2732" spans="1:5" x14ac:dyDescent="0.25">
      <c r="A2732" s="4"/>
      <c r="B2732" s="15"/>
      <c r="C2732" s="14"/>
      <c r="D2732" s="25"/>
      <c r="E2732" s="16"/>
    </row>
    <row r="2733" spans="1:5" x14ac:dyDescent="0.25">
      <c r="A2733" s="6"/>
      <c r="B2733" s="20"/>
      <c r="C2733" s="21"/>
      <c r="D2733" s="26"/>
      <c r="E2733" s="22"/>
    </row>
    <row r="2734" spans="1:5" x14ac:dyDescent="0.25">
      <c r="A2734" s="4"/>
      <c r="B2734" s="15"/>
      <c r="C2734" s="14"/>
      <c r="D2734" s="25"/>
      <c r="E2734" s="16"/>
    </row>
    <row r="2735" spans="1:5" x14ac:dyDescent="0.25">
      <c r="A2735" s="6"/>
      <c r="B2735" s="20"/>
      <c r="C2735" s="21"/>
      <c r="D2735" s="26"/>
      <c r="E2735" s="22"/>
    </row>
    <row r="2736" spans="1:5" x14ac:dyDescent="0.25">
      <c r="A2736" s="4"/>
      <c r="B2736" s="15"/>
      <c r="C2736" s="14"/>
      <c r="D2736" s="25"/>
      <c r="E2736" s="16"/>
    </row>
    <row r="2737" spans="1:5" x14ac:dyDescent="0.25">
      <c r="A2737" s="6"/>
      <c r="B2737" s="20"/>
      <c r="C2737" s="21"/>
      <c r="D2737" s="26"/>
      <c r="E2737" s="22"/>
    </row>
    <row r="2738" spans="1:5" x14ac:dyDescent="0.25">
      <c r="A2738" s="4"/>
      <c r="B2738" s="15"/>
      <c r="C2738" s="14"/>
      <c r="D2738" s="25"/>
      <c r="E2738" s="16"/>
    </row>
    <row r="2739" spans="1:5" x14ac:dyDescent="0.25">
      <c r="A2739" s="6"/>
      <c r="B2739" s="20"/>
      <c r="C2739" s="21"/>
      <c r="D2739" s="26"/>
      <c r="E2739" s="22"/>
    </row>
    <row r="2740" spans="1:5" x14ac:dyDescent="0.25">
      <c r="A2740" s="4"/>
      <c r="B2740" s="15"/>
      <c r="C2740" s="14"/>
      <c r="D2740" s="25"/>
      <c r="E2740" s="16"/>
    </row>
    <row r="2741" spans="1:5" x14ac:dyDescent="0.25">
      <c r="A2741" s="6"/>
      <c r="B2741" s="20"/>
      <c r="C2741" s="21"/>
      <c r="D2741" s="26"/>
      <c r="E2741" s="22"/>
    </row>
    <row r="2742" spans="1:5" x14ac:dyDescent="0.25">
      <c r="A2742" s="4"/>
      <c r="B2742" s="15"/>
      <c r="C2742" s="14"/>
      <c r="D2742" s="25"/>
      <c r="E2742" s="16"/>
    </row>
    <row r="2743" spans="1:5" x14ac:dyDescent="0.25">
      <c r="A2743" s="6"/>
      <c r="B2743" s="20"/>
      <c r="C2743" s="21"/>
      <c r="D2743" s="26"/>
      <c r="E2743" s="22"/>
    </row>
    <row r="2744" spans="1:5" x14ac:dyDescent="0.25">
      <c r="A2744" s="4"/>
      <c r="B2744" s="15"/>
      <c r="C2744" s="14"/>
      <c r="D2744" s="25"/>
      <c r="E2744" s="16"/>
    </row>
    <row r="2745" spans="1:5" x14ac:dyDescent="0.25">
      <c r="A2745" s="6"/>
      <c r="B2745" s="20"/>
      <c r="C2745" s="21"/>
      <c r="D2745" s="26"/>
      <c r="E2745" s="22"/>
    </row>
    <row r="2746" spans="1:5" x14ac:dyDescent="0.25">
      <c r="A2746" s="4"/>
      <c r="B2746" s="15"/>
      <c r="C2746" s="14"/>
      <c r="D2746" s="25"/>
      <c r="E2746" s="16"/>
    </row>
    <row r="2747" spans="1:5" x14ac:dyDescent="0.25">
      <c r="A2747" s="6"/>
      <c r="B2747" s="20"/>
      <c r="C2747" s="21"/>
      <c r="D2747" s="26"/>
      <c r="E2747" s="22"/>
    </row>
    <row r="2748" spans="1:5" x14ac:dyDescent="0.25">
      <c r="A2748" s="4"/>
      <c r="B2748" s="15"/>
      <c r="C2748" s="14"/>
      <c r="D2748" s="25"/>
      <c r="E2748" s="16"/>
    </row>
    <row r="2749" spans="1:5" x14ac:dyDescent="0.25">
      <c r="A2749" s="6"/>
      <c r="B2749" s="20"/>
      <c r="C2749" s="21"/>
      <c r="D2749" s="26"/>
      <c r="E2749" s="22"/>
    </row>
    <row r="2750" spans="1:5" x14ac:dyDescent="0.25">
      <c r="A2750" s="4"/>
      <c r="B2750" s="15"/>
      <c r="C2750" s="14"/>
      <c r="D2750" s="25"/>
      <c r="E2750" s="16"/>
    </row>
    <row r="2751" spans="1:5" x14ac:dyDescent="0.25">
      <c r="A2751" s="6"/>
      <c r="B2751" s="20"/>
      <c r="C2751" s="21"/>
      <c r="D2751" s="26"/>
      <c r="E2751" s="22"/>
    </row>
    <row r="2752" spans="1:5" x14ac:dyDescent="0.25">
      <c r="A2752" s="4"/>
      <c r="B2752" s="15"/>
      <c r="C2752" s="14"/>
      <c r="D2752" s="25"/>
      <c r="E2752" s="16"/>
    </row>
    <row r="2753" spans="1:5" x14ac:dyDescent="0.25">
      <c r="A2753" s="6"/>
      <c r="B2753" s="20"/>
      <c r="C2753" s="21"/>
      <c r="D2753" s="26"/>
      <c r="E2753" s="22"/>
    </row>
    <row r="2754" spans="1:5" x14ac:dyDescent="0.25">
      <c r="A2754" s="4"/>
      <c r="B2754" s="15"/>
      <c r="C2754" s="14"/>
      <c r="D2754" s="25"/>
      <c r="E2754" s="16"/>
    </row>
    <row r="2755" spans="1:5" x14ac:dyDescent="0.25">
      <c r="A2755" s="6"/>
      <c r="B2755" s="20"/>
      <c r="C2755" s="21"/>
      <c r="D2755" s="26"/>
      <c r="E2755" s="22"/>
    </row>
    <row r="2756" spans="1:5" x14ac:dyDescent="0.25">
      <c r="A2756" s="4"/>
      <c r="B2756" s="15"/>
      <c r="C2756" s="14"/>
      <c r="D2756" s="25"/>
      <c r="E2756" s="16"/>
    </row>
    <row r="2757" spans="1:5" x14ac:dyDescent="0.25">
      <c r="A2757" s="6"/>
      <c r="B2757" s="20"/>
      <c r="C2757" s="21"/>
      <c r="D2757" s="26"/>
      <c r="E2757" s="22"/>
    </row>
    <row r="2758" spans="1:5" x14ac:dyDescent="0.25">
      <c r="A2758" s="4"/>
      <c r="B2758" s="15"/>
      <c r="C2758" s="14"/>
      <c r="D2758" s="25"/>
      <c r="E2758" s="16"/>
    </row>
    <row r="2759" spans="1:5" x14ac:dyDescent="0.25">
      <c r="A2759" s="6"/>
      <c r="B2759" s="20"/>
      <c r="C2759" s="21"/>
      <c r="D2759" s="26"/>
      <c r="E2759" s="22"/>
    </row>
    <row r="2760" spans="1:5" x14ac:dyDescent="0.25">
      <c r="A2760" s="4"/>
      <c r="B2760" s="15"/>
      <c r="C2760" s="14"/>
      <c r="D2760" s="25"/>
      <c r="E2760" s="16"/>
    </row>
    <row r="2761" spans="1:5" x14ac:dyDescent="0.25">
      <c r="A2761" s="6"/>
      <c r="B2761" s="20"/>
      <c r="C2761" s="21"/>
      <c r="D2761" s="26"/>
      <c r="E2761" s="22"/>
    </row>
    <row r="2762" spans="1:5" x14ac:dyDescent="0.25">
      <c r="A2762" s="4"/>
      <c r="B2762" s="15"/>
      <c r="C2762" s="14"/>
      <c r="D2762" s="25"/>
      <c r="E2762" s="16"/>
    </row>
    <row r="2763" spans="1:5" x14ac:dyDescent="0.25">
      <c r="A2763" s="6"/>
      <c r="B2763" s="20"/>
      <c r="C2763" s="21"/>
      <c r="D2763" s="26"/>
      <c r="E2763" s="22"/>
    </row>
    <row r="2764" spans="1:5" x14ac:dyDescent="0.25">
      <c r="A2764" s="4"/>
      <c r="B2764" s="15"/>
      <c r="C2764" s="14"/>
      <c r="D2764" s="25"/>
      <c r="E2764" s="16"/>
    </row>
    <row r="2765" spans="1:5" x14ac:dyDescent="0.25">
      <c r="A2765" s="6"/>
      <c r="B2765" s="20"/>
      <c r="C2765" s="21"/>
      <c r="D2765" s="26"/>
      <c r="E2765" s="22"/>
    </row>
    <row r="2766" spans="1:5" x14ac:dyDescent="0.25">
      <c r="A2766" s="4"/>
      <c r="B2766" s="15"/>
      <c r="C2766" s="14"/>
      <c r="D2766" s="25"/>
      <c r="E2766" s="16"/>
    </row>
    <row r="2767" spans="1:5" x14ac:dyDescent="0.25">
      <c r="A2767" s="6"/>
      <c r="B2767" s="20"/>
      <c r="C2767" s="21"/>
      <c r="D2767" s="26"/>
      <c r="E2767" s="22"/>
    </row>
    <row r="2768" spans="1:5" x14ac:dyDescent="0.25">
      <c r="A2768" s="4"/>
      <c r="B2768" s="15"/>
      <c r="C2768" s="14"/>
      <c r="D2768" s="25"/>
      <c r="E2768" s="16"/>
    </row>
    <row r="2769" spans="1:5" x14ac:dyDescent="0.25">
      <c r="A2769" s="6"/>
      <c r="B2769" s="20"/>
      <c r="C2769" s="21"/>
      <c r="D2769" s="26"/>
      <c r="E2769" s="22"/>
    </row>
    <row r="2770" spans="1:5" x14ac:dyDescent="0.25">
      <c r="A2770" s="4"/>
      <c r="B2770" s="15"/>
      <c r="C2770" s="14"/>
      <c r="D2770" s="25"/>
      <c r="E2770" s="16"/>
    </row>
    <row r="2771" spans="1:5" x14ac:dyDescent="0.25">
      <c r="A2771" s="6"/>
      <c r="B2771" s="20"/>
      <c r="C2771" s="21"/>
      <c r="D2771" s="26"/>
      <c r="E2771" s="22"/>
    </row>
    <row r="2772" spans="1:5" x14ac:dyDescent="0.25">
      <c r="A2772" s="4"/>
      <c r="B2772" s="15"/>
      <c r="C2772" s="14"/>
      <c r="D2772" s="25"/>
      <c r="E2772" s="16"/>
    </row>
    <row r="2773" spans="1:5" x14ac:dyDescent="0.25">
      <c r="A2773" s="6"/>
      <c r="B2773" s="20"/>
      <c r="C2773" s="21"/>
      <c r="D2773" s="26"/>
      <c r="E2773" s="22"/>
    </row>
    <row r="2774" spans="1:5" x14ac:dyDescent="0.25">
      <c r="A2774" s="4"/>
      <c r="B2774" s="15"/>
      <c r="C2774" s="14"/>
      <c r="D2774" s="25"/>
      <c r="E2774" s="16"/>
    </row>
    <row r="2775" spans="1:5" x14ac:dyDescent="0.25">
      <c r="A2775" s="6"/>
      <c r="B2775" s="20"/>
      <c r="C2775" s="21"/>
      <c r="D2775" s="26"/>
      <c r="E2775" s="22"/>
    </row>
    <row r="2776" spans="1:5" x14ac:dyDescent="0.25">
      <c r="A2776" s="4"/>
      <c r="B2776" s="15"/>
      <c r="C2776" s="14"/>
      <c r="D2776" s="25"/>
      <c r="E2776" s="16"/>
    </row>
    <row r="2777" spans="1:5" x14ac:dyDescent="0.25">
      <c r="A2777" s="6"/>
      <c r="B2777" s="20"/>
      <c r="C2777" s="21"/>
      <c r="D2777" s="26"/>
      <c r="E2777" s="22"/>
    </row>
    <row r="2778" spans="1:5" x14ac:dyDescent="0.25">
      <c r="A2778" s="4"/>
      <c r="B2778" s="15"/>
      <c r="C2778" s="14"/>
      <c r="D2778" s="25"/>
      <c r="E2778" s="16"/>
    </row>
    <row r="2779" spans="1:5" x14ac:dyDescent="0.25">
      <c r="A2779" s="6"/>
      <c r="B2779" s="20"/>
      <c r="C2779" s="21"/>
      <c r="D2779" s="26"/>
      <c r="E2779" s="22"/>
    </row>
    <row r="2780" spans="1:5" x14ac:dyDescent="0.25">
      <c r="A2780" s="4"/>
      <c r="B2780" s="15"/>
      <c r="C2780" s="14"/>
      <c r="D2780" s="25"/>
      <c r="E2780" s="16"/>
    </row>
    <row r="2781" spans="1:5" x14ac:dyDescent="0.25">
      <c r="A2781" s="6"/>
      <c r="B2781" s="20"/>
      <c r="C2781" s="21"/>
      <c r="D2781" s="26"/>
      <c r="E2781" s="22"/>
    </row>
    <row r="2782" spans="1:5" x14ac:dyDescent="0.25">
      <c r="A2782" s="4"/>
      <c r="B2782" s="15"/>
      <c r="C2782" s="14"/>
      <c r="D2782" s="25"/>
      <c r="E2782" s="16"/>
    </row>
    <row r="2783" spans="1:5" x14ac:dyDescent="0.25">
      <c r="A2783" s="6"/>
      <c r="B2783" s="20"/>
      <c r="C2783" s="21"/>
      <c r="D2783" s="26"/>
      <c r="E2783" s="22"/>
    </row>
    <row r="2784" spans="1:5" x14ac:dyDescent="0.25">
      <c r="A2784" s="4"/>
      <c r="B2784" s="15"/>
      <c r="C2784" s="14"/>
      <c r="D2784" s="25"/>
      <c r="E2784" s="16"/>
    </row>
    <row r="2785" spans="1:5" x14ac:dyDescent="0.25">
      <c r="A2785" s="6"/>
      <c r="B2785" s="20"/>
      <c r="C2785" s="21"/>
      <c r="D2785" s="26"/>
      <c r="E2785" s="22"/>
    </row>
    <row r="2786" spans="1:5" x14ac:dyDescent="0.25">
      <c r="A2786" s="4"/>
      <c r="B2786" s="15"/>
      <c r="C2786" s="14"/>
      <c r="D2786" s="25"/>
      <c r="E2786" s="16"/>
    </row>
    <row r="2787" spans="1:5" x14ac:dyDescent="0.25">
      <c r="A2787" s="6"/>
      <c r="B2787" s="20"/>
      <c r="C2787" s="21"/>
      <c r="D2787" s="26"/>
      <c r="E2787" s="22"/>
    </row>
    <row r="2788" spans="1:5" x14ac:dyDescent="0.25">
      <c r="A2788" s="4"/>
      <c r="B2788" s="15"/>
      <c r="C2788" s="14"/>
      <c r="D2788" s="25"/>
      <c r="E2788" s="16"/>
    </row>
    <row r="2789" spans="1:5" x14ac:dyDescent="0.25">
      <c r="A2789" s="6"/>
      <c r="B2789" s="20"/>
      <c r="C2789" s="21"/>
      <c r="D2789" s="26"/>
      <c r="E2789" s="22"/>
    </row>
    <row r="2790" spans="1:5" x14ac:dyDescent="0.25">
      <c r="A2790" s="4"/>
      <c r="B2790" s="15"/>
      <c r="C2790" s="14"/>
      <c r="D2790" s="25"/>
      <c r="E2790" s="16"/>
    </row>
    <row r="2791" spans="1:5" x14ac:dyDescent="0.25">
      <c r="A2791" s="6"/>
      <c r="B2791" s="20"/>
      <c r="C2791" s="21"/>
      <c r="D2791" s="26"/>
      <c r="E2791" s="22"/>
    </row>
    <row r="2792" spans="1:5" x14ac:dyDescent="0.25">
      <c r="A2792" s="4"/>
      <c r="B2792" s="15"/>
      <c r="C2792" s="14"/>
      <c r="D2792" s="25"/>
      <c r="E2792" s="16"/>
    </row>
    <row r="2793" spans="1:5" x14ac:dyDescent="0.25">
      <c r="A2793" s="6"/>
      <c r="B2793" s="20"/>
      <c r="C2793" s="21"/>
      <c r="D2793" s="26"/>
      <c r="E2793" s="22"/>
    </row>
    <row r="2794" spans="1:5" x14ac:dyDescent="0.25">
      <c r="A2794" s="4"/>
      <c r="B2794" s="15"/>
      <c r="C2794" s="14"/>
      <c r="D2794" s="25"/>
      <c r="E2794" s="16"/>
    </row>
    <row r="2795" spans="1:5" x14ac:dyDescent="0.25">
      <c r="A2795" s="6"/>
      <c r="B2795" s="20"/>
      <c r="C2795" s="21"/>
      <c r="D2795" s="26"/>
      <c r="E2795" s="22"/>
    </row>
    <row r="2796" spans="1:5" x14ac:dyDescent="0.25">
      <c r="A2796" s="4"/>
      <c r="B2796" s="15"/>
      <c r="C2796" s="14"/>
      <c r="D2796" s="25"/>
      <c r="E2796" s="16"/>
    </row>
    <row r="2797" spans="1:5" x14ac:dyDescent="0.25">
      <c r="A2797" s="6"/>
      <c r="B2797" s="20"/>
      <c r="C2797" s="21"/>
      <c r="D2797" s="26"/>
      <c r="E2797" s="22"/>
    </row>
    <row r="2798" spans="1:5" x14ac:dyDescent="0.25">
      <c r="A2798" s="4"/>
      <c r="B2798" s="15"/>
      <c r="C2798" s="14"/>
      <c r="D2798" s="25"/>
      <c r="E2798" s="16"/>
    </row>
    <row r="2799" spans="1:5" x14ac:dyDescent="0.25">
      <c r="A2799" s="6"/>
      <c r="B2799" s="20"/>
      <c r="C2799" s="21"/>
      <c r="D2799" s="26"/>
      <c r="E2799" s="22"/>
    </row>
    <row r="2800" spans="1:5" x14ac:dyDescent="0.25">
      <c r="A2800" s="4"/>
      <c r="B2800" s="15"/>
      <c r="C2800" s="14"/>
      <c r="D2800" s="25"/>
      <c r="E2800" s="16"/>
    </row>
    <row r="2801" spans="1:5" x14ac:dyDescent="0.25">
      <c r="A2801" s="6"/>
      <c r="B2801" s="20"/>
      <c r="C2801" s="21"/>
      <c r="D2801" s="26"/>
      <c r="E2801" s="22"/>
    </row>
    <row r="2802" spans="1:5" x14ac:dyDescent="0.25">
      <c r="A2802" s="4"/>
      <c r="B2802" s="15"/>
      <c r="C2802" s="14"/>
      <c r="D2802" s="25"/>
      <c r="E2802" s="16"/>
    </row>
    <row r="2803" spans="1:5" x14ac:dyDescent="0.25">
      <c r="A2803" s="6"/>
      <c r="B2803" s="20"/>
      <c r="C2803" s="21"/>
      <c r="D2803" s="26"/>
      <c r="E2803" s="22"/>
    </row>
    <row r="2804" spans="1:5" x14ac:dyDescent="0.25">
      <c r="A2804" s="4"/>
      <c r="B2804" s="15"/>
      <c r="C2804" s="14"/>
      <c r="D2804" s="25"/>
      <c r="E2804" s="16"/>
    </row>
    <row r="2805" spans="1:5" x14ac:dyDescent="0.25">
      <c r="A2805" s="6"/>
      <c r="B2805" s="20"/>
      <c r="C2805" s="21"/>
      <c r="D2805" s="26"/>
      <c r="E2805" s="22"/>
    </row>
    <row r="2806" spans="1:5" x14ac:dyDescent="0.25">
      <c r="A2806" s="4"/>
      <c r="B2806" s="15"/>
      <c r="C2806" s="14"/>
      <c r="D2806" s="25"/>
      <c r="E2806" s="16"/>
    </row>
    <row r="2807" spans="1:5" x14ac:dyDescent="0.25">
      <c r="A2807" s="6"/>
      <c r="B2807" s="20"/>
      <c r="C2807" s="21"/>
      <c r="D2807" s="26"/>
      <c r="E2807" s="22"/>
    </row>
    <row r="2808" spans="1:5" x14ac:dyDescent="0.25">
      <c r="A2808" s="4"/>
      <c r="B2808" s="15"/>
      <c r="C2808" s="14"/>
      <c r="D2808" s="25"/>
      <c r="E2808" s="16"/>
    </row>
    <row r="2809" spans="1:5" x14ac:dyDescent="0.25">
      <c r="A2809" s="6"/>
      <c r="B2809" s="20"/>
      <c r="C2809" s="21"/>
      <c r="D2809" s="26"/>
      <c r="E2809" s="22"/>
    </row>
    <row r="2810" spans="1:5" x14ac:dyDescent="0.25">
      <c r="A2810" s="4"/>
      <c r="B2810" s="15"/>
      <c r="C2810" s="14"/>
      <c r="D2810" s="25"/>
      <c r="E2810" s="16"/>
    </row>
    <row r="2811" spans="1:5" x14ac:dyDescent="0.25">
      <c r="A2811" s="6"/>
      <c r="B2811" s="20"/>
      <c r="C2811" s="21"/>
      <c r="D2811" s="26"/>
      <c r="E2811" s="22"/>
    </row>
    <row r="2812" spans="1:5" x14ac:dyDescent="0.25">
      <c r="A2812" s="4"/>
      <c r="B2812" s="15"/>
      <c r="C2812" s="14"/>
      <c r="D2812" s="25"/>
      <c r="E2812" s="16"/>
    </row>
    <row r="2813" spans="1:5" x14ac:dyDescent="0.25">
      <c r="A2813" s="6"/>
      <c r="B2813" s="20"/>
      <c r="C2813" s="21"/>
      <c r="D2813" s="26"/>
      <c r="E2813" s="22"/>
    </row>
    <row r="2814" spans="1:5" x14ac:dyDescent="0.25">
      <c r="A2814" s="4"/>
      <c r="B2814" s="15"/>
      <c r="C2814" s="14"/>
      <c r="D2814" s="25"/>
      <c r="E2814" s="16"/>
    </row>
    <row r="2815" spans="1:5" x14ac:dyDescent="0.25">
      <c r="A2815" s="6"/>
      <c r="B2815" s="20"/>
      <c r="C2815" s="21"/>
      <c r="D2815" s="26"/>
      <c r="E2815" s="22"/>
    </row>
    <row r="2816" spans="1:5" x14ac:dyDescent="0.25">
      <c r="A2816" s="4"/>
      <c r="B2816" s="15"/>
      <c r="C2816" s="14"/>
      <c r="D2816" s="25"/>
      <c r="E2816" s="16"/>
    </row>
    <row r="2817" spans="1:5" x14ac:dyDescent="0.25">
      <c r="A2817" s="6"/>
      <c r="B2817" s="20"/>
      <c r="C2817" s="21"/>
      <c r="D2817" s="26"/>
      <c r="E2817" s="22"/>
    </row>
    <row r="2818" spans="1:5" x14ac:dyDescent="0.25">
      <c r="A2818" s="4"/>
      <c r="B2818" s="15"/>
      <c r="C2818" s="14"/>
      <c r="D2818" s="25"/>
      <c r="E2818" s="16"/>
    </row>
    <row r="2819" spans="1:5" x14ac:dyDescent="0.25">
      <c r="A2819" s="6"/>
      <c r="B2819" s="20"/>
      <c r="C2819" s="21"/>
      <c r="D2819" s="26"/>
      <c r="E2819" s="22"/>
    </row>
    <row r="2820" spans="1:5" x14ac:dyDescent="0.25">
      <c r="A2820" s="4"/>
      <c r="B2820" s="15"/>
      <c r="C2820" s="14"/>
      <c r="D2820" s="25"/>
      <c r="E2820" s="16"/>
    </row>
    <row r="2821" spans="1:5" x14ac:dyDescent="0.25">
      <c r="A2821" s="6"/>
      <c r="B2821" s="20"/>
      <c r="C2821" s="21"/>
      <c r="D2821" s="26"/>
      <c r="E2821" s="22"/>
    </row>
    <row r="2822" spans="1:5" x14ac:dyDescent="0.25">
      <c r="A2822" s="4"/>
      <c r="B2822" s="15"/>
      <c r="C2822" s="14"/>
      <c r="D2822" s="25"/>
      <c r="E2822" s="16"/>
    </row>
    <row r="2823" spans="1:5" x14ac:dyDescent="0.25">
      <c r="A2823" s="6"/>
      <c r="B2823" s="20"/>
      <c r="C2823" s="21"/>
      <c r="D2823" s="26"/>
      <c r="E2823" s="22"/>
    </row>
    <row r="2824" spans="1:5" x14ac:dyDescent="0.25">
      <c r="A2824" s="4"/>
      <c r="B2824" s="15"/>
      <c r="C2824" s="14"/>
      <c r="D2824" s="25"/>
      <c r="E2824" s="16"/>
    </row>
    <row r="2825" spans="1:5" x14ac:dyDescent="0.25">
      <c r="A2825" s="6"/>
      <c r="B2825" s="20"/>
      <c r="C2825" s="21"/>
      <c r="D2825" s="26"/>
      <c r="E2825" s="22"/>
    </row>
    <row r="2826" spans="1:5" x14ac:dyDescent="0.25">
      <c r="A2826" s="4"/>
      <c r="B2826" s="15"/>
      <c r="C2826" s="14"/>
      <c r="D2826" s="25"/>
      <c r="E2826" s="16"/>
    </row>
    <row r="2827" spans="1:5" x14ac:dyDescent="0.25">
      <c r="A2827" s="6"/>
      <c r="B2827" s="20"/>
      <c r="C2827" s="21"/>
      <c r="D2827" s="26"/>
      <c r="E2827" s="22"/>
    </row>
    <row r="2828" spans="1:5" x14ac:dyDescent="0.25">
      <c r="A2828" s="4"/>
      <c r="B2828" s="15"/>
      <c r="C2828" s="14"/>
      <c r="D2828" s="25"/>
      <c r="E2828" s="16"/>
    </row>
    <row r="2829" spans="1:5" x14ac:dyDescent="0.25">
      <c r="A2829" s="6"/>
      <c r="B2829" s="20"/>
      <c r="C2829" s="21"/>
      <c r="D2829" s="26"/>
      <c r="E2829" s="22"/>
    </row>
    <row r="2830" spans="1:5" x14ac:dyDescent="0.25">
      <c r="A2830" s="4"/>
      <c r="B2830" s="15"/>
      <c r="C2830" s="14"/>
      <c r="D2830" s="25"/>
      <c r="E2830" s="16"/>
    </row>
    <row r="2831" spans="1:5" x14ac:dyDescent="0.25">
      <c r="A2831" s="6"/>
      <c r="B2831" s="20"/>
      <c r="C2831" s="21"/>
      <c r="D2831" s="26"/>
      <c r="E2831" s="22"/>
    </row>
    <row r="2832" spans="1:5" x14ac:dyDescent="0.25">
      <c r="A2832" s="4"/>
      <c r="B2832" s="15"/>
      <c r="C2832" s="14"/>
      <c r="D2832" s="25"/>
      <c r="E2832" s="16"/>
    </row>
    <row r="2833" spans="1:5" x14ac:dyDescent="0.25">
      <c r="A2833" s="6"/>
      <c r="B2833" s="20"/>
      <c r="C2833" s="21"/>
      <c r="D2833" s="26"/>
      <c r="E2833" s="22"/>
    </row>
    <row r="2834" spans="1:5" x14ac:dyDescent="0.25">
      <c r="A2834" s="4"/>
      <c r="B2834" s="15"/>
      <c r="C2834" s="14"/>
      <c r="D2834" s="25"/>
      <c r="E2834" s="16"/>
    </row>
    <row r="2835" spans="1:5" x14ac:dyDescent="0.25">
      <c r="A2835" s="6"/>
      <c r="B2835" s="20"/>
      <c r="C2835" s="21"/>
      <c r="D2835" s="26"/>
      <c r="E2835" s="22"/>
    </row>
    <row r="2836" spans="1:5" x14ac:dyDescent="0.25">
      <c r="A2836" s="4"/>
      <c r="B2836" s="15"/>
      <c r="C2836" s="14"/>
      <c r="D2836" s="25"/>
      <c r="E2836" s="16"/>
    </row>
    <row r="2837" spans="1:5" x14ac:dyDescent="0.25">
      <c r="A2837" s="6"/>
      <c r="B2837" s="20"/>
      <c r="C2837" s="21"/>
      <c r="D2837" s="26"/>
      <c r="E2837" s="22"/>
    </row>
    <row r="2838" spans="1:5" x14ac:dyDescent="0.25">
      <c r="A2838" s="4"/>
      <c r="B2838" s="15"/>
      <c r="C2838" s="14"/>
      <c r="D2838" s="25"/>
      <c r="E2838" s="16"/>
    </row>
    <row r="2839" spans="1:5" x14ac:dyDescent="0.25">
      <c r="A2839" s="6"/>
      <c r="B2839" s="20"/>
      <c r="C2839" s="21"/>
      <c r="D2839" s="26"/>
      <c r="E2839" s="22"/>
    </row>
    <row r="2840" spans="1:5" x14ac:dyDescent="0.25">
      <c r="A2840" s="4"/>
      <c r="B2840" s="15"/>
      <c r="C2840" s="14"/>
      <c r="D2840" s="25"/>
      <c r="E2840" s="16"/>
    </row>
    <row r="2841" spans="1:5" x14ac:dyDescent="0.25">
      <c r="A2841" s="6"/>
      <c r="B2841" s="20"/>
      <c r="C2841" s="21"/>
      <c r="D2841" s="26"/>
      <c r="E2841" s="22"/>
    </row>
    <row r="2842" spans="1:5" x14ac:dyDescent="0.25">
      <c r="A2842" s="4"/>
      <c r="B2842" s="15"/>
      <c r="C2842" s="14"/>
      <c r="D2842" s="25"/>
      <c r="E2842" s="16"/>
    </row>
    <row r="2843" spans="1:5" x14ac:dyDescent="0.25">
      <c r="A2843" s="6"/>
      <c r="B2843" s="20"/>
      <c r="C2843" s="21"/>
      <c r="D2843" s="26"/>
      <c r="E2843" s="22"/>
    </row>
    <row r="2844" spans="1:5" x14ac:dyDescent="0.25">
      <c r="A2844" s="4"/>
      <c r="B2844" s="15"/>
      <c r="C2844" s="14"/>
      <c r="D2844" s="25"/>
      <c r="E2844" s="16"/>
    </row>
    <row r="2845" spans="1:5" x14ac:dyDescent="0.25">
      <c r="A2845" s="6"/>
      <c r="B2845" s="20"/>
      <c r="C2845" s="21"/>
      <c r="D2845" s="26"/>
      <c r="E2845" s="22"/>
    </row>
    <row r="2846" spans="1:5" x14ac:dyDescent="0.25">
      <c r="A2846" s="4"/>
      <c r="B2846" s="15"/>
      <c r="C2846" s="14"/>
      <c r="D2846" s="25"/>
      <c r="E2846" s="16"/>
    </row>
    <row r="2847" spans="1:5" x14ac:dyDescent="0.25">
      <c r="A2847" s="6"/>
      <c r="B2847" s="20"/>
      <c r="C2847" s="21"/>
      <c r="D2847" s="26"/>
      <c r="E2847" s="22"/>
    </row>
    <row r="2848" spans="1:5" x14ac:dyDescent="0.25">
      <c r="A2848" s="4"/>
      <c r="B2848" s="15"/>
      <c r="C2848" s="14"/>
      <c r="D2848" s="25"/>
      <c r="E2848" s="16"/>
    </row>
    <row r="2849" spans="1:5" x14ac:dyDescent="0.25">
      <c r="A2849" s="6"/>
      <c r="B2849" s="20"/>
      <c r="C2849" s="21"/>
      <c r="D2849" s="26"/>
      <c r="E2849" s="22"/>
    </row>
    <row r="2850" spans="1:5" x14ac:dyDescent="0.25">
      <c r="A2850" s="4"/>
      <c r="B2850" s="15"/>
      <c r="C2850" s="14"/>
      <c r="D2850" s="25"/>
      <c r="E2850" s="16"/>
    </row>
    <row r="2851" spans="1:5" x14ac:dyDescent="0.25">
      <c r="A2851" s="6"/>
      <c r="B2851" s="20"/>
      <c r="C2851" s="21"/>
      <c r="D2851" s="26"/>
      <c r="E2851" s="22"/>
    </row>
    <row r="2852" spans="1:5" x14ac:dyDescent="0.25">
      <c r="A2852" s="4"/>
      <c r="B2852" s="15"/>
      <c r="C2852" s="14"/>
      <c r="D2852" s="25"/>
      <c r="E2852" s="16"/>
    </row>
    <row r="2853" spans="1:5" x14ac:dyDescent="0.25">
      <c r="A2853" s="6"/>
      <c r="B2853" s="20"/>
      <c r="C2853" s="21"/>
      <c r="D2853" s="26"/>
      <c r="E2853" s="22"/>
    </row>
    <row r="2854" spans="1:5" x14ac:dyDescent="0.25">
      <c r="A2854" s="4"/>
      <c r="B2854" s="15"/>
      <c r="C2854" s="14"/>
      <c r="D2854" s="25"/>
      <c r="E2854" s="16"/>
    </row>
    <row r="2855" spans="1:5" x14ac:dyDescent="0.25">
      <c r="A2855" s="6"/>
      <c r="B2855" s="20"/>
      <c r="C2855" s="21"/>
      <c r="D2855" s="26"/>
      <c r="E2855" s="22"/>
    </row>
    <row r="2856" spans="1:5" x14ac:dyDescent="0.25">
      <c r="A2856" s="4"/>
      <c r="B2856" s="15"/>
      <c r="C2856" s="14"/>
      <c r="D2856" s="25"/>
      <c r="E2856" s="16"/>
    </row>
    <row r="2857" spans="1:5" x14ac:dyDescent="0.25">
      <c r="A2857" s="6"/>
      <c r="B2857" s="20"/>
      <c r="C2857" s="21"/>
      <c r="D2857" s="26"/>
      <c r="E2857" s="22"/>
    </row>
    <row r="2858" spans="1:5" x14ac:dyDescent="0.25">
      <c r="A2858" s="4"/>
      <c r="B2858" s="15"/>
      <c r="C2858" s="14"/>
      <c r="D2858" s="25"/>
      <c r="E2858" s="16"/>
    </row>
    <row r="2859" spans="1:5" x14ac:dyDescent="0.25">
      <c r="A2859" s="6"/>
      <c r="B2859" s="20"/>
      <c r="C2859" s="21"/>
      <c r="D2859" s="26"/>
      <c r="E2859" s="22"/>
    </row>
    <row r="2860" spans="1:5" x14ac:dyDescent="0.25">
      <c r="A2860" s="4"/>
      <c r="B2860" s="15"/>
      <c r="C2860" s="14"/>
      <c r="D2860" s="25"/>
      <c r="E2860" s="16"/>
    </row>
    <row r="2861" spans="1:5" x14ac:dyDescent="0.25">
      <c r="A2861" s="6"/>
      <c r="B2861" s="20"/>
      <c r="C2861" s="21"/>
      <c r="D2861" s="26"/>
      <c r="E2861" s="22"/>
    </row>
    <row r="2862" spans="1:5" x14ac:dyDescent="0.25">
      <c r="A2862" s="4"/>
      <c r="B2862" s="15"/>
      <c r="C2862" s="14"/>
      <c r="D2862" s="25"/>
      <c r="E2862" s="16"/>
    </row>
    <row r="2863" spans="1:5" x14ac:dyDescent="0.25">
      <c r="A2863" s="6"/>
      <c r="B2863" s="20"/>
      <c r="C2863" s="21"/>
      <c r="D2863" s="26"/>
      <c r="E2863" s="22"/>
    </row>
    <row r="2864" spans="1:5" x14ac:dyDescent="0.25">
      <c r="A2864" s="4"/>
      <c r="B2864" s="15"/>
      <c r="C2864" s="14"/>
      <c r="D2864" s="25"/>
      <c r="E2864" s="16"/>
    </row>
    <row r="2865" spans="1:5" x14ac:dyDescent="0.25">
      <c r="A2865" s="6"/>
      <c r="B2865" s="20"/>
      <c r="C2865" s="21"/>
      <c r="D2865" s="26"/>
      <c r="E2865" s="22"/>
    </row>
    <row r="2866" spans="1:5" x14ac:dyDescent="0.25">
      <c r="A2866" s="4"/>
      <c r="B2866" s="15"/>
      <c r="C2866" s="14"/>
      <c r="D2866" s="25"/>
      <c r="E2866" s="16"/>
    </row>
    <row r="2867" spans="1:5" x14ac:dyDescent="0.25">
      <c r="A2867" s="6"/>
      <c r="B2867" s="20"/>
      <c r="C2867" s="21"/>
      <c r="D2867" s="26"/>
      <c r="E2867" s="22"/>
    </row>
    <row r="2868" spans="1:5" x14ac:dyDescent="0.25">
      <c r="A2868" s="4"/>
      <c r="B2868" s="15"/>
      <c r="C2868" s="14"/>
      <c r="D2868" s="25"/>
      <c r="E2868" s="16"/>
    </row>
    <row r="2869" spans="1:5" x14ac:dyDescent="0.25">
      <c r="A2869" s="6"/>
      <c r="B2869" s="20"/>
      <c r="C2869" s="21"/>
      <c r="D2869" s="26"/>
      <c r="E2869" s="22"/>
    </row>
    <row r="2870" spans="1:5" x14ac:dyDescent="0.25">
      <c r="A2870" s="4"/>
      <c r="B2870" s="15"/>
      <c r="C2870" s="14"/>
      <c r="D2870" s="25"/>
      <c r="E2870" s="16"/>
    </row>
    <row r="2871" spans="1:5" x14ac:dyDescent="0.25">
      <c r="A2871" s="6"/>
      <c r="B2871" s="20"/>
      <c r="C2871" s="21"/>
      <c r="D2871" s="26"/>
      <c r="E2871" s="22"/>
    </row>
    <row r="2872" spans="1:5" x14ac:dyDescent="0.25">
      <c r="A2872" s="4"/>
      <c r="B2872" s="15"/>
      <c r="C2872" s="14"/>
      <c r="D2872" s="25"/>
      <c r="E2872" s="16"/>
    </row>
    <row r="2873" spans="1:5" x14ac:dyDescent="0.25">
      <c r="A2873" s="6"/>
      <c r="B2873" s="20"/>
      <c r="C2873" s="21"/>
      <c r="D2873" s="26"/>
      <c r="E2873" s="22"/>
    </row>
    <row r="2874" spans="1:5" x14ac:dyDescent="0.25">
      <c r="A2874" s="4"/>
      <c r="B2874" s="15"/>
      <c r="C2874" s="14"/>
      <c r="D2874" s="25"/>
      <c r="E2874" s="16"/>
    </row>
    <row r="2875" spans="1:5" x14ac:dyDescent="0.25">
      <c r="A2875" s="6"/>
      <c r="B2875" s="20"/>
      <c r="C2875" s="21"/>
      <c r="D2875" s="26"/>
      <c r="E2875" s="22"/>
    </row>
    <row r="2876" spans="1:5" x14ac:dyDescent="0.25">
      <c r="A2876" s="4"/>
      <c r="B2876" s="15"/>
      <c r="C2876" s="14"/>
      <c r="D2876" s="25"/>
      <c r="E2876" s="16"/>
    </row>
    <row r="2877" spans="1:5" x14ac:dyDescent="0.25">
      <c r="A2877" s="6"/>
      <c r="B2877" s="20"/>
      <c r="C2877" s="21"/>
      <c r="D2877" s="26"/>
      <c r="E2877" s="22"/>
    </row>
    <row r="2878" spans="1:5" x14ac:dyDescent="0.25">
      <c r="A2878" s="4"/>
      <c r="B2878" s="15"/>
      <c r="C2878" s="14"/>
      <c r="D2878" s="25"/>
      <c r="E2878" s="16"/>
    </row>
    <row r="2879" spans="1:5" x14ac:dyDescent="0.25">
      <c r="A2879" s="6"/>
      <c r="B2879" s="20"/>
      <c r="C2879" s="21"/>
      <c r="D2879" s="26"/>
      <c r="E2879" s="22"/>
    </row>
    <row r="2880" spans="1:5" x14ac:dyDescent="0.25">
      <c r="A2880" s="4"/>
      <c r="B2880" s="15"/>
      <c r="C2880" s="14"/>
      <c r="D2880" s="25"/>
      <c r="E2880" s="16"/>
    </row>
    <row r="2881" spans="1:5" x14ac:dyDescent="0.25">
      <c r="A2881" s="6"/>
      <c r="B2881" s="20"/>
      <c r="C2881" s="21"/>
      <c r="D2881" s="26"/>
      <c r="E2881" s="22"/>
    </row>
    <row r="2882" spans="1:5" x14ac:dyDescent="0.25">
      <c r="A2882" s="4"/>
      <c r="B2882" s="15"/>
      <c r="C2882" s="14"/>
      <c r="D2882" s="25"/>
      <c r="E2882" s="16"/>
    </row>
    <row r="2883" spans="1:5" x14ac:dyDescent="0.25">
      <c r="A2883" s="6"/>
      <c r="B2883" s="20"/>
      <c r="C2883" s="21"/>
      <c r="D2883" s="26"/>
      <c r="E2883" s="22"/>
    </row>
    <row r="2884" spans="1:5" x14ac:dyDescent="0.25">
      <c r="A2884" s="4"/>
      <c r="B2884" s="15"/>
      <c r="C2884" s="14"/>
      <c r="D2884" s="25"/>
      <c r="E2884" s="16"/>
    </row>
    <row r="2885" spans="1:5" x14ac:dyDescent="0.25">
      <c r="A2885" s="6"/>
      <c r="B2885" s="20"/>
      <c r="C2885" s="21"/>
      <c r="D2885" s="26"/>
      <c r="E2885" s="22"/>
    </row>
    <row r="2886" spans="1:5" x14ac:dyDescent="0.25">
      <c r="A2886" s="4"/>
      <c r="B2886" s="15"/>
      <c r="C2886" s="14"/>
      <c r="D2886" s="25"/>
      <c r="E2886" s="16"/>
    </row>
    <row r="2887" spans="1:5" x14ac:dyDescent="0.25">
      <c r="A2887" s="6"/>
      <c r="B2887" s="20"/>
      <c r="C2887" s="21"/>
      <c r="D2887" s="26"/>
      <c r="E2887" s="22"/>
    </row>
    <row r="2888" spans="1:5" x14ac:dyDescent="0.25">
      <c r="A2888" s="4"/>
      <c r="B2888" s="15"/>
      <c r="C2888" s="14"/>
      <c r="D2888" s="25"/>
      <c r="E2888" s="16"/>
    </row>
    <row r="2889" spans="1:5" x14ac:dyDescent="0.25">
      <c r="A2889" s="6"/>
      <c r="B2889" s="20"/>
      <c r="C2889" s="21"/>
      <c r="D2889" s="26"/>
      <c r="E2889" s="22"/>
    </row>
    <row r="2890" spans="1:5" x14ac:dyDescent="0.25">
      <c r="A2890" s="4"/>
      <c r="B2890" s="15"/>
      <c r="C2890" s="14"/>
      <c r="D2890" s="25"/>
      <c r="E2890" s="16"/>
    </row>
    <row r="2891" spans="1:5" x14ac:dyDescent="0.25">
      <c r="A2891" s="6"/>
      <c r="B2891" s="20"/>
      <c r="C2891" s="21"/>
      <c r="D2891" s="26"/>
      <c r="E2891" s="22"/>
    </row>
    <row r="2892" spans="1:5" x14ac:dyDescent="0.25">
      <c r="A2892" s="4"/>
      <c r="B2892" s="15"/>
      <c r="C2892" s="14"/>
      <c r="D2892" s="25"/>
      <c r="E2892" s="16"/>
    </row>
    <row r="2893" spans="1:5" x14ac:dyDescent="0.25">
      <c r="A2893" s="6"/>
      <c r="B2893" s="20"/>
      <c r="C2893" s="21"/>
      <c r="D2893" s="26"/>
      <c r="E2893" s="22"/>
    </row>
    <row r="2894" spans="1:5" x14ac:dyDescent="0.25">
      <c r="A2894" s="4"/>
      <c r="B2894" s="15"/>
      <c r="C2894" s="14"/>
      <c r="D2894" s="25"/>
      <c r="E2894" s="16"/>
    </row>
    <row r="2895" spans="1:5" x14ac:dyDescent="0.25">
      <c r="A2895" s="6"/>
      <c r="B2895" s="20"/>
      <c r="C2895" s="21"/>
      <c r="D2895" s="26"/>
      <c r="E2895" s="22"/>
    </row>
    <row r="2896" spans="1:5" x14ac:dyDescent="0.25">
      <c r="A2896" s="4"/>
      <c r="B2896" s="15"/>
      <c r="C2896" s="14"/>
      <c r="D2896" s="25"/>
      <c r="E2896" s="16"/>
    </row>
    <row r="2897" spans="1:5" x14ac:dyDescent="0.25">
      <c r="A2897" s="6"/>
      <c r="B2897" s="20"/>
      <c r="C2897" s="21"/>
      <c r="D2897" s="26"/>
      <c r="E2897" s="22"/>
    </row>
    <row r="2898" spans="1:5" x14ac:dyDescent="0.25">
      <c r="A2898" s="4"/>
      <c r="B2898" s="15"/>
      <c r="C2898" s="14"/>
      <c r="D2898" s="25"/>
      <c r="E2898" s="16"/>
    </row>
    <row r="2899" spans="1:5" x14ac:dyDescent="0.25">
      <c r="A2899" s="6"/>
      <c r="B2899" s="20"/>
      <c r="C2899" s="21"/>
      <c r="D2899" s="26"/>
      <c r="E2899" s="22"/>
    </row>
    <row r="2900" spans="1:5" x14ac:dyDescent="0.25">
      <c r="A2900" s="4"/>
      <c r="B2900" s="15"/>
      <c r="C2900" s="14"/>
      <c r="D2900" s="25"/>
      <c r="E2900" s="16"/>
    </row>
    <row r="2901" spans="1:5" x14ac:dyDescent="0.25">
      <c r="A2901" s="6"/>
      <c r="B2901" s="20"/>
      <c r="C2901" s="21"/>
      <c r="D2901" s="26"/>
      <c r="E2901" s="22"/>
    </row>
    <row r="2902" spans="1:5" x14ac:dyDescent="0.25">
      <c r="A2902" s="4"/>
      <c r="B2902" s="15"/>
      <c r="C2902" s="14"/>
      <c r="D2902" s="25"/>
      <c r="E2902" s="16"/>
    </row>
    <row r="2903" spans="1:5" x14ac:dyDescent="0.25">
      <c r="A2903" s="6"/>
      <c r="B2903" s="20"/>
      <c r="C2903" s="21"/>
      <c r="D2903" s="26"/>
      <c r="E2903" s="22"/>
    </row>
    <row r="2904" spans="1:5" x14ac:dyDescent="0.25">
      <c r="A2904" s="4"/>
      <c r="B2904" s="15"/>
      <c r="C2904" s="14"/>
      <c r="D2904" s="25"/>
      <c r="E2904" s="16"/>
    </row>
    <row r="2905" spans="1:5" x14ac:dyDescent="0.25">
      <c r="A2905" s="6"/>
      <c r="B2905" s="20"/>
      <c r="C2905" s="21"/>
      <c r="D2905" s="26"/>
      <c r="E2905" s="22"/>
    </row>
    <row r="2906" spans="1:5" x14ac:dyDescent="0.25">
      <c r="A2906" s="4"/>
      <c r="B2906" s="15"/>
      <c r="C2906" s="14"/>
      <c r="D2906" s="25"/>
      <c r="E2906" s="16"/>
    </row>
    <row r="2907" spans="1:5" x14ac:dyDescent="0.25">
      <c r="A2907" s="6"/>
      <c r="B2907" s="20"/>
      <c r="C2907" s="21"/>
      <c r="D2907" s="26"/>
      <c r="E2907" s="22"/>
    </row>
    <row r="2908" spans="1:5" x14ac:dyDescent="0.25">
      <c r="A2908" s="4"/>
      <c r="B2908" s="15"/>
      <c r="C2908" s="14"/>
      <c r="D2908" s="25"/>
      <c r="E2908" s="16"/>
    </row>
    <row r="2909" spans="1:5" x14ac:dyDescent="0.25">
      <c r="A2909" s="6"/>
      <c r="B2909" s="20"/>
      <c r="C2909" s="21"/>
      <c r="D2909" s="26"/>
      <c r="E2909" s="22"/>
    </row>
    <row r="2910" spans="1:5" x14ac:dyDescent="0.25">
      <c r="A2910" s="4"/>
      <c r="B2910" s="15"/>
      <c r="C2910" s="14"/>
      <c r="D2910" s="25"/>
      <c r="E2910" s="16"/>
    </row>
    <row r="2911" spans="1:5" x14ac:dyDescent="0.25">
      <c r="A2911" s="6"/>
      <c r="B2911" s="20"/>
      <c r="C2911" s="21"/>
      <c r="D2911" s="26"/>
      <c r="E2911" s="22"/>
    </row>
    <row r="2912" spans="1:5" x14ac:dyDescent="0.25">
      <c r="A2912" s="4"/>
      <c r="B2912" s="15"/>
      <c r="C2912" s="14"/>
      <c r="D2912" s="25"/>
      <c r="E2912" s="16"/>
    </row>
    <row r="2913" spans="1:5" x14ac:dyDescent="0.25">
      <c r="A2913" s="6"/>
      <c r="B2913" s="20"/>
      <c r="C2913" s="21"/>
      <c r="D2913" s="26"/>
      <c r="E2913" s="22"/>
    </row>
    <row r="2914" spans="1:5" x14ac:dyDescent="0.25">
      <c r="A2914" s="4"/>
      <c r="B2914" s="15"/>
      <c r="C2914" s="14"/>
      <c r="D2914" s="25"/>
      <c r="E2914" s="16"/>
    </row>
    <row r="2915" spans="1:5" x14ac:dyDescent="0.25">
      <c r="A2915" s="6"/>
      <c r="B2915" s="20"/>
      <c r="C2915" s="21"/>
      <c r="D2915" s="26"/>
      <c r="E2915" s="22"/>
    </row>
    <row r="2916" spans="1:5" x14ac:dyDescent="0.25">
      <c r="A2916" s="4"/>
      <c r="B2916" s="15"/>
      <c r="C2916" s="14"/>
      <c r="D2916" s="25"/>
      <c r="E2916" s="16"/>
    </row>
    <row r="2917" spans="1:5" x14ac:dyDescent="0.25">
      <c r="A2917" s="6"/>
      <c r="B2917" s="20"/>
      <c r="C2917" s="21"/>
      <c r="D2917" s="26"/>
      <c r="E2917" s="22"/>
    </row>
    <row r="2918" spans="1:5" x14ac:dyDescent="0.25">
      <c r="A2918" s="4"/>
      <c r="B2918" s="15"/>
      <c r="C2918" s="14"/>
      <c r="D2918" s="25"/>
      <c r="E2918" s="16"/>
    </row>
    <row r="2919" spans="1:5" x14ac:dyDescent="0.25">
      <c r="A2919" s="6"/>
      <c r="B2919" s="20"/>
      <c r="C2919" s="21"/>
      <c r="D2919" s="26"/>
      <c r="E2919" s="22"/>
    </row>
    <row r="2920" spans="1:5" x14ac:dyDescent="0.25">
      <c r="A2920" s="4"/>
      <c r="B2920" s="15"/>
      <c r="C2920" s="14"/>
      <c r="D2920" s="25"/>
      <c r="E2920" s="16"/>
    </row>
    <row r="2921" spans="1:5" x14ac:dyDescent="0.25">
      <c r="A2921" s="6"/>
      <c r="B2921" s="20"/>
      <c r="C2921" s="21"/>
      <c r="D2921" s="26"/>
      <c r="E2921" s="22"/>
    </row>
    <row r="2922" spans="1:5" x14ac:dyDescent="0.25">
      <c r="A2922" s="4"/>
      <c r="B2922" s="15"/>
      <c r="C2922" s="14"/>
      <c r="D2922" s="25"/>
      <c r="E2922" s="16"/>
    </row>
    <row r="2923" spans="1:5" x14ac:dyDescent="0.25">
      <c r="A2923" s="6"/>
      <c r="B2923" s="20"/>
      <c r="C2923" s="21"/>
      <c r="D2923" s="26"/>
      <c r="E2923" s="22"/>
    </row>
    <row r="2924" spans="1:5" x14ac:dyDescent="0.25">
      <c r="A2924" s="4"/>
      <c r="B2924" s="15"/>
      <c r="C2924" s="14"/>
      <c r="D2924" s="25"/>
      <c r="E2924" s="16"/>
    </row>
    <row r="2925" spans="1:5" x14ac:dyDescent="0.25">
      <c r="A2925" s="6"/>
      <c r="B2925" s="20"/>
      <c r="C2925" s="21"/>
      <c r="D2925" s="26"/>
      <c r="E2925" s="22"/>
    </row>
    <row r="2926" spans="1:5" x14ac:dyDescent="0.25">
      <c r="A2926" s="4"/>
      <c r="B2926" s="15"/>
      <c r="C2926" s="14"/>
      <c r="D2926" s="25"/>
      <c r="E2926" s="16"/>
    </row>
    <row r="2927" spans="1:5" x14ac:dyDescent="0.25">
      <c r="A2927" s="6"/>
      <c r="B2927" s="20"/>
      <c r="C2927" s="21"/>
      <c r="D2927" s="26"/>
      <c r="E2927" s="22"/>
    </row>
    <row r="2928" spans="1:5" x14ac:dyDescent="0.25">
      <c r="A2928" s="4"/>
      <c r="B2928" s="15"/>
      <c r="C2928" s="14"/>
      <c r="D2928" s="25"/>
      <c r="E2928" s="16"/>
    </row>
    <row r="2929" spans="1:5" x14ac:dyDescent="0.25">
      <c r="A2929" s="6"/>
      <c r="B2929" s="20"/>
      <c r="C2929" s="21"/>
      <c r="D2929" s="26"/>
      <c r="E2929" s="22"/>
    </row>
    <row r="2930" spans="1:5" x14ac:dyDescent="0.25">
      <c r="A2930" s="4"/>
      <c r="B2930" s="15"/>
      <c r="C2930" s="14"/>
      <c r="D2930" s="25"/>
      <c r="E2930" s="16"/>
    </row>
    <row r="2931" spans="1:5" x14ac:dyDescent="0.25">
      <c r="A2931" s="6"/>
      <c r="B2931" s="20"/>
      <c r="C2931" s="21"/>
      <c r="D2931" s="26"/>
      <c r="E2931" s="22"/>
    </row>
    <row r="2932" spans="1:5" x14ac:dyDescent="0.25">
      <c r="A2932" s="4"/>
      <c r="B2932" s="15"/>
      <c r="C2932" s="14"/>
      <c r="D2932" s="25"/>
      <c r="E2932" s="16"/>
    </row>
    <row r="2933" spans="1:5" x14ac:dyDescent="0.25">
      <c r="A2933" s="6"/>
      <c r="B2933" s="20"/>
      <c r="C2933" s="21"/>
      <c r="D2933" s="26"/>
      <c r="E2933" s="22"/>
    </row>
    <row r="2934" spans="1:5" x14ac:dyDescent="0.25">
      <c r="A2934" s="4"/>
      <c r="B2934" s="15"/>
      <c r="C2934" s="14"/>
      <c r="D2934" s="25"/>
      <c r="E2934" s="16"/>
    </row>
    <row r="2935" spans="1:5" x14ac:dyDescent="0.25">
      <c r="A2935" s="6"/>
      <c r="B2935" s="20"/>
      <c r="C2935" s="21"/>
      <c r="D2935" s="26"/>
      <c r="E2935" s="22"/>
    </row>
    <row r="2936" spans="1:5" x14ac:dyDescent="0.25">
      <c r="A2936" s="4"/>
      <c r="B2936" s="15"/>
      <c r="C2936" s="14"/>
      <c r="D2936" s="25"/>
      <c r="E2936" s="16"/>
    </row>
    <row r="2937" spans="1:5" x14ac:dyDescent="0.25">
      <c r="A2937" s="6"/>
      <c r="B2937" s="20"/>
      <c r="C2937" s="21"/>
      <c r="D2937" s="26"/>
      <c r="E2937" s="22"/>
    </row>
    <row r="2938" spans="1:5" x14ac:dyDescent="0.25">
      <c r="A2938" s="4"/>
      <c r="B2938" s="15"/>
      <c r="C2938" s="14"/>
      <c r="D2938" s="25"/>
      <c r="E2938" s="16"/>
    </row>
    <row r="2939" spans="1:5" x14ac:dyDescent="0.25">
      <c r="A2939" s="6"/>
      <c r="B2939" s="20"/>
      <c r="C2939" s="21"/>
      <c r="D2939" s="26"/>
      <c r="E2939" s="22"/>
    </row>
    <row r="2940" spans="1:5" x14ac:dyDescent="0.25">
      <c r="A2940" s="4"/>
      <c r="B2940" s="15"/>
      <c r="C2940" s="14"/>
      <c r="D2940" s="25"/>
      <c r="E2940" s="16"/>
    </row>
    <row r="2941" spans="1:5" x14ac:dyDescent="0.25">
      <c r="A2941" s="6"/>
      <c r="B2941" s="20"/>
      <c r="C2941" s="21"/>
      <c r="D2941" s="26"/>
      <c r="E2941" s="22"/>
    </row>
    <row r="2942" spans="1:5" x14ac:dyDescent="0.25">
      <c r="A2942" s="4"/>
      <c r="B2942" s="15"/>
      <c r="C2942" s="14"/>
      <c r="D2942" s="25"/>
      <c r="E2942" s="16"/>
    </row>
    <row r="2943" spans="1:5" x14ac:dyDescent="0.25">
      <c r="A2943" s="6"/>
      <c r="B2943" s="20"/>
      <c r="C2943" s="21"/>
      <c r="D2943" s="26"/>
      <c r="E2943" s="22"/>
    </row>
    <row r="2944" spans="1:5" x14ac:dyDescent="0.25">
      <c r="A2944" s="4"/>
      <c r="B2944" s="15"/>
      <c r="C2944" s="14"/>
      <c r="D2944" s="25"/>
      <c r="E2944" s="16"/>
    </row>
    <row r="2945" spans="1:5" x14ac:dyDescent="0.25">
      <c r="A2945" s="6"/>
      <c r="B2945" s="20"/>
      <c r="C2945" s="21"/>
      <c r="D2945" s="26"/>
      <c r="E2945" s="22"/>
    </row>
    <row r="2946" spans="1:5" x14ac:dyDescent="0.25">
      <c r="A2946" s="4"/>
      <c r="B2946" s="15"/>
      <c r="C2946" s="14"/>
      <c r="D2946" s="25"/>
      <c r="E2946" s="16"/>
    </row>
    <row r="2947" spans="1:5" x14ac:dyDescent="0.25">
      <c r="A2947" s="6"/>
      <c r="B2947" s="20"/>
      <c r="C2947" s="21"/>
      <c r="D2947" s="26"/>
      <c r="E2947" s="22"/>
    </row>
    <row r="2948" spans="1:5" x14ac:dyDescent="0.25">
      <c r="A2948" s="4"/>
      <c r="B2948" s="15"/>
      <c r="C2948" s="14"/>
      <c r="D2948" s="25"/>
      <c r="E2948" s="16"/>
    </row>
    <row r="2949" spans="1:5" x14ac:dyDescent="0.25">
      <c r="A2949" s="6"/>
      <c r="B2949" s="20"/>
      <c r="C2949" s="21"/>
      <c r="D2949" s="26"/>
      <c r="E2949" s="22"/>
    </row>
    <row r="2950" spans="1:5" x14ac:dyDescent="0.25">
      <c r="A2950" s="4"/>
      <c r="B2950" s="15"/>
      <c r="C2950" s="14"/>
      <c r="D2950" s="25"/>
      <c r="E2950" s="16"/>
    </row>
    <row r="2951" spans="1:5" x14ac:dyDescent="0.25">
      <c r="A2951" s="6"/>
      <c r="B2951" s="20"/>
      <c r="C2951" s="21"/>
      <c r="D2951" s="26"/>
      <c r="E2951" s="22"/>
    </row>
    <row r="2952" spans="1:5" x14ac:dyDescent="0.25">
      <c r="A2952" s="4"/>
      <c r="B2952" s="15"/>
      <c r="C2952" s="14"/>
      <c r="D2952" s="25"/>
      <c r="E2952" s="16"/>
    </row>
    <row r="2953" spans="1:5" x14ac:dyDescent="0.25">
      <c r="A2953" s="6"/>
      <c r="B2953" s="20"/>
      <c r="C2953" s="21"/>
      <c r="D2953" s="26"/>
      <c r="E2953" s="22"/>
    </row>
    <row r="2954" spans="1:5" x14ac:dyDescent="0.25">
      <c r="A2954" s="4"/>
      <c r="B2954" s="15"/>
      <c r="C2954" s="14"/>
      <c r="D2954" s="25"/>
      <c r="E2954" s="16"/>
    </row>
    <row r="2955" spans="1:5" x14ac:dyDescent="0.25">
      <c r="A2955" s="6"/>
      <c r="B2955" s="20"/>
      <c r="C2955" s="21"/>
      <c r="D2955" s="26"/>
      <c r="E2955" s="22"/>
    </row>
    <row r="2956" spans="1:5" x14ac:dyDescent="0.25">
      <c r="A2956" s="4"/>
      <c r="B2956" s="15"/>
      <c r="C2956" s="14"/>
      <c r="D2956" s="25"/>
      <c r="E2956" s="16"/>
    </row>
    <row r="2957" spans="1:5" x14ac:dyDescent="0.25">
      <c r="A2957" s="6"/>
      <c r="B2957" s="20"/>
      <c r="C2957" s="21"/>
      <c r="D2957" s="26"/>
      <c r="E2957" s="22"/>
    </row>
    <row r="2958" spans="1:5" x14ac:dyDescent="0.25">
      <c r="A2958" s="4"/>
      <c r="B2958" s="15"/>
      <c r="C2958" s="14"/>
      <c r="D2958" s="25"/>
      <c r="E2958" s="16"/>
    </row>
    <row r="2959" spans="1:5" x14ac:dyDescent="0.25">
      <c r="A2959" s="6"/>
      <c r="B2959" s="20"/>
      <c r="C2959" s="21"/>
      <c r="D2959" s="26"/>
      <c r="E2959" s="22"/>
    </row>
    <row r="2960" spans="1:5" x14ac:dyDescent="0.25">
      <c r="A2960" s="4"/>
      <c r="B2960" s="15"/>
      <c r="C2960" s="14"/>
      <c r="D2960" s="25"/>
      <c r="E2960" s="16"/>
    </row>
    <row r="2961" spans="1:5" x14ac:dyDescent="0.25">
      <c r="A2961" s="6"/>
      <c r="B2961" s="20"/>
      <c r="C2961" s="21"/>
      <c r="D2961" s="26"/>
      <c r="E2961" s="22"/>
    </row>
    <row r="2962" spans="1:5" x14ac:dyDescent="0.25">
      <c r="A2962" s="4"/>
      <c r="B2962" s="15"/>
      <c r="C2962" s="14"/>
      <c r="D2962" s="25"/>
      <c r="E2962" s="16"/>
    </row>
    <row r="2963" spans="1:5" x14ac:dyDescent="0.25">
      <c r="A2963" s="6"/>
      <c r="B2963" s="20"/>
      <c r="C2963" s="21"/>
      <c r="D2963" s="26"/>
      <c r="E2963" s="22"/>
    </row>
    <row r="2964" spans="1:5" x14ac:dyDescent="0.25">
      <c r="A2964" s="4"/>
      <c r="B2964" s="15"/>
      <c r="C2964" s="14"/>
      <c r="D2964" s="25"/>
      <c r="E2964" s="16"/>
    </row>
    <row r="2965" spans="1:5" x14ac:dyDescent="0.25">
      <c r="A2965" s="6"/>
      <c r="B2965" s="20"/>
      <c r="C2965" s="21"/>
      <c r="D2965" s="26"/>
      <c r="E2965" s="22"/>
    </row>
    <row r="2966" spans="1:5" x14ac:dyDescent="0.25">
      <c r="A2966" s="4"/>
      <c r="B2966" s="15"/>
      <c r="C2966" s="14"/>
      <c r="D2966" s="25"/>
      <c r="E2966" s="16"/>
    </row>
    <row r="2967" spans="1:5" x14ac:dyDescent="0.25">
      <c r="A2967" s="6"/>
      <c r="B2967" s="20"/>
      <c r="C2967" s="21"/>
      <c r="D2967" s="26"/>
      <c r="E2967" s="22"/>
    </row>
    <row r="2968" spans="1:5" x14ac:dyDescent="0.25">
      <c r="A2968" s="4"/>
      <c r="B2968" s="15"/>
      <c r="C2968" s="14"/>
      <c r="D2968" s="25"/>
      <c r="E2968" s="16"/>
    </row>
    <row r="2969" spans="1:5" x14ac:dyDescent="0.25">
      <c r="A2969" s="6"/>
      <c r="B2969" s="20"/>
      <c r="C2969" s="21"/>
      <c r="D2969" s="26"/>
      <c r="E2969" s="22"/>
    </row>
    <row r="2970" spans="1:5" x14ac:dyDescent="0.25">
      <c r="A2970" s="4"/>
      <c r="B2970" s="15"/>
      <c r="C2970" s="14"/>
      <c r="D2970" s="25"/>
      <c r="E2970" s="16"/>
    </row>
    <row r="2971" spans="1:5" x14ac:dyDescent="0.25">
      <c r="A2971" s="6"/>
      <c r="B2971" s="20"/>
      <c r="C2971" s="21"/>
      <c r="D2971" s="26"/>
      <c r="E2971" s="22"/>
    </row>
    <row r="2972" spans="1:5" x14ac:dyDescent="0.25">
      <c r="A2972" s="4"/>
      <c r="B2972" s="15"/>
      <c r="C2972" s="14"/>
      <c r="D2972" s="25"/>
      <c r="E2972" s="16"/>
    </row>
    <row r="2973" spans="1:5" x14ac:dyDescent="0.25">
      <c r="A2973" s="6"/>
      <c r="B2973" s="20"/>
      <c r="C2973" s="21"/>
      <c r="D2973" s="26"/>
      <c r="E2973" s="22"/>
    </row>
    <row r="2974" spans="1:5" x14ac:dyDescent="0.25">
      <c r="A2974" s="4"/>
      <c r="B2974" s="15"/>
      <c r="C2974" s="14"/>
      <c r="D2974" s="25"/>
      <c r="E2974" s="16"/>
    </row>
    <row r="2975" spans="1:5" x14ac:dyDescent="0.25">
      <c r="A2975" s="6"/>
      <c r="B2975" s="20"/>
      <c r="C2975" s="21"/>
      <c r="D2975" s="26"/>
      <c r="E2975" s="22"/>
    </row>
    <row r="2976" spans="1:5" x14ac:dyDescent="0.25">
      <c r="A2976" s="4"/>
      <c r="B2976" s="15"/>
      <c r="C2976" s="14"/>
      <c r="D2976" s="25"/>
      <c r="E2976" s="16"/>
    </row>
    <row r="2977" spans="1:5" x14ac:dyDescent="0.25">
      <c r="A2977" s="6"/>
      <c r="B2977" s="20"/>
      <c r="C2977" s="21"/>
      <c r="D2977" s="26"/>
      <c r="E2977" s="22"/>
    </row>
    <row r="2978" spans="1:5" x14ac:dyDescent="0.25">
      <c r="A2978" s="4"/>
      <c r="B2978" s="15"/>
      <c r="C2978" s="14"/>
      <c r="D2978" s="25"/>
      <c r="E2978" s="16"/>
    </row>
    <row r="2979" spans="1:5" x14ac:dyDescent="0.25">
      <c r="A2979" s="6"/>
      <c r="B2979" s="20"/>
      <c r="C2979" s="21"/>
      <c r="D2979" s="26"/>
      <c r="E2979" s="22"/>
    </row>
    <row r="2980" spans="1:5" x14ac:dyDescent="0.25">
      <c r="A2980" s="4"/>
      <c r="B2980" s="15"/>
      <c r="C2980" s="14"/>
      <c r="D2980" s="25"/>
      <c r="E2980" s="16"/>
    </row>
    <row r="2981" spans="1:5" x14ac:dyDescent="0.25">
      <c r="A2981" s="6"/>
      <c r="B2981" s="20"/>
      <c r="C2981" s="21"/>
      <c r="D2981" s="26"/>
      <c r="E2981" s="22"/>
    </row>
    <row r="2982" spans="1:5" x14ac:dyDescent="0.25">
      <c r="A2982" s="4"/>
      <c r="B2982" s="15"/>
      <c r="C2982" s="14"/>
      <c r="D2982" s="25"/>
      <c r="E2982" s="16"/>
    </row>
    <row r="2983" spans="1:5" x14ac:dyDescent="0.25">
      <c r="A2983" s="6"/>
      <c r="B2983" s="20"/>
      <c r="C2983" s="21"/>
      <c r="D2983" s="26"/>
      <c r="E2983" s="22"/>
    </row>
    <row r="2984" spans="1:5" x14ac:dyDescent="0.25">
      <c r="A2984" s="4"/>
      <c r="B2984" s="15"/>
      <c r="C2984" s="14"/>
      <c r="D2984" s="25"/>
      <c r="E2984" s="16"/>
    </row>
    <row r="2985" spans="1:5" x14ac:dyDescent="0.25">
      <c r="A2985" s="6"/>
      <c r="B2985" s="20"/>
      <c r="C2985" s="21"/>
      <c r="D2985" s="26"/>
      <c r="E2985" s="22"/>
    </row>
    <row r="2986" spans="1:5" x14ac:dyDescent="0.25">
      <c r="A2986" s="4"/>
      <c r="B2986" s="15"/>
      <c r="C2986" s="14"/>
      <c r="D2986" s="25"/>
      <c r="E2986" s="16"/>
    </row>
    <row r="2987" spans="1:5" x14ac:dyDescent="0.25">
      <c r="A2987" s="6"/>
      <c r="B2987" s="20"/>
      <c r="C2987" s="21"/>
      <c r="D2987" s="26"/>
      <c r="E2987" s="22"/>
    </row>
    <row r="2988" spans="1:5" x14ac:dyDescent="0.25">
      <c r="A2988" s="4"/>
      <c r="B2988" s="15"/>
      <c r="C2988" s="14"/>
      <c r="D2988" s="25"/>
      <c r="E2988" s="16"/>
    </row>
    <row r="2989" spans="1:5" x14ac:dyDescent="0.25">
      <c r="A2989" s="6"/>
      <c r="B2989" s="20"/>
      <c r="C2989" s="21"/>
      <c r="D2989" s="26"/>
      <c r="E2989" s="22"/>
    </row>
    <row r="2990" spans="1:5" x14ac:dyDescent="0.25">
      <c r="A2990" s="4"/>
      <c r="B2990" s="15"/>
      <c r="C2990" s="14"/>
      <c r="D2990" s="25"/>
      <c r="E2990" s="16"/>
    </row>
    <row r="2991" spans="1:5" x14ac:dyDescent="0.25">
      <c r="A2991" s="6"/>
      <c r="B2991" s="20"/>
      <c r="C2991" s="21"/>
      <c r="D2991" s="26"/>
      <c r="E2991" s="22"/>
    </row>
    <row r="2992" spans="1:5" x14ac:dyDescent="0.25">
      <c r="A2992" s="4"/>
      <c r="B2992" s="15"/>
      <c r="C2992" s="14"/>
      <c r="D2992" s="25"/>
      <c r="E2992" s="16"/>
    </row>
    <row r="2993" spans="1:5" x14ac:dyDescent="0.25">
      <c r="A2993" s="6"/>
      <c r="B2993" s="20"/>
      <c r="C2993" s="21"/>
      <c r="D2993" s="26"/>
      <c r="E2993" s="22"/>
    </row>
    <row r="2994" spans="1:5" x14ac:dyDescent="0.25">
      <c r="A2994" s="4"/>
      <c r="B2994" s="15"/>
      <c r="C2994" s="14"/>
      <c r="D2994" s="25"/>
      <c r="E2994" s="16"/>
    </row>
    <row r="2995" spans="1:5" x14ac:dyDescent="0.25">
      <c r="A2995" s="6"/>
      <c r="B2995" s="20"/>
      <c r="C2995" s="21"/>
      <c r="D2995" s="26"/>
      <c r="E2995" s="22"/>
    </row>
    <row r="2996" spans="1:5" x14ac:dyDescent="0.25">
      <c r="A2996" s="4"/>
      <c r="B2996" s="15"/>
      <c r="C2996" s="14"/>
      <c r="D2996" s="25"/>
      <c r="E2996" s="16"/>
    </row>
    <row r="2997" spans="1:5" x14ac:dyDescent="0.25">
      <c r="A2997" s="6"/>
      <c r="B2997" s="20"/>
      <c r="C2997" s="21"/>
      <c r="D2997" s="26"/>
      <c r="E2997" s="22"/>
    </row>
    <row r="2998" spans="1:5" x14ac:dyDescent="0.25">
      <c r="A2998" s="4"/>
      <c r="B2998" s="15"/>
      <c r="C2998" s="14"/>
      <c r="D2998" s="25"/>
      <c r="E2998" s="16"/>
    </row>
    <row r="2999" spans="1:5" x14ac:dyDescent="0.25">
      <c r="A2999" s="6"/>
      <c r="B2999" s="20"/>
      <c r="C2999" s="21"/>
      <c r="D2999" s="26"/>
      <c r="E2999" s="22"/>
    </row>
    <row r="3000" spans="1:5" x14ac:dyDescent="0.25">
      <c r="A3000" s="4"/>
      <c r="B3000" s="15"/>
      <c r="C3000" s="14"/>
      <c r="D3000" s="25"/>
      <c r="E3000" s="16"/>
    </row>
    <row r="3001" spans="1:5" x14ac:dyDescent="0.25">
      <c r="A3001" s="6"/>
      <c r="B3001" s="20"/>
      <c r="C3001" s="21"/>
      <c r="D3001" s="26"/>
      <c r="E3001" s="22"/>
    </row>
    <row r="3002" spans="1:5" x14ac:dyDescent="0.25">
      <c r="A3002" s="4"/>
      <c r="B3002" s="15"/>
      <c r="C3002" s="14"/>
      <c r="D3002" s="25"/>
      <c r="E3002" s="16"/>
    </row>
    <row r="3003" spans="1:5" x14ac:dyDescent="0.25">
      <c r="A3003" s="6"/>
      <c r="B3003" s="20"/>
      <c r="C3003" s="21"/>
      <c r="D3003" s="26"/>
      <c r="E3003" s="22"/>
    </row>
    <row r="3004" spans="1:5" x14ac:dyDescent="0.25">
      <c r="A3004" s="4"/>
      <c r="B3004" s="15"/>
      <c r="C3004" s="14"/>
      <c r="D3004" s="25"/>
      <c r="E3004" s="16"/>
    </row>
    <row r="3005" spans="1:5" x14ac:dyDescent="0.25">
      <c r="A3005" s="6"/>
      <c r="B3005" s="20"/>
      <c r="C3005" s="21"/>
      <c r="D3005" s="26"/>
      <c r="E3005" s="22"/>
    </row>
    <row r="3006" spans="1:5" x14ac:dyDescent="0.25">
      <c r="A3006" s="4"/>
      <c r="B3006" s="15"/>
      <c r="C3006" s="14"/>
      <c r="D3006" s="25"/>
      <c r="E3006" s="16"/>
    </row>
    <row r="3007" spans="1:5" x14ac:dyDescent="0.25">
      <c r="A3007" s="6"/>
      <c r="B3007" s="20"/>
      <c r="C3007" s="21"/>
      <c r="D3007" s="26"/>
      <c r="E3007" s="22"/>
    </row>
    <row r="3008" spans="1:5" x14ac:dyDescent="0.25">
      <c r="A3008" s="4"/>
      <c r="B3008" s="15"/>
      <c r="C3008" s="14"/>
      <c r="D3008" s="25"/>
      <c r="E3008" s="16"/>
    </row>
    <row r="3009" spans="1:5" x14ac:dyDescent="0.25">
      <c r="A3009" s="6"/>
      <c r="B3009" s="20"/>
      <c r="C3009" s="21"/>
      <c r="D3009" s="26"/>
      <c r="E3009" s="22"/>
    </row>
    <row r="3010" spans="1:5" x14ac:dyDescent="0.25">
      <c r="A3010" s="4"/>
      <c r="B3010" s="15"/>
      <c r="C3010" s="14"/>
      <c r="D3010" s="25"/>
      <c r="E3010" s="16"/>
    </row>
    <row r="3011" spans="1:5" x14ac:dyDescent="0.25">
      <c r="A3011" s="6"/>
      <c r="B3011" s="20"/>
      <c r="C3011" s="21"/>
      <c r="D3011" s="26"/>
      <c r="E3011" s="22"/>
    </row>
    <row r="3012" spans="1:5" x14ac:dyDescent="0.25">
      <c r="A3012" s="4"/>
      <c r="B3012" s="15"/>
      <c r="C3012" s="14"/>
      <c r="D3012" s="25"/>
      <c r="E3012" s="16"/>
    </row>
    <row r="3013" spans="1:5" x14ac:dyDescent="0.25">
      <c r="A3013" s="6"/>
      <c r="B3013" s="20"/>
      <c r="C3013" s="21"/>
      <c r="D3013" s="26"/>
      <c r="E3013" s="22"/>
    </row>
    <row r="3014" spans="1:5" x14ac:dyDescent="0.25">
      <c r="A3014" s="4"/>
      <c r="B3014" s="15"/>
      <c r="C3014" s="14"/>
      <c r="D3014" s="25"/>
      <c r="E3014" s="16"/>
    </row>
    <row r="3015" spans="1:5" x14ac:dyDescent="0.25">
      <c r="A3015" s="6"/>
      <c r="B3015" s="20"/>
      <c r="C3015" s="21"/>
      <c r="D3015" s="26"/>
      <c r="E3015" s="22"/>
    </row>
    <row r="3016" spans="1:5" x14ac:dyDescent="0.25">
      <c r="A3016" s="4"/>
      <c r="B3016" s="15"/>
      <c r="C3016" s="14"/>
      <c r="D3016" s="25"/>
      <c r="E3016" s="16"/>
    </row>
    <row r="3017" spans="1:5" x14ac:dyDescent="0.25">
      <c r="A3017" s="6"/>
      <c r="B3017" s="20"/>
      <c r="C3017" s="21"/>
      <c r="D3017" s="26"/>
      <c r="E3017" s="22"/>
    </row>
    <row r="3018" spans="1:5" x14ac:dyDescent="0.25">
      <c r="A3018" s="4"/>
      <c r="B3018" s="15"/>
      <c r="C3018" s="14"/>
      <c r="D3018" s="25"/>
      <c r="E3018" s="16"/>
    </row>
    <row r="3019" spans="1:5" x14ac:dyDescent="0.25">
      <c r="A3019" s="6"/>
      <c r="B3019" s="20"/>
      <c r="C3019" s="21"/>
      <c r="D3019" s="26"/>
      <c r="E3019" s="22"/>
    </row>
    <row r="3020" spans="1:5" x14ac:dyDescent="0.25">
      <c r="A3020" s="4"/>
      <c r="B3020" s="15"/>
      <c r="C3020" s="14"/>
      <c r="D3020" s="25"/>
      <c r="E3020" s="16"/>
    </row>
    <row r="3021" spans="1:5" x14ac:dyDescent="0.25">
      <c r="A3021" s="6"/>
      <c r="B3021" s="20"/>
      <c r="C3021" s="21"/>
      <c r="D3021" s="26"/>
      <c r="E3021" s="22"/>
    </row>
    <row r="3022" spans="1:5" x14ac:dyDescent="0.25">
      <c r="A3022" s="4"/>
      <c r="B3022" s="15"/>
      <c r="C3022" s="14"/>
      <c r="D3022" s="25"/>
      <c r="E3022" s="16"/>
    </row>
    <row r="3023" spans="1:5" x14ac:dyDescent="0.25">
      <c r="A3023" s="6"/>
      <c r="B3023" s="20"/>
      <c r="C3023" s="21"/>
      <c r="D3023" s="26"/>
      <c r="E3023" s="22"/>
    </row>
    <row r="3024" spans="1:5" x14ac:dyDescent="0.25">
      <c r="A3024" s="4"/>
      <c r="B3024" s="15"/>
      <c r="C3024" s="14"/>
      <c r="D3024" s="25"/>
      <c r="E3024" s="16"/>
    </row>
    <row r="3025" spans="1:5" x14ac:dyDescent="0.25">
      <c r="A3025" s="6"/>
      <c r="B3025" s="20"/>
      <c r="C3025" s="21"/>
      <c r="D3025" s="26"/>
      <c r="E3025" s="22"/>
    </row>
    <row r="3026" spans="1:5" x14ac:dyDescent="0.25">
      <c r="A3026" s="4"/>
      <c r="B3026" s="15"/>
      <c r="C3026" s="14"/>
      <c r="D3026" s="25"/>
      <c r="E3026" s="16"/>
    </row>
    <row r="3027" spans="1:5" x14ac:dyDescent="0.25">
      <c r="A3027" s="6"/>
      <c r="B3027" s="20"/>
      <c r="C3027" s="21"/>
      <c r="D3027" s="26"/>
      <c r="E3027" s="22"/>
    </row>
    <row r="3028" spans="1:5" x14ac:dyDescent="0.25">
      <c r="A3028" s="4"/>
      <c r="B3028" s="15"/>
      <c r="C3028" s="14"/>
      <c r="D3028" s="25"/>
      <c r="E3028" s="16"/>
    </row>
    <row r="3029" spans="1:5" x14ac:dyDescent="0.25">
      <c r="A3029" s="6"/>
      <c r="B3029" s="20"/>
      <c r="C3029" s="21"/>
      <c r="D3029" s="26"/>
      <c r="E3029" s="22"/>
    </row>
    <row r="3030" spans="1:5" x14ac:dyDescent="0.25">
      <c r="A3030" s="4"/>
      <c r="B3030" s="15"/>
      <c r="C3030" s="14"/>
      <c r="D3030" s="25"/>
      <c r="E3030" s="16"/>
    </row>
    <row r="3031" spans="1:5" x14ac:dyDescent="0.25">
      <c r="A3031" s="6"/>
      <c r="B3031" s="20"/>
      <c r="C3031" s="21"/>
      <c r="D3031" s="26"/>
      <c r="E3031" s="22"/>
    </row>
    <row r="3032" spans="1:5" x14ac:dyDescent="0.25">
      <c r="A3032" s="4"/>
      <c r="B3032" s="15"/>
      <c r="C3032" s="14"/>
      <c r="D3032" s="25"/>
      <c r="E3032" s="16"/>
    </row>
    <row r="3033" spans="1:5" x14ac:dyDescent="0.25">
      <c r="A3033" s="6"/>
      <c r="B3033" s="20"/>
      <c r="C3033" s="21"/>
      <c r="D3033" s="26"/>
      <c r="E3033" s="22"/>
    </row>
    <row r="3034" spans="1:5" x14ac:dyDescent="0.25">
      <c r="A3034" s="4"/>
      <c r="B3034" s="15"/>
      <c r="C3034" s="14"/>
      <c r="D3034" s="25"/>
      <c r="E3034" s="16"/>
    </row>
    <row r="3035" spans="1:5" x14ac:dyDescent="0.25">
      <c r="A3035" s="6"/>
      <c r="B3035" s="20"/>
      <c r="C3035" s="21"/>
      <c r="D3035" s="26"/>
      <c r="E3035" s="22"/>
    </row>
    <row r="3036" spans="1:5" x14ac:dyDescent="0.25">
      <c r="A3036" s="4"/>
      <c r="B3036" s="15"/>
      <c r="C3036" s="14"/>
      <c r="D3036" s="25"/>
      <c r="E3036" s="16"/>
    </row>
    <row r="3037" spans="1:5" x14ac:dyDescent="0.25">
      <c r="A3037" s="6"/>
      <c r="B3037" s="20"/>
      <c r="C3037" s="21"/>
      <c r="D3037" s="26"/>
      <c r="E3037" s="22"/>
    </row>
    <row r="3038" spans="1:5" x14ac:dyDescent="0.25">
      <c r="A3038" s="4"/>
      <c r="B3038" s="15"/>
      <c r="C3038" s="14"/>
      <c r="D3038" s="25"/>
      <c r="E3038" s="16"/>
    </row>
    <row r="3039" spans="1:5" x14ac:dyDescent="0.25">
      <c r="A3039" s="6"/>
      <c r="B3039" s="20"/>
      <c r="C3039" s="21"/>
      <c r="D3039" s="26"/>
      <c r="E3039" s="22"/>
    </row>
    <row r="3040" spans="1:5" x14ac:dyDescent="0.25">
      <c r="A3040" s="4"/>
      <c r="B3040" s="15"/>
      <c r="C3040" s="14"/>
      <c r="D3040" s="25"/>
      <c r="E3040" s="16"/>
    </row>
    <row r="3041" spans="1:5" x14ac:dyDescent="0.25">
      <c r="A3041" s="6"/>
      <c r="B3041" s="20"/>
      <c r="C3041" s="21"/>
      <c r="D3041" s="26"/>
      <c r="E3041" s="22"/>
    </row>
    <row r="3042" spans="1:5" x14ac:dyDescent="0.25">
      <c r="A3042" s="4"/>
      <c r="B3042" s="15"/>
      <c r="C3042" s="14"/>
      <c r="D3042" s="25"/>
      <c r="E3042" s="16"/>
    </row>
    <row r="3043" spans="1:5" x14ac:dyDescent="0.25">
      <c r="A3043" s="6"/>
      <c r="B3043" s="20"/>
      <c r="C3043" s="21"/>
      <c r="D3043" s="26"/>
      <c r="E3043" s="22"/>
    </row>
    <row r="3044" spans="1:5" x14ac:dyDescent="0.25">
      <c r="A3044" s="4"/>
      <c r="B3044" s="15"/>
      <c r="C3044" s="14"/>
      <c r="D3044" s="25"/>
      <c r="E3044" s="16"/>
    </row>
    <row r="3045" spans="1:5" x14ac:dyDescent="0.25">
      <c r="A3045" s="6"/>
      <c r="B3045" s="20"/>
      <c r="C3045" s="21"/>
      <c r="D3045" s="26"/>
      <c r="E3045" s="22"/>
    </row>
    <row r="3046" spans="1:5" x14ac:dyDescent="0.25">
      <c r="A3046" s="4"/>
      <c r="B3046" s="15"/>
      <c r="C3046" s="14"/>
      <c r="D3046" s="25"/>
      <c r="E3046" s="16"/>
    </row>
    <row r="3047" spans="1:5" x14ac:dyDescent="0.25">
      <c r="A3047" s="6"/>
      <c r="B3047" s="20"/>
      <c r="C3047" s="21"/>
      <c r="D3047" s="26"/>
      <c r="E3047" s="22"/>
    </row>
    <row r="3048" spans="1:5" x14ac:dyDescent="0.25">
      <c r="A3048" s="4"/>
      <c r="B3048" s="15"/>
      <c r="C3048" s="14"/>
      <c r="D3048" s="25"/>
      <c r="E3048" s="16"/>
    </row>
    <row r="3049" spans="1:5" x14ac:dyDescent="0.25">
      <c r="A3049" s="6"/>
      <c r="B3049" s="20"/>
      <c r="C3049" s="21"/>
      <c r="D3049" s="26"/>
      <c r="E3049" s="22"/>
    </row>
    <row r="3050" spans="1:5" x14ac:dyDescent="0.25">
      <c r="A3050" s="4"/>
      <c r="B3050" s="15"/>
      <c r="C3050" s="14"/>
      <c r="D3050" s="25"/>
      <c r="E3050" s="16"/>
    </row>
    <row r="3051" spans="1:5" x14ac:dyDescent="0.25">
      <c r="A3051" s="6"/>
      <c r="B3051" s="20"/>
      <c r="C3051" s="21"/>
      <c r="D3051" s="26"/>
      <c r="E3051" s="22"/>
    </row>
    <row r="3052" spans="1:5" x14ac:dyDescent="0.25">
      <c r="A3052" s="4"/>
      <c r="B3052" s="15"/>
      <c r="C3052" s="14"/>
      <c r="D3052" s="25"/>
      <c r="E3052" s="16"/>
    </row>
    <row r="3053" spans="1:5" x14ac:dyDescent="0.25">
      <c r="A3053" s="6"/>
      <c r="B3053" s="20"/>
      <c r="C3053" s="21"/>
      <c r="D3053" s="26"/>
      <c r="E3053" s="22"/>
    </row>
    <row r="3054" spans="1:5" x14ac:dyDescent="0.25">
      <c r="A3054" s="4"/>
      <c r="B3054" s="15"/>
      <c r="C3054" s="14"/>
      <c r="D3054" s="25"/>
      <c r="E3054" s="16"/>
    </row>
    <row r="3055" spans="1:5" x14ac:dyDescent="0.25">
      <c r="A3055" s="6"/>
      <c r="B3055" s="20"/>
      <c r="C3055" s="21"/>
      <c r="D3055" s="26"/>
      <c r="E3055" s="22"/>
    </row>
    <row r="3056" spans="1:5" x14ac:dyDescent="0.25">
      <c r="A3056" s="4"/>
      <c r="B3056" s="15"/>
      <c r="C3056" s="14"/>
      <c r="D3056" s="25"/>
      <c r="E3056" s="16"/>
    </row>
    <row r="3057" spans="1:5" x14ac:dyDescent="0.25">
      <c r="A3057" s="6"/>
      <c r="B3057" s="20"/>
      <c r="C3057" s="21"/>
      <c r="D3057" s="26"/>
      <c r="E3057" s="22"/>
    </row>
    <row r="3058" spans="1:5" x14ac:dyDescent="0.25">
      <c r="A3058" s="4"/>
      <c r="B3058" s="15"/>
      <c r="C3058" s="14"/>
      <c r="D3058" s="25"/>
      <c r="E3058" s="16"/>
    </row>
    <row r="3059" spans="1:5" x14ac:dyDescent="0.25">
      <c r="A3059" s="6"/>
      <c r="B3059" s="20"/>
      <c r="C3059" s="21"/>
      <c r="D3059" s="26"/>
      <c r="E3059" s="22"/>
    </row>
    <row r="3060" spans="1:5" x14ac:dyDescent="0.25">
      <c r="A3060" s="4"/>
      <c r="B3060" s="15"/>
      <c r="C3060" s="14"/>
      <c r="D3060" s="25"/>
      <c r="E3060" s="16"/>
    </row>
    <row r="3061" spans="1:5" x14ac:dyDescent="0.25">
      <c r="A3061" s="6"/>
      <c r="B3061" s="20"/>
      <c r="C3061" s="21"/>
      <c r="D3061" s="26"/>
      <c r="E3061" s="22"/>
    </row>
    <row r="3062" spans="1:5" x14ac:dyDescent="0.25">
      <c r="A3062" s="4"/>
      <c r="B3062" s="15"/>
      <c r="C3062" s="14"/>
      <c r="D3062" s="25"/>
      <c r="E3062" s="16"/>
    </row>
    <row r="3063" spans="1:5" x14ac:dyDescent="0.25">
      <c r="A3063" s="6"/>
      <c r="B3063" s="20"/>
      <c r="C3063" s="21"/>
      <c r="D3063" s="26"/>
      <c r="E3063" s="22"/>
    </row>
    <row r="3064" spans="1:5" x14ac:dyDescent="0.25">
      <c r="A3064" s="4"/>
      <c r="B3064" s="15"/>
      <c r="C3064" s="14"/>
      <c r="D3064" s="25"/>
      <c r="E3064" s="16"/>
    </row>
    <row r="3065" spans="1:5" x14ac:dyDescent="0.25">
      <c r="A3065" s="6"/>
      <c r="B3065" s="20"/>
      <c r="C3065" s="21"/>
      <c r="D3065" s="26"/>
      <c r="E3065" s="22"/>
    </row>
    <row r="3066" spans="1:5" x14ac:dyDescent="0.25">
      <c r="A3066" s="4"/>
      <c r="B3066" s="15"/>
      <c r="C3066" s="14"/>
      <c r="D3066" s="25"/>
      <c r="E3066" s="16"/>
    </row>
    <row r="3067" spans="1:5" x14ac:dyDescent="0.25">
      <c r="A3067" s="6"/>
      <c r="B3067" s="20"/>
      <c r="C3067" s="21"/>
      <c r="D3067" s="26"/>
      <c r="E3067" s="22"/>
    </row>
    <row r="3068" spans="1:5" x14ac:dyDescent="0.25">
      <c r="A3068" s="4"/>
      <c r="B3068" s="15"/>
      <c r="C3068" s="14"/>
      <c r="D3068" s="25"/>
      <c r="E3068" s="16"/>
    </row>
    <row r="3069" spans="1:5" x14ac:dyDescent="0.25">
      <c r="A3069" s="6"/>
      <c r="B3069" s="20"/>
      <c r="C3069" s="21"/>
      <c r="D3069" s="26"/>
      <c r="E3069" s="22"/>
    </row>
    <row r="3070" spans="1:5" x14ac:dyDescent="0.25">
      <c r="A3070" s="4"/>
      <c r="B3070" s="15"/>
      <c r="C3070" s="14"/>
      <c r="D3070" s="25"/>
      <c r="E3070" s="16"/>
    </row>
    <row r="3071" spans="1:5" x14ac:dyDescent="0.25">
      <c r="A3071" s="6"/>
      <c r="B3071" s="20"/>
      <c r="C3071" s="21"/>
      <c r="D3071" s="26"/>
      <c r="E3071" s="22"/>
    </row>
    <row r="3072" spans="1:5" x14ac:dyDescent="0.25">
      <c r="A3072" s="4"/>
      <c r="B3072" s="15"/>
      <c r="C3072" s="14"/>
      <c r="D3072" s="25"/>
      <c r="E3072" s="16"/>
    </row>
    <row r="3073" spans="1:5" x14ac:dyDescent="0.25">
      <c r="A3073" s="6"/>
      <c r="B3073" s="20"/>
      <c r="C3073" s="21"/>
      <c r="D3073" s="26"/>
      <c r="E3073" s="22"/>
    </row>
    <row r="3074" spans="1:5" x14ac:dyDescent="0.25">
      <c r="A3074" s="4"/>
      <c r="B3074" s="15"/>
      <c r="C3074" s="14"/>
      <c r="D3074" s="25"/>
      <c r="E3074" s="16"/>
    </row>
    <row r="3075" spans="1:5" x14ac:dyDescent="0.25">
      <c r="A3075" s="6"/>
      <c r="B3075" s="20"/>
      <c r="C3075" s="21"/>
      <c r="D3075" s="26"/>
      <c r="E3075" s="22"/>
    </row>
    <row r="3076" spans="1:5" x14ac:dyDescent="0.25">
      <c r="A3076" s="4"/>
      <c r="B3076" s="15"/>
      <c r="C3076" s="14"/>
      <c r="D3076" s="25"/>
      <c r="E3076" s="16"/>
    </row>
    <row r="3077" spans="1:5" x14ac:dyDescent="0.25">
      <c r="A3077" s="6"/>
      <c r="B3077" s="20"/>
      <c r="C3077" s="21"/>
      <c r="D3077" s="26"/>
      <c r="E3077" s="22"/>
    </row>
    <row r="3078" spans="1:5" x14ac:dyDescent="0.25">
      <c r="A3078" s="4"/>
      <c r="B3078" s="15"/>
      <c r="C3078" s="14"/>
      <c r="D3078" s="25"/>
      <c r="E3078" s="16"/>
    </row>
    <row r="3079" spans="1:5" x14ac:dyDescent="0.25">
      <c r="A3079" s="6"/>
      <c r="B3079" s="20"/>
      <c r="C3079" s="21"/>
      <c r="D3079" s="26"/>
      <c r="E3079" s="22"/>
    </row>
    <row r="3080" spans="1:5" x14ac:dyDescent="0.25">
      <c r="A3080" s="4"/>
      <c r="B3080" s="15"/>
      <c r="C3080" s="14"/>
      <c r="D3080" s="25"/>
      <c r="E3080" s="16"/>
    </row>
    <row r="3081" spans="1:5" x14ac:dyDescent="0.25">
      <c r="A3081" s="6"/>
      <c r="B3081" s="20"/>
      <c r="C3081" s="21"/>
      <c r="D3081" s="26"/>
      <c r="E3081" s="22"/>
    </row>
    <row r="3082" spans="1:5" x14ac:dyDescent="0.25">
      <c r="A3082" s="4"/>
      <c r="B3082" s="15"/>
      <c r="C3082" s="14"/>
      <c r="D3082" s="25"/>
      <c r="E3082" s="16"/>
    </row>
    <row r="3083" spans="1:5" x14ac:dyDescent="0.25">
      <c r="A3083" s="6"/>
      <c r="B3083" s="20"/>
      <c r="C3083" s="21"/>
      <c r="D3083" s="26"/>
      <c r="E3083" s="22"/>
    </row>
    <row r="3084" spans="1:5" x14ac:dyDescent="0.25">
      <c r="A3084" s="4"/>
      <c r="B3084" s="15"/>
      <c r="C3084" s="14"/>
      <c r="D3084" s="25"/>
      <c r="E3084" s="16"/>
    </row>
    <row r="3085" spans="1:5" x14ac:dyDescent="0.25">
      <c r="A3085" s="6"/>
      <c r="B3085" s="20"/>
      <c r="C3085" s="21"/>
      <c r="D3085" s="26"/>
      <c r="E3085" s="22"/>
    </row>
    <row r="3086" spans="1:5" x14ac:dyDescent="0.25">
      <c r="A3086" s="4"/>
      <c r="B3086" s="15"/>
      <c r="C3086" s="14"/>
      <c r="D3086" s="25"/>
      <c r="E3086" s="16"/>
    </row>
    <row r="3087" spans="1:5" x14ac:dyDescent="0.25">
      <c r="A3087" s="6"/>
      <c r="B3087" s="20"/>
      <c r="C3087" s="21"/>
      <c r="D3087" s="26"/>
      <c r="E3087" s="22"/>
    </row>
    <row r="3088" spans="1:5" x14ac:dyDescent="0.25">
      <c r="A3088" s="4"/>
      <c r="B3088" s="15"/>
      <c r="C3088" s="14"/>
      <c r="D3088" s="25"/>
      <c r="E3088" s="16"/>
    </row>
    <row r="3089" spans="1:5" x14ac:dyDescent="0.25">
      <c r="A3089" s="6"/>
      <c r="B3089" s="20"/>
      <c r="C3089" s="21"/>
      <c r="D3089" s="26"/>
      <c r="E3089" s="22"/>
    </row>
    <row r="3090" spans="1:5" x14ac:dyDescent="0.25">
      <c r="A3090" s="4"/>
      <c r="B3090" s="15"/>
      <c r="C3090" s="14"/>
      <c r="D3090" s="25"/>
      <c r="E3090" s="16"/>
    </row>
    <row r="3091" spans="1:5" x14ac:dyDescent="0.25">
      <c r="A3091" s="6"/>
      <c r="B3091" s="20"/>
      <c r="C3091" s="21"/>
      <c r="D3091" s="26"/>
      <c r="E3091" s="22"/>
    </row>
    <row r="3092" spans="1:5" x14ac:dyDescent="0.25">
      <c r="A3092" s="4"/>
      <c r="B3092" s="15"/>
      <c r="C3092" s="14"/>
      <c r="D3092" s="25"/>
      <c r="E3092" s="16"/>
    </row>
    <row r="3093" spans="1:5" x14ac:dyDescent="0.25">
      <c r="A3093" s="6"/>
      <c r="B3093" s="20"/>
      <c r="C3093" s="21"/>
      <c r="D3093" s="26"/>
      <c r="E3093" s="22"/>
    </row>
    <row r="3094" spans="1:5" x14ac:dyDescent="0.25">
      <c r="A3094" s="4"/>
      <c r="B3094" s="15"/>
      <c r="C3094" s="14"/>
      <c r="D3094" s="25"/>
      <c r="E3094" s="16"/>
    </row>
    <row r="3095" spans="1:5" x14ac:dyDescent="0.25">
      <c r="A3095" s="6"/>
      <c r="B3095" s="20"/>
      <c r="C3095" s="21"/>
      <c r="D3095" s="26"/>
      <c r="E3095" s="22"/>
    </row>
    <row r="3096" spans="1:5" x14ac:dyDescent="0.25">
      <c r="A3096" s="4"/>
      <c r="B3096" s="15"/>
      <c r="C3096" s="14"/>
      <c r="D3096" s="25"/>
      <c r="E3096" s="16"/>
    </row>
    <row r="3097" spans="1:5" x14ac:dyDescent="0.25">
      <c r="A3097" s="6"/>
      <c r="B3097" s="20"/>
      <c r="C3097" s="21"/>
      <c r="D3097" s="26"/>
      <c r="E3097" s="22"/>
    </row>
    <row r="3098" spans="1:5" x14ac:dyDescent="0.25">
      <c r="A3098" s="4"/>
      <c r="B3098" s="15"/>
      <c r="C3098" s="14"/>
      <c r="D3098" s="25"/>
      <c r="E3098" s="16"/>
    </row>
    <row r="3099" spans="1:5" x14ac:dyDescent="0.25">
      <c r="A3099" s="6"/>
      <c r="B3099" s="20"/>
      <c r="C3099" s="21"/>
      <c r="D3099" s="26"/>
      <c r="E3099" s="22"/>
    </row>
    <row r="3100" spans="1:5" x14ac:dyDescent="0.25">
      <c r="A3100" s="4"/>
      <c r="B3100" s="15"/>
      <c r="C3100" s="14"/>
      <c r="D3100" s="25"/>
      <c r="E3100" s="16"/>
    </row>
    <row r="3101" spans="1:5" x14ac:dyDescent="0.25">
      <c r="A3101" s="6"/>
      <c r="B3101" s="20"/>
      <c r="C3101" s="21"/>
      <c r="D3101" s="26"/>
      <c r="E3101" s="22"/>
    </row>
    <row r="3102" spans="1:5" x14ac:dyDescent="0.25">
      <c r="A3102" s="4"/>
      <c r="B3102" s="15"/>
      <c r="C3102" s="14"/>
      <c r="D3102" s="25"/>
      <c r="E3102" s="16"/>
    </row>
    <row r="3103" spans="1:5" x14ac:dyDescent="0.25">
      <c r="A3103" s="6"/>
      <c r="B3103" s="20"/>
      <c r="C3103" s="21"/>
      <c r="D3103" s="26"/>
      <c r="E3103" s="22"/>
    </row>
    <row r="3104" spans="1:5" x14ac:dyDescent="0.25">
      <c r="A3104" s="4"/>
      <c r="B3104" s="15"/>
      <c r="C3104" s="14"/>
      <c r="D3104" s="25"/>
      <c r="E3104" s="16"/>
    </row>
    <row r="3105" spans="1:5" x14ac:dyDescent="0.25">
      <c r="A3105" s="6"/>
      <c r="B3105" s="20"/>
      <c r="C3105" s="21"/>
      <c r="D3105" s="26"/>
      <c r="E3105" s="22"/>
    </row>
    <row r="3106" spans="1:5" x14ac:dyDescent="0.25">
      <c r="A3106" s="4"/>
      <c r="B3106" s="15"/>
      <c r="C3106" s="14"/>
      <c r="D3106" s="25"/>
      <c r="E3106" s="16"/>
    </row>
  </sheetData>
  <protectedRanges>
    <protectedRange sqref="D1876:D1898" name="Plage3_8"/>
    <protectedRange sqref="D1908:D1910" name="Plage3_10"/>
    <protectedRange sqref="D1920:D1923" name="Plage3_12"/>
    <protectedRange sqref="D1924:D1935" name="Plage3_13"/>
    <protectedRange sqref="D1936:D1944" name="Plage3_14"/>
    <protectedRange sqref="D1945:D1946" name="Plage3"/>
    <protectedRange sqref="D1966:D1968" name="Plage3_15"/>
    <protectedRange sqref="D1969:D1971" name="Plage3_16"/>
    <protectedRange sqref="D1972:D1975" name="Plage3_17"/>
    <protectedRange sqref="D1976:D1977" name="Plage3_18"/>
    <protectedRange sqref="D2010:D2023" name="Plage3_3_3"/>
    <protectedRange sqref="D2024:D2043" name="Plage3_3_4"/>
    <protectedRange sqref="D2046:D2072" name="Plage3_3_2"/>
    <protectedRange sqref="D2073:D2075" name="Plage3_1_1_1"/>
    <protectedRange sqref="D2076:D2105" name="Plage3_3_1"/>
    <protectedRange sqref="D2106:D2119" name="Plage3_3"/>
    <protectedRange sqref="D2123:D2137 D2120:D2121" name="Plage3_3_5"/>
    <protectedRange sqref="D2138:D2148" name="Plage3_3_6"/>
    <protectedRange sqref="D2149:D2161" name="Plage3_3_7"/>
    <protectedRange sqref="D2162:D2169" name="Plage3_3_8"/>
    <protectedRange sqref="D2170:D2186" name="Plage3_3_9"/>
    <protectedRange sqref="D2187:D2203" name="Plage3_3_10"/>
    <protectedRange sqref="D2205:D2209" name="Plage3_2"/>
    <protectedRange sqref="D2210:D2215 D2218:D2243" name="Plage3_4"/>
    <protectedRange sqref="D2247" name="Plage3_5"/>
  </protectedRanges>
  <mergeCells count="2">
    <mergeCell ref="B1:C1"/>
    <mergeCell ref="D1:E1"/>
  </mergeCells>
  <hyperlinks>
    <hyperlink ref="D2028" location="'SALON 3 A B VENTE ET MARKETING'!A32" display="'SALON 3 A B VENTE ET MARKETING'!A32"/>
    <hyperlink ref="D1172" location="'LES SAUCES DE BASES'!A715" display="'LES SAUCES DE BASES'!A715"/>
    <hyperlink ref="D1964" location="'LES SAUCES DE BASES'!A36" display="'LES SAUCES DE BASES'!A36"/>
    <hyperlink ref="D1618" location="'LES SAUCES DE BASES'!A502" display="'LES SAUCES DE BASES'!A502"/>
    <hyperlink ref="D2157" location="'LES SAUCES DE BASES'!A935" display="'LES SAUCES DE BASES'!A935"/>
    <hyperlink ref="D2141" location="'LES SAUCES DE BASES'!A314" display="'LES SAUCES DE BASES'!A314"/>
    <hyperlink ref="D2133" location="'LES SAUCES DE BASES'!A1088" display="'LES SAUCES DE BASES'!A1088"/>
    <hyperlink ref="D2131" location="'LES SAUCES DE BASES'!A532" display="'LES SAUCES DE BASES'!A532"/>
    <hyperlink ref="D2120" location="'LES SAUCES DE BASES'!A1164" display="'LES SAUCES DE BASES'!A1164"/>
    <hyperlink ref="D2117" location="'LES SAUCES DE BASES'!A1319" display="'LES SAUCES DE BASES'!A1319"/>
    <hyperlink ref="D2115" location="'LES SAUCES DE BASES'!A126" display="'LES SAUCES DE BASES'!A126"/>
    <hyperlink ref="D2108" location="'LES SAUCES DE BASES'!A1012" display="'LES SAUCES DE BASES'!A1012"/>
    <hyperlink ref="D2091" location="'LES SAUCES DE BASES'!A1551" display="'LES SAUCES DE BASES'!A1551"/>
    <hyperlink ref="D2078" location="'LES SAUCES DE BASES'!A464" display="'LES SAUCES DE BASES'!A464"/>
    <hyperlink ref="D1156" location="'LES SAUCES DE BASES'!A277" display="'LES SAUCES DE BASES'!A277"/>
    <hyperlink ref="D930" location="'LES SAUCES DE BASES'!A66" display="'LES SAUCES DE BASES'!A66"/>
    <hyperlink ref="D890" location="'LES SAUCES DE BASES'!A96" display="'LES SAUCES DE BASES'!A96"/>
    <hyperlink ref="D691" location="'LES SAUCES DE BASES'!A3" display="'LES SAUCES DE BASES'!A3"/>
    <hyperlink ref="D499" location="'LES SAUCES DE BASES'!A344" display="'LES SAUCES DE BASES'!A344"/>
    <hyperlink ref="D157" location="'LES SAUCES DE BASES'!A187" display="'LES SAUCES DE BASES'!A187"/>
    <hyperlink ref="D148" location="'LES SAUCES DE BASES'!A247" display="'LES SAUCES DE BASES'!A247"/>
    <hyperlink ref="D186" location="'LES SAUCES DE BASES'!A783" display="'LES SAUCES DE BASES'!A783"/>
    <hyperlink ref="D731" location="'LES SAUCES DE BASES'!A434" display="'LES SAUCES DE BASES'!A434"/>
    <hyperlink ref="D2118" location="'Buffet 9 4 10'!A721" display="'Buffet 9 4 10'!A721"/>
    <hyperlink ref="D2128" location="'Buffet 9 4 10'!A720" display="'Buffet 9 4 10'!A720"/>
    <hyperlink ref="D557" location="'Buffet 9 4 10'!A719" display="'Buffet 9 4 10'!A719"/>
    <hyperlink ref="D176" location="'Buffet 9 4 10'!A717" display="'Buffet 9 4 10'!A717"/>
    <hyperlink ref="D620" location="'Buffet 9 4 10'!A214" display="'Buffet 9 4 10'!A214"/>
    <hyperlink ref="D1208" location="'FICHES TECHNIQUES LOGES CHAUD'!A477" display="'FICHES TECHNIQUES LOGES CHAUD'!A477"/>
    <hyperlink ref="D645" location="'FICHES TECHNIQUES LOGES FROID'!A903" display="'FICHES TECHNIQUES LOGES FROID'!A903"/>
    <hyperlink ref="D1994" location="'FICHES TECH TABLE DU CHEF '!A2228" display="'FICHES TECH TABLE DU CHEF '!A2228"/>
    <hyperlink ref="D1971" location="'FICHES TECHNIQUES LOGES FROID'!A1949" display="'FICHES TECHNIQUES LOGES FROID'!A1949"/>
    <hyperlink ref="B1" location="'TABLE DES MATIÈRES'!A1" display="TABLE DES MATIERES"/>
    <hyperlink ref="D2440" location="'FICHES TECHNIQUES LOGES FROID'!A3358" display="'FICHES TECHNIQUES LOGES FROID'!A3358"/>
    <hyperlink ref="D2447" location="'FICHES TECHNIQUES LOGES FROID'!A5216" display="'FICHES TECHNIQUES LOGES FROID'!A5216"/>
    <hyperlink ref="D2013" location="'FICHES TECHNIQUES LOGES FROID'!A4605" display="'FICHES TECHNIQUES LOGES FROID'!A4605"/>
    <hyperlink ref="D403" location="'FICHES TECHNIQUES LOGES FROID'!A4184" display="'FICHES TECHNIQUES LOGES FROID'!A4184"/>
    <hyperlink ref="D2318" location="'FICHES TECHNIQUES LOGES FROID'!A4887" display="'FICHES TECHNIQUES LOGES FROID'!A4887"/>
    <hyperlink ref="D1699" location="'FICHES TECHNIQUES LOGES FROID'!A1804" display="'FICHES TECHNIQUES LOGES FROID'!A1804"/>
    <hyperlink ref="D2454" location="'FICHES TECHNIQUES LOGES FROID'!A3406" display="'FICHES TECHNIQUES LOGES FROID'!A3406"/>
    <hyperlink ref="D1980" location="'FICHES TECHNIQUES LOGES FROID'!A2043" display="'FICHES TECHNIQUES LOGES FROID'!A2043"/>
    <hyperlink ref="D2017" location="'FICHES TECHNIQUES LOGES FROID'!A4464" display="'FICHES TECHNIQUES LOGES FROID'!A4464"/>
    <hyperlink ref="D29" location="'FICHES TECHNIQUES LOGES FROID'!A4699" display="'FICHES TECHNIQUES LOGES FROID'!A4699"/>
    <hyperlink ref="D558" location="'LES SAUCES DE BASES'!A374" display="'LES SAUCES DE BASES'!A374"/>
    <hyperlink ref="D2084" location="'LES SAUCES DE BASES'!A859" display="'LES SAUCES DE BASES'!A859"/>
    <hyperlink ref="D2088" location="'LES SAUCES DE BASES'!A404" display="'LES SAUCES DE BASES'!A404"/>
    <hyperlink ref="D2089" location="'LES SAUCES DE BASES'!A1281" display="'LES SAUCES DE BASES'!A1281"/>
    <hyperlink ref="D2092" location="'LES SAUCES DE BASES'!A1243" display="'LES SAUCES DE BASES'!A1243"/>
    <hyperlink ref="D2103" location="'LES SAUCES DE BASES'!A973" display="'LES SAUCES DE BASES'!A973"/>
    <hyperlink ref="D2105" location="'LES SAUCES DE BASES'!A1050" display="'LES SAUCES DE BASES'!A1050"/>
    <hyperlink ref="D2144" location="'LES SAUCES DE BASES'!A1126" display="'LES SAUCES DE BASES'!A1126"/>
    <hyperlink ref="D2147" location="'LES SAUCES DE BASES'!A157" display="'LES SAUCES DE BASES'!A157"/>
    <hyperlink ref="D2154" location="'LES SAUCES DE BASES'!A1202" display="'LES SAUCES DE BASES'!A1202"/>
    <hyperlink ref="D2158" location="'LES SAUCES DE BASES'!A897" display="'LES SAUCES DE BASES'!A897"/>
    <hyperlink ref="D2176" location="'LES SAUCES DE BASES'!A217" display="'LES SAUCES DE BASES'!A217"/>
    <hyperlink ref="D75" location="'FICHES TECHNIQUES LOGES FROID'!A6156" display="'FICHES TECHNIQUES LOGES FROID'!A6156"/>
    <hyperlink ref="D2155" location="'FICHES TECHNIQUES LOGES FROID'!A6961" display="'FICHES TECHNIQUES LOGES FROID'!A6961"/>
    <hyperlink ref="D2163" location="'LES SAUCES DE BASES'!A1395" display="'LES SAUCES DE BASES'!A1395"/>
    <hyperlink ref="D2099" location="'LES SAUCES DE BASES'!A821" display="'LES SAUCES DE BASES'!A821"/>
    <hyperlink ref="D2114" location="'LES SAUCES DE BASES'!A247" display="'LES SAUCES DE BASES'!A247"/>
    <hyperlink ref="D2119" location="'LES SAUCES DE BASES'!A1424" display="'LES SAUCES DE BASES'!A1424"/>
    <hyperlink ref="D2073" location="'LES SAUCES DE BASES'!A1453" display="'LES SAUCES DE BASES'!A1453"/>
    <hyperlink ref="D1975" location="'FICHES TECHNIQUES LOGES FROID'!A4417" display="'FICHES TECHNIQUES LOGES FROID'!A4417"/>
    <hyperlink ref="D2506" location="'FICHES TECHNIQUES LOGES FROID'!A4231" display="'FICHES TECHNIQUES LOGES FROID'!A4231"/>
    <hyperlink ref="D2468" location="'FICHES TECHNIQUES LOGES CHAUD'!A1425" display="'FICHES TECHNIQUES LOGES CHAUD'!A1425"/>
    <hyperlink ref="D34" location="'FICHES TECHNIQUES LOGES FROID'!A24" display="'FICHES TECHNIQUES LOGES FROID'!A24"/>
    <hyperlink ref="D945" location="'FICHES TECHNIQUES M2'!A315" display="'FICHES TECHNIQUES M2'!A315"/>
    <hyperlink ref="D2107" location="'LES SAUCES DE BASES'!A1482" display="'LES SAUCES DE BASES'!A1482"/>
    <hyperlink ref="D2519" location="'FICHES TECHNIQUES LOGES FROID'!A3595" display="'FICHES TECHNIQUES LOGES FROID'!A3595"/>
    <hyperlink ref="D2538" location="'FICHES TECHNIQUES LOGES FROID'!A4746" display="'FICHES TECHNIQUES LOGES FROID'!A4746"/>
    <hyperlink ref="D2076" location="'LES SAUCES DE BASES'!A1513" display="'LES SAUCES DE BASES'!A1513"/>
    <hyperlink ref="D2518" location="'FICHES TECHNIQUES LOGES FROID'!A3547" display="'FICHES TECHNIQUES LOGES FROID'!A3547"/>
    <hyperlink ref="D1309" location="'FICHES TECHNIQUES LOGES FROID'!A1565" display="'FICHES TECHNIQUES LOGES FROID'!A1565"/>
    <hyperlink ref="D2085" location="'LES SAUCES DE BASES'!A1588" display="'LES SAUCES DE BASES'!A1588"/>
    <hyperlink ref="D468" location="'FICHES TECHNIQUES LOGES FROID'!A491" display="'FICHES TECHNIQUES LOGES FROID'!A491"/>
    <hyperlink ref="D2448" location="'FICHES TECHNIQUES LOGES FROID'!A7054" display="'FICHES TECHNIQUES LOGES FROID'!A7054"/>
    <hyperlink ref="D576" location="'FICHES TECHNIQUES LOGES FROID'!A667" display="'FICHES TECHNIQUES LOGES FROID'!A667"/>
    <hyperlink ref="D18" location="'FICHES TECHNIQUES LOGES FROID'!A4022" display="'FICHES TECHNIQUES LOGES FROID'!A4022"/>
    <hyperlink ref="D2439" location="'FICHES TECHNIQUES LOGES FROID'!A8455" display="'FICHES TECHNIQUES LOGES FROID'!A8455"/>
    <hyperlink ref="D1102" location="'FICHES TECHNIQUES LOGES FROID'!A8548" display="'FICHES TECHNIQUES LOGES FROID'!A8548"/>
    <hyperlink ref="D425" location="'FICHES TECHNIQUES LOGES CHAUD'!A3789" display="'FICHES TECHNIQUES LOGES CHAUD'!A3789"/>
    <hyperlink ref="D1058" location="'FICHES TECHNIQUES LOGES FROID'!A4370" display="'FICHES TECHNIQUES LOGES FROID'!A4370"/>
    <hyperlink ref="D2037" location="'FICHES TECHNIQUES LOGES FROID'!A2513" display="'FICHES TECHNIQUES LOGES FROID'!A2513"/>
    <hyperlink ref="D496" location="'FICHES TECHNIQUES LOGES FROID'!A8779" display="'FICHES TECHNIQUES LOGES FROID'!A8779"/>
    <hyperlink ref="D2038" location="'FICHES TECHNIQUES LOGES FROID'!A2513" display="'FICHES TECHNIQUES LOGES FROID'!A2513"/>
    <hyperlink ref="D1295" location="'FICHES TECHNIQUES LOGES FROID'!A9055" display="'FICHES TECHNIQUES LOGES FROID'!A9055"/>
    <hyperlink ref="D32" location="'FICHES TECHNIQUES LOGES FROID'!A92" display="'FICHES TECHNIQUES LOGES FROID'!A92"/>
    <hyperlink ref="D2511" location="'FICHES TECHNIQUES LOGES FROID'!A8409" display="'FICHES TECHNIQUES LOGES FROID'!A8409"/>
    <hyperlink ref="D1246" location="'FICHES TECHNIQUES LOGES FROID'!A9009" display="'FICHES TECHNIQUES LOGES FROID'!A9009"/>
    <hyperlink ref="D1212" location="'FICHES TECHNIQUES LOGES FROID'!A8963" display="'FICHES TECHNIQUES LOGES FROID'!A8963"/>
    <hyperlink ref="D2011" location="'FICHES TECHNIQUES LOGES FROID'!A9240" display="'FICHES TECHNIQUES LOGES FROID'!A9240"/>
    <hyperlink ref="D1751" location="'FICHES TECHNIQUES LOGES FROID'!A9381" display="'FICHES TECHNIQUES LOGES FROID'!A9381"/>
    <hyperlink ref="D402" location="'FICHES TECHNIQUES LOGES FROID'!A8733" display="'FICHES TECHNIQUES LOGES FROID'!A8733"/>
    <hyperlink ref="D398" location="'FICHES TECHNIQUES LOGES FROID'!A8917" display="'FICHES TECHNIQUES LOGES FROID'!A8917"/>
    <hyperlink ref="D82" location="'FICHES TECHNIQUES LOGES FROID'!A3078" display="'FICHES TECHNIQUES LOGES FROID'!A3078"/>
    <hyperlink ref="D1047" location="'FICHES TECHNIQUES LOGES FROID'!A9475" display="'FICHES TECHNIQUES LOGES FROID'!A9475"/>
    <hyperlink ref="D884" location="'FICHES TECHNIQUES LOGES FROID'!A9569" display="'FICHES TECHNIQUES LOGES FROID'!A9569"/>
    <hyperlink ref="D821" location="'FICHES TECHNIQUES LOGES CHAUD'!A4264" display="'FICHES TECHNIQUES LOGES CHAUD'!A4264"/>
    <hyperlink ref="D690" location="'FICHES TECHNIQUES LOGES CHAUD'!A4125" display="'FICHES TECHNIQUES LOGES CHAUD'!A4125"/>
    <hyperlink ref="D923" location="'FICHES TECHNIQUES LOGES FROID'!A8079" display="'FICHES TECHNIQUES LOGES FROID'!A8079"/>
    <hyperlink ref="D2416" location="'FICHES TECHNIQUES LOGES FROID'!A7939" display="'FICHES TECHNIQUES LOGES FROID'!A7939"/>
    <hyperlink ref="D922" location="'FICHES TECHNIQUES LOGES FROID'!A1000" display="'FICHES TECHNIQUES LOGES FROID'!A1000"/>
    <hyperlink ref="D2217" location="'FICHES TECHNIQUES LOGES FROID'!A3031" display="'FICHES TECHNIQUES LOGES FROID'!A3031"/>
    <hyperlink ref="D1698" location="'FICHES TECHNIQUES LOGES FROID'!A952" display="'FICHES TECHNIQUES LOGES FROID'!A952"/>
    <hyperlink ref="D2296" location="'FICHES TECHNIQUES LOGES CHAUD'!A4493" display="'FICHES TECHNIQUES LOGES CHAUD'!A4493"/>
    <hyperlink ref="D270" location="'FICHES TECHNIQUES LOGES FROID'!A302" display="'FICHES TECHNIQUES LOGES FROID'!A302"/>
    <hyperlink ref="D2420" location="'FICHES TECHNIQUES LOGES FROID'!A7296" display="'FICHES TECHNIQUES LOGES FROID'!A7296"/>
    <hyperlink ref="D1024" location="'FICHES TECHNIQUES LOGES FROID'!A1469" display="'FICHES TECHNIQUES LOGES FROID'!A1469"/>
    <hyperlink ref="D708" location="'FICHES TECHNIQUES LOGES CHAUD'!A4581" display="'FICHES TECHNIQUES LOGES CHAUD'!A4581"/>
    <hyperlink ref="D552" location="'FICHES TECHNIQUES LOGES CHAUD'!A258" display="'FICHES TECHNIQUES LOGES CHAUD'!A258"/>
    <hyperlink ref="D924" location="'FICHES TECHNIQUES LOGES FROID'!A1047" display="'FICHES TECHNIQUES LOGES FROID'!A1047"/>
    <hyperlink ref="D61" location="'FICHES TECHNIQUES LOGES FROID'!A128" display="'FICHES TECHNIQUES LOGES FROID'!A128"/>
    <hyperlink ref="D781" location="'FICHES TECHNIQUES LOGES CHAUD'!A4172" display="'FICHES TECHNIQUES LOGES CHAUD'!A4172"/>
    <hyperlink ref="D23" location="'FICHES TECHNIQUES LOGES CHAUD'!A134" display="'FICHES TECHNIQUES LOGES CHAUD'!A134"/>
    <hyperlink ref="D1974" location="'FICHES TECHNIQUES LOGES FROID'!A1996" display="'FICHES TECHNIQUES LOGES FROID'!A1996"/>
    <hyperlink ref="D2000" location="'FICHES TECHNIQUES LOGES FROID'!A2419" display="'FICHES TECHNIQUES LOGES FROID'!A2419"/>
    <hyperlink ref="D2453" location="'FICHES TECHNIQUES LOGES CHAUD'!A1378" display="'FICHES TECHNIQUES LOGES CHAUD'!A1378"/>
    <hyperlink ref="D928" location="'FICHES TECHNIQUES LOGES FROID'!A1804" display="'FICHES TECHNIQUES LOGES FROID'!A1804"/>
    <hyperlink ref="D2066" location="'FICHES TECHNIQUES LOGES FROID'!A4278" display="'FICHES TECHNIQUES LOGES FROID'!A4278"/>
    <hyperlink ref="D2024" location="'FICHES TECHNIQUES LOGES FROID'!A2325" display="'FICHES TECHNIQUES LOGES FROID'!A2325"/>
    <hyperlink ref="D2555" location="'FICHES TECHNIQUES LOGES FROID'!A4981" display="'FICHES TECHNIQUES LOGES FROID'!A4981"/>
    <hyperlink ref="D1021" location="'FICHES TECHNIQUES LOGES FROID'!A1518" display="'FICHES TECHNIQUES LOGES FROID'!A1518"/>
    <hyperlink ref="D2043" location="'FICHES TECHNIQUES LOGES FROID'!A9660" display="'FICHES TECHNIQUES LOGES FROID'!A9660"/>
    <hyperlink ref="D2040" location="'FICHES TECHNIQUES LOGES FROID'!A1756" display="'FICHES TECHNIQUES LOGES FROID'!A1756"/>
    <hyperlink ref="D2042" location="'FICHES TECHNIQUES LOGES FROID'!A2560" display="'FICHES TECHNIQUES LOGES FROID'!A2560"/>
    <hyperlink ref="D1453" location="'FICHES TECHNIQUES LOGES CHAUD'!A4674" display="'FICHES TECHNIQUES LOGES CHAUD'!A4674"/>
    <hyperlink ref="D1843" location="'FICHES TECHNIQUES LOGES CHAUD'!A4721" display="'FICHES TECHNIQUES LOGES CHAUD'!A4721"/>
    <hyperlink ref="D1844" location="'FICHES TECHNIQUES LOGES CHAUD'!A4768" display="'FICHES TECHNIQUES LOGES CHAUD'!A4768"/>
    <hyperlink ref="D585" location="'FICHES TECHNIQUES LOGES FROID'!A714" display="'FICHES TECHNIQUES LOGES FROID'!A714"/>
    <hyperlink ref="D464" location="'FICHES TECHNIQUES LOGES FROID'!A491" display="'FICHES TECHNIQUES LOGES FROID'!A491"/>
    <hyperlink ref="D2050" location="'FICHES TECHNIQUES LOGES FROID'!A9754" display="'FICHES TECHNIQUES LOGES FROID'!A9754"/>
    <hyperlink ref="D2500" location="'FICHES TECHNIQUES LOGES FROID'!A9801" display="'FICHES TECHNIQUES LOGES FROID'!A9801"/>
    <hyperlink ref="D210" location="'FICHES TECHNIQUES LOGES FROID'!A9894" display="'FICHES TECHNIQUES LOGES FROID'!A9894"/>
    <hyperlink ref="D2018" location="'FICHES TECHNIQUES LOGES FROID'!A2231" display="'FICHES TECHNIQUES LOGES FROID'!A2231"/>
    <hyperlink ref="D74" location="'FICHES TECHNIQUES LOGES FROID'!A8687" display="'FICHES TECHNIQUES LOGES FROID'!A8687"/>
    <hyperlink ref="D190" location="'FICHES TECHNIQUES LOGES CHAUD'!A3864" display="'FICHES TECHNIQUES LOGES CHAUD'!A3864"/>
    <hyperlink ref="D452" location="'FICHES TECHNIQUES LOGES CHAUD'!A3984" display="'FICHES TECHNIQUES LOGES CHAUD'!A3984"/>
    <hyperlink ref="D549" location="'FICHES TECHNIQUES LOGES CHAUD'!A3324" display="'FICHES TECHNIQUES LOGES CHAUD'!A3324"/>
    <hyperlink ref="D630" location="'FICHES TECHNIQUES LOGES CHAUD'!A4076" display="'FICHES TECHNIQUES LOGES CHAUD'!A4076"/>
    <hyperlink ref="D918" location="'FICHES TECHNIQUES LOGES FROID'!A8871" display="'FICHES TECHNIQUES LOGES FROID'!A8871"/>
    <hyperlink ref="D2199" location="'FICHES TECHNIQUES LOGES CHAUD'!A4355" display="'FICHES TECHNIQUES LOGES CHAUD'!A4355"/>
    <hyperlink ref="D2039" location="'FICHES TECHNIQUES LOGES FROID'!A9101" display="'FICHES TECHNIQUES LOGES FROID'!A9101"/>
    <hyperlink ref="D331" location="'FICHES TECHNIQUES LOGES CHAUD'!A3938" display="'FICHES TECHNIQUES LOGES CHAUD'!A3938"/>
    <hyperlink ref="D2014" location="'FICHES TECHNIQUES LOGES FROID'!A8593" display="'FICHES TECHNIQUES LOGES FROID'!A8593"/>
    <hyperlink ref="D2422" location="'FICHES TECHNIQUES LOGES FROID'!A7939" display="'FICHES TECHNIQUES LOGES FROID'!A7939"/>
    <hyperlink ref="D2003" location="'FICHES TECHNIQUES LOGES FROID'!A9848" display="'FICHES TECHNIQUES LOGES FROID'!A9848"/>
    <hyperlink ref="D1993" location="'FICHES TECHNIQUES LOGES FROID'!A5873" display="'FICHES TECHNIQUES LOGES FROID'!A5873"/>
    <hyperlink ref="D491" location="'FICHES TECHNIQUES LOGES FROID'!A538" display="'FICHES TECHNIQUES LOGES FROID'!A538"/>
    <hyperlink ref="D1023" location="'FICHES TECHNIQUES LOGES CHAUD'!A808" display="'FICHES TECHNIQUES LOGES CHAUD'!A808"/>
    <hyperlink ref="D81" location="'FICHES TECHNIQUES LOGES FROID'!A174" display="'FICHES TECHNIQUES LOGES FROID'!A174"/>
    <hyperlink ref="D221" location="'FICHES TECHNIQUES LOGES CHAUD'!A4538" display="'FICHES TECHNIQUES LOGES CHAUD'!A4538"/>
    <hyperlink ref="D1842" location="'FICHES TECHNIQUES LOGES CHAUD'!A4815" display="'FICHES TECHNIQUES LOGES CHAUD'!A4815"/>
    <hyperlink ref="D2027" location="'FICHES TECHNIQUES LOGES FROID'!A8362" display="'FICHES TECHNIQUES LOGES FROID'!A8362"/>
    <hyperlink ref="D2020" location="'FICHES TECHNIQUES LOGES FROID'!A9288" display="'FICHES TECHNIQUES LOGES FROID'!A9288"/>
    <hyperlink ref="D547" location="'FICHES TECHNIQUES LOGES CHAUD'!A173" display="'FICHES TECHNIQUES LOGES CHAUD'!A173"/>
    <hyperlink ref="D839" location="'FICHES TECHNIQUES LOGES CHAUD'!A4310" display="'FICHES TECHNIQUES LOGES CHAUD'!A4310"/>
    <hyperlink ref="D1973" location="'FICHES TECHNIQUES LOGES FROID'!A349" display="'FICHES TECHNIQUES LOGES FROID'!A349"/>
    <hyperlink ref="D2064" location="'FICHES TECHNIQUES LOGES FROID'!A4840" display="'FICHES TECHNIQUES LOGES FROID'!A4840"/>
    <hyperlink ref="D2059" location="'FICHES TECHNIQUES LOGES FROID'!A9334" display="'FICHES TECHNIQUES LOGES FROID'!A9334"/>
    <hyperlink ref="D2055" location="'FICHES TECHNIQUES LOGES FROID'!A9428" display="'FICHES TECHNIQUES LOGES FROID'!A9428"/>
    <hyperlink ref="D19" location="'FICHES TECHNIQUES LOGES CHAUD'!A134" display="'FICHES TECHNIQUES LOGES CHAUD'!A134"/>
    <hyperlink ref="D2557" location="'FICHES TECHNIQUES LOGES FROID'!A5263" display="'FICHES TECHNIQUES LOGES FROID'!A5263"/>
    <hyperlink ref="D894" location="'FICHES TECHNIQUES LOGES CHAUD'!A3836" display="'FICHES TECHNIQUES LOGES CHAUD'!A3836"/>
    <hyperlink ref="D469" location="'FICHES TECHNIQUES LOGES FROID'!A9987" display="'FICHES TECHNIQUES LOGES FROID'!A9987"/>
    <hyperlink ref="D1216" location="'FICHES TECHNIQUES LOGES CHAUD'!A524" display="'FICHES TECHNIQUES LOGES CHAUD'!A524"/>
    <hyperlink ref="D38" location="'FICHES TECHNIQUES LOGES FROID'!A8173" display="'FICHES TECHNIQUES LOGES FROID'!A8173"/>
    <hyperlink ref="D2094" location="'FICHES TECHNIQUES LOGES FROID'!A2842" display="'FICHES TECHNIQUES LOGES FROID'!A2842"/>
    <hyperlink ref="D2162" location="'FICHES TECHNIQUES LOGES FROID'!A2889" display="'FICHES TECHNIQUES LOGES FROID'!A2889"/>
    <hyperlink ref="D638" location="'FICHES TECHNIQUES LOGES FROID'!A809" display="'FICHES TECHNIQUES LOGES FROID'!A809"/>
    <hyperlink ref="D2130" location="'FICHES TECHNIQUES LOGES FROID'!A2748" display="'FICHES TECHNIQUES LOGES FROID'!A2748"/>
    <hyperlink ref="D2159" location="'FICHES TECHNIQUES LOGES FROID'!A2842" display="'FICHES TECHNIQUES LOGES FROID'!A2842"/>
    <hyperlink ref="D508" location="'FICHES TECH HORS D''OEUVRES'!A2479" display="'FICHES TECH HORS D''OEUVRES'!A2479"/>
    <hyperlink ref="D467" location="'FICHES TECH HORS D''OEUVRES'!A2509" display="'FICHES TECH HORS D''OEUVRES'!A2509"/>
    <hyperlink ref="D2124" location="'FICHES TECH HORS D''OEUVRES'!A2701" display="'FICHES TECH HORS D''OEUVRES'!A2701"/>
    <hyperlink ref="D2516" location="'FICHES TECHNIQUES LOGES FROID'!A8315" display="'FICHES TECHNIQUES LOGES FROID'!A8315"/>
    <hyperlink ref="D1657" location="'FICHES TECHNIQUES LOGES FROID'!A2795" display="'FICHES TECHNIQUES LOGES FROID'!A2795"/>
    <hyperlink ref="D2325" location="'FICHES TECH TABLE DU CHEF '!A467" display="'FICHES TECH TABLE DU CHEF '!A467"/>
    <hyperlink ref="D1126" location="'FICHES TECH TABLE DU CHEF '!A4491" display="'FICHES TECH TABLE DU CHEF '!A4491"/>
    <hyperlink ref="D2444" location="'FICHES TECH TABLE DU CHEF '!A4521" display="'FICHES TECH TABLE DU CHEF '!A4521"/>
    <hyperlink ref="D2445" location="'FICHES TECH TABLE DU CHEF '!A4551" display="'FICHES TECH TABLE DU CHEF '!A4551"/>
    <hyperlink ref="D1288" location="'FICHES TECHNIQUES LOGES CHAUD'!A2832" display="'FICHES TECHNIQUES LOGES CHAUD'!A2832"/>
    <hyperlink ref="D2129" location="'FICHES TECHNIQUES LOGES CHAUD'!A3277" display="'FICHES TECHNIQUES LOGES CHAUD'!A3277"/>
    <hyperlink ref="D1286" location="'FICHES TECHNIQUES LOGES CHAUD'!A3230" display="'FICHES TECHNIQUES LOGES CHAUD'!A3230"/>
    <hyperlink ref="D593" location="'FICHES TECHNIQUES LOGES FROID'!A6388" display="'FICHES TECHNIQUES LOGES FROID'!A6388"/>
    <hyperlink ref="D63" location="'FICHES TECHNIQUES LOGES FROID'!A6109" display="'FICHES TECHNIQUES LOGES FROID'!A6109"/>
    <hyperlink ref="D2542" location="'FICHES TECHNIQUES LOGES FROID'!A6203" display="'FICHES TECHNIQUES LOGES FROID'!A6203"/>
    <hyperlink ref="D2104" location="'LES SAUCES DE BASES'!A1627" display="'LES SAUCES DE BASES'!A1627"/>
    <hyperlink ref="D2540" location="'FICHES TECHNIQUES LOGES FROID'!A10224" display="'FICHES TECHNIQUES LOGES FROID'!A10224"/>
    <hyperlink ref="D642" location="'FICHES TECHNIQUES LOGES FROID'!A10367" display="'FICHES TECHNIQUES LOGES FROID'!A10367"/>
    <hyperlink ref="D80" location="'FICHES TECHNIQUES LOGES CHAUD'!A46" display="'FICHES TECHNIQUES LOGES CHAUD'!A46"/>
    <hyperlink ref="D2522" location="'FICHES TECHNIQUES LOGES FROID'!A10416" display="'FICHES TECHNIQUES LOGES FROID'!A10416"/>
    <hyperlink ref="D565" location="'FICHES TECHNIQUES LOGES FROID'!A10465" display="'FICHES TECHNIQUES LOGES FROID'!A10465"/>
    <hyperlink ref="D580" location="'FICHES TECHNIQUES LOGES FROID'!A10513" display="'FICHES TECHNIQUES LOGES FROID'!A10513"/>
    <hyperlink ref="D2397" location="'FICHES TECHNIQUES LOGES FROID'!A10561" display="'FICHES TECHNIQUES LOGES FROID'!A10561"/>
    <hyperlink ref="D659" location="'FICHES TECHNIQUES LOGES FROID'!A10609" display="'FICHES TECHNIQUES LOGES FROID'!A10609"/>
    <hyperlink ref="D437" location="'FICHES TECHNIQUES LOGES FROID'!A10658" display="'FICHES TECHNIQUES LOGES FROID'!A10658"/>
    <hyperlink ref="D1748" location="'FICHES TECHNIQUES LOGES FROID'!A10706" display="'FICHES TECHNIQUES LOGES FROID'!A10706"/>
    <hyperlink ref="D1871" location="'FICHES TECHNIQUES LOGES CHAUD'!A5099" display="'FICHES TECHNIQUES LOGES CHAUD'!A5099"/>
    <hyperlink ref="D1978" location="'FICHES TECHNIQUES LOGES FROID'!A10802" display="'FICHES TECHNIQUES LOGES FROID'!A10802"/>
    <hyperlink ref="D2537" location="'FICHES TECHNIQUES LOGES FROID'!A10850" display="'FICHES TECHNIQUES LOGES FROID'!A10850"/>
    <hyperlink ref="D986" location="'FICHES TECHNIQUES LOGES FROID'!A10946" display="'FICHES TECHNIQUES LOGES FROID'!A10946"/>
    <hyperlink ref="D1390" location="'FICHES TECHNIQUES LOGES FROID'!A11042" display="'FICHES TECHNIQUES LOGES FROID'!A11042"/>
    <hyperlink ref="D2171" location="'FICHES TECHNIQUES LOGES FROID'!A2937" display="'FICHES TECHNIQUES LOGES FROID'!A2937"/>
    <hyperlink ref="D2102" location="'LES SAUCES DE BASES'!A1357" display="'LES SAUCES DE BASES'!A1357"/>
    <hyperlink ref="D355" location="'FICHES TECHNIQUES LOGES CHAUD'!A5645" display="'FICHES TECHNIQUES LOGES CHAUD'!A5645"/>
    <hyperlink ref="D1287" location="'FICHES TECHNIQUES LOGES CHAUD'!A5693" display="'FICHES TECHNIQUES LOGES CHAUD'!A5693"/>
    <hyperlink ref="D1703" location="'FICHES TECHNIQUES LOGES CHAUD'!A5741" display="'FICHES TECHNIQUES LOGES CHAUD'!A5741"/>
    <hyperlink ref="D2095" location="'LES SAUCES DE BASES'!A1658" display="'LES SAUCES DE BASES'!A1658"/>
    <hyperlink ref="D1762" location="'FICHES TECHNIQUES LOGES CHAUD'!A5789" display="'FICHES TECHNIQUES LOGES CHAUD'!A5789"/>
    <hyperlink ref="D2346" location="'FICHES TECHNIQUES LOGES FROID'!A7245" display="'FICHES TECHNIQUES LOGES FROID'!A7245"/>
    <hyperlink ref="D1798" location="'FICHES TECHNIQUES LOGES FROID'!A11280" display="'FICHES TECHNIQUES LOGES FROID'!A11280"/>
    <hyperlink ref="D2503" location="'FICHES TECHNIQUES LOGES FROID'!A11568" display="'FICHES TECHNIQUES LOGES FROID'!A11568"/>
    <hyperlink ref="D2504" location="'FICHES TECHNIQUES LOGES FROID'!A6626" display="'FICHES TECHNIQUES LOGES FROID'!A6626"/>
    <hyperlink ref="D2400" location="'FICHES TECHNIQUES LOGES FROID'!A11617" display="'FICHES TECHNIQUES LOGES FROID'!A11617"/>
    <hyperlink ref="D754" location="'FICHES TECHNIQUES LOGES FROID'!A11424" display="'FICHES TECHNIQUES LOGES FROID'!A11424"/>
    <hyperlink ref="D517" location="'FICHES TECHNIQUES LOGES FROID'!A11472" display="'FICHES TECHNIQUES LOGES FROID'!A11472"/>
    <hyperlink ref="D497" location="'FICHES TECHNIQUES LOGES FROID'!A11812" display="'FICHES TECHNIQUES LOGES FROID'!A11812"/>
    <hyperlink ref="D2345" location="'FICHES TECHNIQUES LOGES FROID'!A11763" display="'FICHES TECHNIQUES LOGES FROID'!A11763"/>
    <hyperlink ref="D36" location="'FICHES TECHNIQUES LOGES FROID'!A54" display="'FICHES TECHNIQUES LOGES FROID'!A54"/>
    <hyperlink ref="D2402" location="'FICHES TECHNIQUES LOGES FROID'!A11909" display="'FICHES TECHNIQUES LOGES FROID'!A11909"/>
    <hyperlink ref="D2025" location="'FICHES TECHNIQUES LOGES FROID'!A10898" display="'FICHES TECHNIQUES LOGES FROID'!A10898"/>
    <hyperlink ref="D2224" location="'FICHES TECHNIQUES LOGES FROID'!A11090" display="'FICHES TECHNIQUES LOGES FROID'!A11090"/>
    <hyperlink ref="D2016" location="'FICHES TECHNIQUES LOGES FROID'!A11138" display="'FICHES TECHNIQUES LOGES FROID'!A11138"/>
    <hyperlink ref="D1135" location="'FICHES TECHNIQUES LOGES FROID'!A11186" display="'FICHES TECHNIQUES LOGES FROID'!A11186"/>
    <hyperlink ref="D208" location="'FICHES TECHNIQUES LOGES CHAUD'!A5501" display="'FICHES TECHNIQUES LOGES CHAUD'!A5501"/>
    <hyperlink ref="D290" location="'FICHES TECHNIQUES LOGES CHAUD'!A5549" display="'FICHES TECHNIQUES LOGES CHAUD'!A5549"/>
    <hyperlink ref="D2134" location="'PRODUITS ET RECETTES'!A821" display="'PRODUITS ET RECETTES'!A821"/>
    <hyperlink ref="D2182" location="'LES SAUCES DE BASES'!A594" display="'LES SAUCES DE BASES'!A594"/>
    <hyperlink ref="D2261" location="'FICHES TECHNIQUES LOGES FROID'!A10271" display="'FICHES TECHNIQUES LOGES FROID'!A10271"/>
    <hyperlink ref="D2501" location="'LES SAUCES DE BASES'!A749" display="'LES SAUCES DE BASES'!A749"/>
    <hyperlink ref="D2515" location="'LES SAUCES DE BASES'!A685" display="'LES SAUCES DE BASES'!A685"/>
    <hyperlink ref="D2510" location="'LES SAUCES DE BASES'!A627" display="'LES SAUCES DE BASES'!A627"/>
    <hyperlink ref="D2532" location="'PRODUITS ET RECETTES'!A562" display="'PRODUITS ET RECETTES'!A562"/>
    <hyperlink ref="D339" location="'FICHES TECHNIQUES LOGES CHAUD'!A6082" display="'FICHES TECHNIQUES LOGES CHAUD'!A6082"/>
    <hyperlink ref="D1998" location="'FICHES TECHNIQUES LOGES CHAUD'!A6110" display="'FICHES TECHNIQUES LOGES CHAUD'!A6110"/>
    <hyperlink ref="D1985" location="'FICHES TECHNIQUES LOGES CHAUD'!A6138" display="'FICHES TECHNIQUES LOGES CHAUD'!A6138"/>
    <hyperlink ref="D191" location="'FICHES TECHNIQUES LOGES CHAUD'!A6166" display="'FICHES TECHNIQUES LOGES CHAUD'!A6166"/>
    <hyperlink ref="D1631" location="'FICHES TECHNIQUES LOGES CHAUD'!A6194" display="'FICHES TECHNIQUES LOGES CHAUD'!A6194"/>
    <hyperlink ref="D78" location="'FICHES TECHNIQUES LOGES CHAUD'!A6250" display="'FICHES TECHNIQUES LOGES CHAUD'!A6250"/>
    <hyperlink ref="D1244" location="'FICHES TECHNIQUES LOGES CHAUD'!A6278" display="'FICHES TECHNIQUES LOGES CHAUD'!A6278"/>
    <hyperlink ref="D760" location="'FICHES TECHNIQUES LOGES CHAUD'!A6362" display="'FICHES TECHNIQUES LOGES CHAUD'!A6362"/>
    <hyperlink ref="D2215" location="'FICHES TECHNIQUES LOGES CHAUD'!A6390" display="'FICHES TECHNIQUES LOGES CHAUD'!A6390"/>
    <hyperlink ref="D2326" location="'FICHES TECHNIQUES LOGES CHAUD'!A6446" display="'FICHES TECHNIQUES LOGES CHAUD'!A6446"/>
    <hyperlink ref="D2008" location="'FICHES TECHNIQUES LOGES CHAUD'!A6474" display="'FICHES TECHNIQUES LOGES CHAUD'!A6474"/>
    <hyperlink ref="D2087" location="'LES SAUCES DE BASES'!A1691" display="'LES SAUCES DE BASES'!A1691"/>
    <hyperlink ref="D1999" location="'FICHES TECHNIQUES LOGES CHAUD'!A6502" display="'FICHES TECHNIQUES LOGES CHAUD'!A6502"/>
    <hyperlink ref="D1952" location="'FICHES TECHNIQUES LOGES CHAUD'!A6530" display="'FICHES TECHNIQUES LOGES CHAUD'!A6530"/>
    <hyperlink ref="D2181" location="'LES SAUCES DE BASES'!A1724" display="'LES SAUCES DE BASES'!A1724"/>
    <hyperlink ref="D831" location="'FICHES TECHNIQUES LOGES CHAUD'!A6558" display="'FICHES TECHNIQUES LOGES CHAUD'!A6558"/>
    <hyperlink ref="D37" location="'FICHES TECHNIQUES LOGES CHAUD'!A6440" display="'FICHES TECHNIQUES LOGES CHAUD'!A6440"/>
    <hyperlink ref="D434" location="'FICHES TECHNIQUES LOGES CHAUD'!A6612" display="'FICHES TECHNIQUES LOGES CHAUD'!A6612"/>
    <hyperlink ref="D333" location="'FICHES TECHNIQUES LOGES CHAUD'!A6668" display="'FICHES TECHNIQUES LOGES CHAUD'!A6668"/>
    <hyperlink ref="D1420" location="'FICHES TECHNIQUES LOGES CHAUD'!A714" display="'FICHES TECHNIQUES LOGES CHAUD'!A714"/>
    <hyperlink ref="D1953" location="'FICHES TECHNIQUES LOGES CHAUD'!A6696" display="'FICHES TECHNIQUES LOGES CHAUD'!A6696"/>
    <hyperlink ref="D1889" location="'FICHES TECHNIQUES LOGES CHAUD'!A6724" display="'FICHES TECHNIQUES LOGES CHAUD'!A6724"/>
    <hyperlink ref="D1972" location="'FICHES TECHNIQUES LOGES CHAUD'!A6780" display="'FICHES TECHNIQUES LOGES CHAUD'!A6780"/>
    <hyperlink ref="D347" location="'FICHES TECHNIQUES LOGES CHAUD'!A6838" display="'FICHES TECHNIQUES LOGES CHAUD'!A6838"/>
    <hyperlink ref="D2001" location="'FICHES TECHNIQUES LOGES FROID'!A7798" display="'FICHES TECHNIQUES LOGES FROID'!A7798"/>
    <hyperlink ref="D827" location="'FICHES TECHNIQUES LOGES CHAUD'!A6864" display="'FICHES TECHNIQUES LOGES CHAUD'!A6864"/>
    <hyperlink ref="D610" location="'FICHES TECHNIQUES LOGES CHAUD'!A6808" display="'FICHES TECHNIQUES LOGES CHAUD'!A6808"/>
    <hyperlink ref="D2433" location="'FICHES TECHNIQUES LOGES CHAUD'!A6948" display="'FICHES TECHNIQUES LOGES CHAUD'!A6948"/>
    <hyperlink ref="D1141" location="'FICHES TECHNIQUES LOGES CHAUD'!A6920" display="'FICHES TECHNIQUES LOGES CHAUD'!A6920"/>
    <hyperlink ref="D269" location="'FICHES TECHNIQUES LOGES CHAUD'!A6976" display="'FICHES TECHNIQUES LOGES CHAUD'!A6976"/>
    <hyperlink ref="D2322" location="'FICHES TECHNIQUES LOGES CHAUD'!A7004" display="'FICHES TECHNIQUES LOGES CHAUD'!A7004"/>
    <hyperlink ref="D2026" location="'FICHES TECHNIQUES LOGES CHAUD'!A7032" display="'FICHES TECHNIQUES LOGES CHAUD'!A7032"/>
    <hyperlink ref="D1977" location="'FICHES TECHNIQUES LOGES CHAUD'!A7060" display="'FICHES TECHNIQUES LOGES CHAUD'!A7060"/>
    <hyperlink ref="D2072" location="'LES SAUCES DE BASES'!A1755" display="'LES SAUCES DE BASES'!A1755"/>
    <hyperlink ref="D825" location="'FICHES TECHNIQUES LOGES CHAUD'!A7088" display="'FICHES TECHNIQUES LOGES CHAUD'!A7088"/>
    <hyperlink ref="D28" location="'FICHES TECHNIQUES LOGES FROID'!A12012" display="'FICHES TECHNIQUES LOGES FROID'!A12012"/>
    <hyperlink ref="D495" location="'FICHES TECHNIQUES LOGES FROID'!A11958" display="'FICHES TECHNIQUES LOGES FROID'!A11958"/>
    <hyperlink ref="D644" location="'FICHES TECHNIQUES LOGES FROID'!A12059" display="'FICHES TECHNIQUES LOGES FROID'!A12059"/>
    <hyperlink ref="D563" location="'FICHES TECHNIQUES LOGES FROID'!A12116" display="'FICHES TECHNIQUES LOGES FROID'!A12116"/>
    <hyperlink ref="D1969" location="'FICHES TECHNIQUES LOGES FROID'!A10754" display="'FICHES TECHNIQUES LOGES FROID'!A10754"/>
    <hyperlink ref="D1248" location="'FICHES TECHNIQUES LOGES FROID'!A6530" display="'FICHES TECHNIQUES LOGES FROID'!A6530"/>
    <hyperlink ref="D2143" location="'FICHES TECHNIQUES LOGES FROID'!A12286" display="'FICHES TECHNIQUES LOGES FROID'!A12286"/>
    <hyperlink ref="D686" location="'FICHES TECHNIQUES LOGES FROID'!A12227" display="'FICHES TECHNIQUES LOGES FROID'!A12227"/>
    <hyperlink ref="D2373" location="'FICHES TECHNIQUES LOGES CHAUD'!A7145" display="'FICHES TECHNIQUES LOGES CHAUD'!A7145"/>
    <hyperlink ref="D637" location="'FICHES TECHNIQUES LOGES FROID'!A12172" display="'FICHES TECHNIQUES LOGES FROID'!A12172"/>
    <hyperlink ref="D1917" location="'FICHES TECHNIQUES LOGES CHAUD'!A7257" display="'FICHES TECHNIQUES LOGES CHAUD'!A7257"/>
    <hyperlink ref="D768" location="'FICHES TECHNIQUES LOGES CHAUD'!A7200" display="'FICHES TECHNIQUES LOGES CHAUD'!A7200"/>
    <hyperlink ref="D1775" location="'FICHES TECHNIQUES LOGES CHAUD'!A7312" display="'FICHES TECHNIQUES LOGES CHAUD'!A7312"/>
    <hyperlink ref="D824" location="'FICHES TECHNIQUES LOGES CHAUD'!A7367" display="'FICHES TECHNIQUES LOGES CHAUD'!A7367"/>
    <hyperlink ref="D885" location="'FICHES TECHNIQUES LOGES FROID'!A12341" display="'FICHES TECHNIQUES LOGES FROID'!A12341"/>
    <hyperlink ref="D1612" location="'FICHES TECHNIQUES LOGES CHAUD'!A7424" display="'FICHES TECHNIQUES LOGES CHAUD'!A7424"/>
    <hyperlink ref="D1752" location="'FICHES TECHNIQUES LOGES CHAUD'!A7479" display="'FICHES TECHNIQUES LOGES CHAUD'!A7479"/>
    <hyperlink ref="D1790" location="'FICHES TECHNIQUES LOGES CHAUD'!A7534" display="'FICHES TECHNIQUES LOGES CHAUD'!A7534"/>
    <hyperlink ref="D1869" location="'FICHES TECHNIQUES LOGES FROID'!A12398" display="'FICHES TECHNIQUES LOGES FROID'!A12398"/>
    <hyperlink ref="D1976" location="'FICHES TECHNIQUES LOGES FROID'!A12453" display="'FICHES TECHNIQUES LOGES FROID'!A12453"/>
    <hyperlink ref="D2012" location="'FICHES TECHNIQUES LOGES FROID'!A12508" display="'FICHES TECHNIQUES LOGES FROID'!A12508"/>
    <hyperlink ref="D2015" location="'FICHES TECHNIQUES LOGES FROID'!A12563" display="'FICHES TECHNIQUES LOGES FROID'!A12563"/>
    <hyperlink ref="D1215" location="'FICHES TECHNIQUES LOGES CHAUD'!A7647" display="'FICHES TECHNIQUES LOGES CHAUD'!A7647"/>
    <hyperlink ref="D2297" location="'FICHES TECHNIQUES LOGES CHAUD'!A7589" display="'FICHES TECHNIQUES LOGES CHAUD'!A7589"/>
    <hyperlink ref="D2389" location="'FICHES TECHNIQUES LOGES FROID'!A12675" display="'FICHES TECHNIQUES LOGES FROID'!A12675"/>
    <hyperlink ref="D2435" location="'FICHES TECHNIQUES LOGES FROID'!A12731" display="'FICHES TECHNIQUES LOGES FROID'!A12731"/>
    <hyperlink ref="D2456" location="'FICHES TECHNIQUES LOGES FROID'!A12786" display="'FICHES TECHNIQUES LOGES FROID'!A12786"/>
    <hyperlink ref="D1923" location="'FICHES TECHNIQUES LOGES CHAUD'!A7759" display="'FICHES TECHNIQUES LOGES CHAUD'!A7759"/>
    <hyperlink ref="D263" location="'FICHES TECHNIQUES LOGES CHAUD'!A7702" display="'FICHES TECHNIQUES LOGES CHAUD'!A7702"/>
    <hyperlink ref="D328" location="'FICHES TECHNIQUES LOGES CHAUD'!A7815" display="'FICHES TECHNIQUES LOGES CHAUD'!A7815"/>
    <hyperlink ref="D338" location="'FICHES TECHNIQUES LOGES FROID'!A12843" display="'FICHES TECHNIQUES LOGES FROID'!A12843"/>
    <hyperlink ref="D1757" location="'FICHES TECHNIQUES LOGES CHAUD'!A7927" display="'FICHES TECHNIQUES LOGES CHAUD'!A7927"/>
    <hyperlink ref="D342" location="'FICHES TECHNIQUES LOGES CHAUD'!A7870" display="'FICHES TECHNIQUES LOGES CHAUD'!A7870"/>
    <hyperlink ref="D629" location="'FICHES TECHNIQUES LOGES CHAUD'!A7983" display="'FICHES TECHNIQUES LOGES CHAUD'!A7983"/>
    <hyperlink ref="D772" location="'FICHES TECHNIQUES LOGES FROID'!A12889" display="'FICHES TECHNIQUES LOGES FROID'!A12889"/>
    <hyperlink ref="D829" location="'FICHES TECHNIQUES LOGES CHAUD'!A8038" display="'FICHES TECHNIQUES LOGES CHAUD'!A8038"/>
    <hyperlink ref="D1300" location="'FICHES TECHNIQUES LOGES CHAUD'!A8096" display="'FICHES TECHNIQUES LOGES CHAUD'!A8096"/>
    <hyperlink ref="D1885" location="'FICHES TECHNIQUES LOGES CHAUD'!A8153" display="'FICHES TECHNIQUES LOGES CHAUD'!A8153"/>
    <hyperlink ref="D685" location="'FICHES TECHNIQUES LOGES FROID'!A12955" display="'FICHES TECHNIQUES LOGES FROID'!A12955"/>
    <hyperlink ref="D1984" location="'FICHES TECHNIQUES LOGES FROID'!A13013" display="'FICHES TECHNIQUES LOGES FROID'!A13013"/>
    <hyperlink ref="D1988" location="'FICHES TECHNIQUES LOGES FROID'!A13070" display="'FICHES TECHNIQUES LOGES FROID'!A13070"/>
    <hyperlink ref="D1991" location="'FICHES TECHNIQUES LOGES FROID'!A13127" display="'FICHES TECHNIQUES LOGES FROID'!A13127"/>
    <hyperlink ref="D2005" location="'FICHES TECHNIQUES LOGES FROID'!A13184" display="'FICHES TECHNIQUES LOGES FROID'!A13184"/>
    <hyperlink ref="D592" location="'FICHE TECHNIQUES MAJ#1'!A2179" display="'FICHE TECHNIQUES MAJ#1'!A2179"/>
    <hyperlink ref="D2349" location="'FICHES TECHNIQUES LOGES FROID'!A13241" display="'FICHES TECHNIQUES LOGES FROID'!A13241"/>
    <hyperlink ref="D2319" location="'FICHES TECHNIQUES LOGES FROID'!A13411" display="'FICHES TECHNIQUES LOGES FROID'!A13411"/>
    <hyperlink ref="D2558" location="'FICHES TECHNIQUES LOGES FROID'!A13468" display="'FICHES TECHNIQUES LOGES FROID'!A13468"/>
    <hyperlink ref="D99" location="'FICHES TECHNIQUES LOGES FROID'!A13354" display="'FICHES TECHNIQUES LOGES FROID'!A13354"/>
    <hyperlink ref="D2556" location="'FICHES TECHNIQUES LOGES FROID'!A13468" display="'FICHES TECHNIQUES LOGES FROID'!A13468"/>
    <hyperlink ref="D1982" location="'FICHE TECHNIQUES JOURNALISTES '!A1353" display="'FICHE TECHNIQUES JOURNALISTES '!A1353"/>
    <hyperlink ref="D1247" location="'FICHES TECHNIQUES LOGES FROID'!A13639" display="'FICHES TECHNIQUES LOGES FROID'!A13639"/>
    <hyperlink ref="D161" location="'FICHES TECHNIQUES LOGES FROID'!A13867" display="'FICHES TECHNIQUES LOGES FROID'!A13867"/>
    <hyperlink ref="D2443" location="'FICHES TECHNIQUES LOGES FROID'!A14095" display="'FICHES TECHNIQUES LOGES FROID'!A14095"/>
    <hyperlink ref="D1214" location="'FICHES TECHNIQUES LOGES CHAUD'!A8838" display="'FICHES TECHNIQUES LOGES CHAUD'!A8838"/>
    <hyperlink ref="D1828" location="'FICHES TECHNIQUES LOGES CHAUD'!A8896" display="'FICHES TECHNIQUES LOGES CHAUD'!A8896"/>
    <hyperlink ref="D2524" location="'FICHES TECHNIQUES LOGES FROID'!A14494" display="'FICHES TECHNIQUES LOGES FROID'!A14494"/>
    <hyperlink ref="D2062" location="'FICHES TECHNIQUES LOGES FROID'!A14608" display="'FICHES TECHNIQUES LOGES FROID'!A14608"/>
    <hyperlink ref="D2061" location="'FICHES TECHNIQUES LOGES FROID'!A14665" display="'FICHES TECHNIQUES LOGES FROID'!A14665"/>
    <hyperlink ref="D2057" location="'FICHES TECHNIQUES LOGES FROID'!A14722" display="'FICHES TECHNIQUES LOGES FROID'!A14722"/>
    <hyperlink ref="D30" location="'FICHES TECHNIQUES LOGES FROID'!A13810" display="'FICHES TECHNIQUES LOGES FROID'!A13810"/>
    <hyperlink ref="D2125" location="'FICHES TECHNIQUES LOGES CHAUD'!A9190" display="'FICHES TECHNIQUES LOGES CHAUD'!A9190"/>
    <hyperlink ref="D101" location="'FICHES TECHNIQUES LOGES FROID'!A13525" display="'FICHES TECHNIQUES LOGES FROID'!A13525"/>
    <hyperlink ref="D1995" location="'FICHES TECHNIQUES LOGES FROID'!A13297" display="'FICHES TECHNIQUES LOGES FROID'!A13297"/>
    <hyperlink ref="D2546" location="'FICHES TECHNIQUES LOGES FROID'!A3881" display="'FICHES TECHNIQUES LOGES FROID'!A3881"/>
    <hyperlink ref="D2279" location="'FICHES TECHNIQUES LOGES CHAUD'!A9426" display="'FICHES TECHNIQUES LOGES CHAUD'!A9426"/>
    <hyperlink ref="D2216" location="'FICHES TECHNIQUES LOGES CHAUD'!A9485" display="'FICHES TECHNIQUES LOGES CHAUD'!A9485"/>
    <hyperlink ref="D1191" location="'FICHES TECHNIQUES LOGES CHAUD'!A9544" display="'FICHES TECHNIQUES LOGES CHAUD'!A9544"/>
    <hyperlink ref="D733" location="'FICHES TECHNIQUES LOGES CHAUD'!A9603" display="'FICHES TECHNIQUES LOGES CHAUD'!A9603"/>
    <hyperlink ref="D1979" location="'FICHES TECHNIQUES LOGES CHAUD'!A9662" display="'FICHES TECHNIQUES LOGES CHAUD'!A9662"/>
    <hyperlink ref="D1990" location="'FICHES TECHNIQUES LOGES CHAUD'!A9721" display="'FICHES TECHNIQUES LOGES CHAUD'!A9721"/>
    <hyperlink ref="D108" location="'FICHES TECHNIQUES LOGES CHAUD'!A9780" display="'FICHES TECHNIQUES LOGES CHAUD'!A9780"/>
    <hyperlink ref="D2344" location="'FICHES TECHNIQUES LOGES CHAUD'!A9898" display="'FICHES TECHNIQUES LOGES CHAUD'!A9898"/>
    <hyperlink ref="D1096" location="'FICHES TECHNIQUES LOGES CHAUD'!A9839" display="'FICHES TECHNIQUES LOGES CHAUD'!A9839"/>
    <hyperlink ref="D1870" location="'FICHES TECHNIQUES LOGES CHAUD'!A9957" display="'FICHES TECHNIQUES LOGES CHAUD'!A9957"/>
    <hyperlink ref="D529" location="'FICHES TECHNIQUES LOGES FROID'!A13981" display="'FICHES TECHNIQUES LOGES FROID'!A13981"/>
    <hyperlink ref="D2067" location="'FICHES TECHNIQUES LOGES FROID'!A12618" display="'FICHES TECHNIQUES LOGES FROID'!A12618"/>
    <hyperlink ref="D2060" location="'FICHES TECHNIQUES LOGES FROID'!A15121" display="'FICHES TECHNIQUES LOGES FROID'!A15121"/>
    <hyperlink ref="D1800" location="'FICHES TECHNIQUES LOGES FROID'!A15235" display="'FICHES TECHNIQUES LOGES FROID'!A15235"/>
    <hyperlink ref="D1981" location="'FICHES TECHNIQUES LOGES CHAUD'!A10075" display="'FICHES TECHNIQUES LOGES CHAUD'!A10075"/>
    <hyperlink ref="D1294" location="'FICHES TECHNIQUES LOGES CHAUD'!A10134" display="'FICHES TECHNIQUES LOGES CHAUD'!A10134"/>
    <hyperlink ref="D1093" location="'FICHES TECHNIQUES LOGES CHAUD'!A10193" display="'FICHES TECHNIQUES LOGES CHAUD'!A10193"/>
    <hyperlink ref="D1048" location="'FICHES TECHNIQUES LOGES CHAUD'!A10252" display="'FICHES TECHNIQUES LOGES CHAUD'!A10252"/>
    <hyperlink ref="D2278" location="'FICH.TECH. BANQUET 2013 PT DÉJ.'!A888" display="'FICH.TECH. BANQUET 2013 PT DÉJ.'!A888"/>
    <hyperlink ref="D1848" location="'FICH.TECH. BANQUET 2013 PT DÉJ.'!A1108" display="'FICH.TECH. BANQUET 2013 PT DÉJ.'!A1108"/>
    <hyperlink ref="D527" location="'FICHES TECHNIQUES PAUSES'!A667" display="'FICHES TECHNIQUES PAUSES'!A667"/>
    <hyperlink ref="D1992" location="'FICHES TECH TABLE DU CHEF '!A4461" display="'FICHES TECH TABLE DU CHEF '!A4461"/>
    <hyperlink ref="D1802" location="'FICHES TECH TABLE DU CHEF '!A4341" display="'FICHES TECH TABLE DU CHEF '!A4341"/>
    <hyperlink ref="D31" location="'FICHES TECHNIQUES LOGES FROID'!A7010" display="'FICHES TECHNIQUES LOGES FROID'!A7010"/>
    <hyperlink ref="D2517" location="'FICHES TECHNIQUES LOGES FROID'!A3500" display="'FICHES TECHNIQUES LOGES FROID'!A3500"/>
    <hyperlink ref="D2531" location="'FICHES TECHNIQUES LOGES FROID'!A7147" display="'FICHES TECHNIQUES LOGES FROID'!A7147"/>
    <hyperlink ref="D1468" location="'FICHES TECHNIQUES LOGES FROID'!A15406" display="'FICHES TECHNIQUES LOGES FROID'!A15406"/>
    <hyperlink ref="D2393" location="'FICHES TECHNIQUES LOGES FROID'!A15463" display="'FICHES TECHNIQUES LOGES FROID'!A15463"/>
    <hyperlink ref="D845" location="'FICHES TECH TABLE DU CHEF '!A1920" display="'FICHES TECH TABLE DU CHEF '!A1920"/>
    <hyperlink ref="D1788" location="'FICHES TECH TABLE DU CHEF '!A2135" display="'FICHES TECH TABLE DU CHEF '!A2135"/>
    <hyperlink ref="D2241" location="'FICH.TECH. BANQUET 2013 PT DÉJ.'!A3953" display="'FICH.TECH. BANQUET 2013 PT DÉJ.'!A3953"/>
    <hyperlink ref="D1910" location="'FICHES TECHNIQUES LOGES CHAUD'!A10547" display="'FICHES TECHNIQUES LOGES CHAUD'!A10547"/>
    <hyperlink ref="D2004" location="'FICHES TECHNIQUES LOGES CHAUD'!A10665" display="'FICHES TECHNIQUES LOGES CHAUD'!A10665"/>
    <hyperlink ref="D622" location="'FICHES TECHNIQUES LOGES CHAUD'!A10783" display="'FICHES TECHNIQUES LOGES CHAUD'!A10783"/>
    <hyperlink ref="D2424" location="'FICHES TECHNIQUES LOGES CHAUD'!A10842" display="'FICHES TECHNIQUES LOGES CHAUD'!A10842"/>
    <hyperlink ref="D2006" location="'FICHES TECHNIQUES LOGES CHAUD'!A10960" display="'FICHES TECHNIQUES LOGES CHAUD'!A10960"/>
    <hyperlink ref="D1954" location="'FICHES TECHNIQUES LOGES CHAUD'!A11078" display="'FICHES TECHNIQUES LOGES CHAUD'!A11078"/>
    <hyperlink ref="D2106" location="'LES SAUCES DE BASES'!A1786" display="'LES SAUCES DE BASES'!A1786"/>
    <hyperlink ref="D2413" location="'FICHES TECHNIQUES LOGES CHAUD'!A8210" display="'FICHES TECHNIQUES LOGES CHAUD'!A8210"/>
    <hyperlink ref="D926" location="'FICHE TECHNIQUES MAJ#1'!A15007" display="'FICHE TECHNIQUES MAJ#1'!A15007"/>
    <hyperlink ref="D1452" location="'FICHES TECHNIQUES LOGES FROID'!A15691" display="'FICHES TECHNIQUES LOGES FROID'!A15691"/>
    <hyperlink ref="D555" location="'FICHES TECHNIQUES LOGES CHAUD'!A11137" display="'FICHES TECHNIQUES LOGES CHAUD'!A11137"/>
    <hyperlink ref="D624" location="'FICHES TECHNIQUES LOGES CHAUD'!A11196" display="'FICHES TECHNIQUES LOGES CHAUD'!A11196"/>
    <hyperlink ref="D189" location="'FICHES TECHNIQUES LOGES CHAUD'!A11255" display="'FICHES TECHNIQUES LOGES CHAUD'!A11255"/>
    <hyperlink ref="D546" location="'FICHES TECHNIQUES LOGES CHAUD'!A11314" display="'FICHES TECHNIQUES LOGES CHAUD'!A11314"/>
    <hyperlink ref="D749" location="'FICHES TECHNIQUES LOGES CHAUD'!A11373" display="'FICHES TECHNIQUES LOGES CHAUD'!A11373"/>
    <hyperlink ref="D2442" location="'FICHES TECHNIQUES LOGES FROID'!A14266" display="'FICHES TECHNIQUES LOGES FROID'!A14266"/>
    <hyperlink ref="D2441" location="'FICHES TECHNIQUES LOGES FROID'!A15634" display="'FICHES TECHNIQUES LOGES FROID'!A15634"/>
    <hyperlink ref="D991" location="'FICHES TECHNIQUES LOGES FROID'!A15805" display="'FICHES TECHNIQUES LOGES FROID'!A15805"/>
    <hyperlink ref="D465" location="'FICHES TECHNIQUES LOGES FROID'!A15868" display="'FICHES TECHNIQUES LOGES FROID'!A15868"/>
    <hyperlink ref="D301" location="'FICHES TECHNIQUES LOGES FROID'!A15919" display="'FICHES TECHNIQUES LOGES FROID'!A15919"/>
    <hyperlink ref="D722" location="'FICHES TECHNIQUES LOGES FROID'!A15976" display="'FICHES TECHNIQUES LOGES FROID'!A15976"/>
    <hyperlink ref="D1595" location="'FICHES TECHNIQUES LOGES CHAUD'!A11664" display="'FICHES TECHNIQUES LOGES CHAUD'!A11664"/>
    <hyperlink ref="D205" location="'FICHES TECHNIQUES LOGES CHAUD'!A11719" display="'FICHES TECHNIQUES LOGES CHAUD'!A11719"/>
    <hyperlink ref="D1594" location="'FICHES TECHNIQUES LOGES CHAUD'!A11778" display="'FICHES TECHNIQUES LOGES CHAUD'!A11778"/>
    <hyperlink ref="D626" location="'FICHES TECHNIQUES LOGES FROID'!A16090" display="'FICHES TECHNIQUES LOGES FROID'!A16090"/>
    <hyperlink ref="D1676" location="'FICHES TECHNIQUES LOGES FROID'!A16147" display="'FICHES TECHNIQUES LOGES FROID'!A16147"/>
    <hyperlink ref="D2002" location="'FICHES TECHNIQUES LOGES FROID'!A16204" display="'FICHES TECHNIQUES LOGES FROID'!A16204"/>
    <hyperlink ref="D503" location="'FICHES TECHNIQUES LOGES FROID'!A16261" display="'FICHES TECHNIQUES LOGES FROID'!A16261"/>
    <hyperlink ref="D702" location="'FICHES TECHNIQUES LOGES FROID'!A16375" display="'FICHES TECHNIQUES LOGES FROID'!A16375"/>
    <hyperlink ref="D916" location="'FICHES TECHNIQUES LOGES FROID'!A16432" display="'FICHES TECHNIQUES LOGES FROID'!A16432"/>
    <hyperlink ref="D917" location="'FICHES TECHNIQUES LOGES FROID'!A16489" display="'FICHES TECHNIQUES LOGES FROID'!A16489"/>
    <hyperlink ref="D1702" location="'FICHES TECHNIQUES LOGES CHAUD'!A11896" display="'FICHES TECHNIQUES LOGES CHAUD'!A11896"/>
    <hyperlink ref="D1914" location="'FICHES TECHNIQUES LOGES CHAUD'!A11955" display="'FICHES TECHNIQUES LOGES CHAUD'!A11955"/>
    <hyperlink ref="D736" location="'FICHES TECHNIQUES LOGES CHAUD'!A12014" display="'FICHES TECHNIQUES LOGES CHAUD'!A12014"/>
    <hyperlink ref="D1360" location="'FICHES TECHNIQUES LOGES CHAUD'!A12132" display="'FICHES TECHNIQUES LOGES CHAUD'!A12132"/>
    <hyperlink ref="D769" location="'FICHES TECHNIQUES LOGES CHAUD'!A12191" display="'FICHES TECHNIQUES LOGES CHAUD'!A12191"/>
    <hyperlink ref="D1155" location="'FICHES TECHNIQUES LOGES CHAUD'!A12250" display="'FICHES TECHNIQUES LOGES CHAUD'!A12250"/>
    <hyperlink ref="D1701" location="'FICHES TECHNIQUES LOGES CHAUD'!A12309" display="'FICHES TECHNIQUES LOGES CHAUD'!A12309"/>
    <hyperlink ref="D1652" location="'FICHES TECHNIQUES LOGES CHAUD'!A12368" display="'FICHES TECHNIQUES LOGES CHAUD'!A12368"/>
    <hyperlink ref="D79" location="'FICHES TECHNIQUES LOGES CHAUD'!A12486" display="'FICHES TECHNIQUES LOGES CHAUD'!A12486"/>
    <hyperlink ref="D1768" location="'FICHES TECHNIQUES LOGES CHAUD'!A12545" display="'FICHES TECHNIQUES LOGES CHAUD'!A12545"/>
    <hyperlink ref="D2132" location="'FICHES TECHNIQUES LOGES CHAUD'!A12604" display="'FICHES TECHNIQUES LOGES CHAUD'!A12604"/>
    <hyperlink ref="D48" location="'FICHES TECHNIQUES LOGES FROID'!A16774" display="'FICHES TECHNIQUES LOGES FROID'!A16774"/>
    <hyperlink ref="D73" location="'FICHES TECHNIQUES LOGES FROID'!A16888" display="'FICHES TECHNIQUES LOGES FROID'!A16888"/>
    <hyperlink ref="D2449" location="'FICHES TECHNIQUES LOGES FROID'!A16991" display="'FICHES TECHNIQUES LOGES FROID'!A16991"/>
    <hyperlink ref="D500" location="'FICHES TECHNIQUES LOGES CHAUD'!A12722" display="'FICHES TECHNIQUES LOGES CHAUD'!A12722"/>
    <hyperlink ref="D1372" location="'FICHES TECHNIQUES LOGES CHAUD'!A12781" display="'FICHES TECHNIQUES LOGES CHAUD'!A12781"/>
    <hyperlink ref="D1425" location="'FICHES TECHNIQUES LOGES FROID'!A17048" display="FICHES TECHNIQUES LOGES CHAUD'!A17048"/>
    <hyperlink ref="D1109" location="'FICHES TECHNIQUES LOGES FROID'!A17105" display="'FICHES TECHNIQUES LOGES FROID'!A17105"/>
    <hyperlink ref="D1528" location="'FICHES TECHNIQUES LOGES FROID'!A17162" display="'FICHES TECHNIQUES LOGES FROID'!A17162"/>
    <hyperlink ref="D1526" location="'FICHES TECHNIQUES LOGES FROID'!A17219" display="'FICHES TECHNIQUES LOGES FROID'!A17219"/>
    <hyperlink ref="D1076" location="'FICHES TECHNIQUES LOGES CHAUD'!A12895" display="'FICHES TECHNIQUES LOGES CHAUD'!A12895"/>
    <hyperlink ref="D1764" location="'FICHES TECHNIQUES LOGES CHAUD'!A12958" display="'FICHES TECHNIQUES LOGES CHAUD'!A12958"/>
    <hyperlink ref="D1717" location="'FICHES TECHNIQUES LOGES CHAUD'!A13017" display="'FICHES TECHNIQUES LOGES CHAUD'!A13017"/>
    <hyperlink ref="D2168" location="'FICHES TECHNIQUES LOGES CHAUD'!A13135" display="'FICHES TECHNIQUES LOGES CHAUD'!A13135"/>
    <hyperlink ref="D2499" location="'FICHES TECHNIQUES LOGES FROID'!A17333" display="'FICHES TECHNIQUES LOGES FROID'!A17333"/>
    <hyperlink ref="D2523" location="'FICHES TECHNIQUES LOGES FROID'!A17447" display="'FICHES TECHNIQUES LOGES FROID'!A17447"/>
    <hyperlink ref="D2502" location="'FICHES TECHNIQUES LOGES FROID'!A17789" display="'FICHES TECHNIQUES LOGES FROID'!A17789"/>
    <hyperlink ref="D2276" location="'FICHES TECHNIQUES LOGES FROID'!A17846" display="'FICHES TECHNIQUES LOGES FROID'!A17846"/>
    <hyperlink ref="D1274" location="'FICHES TECHNIQUES LOGES FROID'!A17903" display="'FICHES TECHNIQUES LOGES FROID'!A17903"/>
    <hyperlink ref="D920" location="'FICHES TECHNIQUES LOGES FROID'!A17960" display="'FICHES TECHNIQUES LOGES FROID'!A17960"/>
    <hyperlink ref="D2053" location="'FICHES TECHNIQUES LOGES FROID'!A18017" display="'FICHES TECHNIQUES LOGES FROID'!A18017"/>
    <hyperlink ref="D1970" location="'FICHES TECHNIQUES LOGES FROID'!A18074" display="'FICHES TECHNIQUES LOGES FROID'!A18074"/>
    <hyperlink ref="D2049" location="'FICHES TECHNIQUES LOGES FROID'!A18131" display="'FICHES TECHNIQUES LOGES FROID'!A18131"/>
    <hyperlink ref="D2056" location="'FICHES TECHNIQUES LOGES FROID'!A18188" display="'FICHES TECHNIQUES LOGES FROID'!A18188"/>
    <hyperlink ref="D1919" location="'FICHES TECHNIQUES LOGES CHAUD'!A13253" display="'FICHES TECHNIQUES LOGES CHAUD'!A13253"/>
    <hyperlink ref="D787" location="'FICHES TECHNIQUES LOGES CHAUD'!A13312" display="'FICHES TECHNIQUES LOGES CHAUD'!A13312"/>
    <hyperlink ref="D494" location="'FICHES TECHNIQUES LOGES CHAUD'!A13430" display="'FICHES TECHNIQUES LOGES CHAUD'!A13430"/>
    <hyperlink ref="D1345" location="'FICHES TECHNIQUES LOGES CHAUD'!A13489" display="'FICHES TECHNIQUES LOGES CHAUD'!A13489"/>
    <hyperlink ref="D493" location="'FICHES TECHNIQUES LOGES CHAUD'!A13430" display="'FICHES TECHNIQUES LOGES CHAUD'!A13430"/>
    <hyperlink ref="D2432" location="'FICHES TECHNIQUES LOGES FROID'!A18359" display="'FICHES TECHNIQUES LOGES FROID'!A18359"/>
    <hyperlink ref="D1276" location="'FICHES TECHNIQUES LOGES CHAUD'!A13607" display="'FICHES TECHNIQUES LOGES CHAUD'!A13607"/>
    <hyperlink ref="D2550" location="'FICHES TECHNIQUES LOGES CHAUD'!A13666" display="'FICHES TECHNIQUES LOGES CHAUD'!A13666"/>
    <hyperlink ref="D2438" location="'FICHES TECHNIQUES LOGES FROID'!A18986" display="'FICHES TECHNIQUES LOGES FROID'!A18986"/>
    <hyperlink ref="D432" location="'FICHES TECHNIQUES LOGES FROID'!A18929" display="'FICHES TECHNIQUES LOGES FROID'!A18929"/>
    <hyperlink ref="D720" location="'FICHES TECHNIQUES LOGES FROID'!A19043" display="'FICHES TECHNIQUES LOGES FROID'!A19043"/>
    <hyperlink ref="D1926" location="'FICHES TECHNIQUES LOGES CHAUD'!A13762" display="'FICHES TECHNIQUES LOGES CHAUD'!A13762"/>
    <hyperlink ref="D2565" location="'FICHES TECHNIQUES LOGES CHAUD'!A13799" display="'FICHES TECHNIQUES LOGES CHAUD'!A13799"/>
    <hyperlink ref="D2246" location="'FICHES TECHNIQUES LOGES FROID'!A19157" display="'FICHES TECHNIQUES LOGES FROID'!A19157"/>
    <hyperlink ref="D1898" location="'FICHES TECHNIQUES LOGES FROID'!A19214" display="'FICHES TECHNIQUES LOGES FROID'!A19214"/>
    <hyperlink ref="D284" location="'FICHES TECHNIQUES LOGES FROID'!A19271" display="'FICHES TECHNIQUES LOGES FROID'!A19271"/>
    <hyperlink ref="D224" location="'FICHES TECHNIQUES LOGES CHAUD'!A13895" display="'FICHES TECHNIQUES LOGES CHAUD'!A13895"/>
    <hyperlink ref="D1641" location="'FICHES TECHNIQUES LOGES CHAUD'!A13952" display="'FICHES TECHNIQUES LOGES CHAUD'!A13952"/>
    <hyperlink ref="D2041" location="'FICHES TECHNIQUES LOGES CHAUD'!A14066" display="'FICHES TECHNIQUES LOGES CHAUD'!A14066"/>
    <hyperlink ref="D6" location="'FICHES TECHNIQUES LOGES CHAUD'!A14123" display="'FICHES TECHNIQUES LOGES CHAUD'!A14123"/>
    <hyperlink ref="D1197" location="'FICHES TECHNIQUES LOGES CHAUD'!A14180" display="'FICHES TECHNIQUES LOGES CHAUD'!A14180"/>
    <hyperlink ref="D2148" location="'FICHES TECHNIQUES LOGES CHAUD'!A14294" display="'FICHES TECHNIQUES LOGES CHAUD'!A14294"/>
    <hyperlink ref="D2431" location="'FICHES TECHNIQUES LOGES FROID'!A19499" display="FICHES TECHNIQUES LOGES FROID'!A14499"/>
    <hyperlink ref="D1417" location="'FICHES TECHNIQUES LOGES CHAUD'!A14408" display="'FICHES TECHNIQUES LOGES CHAUD'!A14408"/>
    <hyperlink ref="D1237" location="'FICHES TECHNIQUES LOGES CHAUD'!A14465" display="'FICHES TECHNIQUES LOGES CHAUD'!A14465"/>
    <hyperlink ref="D1045" location="'FICHES TECHNIQUES LOGES CHAUD'!A14579" display="'FICHES TECHNIQUES LOGES CHAUD'!A14579"/>
    <hyperlink ref="D453" location="'FICHES TECHNIQUES LOGES CHAUD'!A14636" display="'FICHES TECHNIQUES LOGES CHAUD'!A14636"/>
    <hyperlink ref="D2075" location="'FICHES TECHNIQUES LOGES CHAUD'!A14693" display="'FICHES TECHNIQUES LOGES CHAUD'!A14693"/>
    <hyperlink ref="D1242" location="'FICHES TECHNIQUES LOGES CHAUD'!A14750" display="'FICHES TECHNIQUES LOGES CHAUD'!A14750"/>
    <hyperlink ref="D2177" location="'FICHES TECHNIQUES LOGES CHAUD'!A14864" display="'FICHES TECHNIQUES LOGES CHAUD'!A14864"/>
    <hyperlink ref="D2312" location="'FICHES TECHNIQUES LOGES CHAUD'!A14921" display="'FICHES TECHNIQUES LOGES CHAUD'!A14921"/>
    <hyperlink ref="D2116" location="'FICHES TECHNIQUES LOGES CHAUD'!A15092" display="'FICHES TECHNIQUES LOGES CHAUD'!A15092"/>
    <hyperlink ref="D931" location="'FICHES TECHNIQUES LOGES CHAUD'!A15149" display="'FICHES TECHNIQUES LOGES CHAUD'!A15149"/>
    <hyperlink ref="D2392" location="'FICHES TECHNIQUES LOGES CHAUD'!A15206" display="'FICHES TECHNIQUES LOGES CHAUD'!A15206"/>
    <hyperlink ref="D2151" location="'FICHES TECHNIQUES LOGES CHAUD'!A15263" display="'FICHES TECHNIQUES LOGES CHAUD'!A15263"/>
    <hyperlink ref="D2436" location="'FICHES TECHNIQUES LOGES CHAUD'!A15377" display="'FICHES TECHNIQUES LOGES CHAUD'!A15377"/>
    <hyperlink ref="D150" location="'FICHES TECHNIQUES LOGES CHAUD'!A15434" display="'FICHES TECHNIQUES LOGES CHAUD'!A15434"/>
    <hyperlink ref="D2497" location="'FICHES TECHNIQUES LOGES FROID'!A19556" display="'FICHES TECHNIQUES LOGES FROID'!A19556"/>
    <hyperlink ref="D1989" location="'FICHES TECHNIQUES LOGES FROID'!A19613" display="'FICHES TECHNIQUES LOGES FROID'!A19613"/>
    <hyperlink ref="D1285" location="'FICHES TECHNIQUES LOGES FROID'!A19727" display="'FICHES TECHNIQUES LOGES FROID'!A19727"/>
    <hyperlink ref="D399" location="'FICHES TECHNIQUES LOGES FROID'!A19784" display="'FICHES TECHNIQUES LOGES FROID'!A19784"/>
    <hyperlink ref="D1166" location="'FICHES TECHNIQUES LOGES CHAUD'!A15548" display="'FICHES TECHNIQUES LOGES CHAUD'!A15548"/>
    <hyperlink ref="D1777" location="'FICHES TECHNIQUES LOGES CHAUD'!A15605" display="'FICHES TECHNIQUES LOGES CHAUD'!A15605"/>
    <hyperlink ref="D1778" location="'FICHES TECHNIQUES LOGES CHAUD'!A15605" display="'FICHES TECHNIQUES LOGES CHAUD'!A15605"/>
    <hyperlink ref="D119" location="'FICHES TECHNIQUES LOGES CHAUD'!A15662" display="'FICHES TECHNIQUES LOGES CHAUD'!A15662"/>
    <hyperlink ref="D2513" location="'FICHES TECHNIQUES LOGES FROID'!A19956" display="'FICHES TECHNIQUES LOGES FROID'!A19956"/>
    <hyperlink ref="D2508" location="'FICHES TECHNIQUES LOGES FROID'!A20070" display="'FICHES TECHNIQUES LOGES FROID'!A20070"/>
    <hyperlink ref="D2514" location="'FICHES TECHNIQUES LOGES FROID'!A20241" display="'FICHES TECHNIQUES LOGES FROID'!A20241"/>
    <hyperlink ref="D2520" location="'FICHES TECHNIQUES LOGES FROID'!A20298" display="'FICHES TECHNIQUES LOGES FROID'!A20298"/>
    <hyperlink ref="D997" location="'FICHES TECHNIQUES LOGES FROID'!A20355" display="'FICHES TECHNIQUES LOGES FROID'!A20355"/>
    <hyperlink ref="D643" location="'FICHES TECHNIQUES LOGES FROID'!A20412" display="'FICHES TECHNIQUES LOGES FROID'!A20412"/>
    <hyperlink ref="D329" location="'FICHES TECHNIQUES LOGES FROID'!A20526" display="'FICHES TECHNIQUES LOGES FROID'!A20526"/>
    <hyperlink ref="D780" location="'FICHES TECHNIQUES LOGES FROID'!A20583" display="'FICHES TECHNIQUES LOGES FROID'!A20583"/>
    <hyperlink ref="D2321" location="'FICHES TECHNIQUES LOGES FROID'!A20697" display="'FICHES TECHNIQUES LOGES FROID'!A20697"/>
    <hyperlink ref="D1210" location="'FICHES TECHNIQUES LOGES FROID'!A20754" display="'FICHES TECHNIQUES LOGES FROID'!A20754"/>
    <hyperlink ref="D2058" location="'FICHES TECHNIQUES LOGES FROID'!A20811" display="'FICHES TECHNIQUES LOGES FROID'!A20811"/>
    <hyperlink ref="D2074" location="'FICHES TECHNIQUES LOGES FROID'!A20868" display="'FICHES TECHNIQUES LOGES FROID'!A20868"/>
    <hyperlink ref="D2054" location="'FICHES TECHNIQUES LOGES FROID'!A20925" display="'FICHES TECHNIQUES LOGES FROID'!A20925"/>
    <hyperlink ref="D466" location="'FICHES TECHNIQUES LOGES FROID'!A20982" display="'FICHES TECHNIQUES LOGES FROID'!A20982"/>
    <hyperlink ref="D2063" location="'FICHES TECHNIQUES LOGES FROID'!A21039" display="'FICHES TECHNIQUES LOGES FROID'!A21039"/>
    <hyperlink ref="D1296" location="'FICHES TECHNIQUES LOGES FROID'!A21153" display="'FICHES TECHNIQUES LOGES FROID'!A21153"/>
    <hyperlink ref="D1799" location="'FICHES TECHNIQUES LOGES FROID'!A21210" display="'FICHES TECHNIQUES LOGES FROID'!A21210"/>
    <hyperlink ref="D2475" location="'FICHES TECHNIQUES LOGES FROID'!A21267" display="'FICHES TECHNIQUES LOGES FROID'!A21267"/>
    <hyperlink ref="D207" location="'FICHES TECHNIQUES LOGES CHAUD'!A15833" display="'FICHES TECHNIQUES LOGES CHAUD'!A15833"/>
    <hyperlink ref="D1915" location="'FICHES TECHNIQUES LOGES CHAUD'!A15890" display="'FICHES TECHNIQUES LOGES CHAUD'!A15890"/>
    <hyperlink ref="D2174" location="'FICHES TECHNIQUES LOGES CHAUD'!A16004" display="'FICHES TECHNIQUES LOGES CHAUD'!A16004"/>
    <hyperlink ref="D2007" location="'FICHES TECHNIQUES LOGES FROID'!A21666" display="'FICHES TECHNIQUES LOGES FROID'!A21666"/>
    <hyperlink ref="D1339" location="'FICHES TECHNIQUES LOGES FROID'!A21723" display="'FICHES TECHNIQUES LOGES FROID'!A21723"/>
    <hyperlink ref="D2164" location="'FICHES TECHNIQUES LOGES CHAUD'!A16118" display="'FICHES TECHNIQUES LOGES CHAUD'!A16118"/>
    <hyperlink ref="D2175" location="'FICHES TECHNIQUES LOGES CHAUD'!A16175" display="'FICHES TECHNIQUES LOGES CHAUD'!A16175"/>
    <hyperlink ref="D111" location="'FICHES TECHNIQUES LOGES CHAUD'!A15947" display="'FICHES TECHNIQUES LOGES CHAUD'!A15947"/>
    <hyperlink ref="D1873" location="'FICHES TECHNIQUES LOGES CHAUD'!A16232" display="'FICHES TECHNIQUES LOGES CHAUD'!A16232"/>
    <hyperlink ref="D723" location="'FICHES TECHNIQUES LOGES FROID'!A21552" display="'FICHES TECHNIQUES LOGES FROID'!A21552"/>
    <hyperlink ref="D2052" location="'FICHES TECHNIQUES LOGES FROID'!A21495" display="'FICHES TECHNIQUES LOGES FROID'!A21495"/>
    <hyperlink ref="D2051" location="'FICHES TECHNIQUES LOGES FROID'!A21609" display="'FICHES TECHNIQUES LOGES FROID'!A21609"/>
    <hyperlink ref="D2065" location="'FICHES TECHNIQUES LOGES FROID'!A21780" display="'FICHES TECHNIQUES LOGES FROID'!A21780"/>
    <hyperlink ref="D623" location="'FICHES TECHNIQUES LOGES CHAUD'!A16289" display="'FICHES TECHNIQUES LOGES CHAUD'!A16289"/>
    <hyperlink ref="D753" location="'FICHES TECHNIQUES LOGES CHAUD'!A16346" display="'FICHES TECHNIQUES LOGES CHAUD'!A16346"/>
    <hyperlink ref="D2225" location="'FICHES TECHNIQUES LOGES CHAUD'!A16394" display="'FICHES TECHNIQUES LOGES CHAUD'!A16394"/>
    <hyperlink ref="D1043" location="'FICH.TECH. BANQUET 2013 PT DÉJ.'!A16103" display="'FICH.TECH. BANQUET 2013 PT DÉJ.'!A16103"/>
    <hyperlink ref="D2376" location="'FICH.TECH. BANQUET 2013 PT DÉJ.'!A16157" display="'FICH.TECH. BANQUET 2013 PT DÉJ.'!A16157"/>
    <hyperlink ref="D1256" location="'FICH.TECH. BANQUET 2013 PT DÉJ.'!A16211" display="'FICH.TECH. BANQUET 2013 PT DÉJ.'!A16211"/>
    <hyperlink ref="D187" location="'FICH.TECH. BANQUET 2013 PT DÉJ.'!A11891" display="'FICH.TECH. BANQUET 2013 PT DÉJ.'!A11891"/>
    <hyperlink ref="D2260" location="'FICH.TECH. BANQUET 2013 PT DÉJ.'!A16265" display="'FICH.TECH. BANQUET 2013 PT DÉJ.'!A16265"/>
    <hyperlink ref="D1996" location="'FICH.TECH. BANQUET 2013 PT DÉJ.'!A16373" display="'FICH.TECH. BANQUET 2013 PT DÉJ.'!A16373"/>
    <hyperlink ref="D1997" location="'FICH.TECH. BANQUET 2013 PT DÉJ.'!A16427" display="'FICH.TECH. BANQUET 2013 PT DÉJ.'!A16427"/>
    <hyperlink ref="D606" location="'FICH.TECH. BANQUET 2013 PT DÉJ.'!A16589" display="'FICH.TECH. BANQUET 2013 PT DÉJ.'!A16589"/>
    <hyperlink ref="D830" location="'FICH.TECH. BANQUET 2013 PT DÉJ.'!A16643" display="'FICH.TECH. BANQUET 2013 PT DÉJ.'!A16643"/>
    <hyperlink ref="D274" location="'FICH.TECH. BANQUET 2013 PT DÉJ.'!A16643" display="'FICH.TECH. BANQUET 2013 PT DÉJ.'!A16643"/>
    <hyperlink ref="D581" location="'FICH.TECH. BANQUET 2013 PT DÉJ.'!A16697" display="'FICH.TECH. BANQUET 2013 PT DÉJ.'!A16697"/>
    <hyperlink ref="D952" location="'FICH.TECH. BANQUET 2013 PT DÉJ.'!A16751" display="'FICH.TECH. BANQUET 2013 PT DÉJ.'!A16751"/>
    <hyperlink ref="D957" location="'FICHES TECHNIQUES LOGES FROID'!A16603" display="'FICHES TECHNIQUES LOGES FROID'!A16603"/>
    <hyperlink ref="D634" location="'FICH.TECH. BANQUET 2013 PT DÉJ.'!A16805" display="'FICH.TECH. BANQUET 2013 PT DÉJ.'!A16805"/>
    <hyperlink ref="D584" location="'FICH.TECH. BANQUET 2013 PT DÉJ.'!A16859" display="'FICH.TECH. BANQUET 2013 PT DÉJ.'!A16859"/>
    <hyperlink ref="D548" location="'FICH.TECH. BANQUET 2013 PT DÉJ.'!A16913" display="'FICH.TECH. BANQUET 2013 PT DÉJ.'!A16913"/>
    <hyperlink ref="D2294" location="'FICH.TECH. BANQUET 2013 PT DÉJ.'!A16967" display="'FICH.TECH. BANQUET 2013 PT DÉJ.'!A16967"/>
    <hyperlink ref="D1209" location="'FICH.TECH. BANQUET 2013 PT DÉJ.'!A17075" display="'FICH.TECH. BANQUET 2013 PT DÉJ.'!A17075"/>
    <hyperlink ref="D1445" location="'FICH.TECH. BANQUET 2013 PT DÉJ.'!A17183" display="'FICH.TECH. BANQUET 2013 PT DÉJ.'!A17183"/>
    <hyperlink ref="D2474" location="'FICH.TECH. BANQUET 2013 PT DÉJ.'!A17237" display="'FICH.TECH. BANQUET 2013 PT DÉJ.'!A17237"/>
    <hyperlink ref="D840" location="'FICH.TECH. BANQUET 2013 PT DÉJ.'!A17291" display="'FICH.TECH. BANQUET 2013 PT DÉJ.'!A17291"/>
    <hyperlink ref="D1312" location="'FICH.TECH. BANQUET 2013 PT DÉJ.'!A17345" display="'FICH.TECH. BANQUET 2013 PT DÉJ.'!A17345"/>
    <hyperlink ref="D1648" location="'FICH.TECH. BANQUET 2013 PT DÉJ.'!A17510" display="'FICH.TECH. BANQUET 2013 PT DÉJ.'!A17510"/>
    <hyperlink ref="D1302" location="'FICH.TECH. BANQUET 2013 PT DÉJ.'!A17564" display="'FICH.TECH. BANQUET 2013 PT DÉJ.'!A17564"/>
    <hyperlink ref="D62" location="'FICH.TECH. BANQUET 2013 PT DÉJ.'!A17621" display="'FICH.TECH. BANQUET 2013 PT DÉJ.'!A17621"/>
    <hyperlink ref="D999" location="'FICHES TECHNIQUES LOGES FROID'!A1423" display="'FICHES TECHNIQUES LOGES FROID'!A1423"/>
    <hyperlink ref="D2434" location="'FICHES TECHNIQUES LOGES FROID'!A22350" display="'FICHES TECHNIQUES LOGES FROID'!A22350"/>
    <hyperlink ref="D192" location="'FICHES TECHNIQUES LOGES CHAUD'!A8495" display="'FICHES TECHNIQUES LOGES CHAUD'!A8495"/>
    <hyperlink ref="D2248" location="'FICH.TECH. BANQUET 2013 PT DÉJ.'!A24969" display="'FICH.TECH. BANQUET 2013 PT DÉJ.'!A24969"/>
    <hyperlink ref="D641" location="'BANQUETS 2013 PT DÉJEUNER'!A25025" display="'BANQUETS 2013 PT DÉJEUNER'!A25025"/>
    <hyperlink ref="D2530" location="'FICHES TECHNIQUES LOGES FROID'!A3691" display="'FICHES TECHNIQUES LOGES FROID'!A3691"/>
    <hyperlink ref="D188" location="'FICH.TECH. BANQUET 2013 PT DÉJ.'!A25081" display="'FICH.TECH. BANQUET 2013 PT DÉJ.'!A25081"/>
    <hyperlink ref="D2112" location="'MAGGIE OAKES FICHES TECHNIQUES'!A1" display="'MAGGIE OAKES FICHES TECHNIQUES'!A1"/>
    <hyperlink ref="D1841" location="'FICHES TECH TABLE DU CHEF '!A4371" display="'FICHES TECH TABLE DU CHEF '!A4371"/>
    <hyperlink ref="D1347" location="'FICH.TECH. BANQUET 2013 PT DÉJ.'!A4115" display="'FICH.TECH. BANQUET 2013 PT DÉJ.'!A4115"/>
    <hyperlink ref="D1813" location="'LIVING ROOM FICHES TECH.'!A516" display="'LIVING ROOM FICHES TECH.'!A516"/>
    <hyperlink ref="D2253" location="'FICHES TECH HORS D''OEUVRES'!A2210" display="'FICHES TECH HORS D''OEUVRES'!A2210"/>
    <hyperlink ref="D1099" location="'FICHES TECH HORS D''OEUVRES'!A2240" display="'FICHES TECH HORS D''OEUVRES'!A2240"/>
    <hyperlink ref="D285" location="'MAGGIE OAKES FICHES TECHNIQUES'!A3252" display="'MAGGIE OAKES FICHES TECHNIQUES'!A3252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423"/>
  <sheetViews>
    <sheetView workbookViewId="0">
      <selection activeCell="D17" sqref="D17"/>
    </sheetView>
  </sheetViews>
  <sheetFormatPr baseColWidth="10" defaultRowHeight="15" x14ac:dyDescent="0.25"/>
  <cols>
    <col min="1" max="1" width="48.85546875" customWidth="1"/>
    <col min="2" max="2" width="25.140625" customWidth="1"/>
    <col min="3" max="3" width="18.28515625" customWidth="1"/>
    <col min="4" max="4" width="18.7109375" customWidth="1"/>
    <col min="5" max="5" width="25.140625" customWidth="1"/>
  </cols>
  <sheetData>
    <row r="1" spans="1:5" ht="27" thickBot="1" x14ac:dyDescent="0.3">
      <c r="A1" s="66" t="s">
        <v>2810</v>
      </c>
      <c r="B1" s="67" t="s">
        <v>2811</v>
      </c>
      <c r="C1" s="67" t="s">
        <v>2812</v>
      </c>
      <c r="D1" s="68" t="s">
        <v>2813</v>
      </c>
    </row>
    <row r="2" spans="1:5" ht="15.75" thickBot="1" x14ac:dyDescent="0.3">
      <c r="E2" s="69"/>
    </row>
    <row r="3" spans="1:5" ht="30" x14ac:dyDescent="0.4">
      <c r="A3" s="70" t="s">
        <v>2814</v>
      </c>
      <c r="B3" s="70"/>
      <c r="C3" s="71" t="s">
        <v>2815</v>
      </c>
      <c r="D3" s="72"/>
      <c r="E3" s="73"/>
    </row>
    <row r="4" spans="1:5" ht="15.75" thickBot="1" x14ac:dyDescent="0.3">
      <c r="A4" s="74"/>
      <c r="B4" s="75"/>
      <c r="C4" s="75"/>
      <c r="D4" s="75"/>
      <c r="E4" s="76"/>
    </row>
    <row r="5" spans="1:5" ht="15.75" thickBot="1" x14ac:dyDescent="0.3">
      <c r="A5" s="77" t="s">
        <v>2816</v>
      </c>
      <c r="B5" s="78" t="s">
        <v>2817</v>
      </c>
      <c r="C5" s="79" t="s">
        <v>2818</v>
      </c>
      <c r="D5" s="79" t="s">
        <v>2819</v>
      </c>
      <c r="E5" s="80" t="s">
        <v>2820</v>
      </c>
    </row>
    <row r="6" spans="1:5" ht="15.75" x14ac:dyDescent="0.25">
      <c r="A6" s="81" t="s">
        <v>74</v>
      </c>
      <c r="B6" s="82">
        <v>0.2</v>
      </c>
      <c r="C6" s="83"/>
      <c r="D6" s="84">
        <f t="shared" ref="D6:D24" si="0">IF($A6&lt;&gt;"",VLOOKUP($A6,PRODUITS_ET_RECETTES,4,FALSE),"")</f>
        <v>7.0281124497991962</v>
      </c>
      <c r="E6" s="84">
        <f t="shared" ref="E6:E24" si="1">SUM(B6*D6)</f>
        <v>1.4056224899598393</v>
      </c>
    </row>
    <row r="7" spans="1:5" ht="15.75" x14ac:dyDescent="0.25">
      <c r="A7" s="81" t="s">
        <v>1436</v>
      </c>
      <c r="B7" s="85">
        <v>1</v>
      </c>
      <c r="C7" s="86"/>
      <c r="D7" s="87">
        <f t="shared" si="0"/>
        <v>0.24263888888888888</v>
      </c>
      <c r="E7" s="87">
        <f t="shared" si="1"/>
        <v>0.24263888888888888</v>
      </c>
    </row>
    <row r="8" spans="1:5" ht="15.75" x14ac:dyDescent="0.25">
      <c r="A8" s="81" t="s">
        <v>2090</v>
      </c>
      <c r="B8" s="82">
        <v>1</v>
      </c>
      <c r="C8" s="83"/>
      <c r="D8" s="84">
        <f t="shared" ref="D8:D16" si="2">IF($A8&lt;&gt;"",VLOOKUP($A8,PRODUITS_ET_RECETTES,4,FALSE),"")</f>
        <v>0.73146897540485534</v>
      </c>
      <c r="E8" s="84">
        <f t="shared" si="1"/>
        <v>0.73146897540485534</v>
      </c>
    </row>
    <row r="9" spans="1:5" ht="15.75" x14ac:dyDescent="0.25">
      <c r="A9" s="81" t="s">
        <v>1796</v>
      </c>
      <c r="B9" s="85">
        <v>5.0000000000000001E-3</v>
      </c>
      <c r="C9" s="86"/>
      <c r="D9" s="87">
        <f t="shared" si="2"/>
        <v>109.5</v>
      </c>
      <c r="E9" s="87">
        <f t="shared" si="1"/>
        <v>0.54749999999999999</v>
      </c>
    </row>
    <row r="10" spans="1:5" ht="15.75" x14ac:dyDescent="0.25">
      <c r="A10" s="81" t="s">
        <v>2209</v>
      </c>
      <c r="B10" s="82">
        <v>2E-3</v>
      </c>
      <c r="C10" s="83"/>
      <c r="D10" s="84">
        <f t="shared" si="2"/>
        <v>1.5250000000000001</v>
      </c>
      <c r="E10" s="84">
        <f t="shared" si="1"/>
        <v>3.0500000000000002E-3</v>
      </c>
    </row>
    <row r="11" spans="1:5" x14ac:dyDescent="0.25">
      <c r="A11" s="81" t="s">
        <v>1729</v>
      </c>
      <c r="B11" s="85">
        <v>1E-3</v>
      </c>
      <c r="C11" s="88"/>
      <c r="D11" s="87">
        <f t="shared" si="2"/>
        <v>35.314814814814817</v>
      </c>
      <c r="E11" s="87">
        <f t="shared" si="1"/>
        <v>3.531481481481482E-2</v>
      </c>
    </row>
    <row r="12" spans="1:5" x14ac:dyDescent="0.25">
      <c r="A12" s="81" t="s">
        <v>468</v>
      </c>
      <c r="B12" s="82">
        <v>0.1</v>
      </c>
      <c r="C12" s="89"/>
      <c r="D12" s="84">
        <f t="shared" si="2"/>
        <v>1.75</v>
      </c>
      <c r="E12" s="84">
        <f t="shared" si="1"/>
        <v>0.17500000000000002</v>
      </c>
    </row>
    <row r="13" spans="1:5" x14ac:dyDescent="0.25">
      <c r="A13" s="81" t="s">
        <v>1104</v>
      </c>
      <c r="B13" s="85">
        <v>0.01</v>
      </c>
      <c r="C13" s="88"/>
      <c r="D13" s="87">
        <f t="shared" si="2"/>
        <v>7.5</v>
      </c>
      <c r="E13" s="87">
        <f t="shared" si="1"/>
        <v>7.4999999999999997E-2</v>
      </c>
    </row>
    <row r="14" spans="1:5" x14ac:dyDescent="0.25">
      <c r="A14" s="81" t="s">
        <v>2454</v>
      </c>
      <c r="B14" s="82"/>
      <c r="C14" s="89"/>
      <c r="D14" s="84">
        <f t="shared" si="2"/>
        <v>0</v>
      </c>
      <c r="E14" s="84">
        <f t="shared" si="1"/>
        <v>0</v>
      </c>
    </row>
    <row r="15" spans="1:5" x14ac:dyDescent="0.25">
      <c r="A15" s="81" t="s">
        <v>2454</v>
      </c>
      <c r="B15" s="85"/>
      <c r="C15" s="88"/>
      <c r="D15" s="87">
        <f t="shared" si="2"/>
        <v>0</v>
      </c>
      <c r="E15" s="87">
        <f t="shared" si="1"/>
        <v>0</v>
      </c>
    </row>
    <row r="16" spans="1:5" x14ac:dyDescent="0.25">
      <c r="A16" s="81" t="s">
        <v>2454</v>
      </c>
      <c r="B16" s="82"/>
      <c r="C16" s="89"/>
      <c r="D16" s="84">
        <f t="shared" si="2"/>
        <v>0</v>
      </c>
      <c r="E16" s="84">
        <f t="shared" si="1"/>
        <v>0</v>
      </c>
    </row>
    <row r="17" spans="1:5" x14ac:dyDescent="0.25">
      <c r="A17" s="81" t="s">
        <v>2454</v>
      </c>
      <c r="B17" s="85"/>
      <c r="C17" s="88"/>
      <c r="D17" s="87">
        <f t="shared" si="0"/>
        <v>0</v>
      </c>
      <c r="E17" s="87">
        <f t="shared" si="1"/>
        <v>0</v>
      </c>
    </row>
    <row r="18" spans="1:5" x14ac:dyDescent="0.25">
      <c r="A18" s="81" t="s">
        <v>2454</v>
      </c>
      <c r="B18" s="82"/>
      <c r="C18" s="89"/>
      <c r="D18" s="84">
        <f t="shared" si="0"/>
        <v>0</v>
      </c>
      <c r="E18" s="84">
        <f t="shared" si="1"/>
        <v>0</v>
      </c>
    </row>
    <row r="19" spans="1:5" x14ac:dyDescent="0.25">
      <c r="A19" s="81" t="s">
        <v>2454</v>
      </c>
      <c r="B19" s="85"/>
      <c r="C19" s="88"/>
      <c r="D19" s="87">
        <f t="shared" si="0"/>
        <v>0</v>
      </c>
      <c r="E19" s="87">
        <f t="shared" si="1"/>
        <v>0</v>
      </c>
    </row>
    <row r="20" spans="1:5" x14ac:dyDescent="0.25">
      <c r="A20" s="81" t="s">
        <v>2454</v>
      </c>
      <c r="B20" s="82"/>
      <c r="C20" s="89"/>
      <c r="D20" s="84">
        <f t="shared" si="0"/>
        <v>0</v>
      </c>
      <c r="E20" s="84">
        <f t="shared" si="1"/>
        <v>0</v>
      </c>
    </row>
    <row r="21" spans="1:5" x14ac:dyDescent="0.25">
      <c r="A21" s="81" t="s">
        <v>2454</v>
      </c>
      <c r="B21" s="90"/>
      <c r="C21" s="91"/>
      <c r="D21" s="92">
        <f t="shared" si="0"/>
        <v>0</v>
      </c>
      <c r="E21" s="92">
        <f t="shared" si="1"/>
        <v>0</v>
      </c>
    </row>
    <row r="22" spans="1:5" x14ac:dyDescent="0.25">
      <c r="A22" s="81" t="s">
        <v>2454</v>
      </c>
      <c r="B22" s="82"/>
      <c r="C22" s="89"/>
      <c r="D22" s="84">
        <f t="shared" si="0"/>
        <v>0</v>
      </c>
      <c r="E22" s="84">
        <f t="shared" si="1"/>
        <v>0</v>
      </c>
    </row>
    <row r="23" spans="1:5" x14ac:dyDescent="0.25">
      <c r="A23" s="81" t="s">
        <v>2454</v>
      </c>
      <c r="B23" s="85"/>
      <c r="C23" s="88"/>
      <c r="D23" s="87">
        <f t="shared" si="0"/>
        <v>0</v>
      </c>
      <c r="E23" s="87">
        <f t="shared" si="1"/>
        <v>0</v>
      </c>
    </row>
    <row r="24" spans="1:5" ht="15.75" thickBot="1" x14ac:dyDescent="0.3">
      <c r="A24" s="81" t="s">
        <v>2454</v>
      </c>
      <c r="B24" s="93"/>
      <c r="C24" s="94"/>
      <c r="D24" s="95">
        <f t="shared" si="0"/>
        <v>0</v>
      </c>
      <c r="E24" s="95">
        <f t="shared" si="1"/>
        <v>0</v>
      </c>
    </row>
    <row r="25" spans="1:5" ht="16.5" thickBot="1" x14ac:dyDescent="0.3">
      <c r="A25" s="96" t="s">
        <v>2821</v>
      </c>
      <c r="B25" s="97"/>
      <c r="C25" s="97"/>
      <c r="D25" s="98" t="s">
        <v>2822</v>
      </c>
      <c r="E25" s="99">
        <v>1</v>
      </c>
    </row>
    <row r="26" spans="1:5" ht="15.75" x14ac:dyDescent="0.25">
      <c r="A26" s="100"/>
      <c r="B26" s="97"/>
      <c r="C26" s="101"/>
      <c r="D26" s="102" t="s">
        <v>2823</v>
      </c>
      <c r="E26" s="103" t="s">
        <v>2551</v>
      </c>
    </row>
    <row r="27" spans="1:5" ht="15.75" x14ac:dyDescent="0.25">
      <c r="A27" s="104"/>
      <c r="B27" s="105"/>
      <c r="C27" s="106"/>
      <c r="D27" s="102" t="s">
        <v>2824</v>
      </c>
      <c r="E27" s="107" t="s">
        <v>2825</v>
      </c>
    </row>
    <row r="28" spans="1:5" ht="15.75" x14ac:dyDescent="0.25">
      <c r="A28" s="108"/>
      <c r="B28" s="105"/>
      <c r="C28" s="106"/>
      <c r="D28" s="102"/>
      <c r="E28" s="109"/>
    </row>
    <row r="29" spans="1:5" ht="16.5" thickBot="1" x14ac:dyDescent="0.3">
      <c r="A29" s="108"/>
      <c r="B29" s="105"/>
      <c r="C29" s="106"/>
      <c r="D29" s="110"/>
      <c r="E29" s="111"/>
    </row>
    <row r="30" spans="1:5" ht="15.75" x14ac:dyDescent="0.25">
      <c r="A30" s="112"/>
      <c r="B30" s="113"/>
      <c r="C30" s="114"/>
      <c r="D30" s="115" t="s">
        <v>2826</v>
      </c>
      <c r="E30" s="116"/>
    </row>
    <row r="31" spans="1:5" ht="15.75" x14ac:dyDescent="0.25">
      <c r="A31" s="104"/>
      <c r="B31" s="117"/>
      <c r="C31" s="118"/>
      <c r="D31" s="119" t="s">
        <v>2827</v>
      </c>
      <c r="E31" s="120"/>
    </row>
    <row r="32" spans="1:5" ht="15.75" x14ac:dyDescent="0.25">
      <c r="A32" s="104"/>
      <c r="B32" s="117"/>
      <c r="C32" s="118"/>
      <c r="D32" s="119" t="s">
        <v>2828</v>
      </c>
      <c r="E32" s="120"/>
    </row>
    <row r="33" spans="1:5" ht="15.75" x14ac:dyDescent="0.25">
      <c r="A33" s="104"/>
      <c r="B33" s="117"/>
      <c r="C33" s="118"/>
      <c r="D33" s="119"/>
      <c r="E33" s="120"/>
    </row>
    <row r="34" spans="1:5" ht="15.75" x14ac:dyDescent="0.25">
      <c r="A34" s="121"/>
      <c r="B34" s="117"/>
      <c r="C34" s="118"/>
      <c r="D34" s="119"/>
      <c r="E34" s="120"/>
    </row>
    <row r="35" spans="1:5" x14ac:dyDescent="0.25">
      <c r="A35" s="121"/>
      <c r="B35" s="122"/>
      <c r="C35" s="123"/>
      <c r="D35" s="122"/>
      <c r="E35" s="123"/>
    </row>
    <row r="36" spans="1:5" x14ac:dyDescent="0.25">
      <c r="A36" s="121"/>
      <c r="B36" s="122"/>
      <c r="C36" s="123"/>
      <c r="D36" s="122"/>
      <c r="E36" s="123"/>
    </row>
    <row r="37" spans="1:5" ht="15.75" thickBot="1" x14ac:dyDescent="0.3">
      <c r="A37" s="121"/>
      <c r="B37" s="122"/>
      <c r="C37" s="123"/>
      <c r="D37" s="124"/>
      <c r="E37" s="125"/>
    </row>
    <row r="38" spans="1:5" ht="15.75" x14ac:dyDescent="0.25">
      <c r="A38" s="121"/>
      <c r="B38" s="122"/>
      <c r="C38" s="123"/>
      <c r="D38" s="126" t="s">
        <v>2829</v>
      </c>
      <c r="E38" s="123"/>
    </row>
    <row r="39" spans="1:5" x14ac:dyDescent="0.25">
      <c r="A39" s="121"/>
      <c r="B39" s="122"/>
      <c r="C39" s="123"/>
      <c r="D39" s="122"/>
      <c r="E39" s="123"/>
    </row>
    <row r="40" spans="1:5" x14ac:dyDescent="0.25">
      <c r="A40" s="121"/>
      <c r="B40" s="122"/>
      <c r="C40" s="123"/>
      <c r="D40" s="122" t="s">
        <v>2830</v>
      </c>
      <c r="E40" s="123"/>
    </row>
    <row r="41" spans="1:5" ht="15.75" thickBot="1" x14ac:dyDescent="0.3">
      <c r="A41" s="127"/>
      <c r="B41" s="124"/>
      <c r="C41" s="125"/>
      <c r="D41" s="122" t="s">
        <v>2831</v>
      </c>
      <c r="E41" s="123"/>
    </row>
    <row r="42" spans="1:5" ht="15.75" x14ac:dyDescent="0.25">
      <c r="A42" s="128" t="s">
        <v>2832</v>
      </c>
      <c r="B42" s="129"/>
      <c r="C42" s="129"/>
      <c r="D42" s="121" t="s">
        <v>2833</v>
      </c>
      <c r="E42" s="123"/>
    </row>
    <row r="43" spans="1:5" ht="15.75" x14ac:dyDescent="0.25">
      <c r="A43" s="130"/>
      <c r="B43" s="131"/>
      <c r="C43" s="131"/>
      <c r="D43" s="132" t="s">
        <v>2834</v>
      </c>
      <c r="E43" s="120"/>
    </row>
    <row r="44" spans="1:5" ht="77.25" x14ac:dyDescent="0.25">
      <c r="A44" s="130"/>
      <c r="B44" s="131"/>
      <c r="C44" s="131"/>
      <c r="D44" s="133" t="s">
        <v>2835</v>
      </c>
      <c r="E44" s="134"/>
    </row>
    <row r="45" spans="1:5" x14ac:dyDescent="0.25">
      <c r="A45" s="130"/>
      <c r="B45" s="129"/>
      <c r="C45" s="129"/>
      <c r="D45" s="135" t="s">
        <v>2836</v>
      </c>
      <c r="E45" s="136"/>
    </row>
    <row r="46" spans="1:5" x14ac:dyDescent="0.25">
      <c r="A46" s="130"/>
      <c r="B46" s="129"/>
      <c r="C46" s="129"/>
      <c r="D46" s="137"/>
      <c r="E46" s="136"/>
    </row>
    <row r="47" spans="1:5" x14ac:dyDescent="0.25">
      <c r="A47" s="130"/>
      <c r="B47" s="129"/>
      <c r="C47" s="129"/>
      <c r="D47" s="121"/>
      <c r="E47" s="123"/>
    </row>
    <row r="48" spans="1:5" x14ac:dyDescent="0.25">
      <c r="A48" s="130"/>
      <c r="B48" s="129"/>
      <c r="C48" s="129"/>
      <c r="D48" s="121"/>
      <c r="E48" s="123"/>
    </row>
    <row r="49" spans="1:5" x14ac:dyDescent="0.25">
      <c r="A49" s="130"/>
      <c r="B49" s="129"/>
      <c r="C49" s="129"/>
      <c r="D49" s="121"/>
      <c r="E49" s="123"/>
    </row>
    <row r="50" spans="1:5" ht="15.75" thickBot="1" x14ac:dyDescent="0.3">
      <c r="A50" s="130"/>
      <c r="B50" s="129"/>
      <c r="C50" s="129"/>
      <c r="D50" s="121"/>
      <c r="E50" s="123"/>
    </row>
    <row r="51" spans="1:5" ht="15.75" x14ac:dyDescent="0.25">
      <c r="A51" s="130"/>
      <c r="B51" s="129"/>
      <c r="C51" s="129"/>
      <c r="D51" s="138" t="s">
        <v>2837</v>
      </c>
      <c r="E51" s="139">
        <f>SUM(E6:E24)</f>
        <v>3.2155951690683979</v>
      </c>
    </row>
    <row r="52" spans="1:5" ht="15.75" x14ac:dyDescent="0.25">
      <c r="A52" s="130"/>
      <c r="B52" s="129"/>
      <c r="C52" s="129"/>
      <c r="D52" s="138" t="s">
        <v>2822</v>
      </c>
      <c r="E52" s="140">
        <f>E25</f>
        <v>1</v>
      </c>
    </row>
    <row r="53" spans="1:5" ht="15.75" x14ac:dyDescent="0.25">
      <c r="A53" s="130"/>
      <c r="B53" s="129"/>
      <c r="C53" s="129"/>
      <c r="D53" s="138" t="s">
        <v>2838</v>
      </c>
      <c r="E53" s="141">
        <f>E51/E52</f>
        <v>3.2155951690683979</v>
      </c>
    </row>
    <row r="54" spans="1:5" ht="15.75" x14ac:dyDescent="0.25">
      <c r="A54" s="130"/>
      <c r="B54" s="129"/>
      <c r="C54" s="129"/>
      <c r="D54" s="138" t="s">
        <v>2839</v>
      </c>
      <c r="E54" s="141">
        <v>0.1</v>
      </c>
    </row>
    <row r="55" spans="1:5" ht="15.75" x14ac:dyDescent="0.25">
      <c r="A55" s="130"/>
      <c r="B55" s="129"/>
      <c r="C55" s="129"/>
      <c r="D55" s="138" t="s">
        <v>2840</v>
      </c>
      <c r="E55" s="141">
        <f>E53+E54</f>
        <v>3.315595169068398</v>
      </c>
    </row>
    <row r="56" spans="1:5" ht="15.75" x14ac:dyDescent="0.25">
      <c r="A56" s="130"/>
      <c r="B56" s="129"/>
      <c r="C56" s="129"/>
      <c r="D56" s="138" t="s">
        <v>2841</v>
      </c>
      <c r="E56" s="142">
        <v>13</v>
      </c>
    </row>
    <row r="57" spans="1:5" ht="16.5" thickBot="1" x14ac:dyDescent="0.3">
      <c r="A57" s="143"/>
      <c r="B57" s="144"/>
      <c r="C57" s="144"/>
      <c r="D57" s="138" t="s">
        <v>2842</v>
      </c>
      <c r="E57" s="145">
        <f>E55/E56</f>
        <v>0.25504578223603064</v>
      </c>
    </row>
    <row r="58" spans="1:5" x14ac:dyDescent="0.25">
      <c r="A58" s="146"/>
      <c r="B58" s="147"/>
      <c r="C58" s="148"/>
      <c r="D58" s="148"/>
      <c r="E58" s="149"/>
    </row>
    <row r="59" spans="1:5" ht="15.75" thickBot="1" x14ac:dyDescent="0.3">
      <c r="A59" s="150"/>
      <c r="B59" s="151"/>
      <c r="C59" s="152"/>
      <c r="D59" s="152"/>
      <c r="E59" s="153"/>
    </row>
    <row r="60" spans="1:5" ht="30" x14ac:dyDescent="0.4">
      <c r="A60" s="70" t="s">
        <v>2814</v>
      </c>
      <c r="B60" s="71"/>
      <c r="C60" s="154" t="s">
        <v>2843</v>
      </c>
      <c r="D60" s="72"/>
      <c r="E60" s="73"/>
    </row>
    <row r="61" spans="1:5" ht="15.75" thickBot="1" x14ac:dyDescent="0.3">
      <c r="A61" s="74"/>
      <c r="B61" s="75"/>
      <c r="C61" s="75"/>
      <c r="D61" s="75"/>
      <c r="E61" s="76"/>
    </row>
    <row r="62" spans="1:5" ht="15.75" thickBot="1" x14ac:dyDescent="0.3">
      <c r="A62" s="77" t="s">
        <v>2816</v>
      </c>
      <c r="B62" s="78" t="s">
        <v>2817</v>
      </c>
      <c r="C62" s="79" t="s">
        <v>2818</v>
      </c>
      <c r="D62" s="79" t="s">
        <v>2819</v>
      </c>
      <c r="E62" s="80" t="s">
        <v>2820</v>
      </c>
    </row>
    <row r="63" spans="1:5" ht="15.75" x14ac:dyDescent="0.25">
      <c r="A63" s="81" t="s">
        <v>1658</v>
      </c>
      <c r="B63" s="82">
        <v>0.08</v>
      </c>
      <c r="C63" s="83"/>
      <c r="D63" s="84">
        <f t="shared" ref="D63:D81" si="3">IF($A63&lt;&gt;"",VLOOKUP($A63,PRODUITS_ET_RECETTES,4,FALSE),"")</f>
        <v>52.6</v>
      </c>
      <c r="E63" s="84">
        <f t="shared" ref="E63:E81" si="4">SUM(B63*D63)</f>
        <v>4.2080000000000002</v>
      </c>
    </row>
    <row r="64" spans="1:5" ht="15.75" x14ac:dyDescent="0.25">
      <c r="A64" s="81" t="s">
        <v>315</v>
      </c>
      <c r="B64" s="85">
        <v>1</v>
      </c>
      <c r="C64" s="86"/>
      <c r="D64" s="87">
        <f t="shared" ref="D64:D72" si="5">IF($A64&lt;&gt;"",VLOOKUP($A64,PRODUITS_ET_RECETTES,4,FALSE),"")</f>
        <v>0.55000000000000004</v>
      </c>
      <c r="E64" s="87">
        <f t="shared" si="4"/>
        <v>0.55000000000000004</v>
      </c>
    </row>
    <row r="65" spans="1:5" ht="15.75" x14ac:dyDescent="0.25">
      <c r="A65" s="81" t="s">
        <v>474</v>
      </c>
      <c r="B65" s="82">
        <v>0.02</v>
      </c>
      <c r="C65" s="83"/>
      <c r="D65" s="84">
        <f t="shared" si="5"/>
        <v>15.290000000000001</v>
      </c>
      <c r="E65" s="84">
        <f t="shared" si="4"/>
        <v>0.30580000000000002</v>
      </c>
    </row>
    <row r="66" spans="1:5" ht="15.75" x14ac:dyDescent="0.25">
      <c r="A66" s="81" t="s">
        <v>154</v>
      </c>
      <c r="B66" s="85">
        <v>0.01</v>
      </c>
      <c r="C66" s="86"/>
      <c r="D66" s="87">
        <f t="shared" si="5"/>
        <v>3.7</v>
      </c>
      <c r="E66" s="87">
        <f t="shared" si="4"/>
        <v>3.7000000000000005E-2</v>
      </c>
    </row>
    <row r="67" spans="1:5" ht="15.75" x14ac:dyDescent="0.25">
      <c r="A67" s="81" t="s">
        <v>468</v>
      </c>
      <c r="B67" s="82">
        <v>0.05</v>
      </c>
      <c r="C67" s="83"/>
      <c r="D67" s="84">
        <f t="shared" si="5"/>
        <v>1.75</v>
      </c>
      <c r="E67" s="84">
        <f t="shared" si="4"/>
        <v>8.7500000000000008E-2</v>
      </c>
    </row>
    <row r="68" spans="1:5" x14ac:dyDescent="0.25">
      <c r="A68" s="81" t="s">
        <v>710</v>
      </c>
      <c r="B68" s="85">
        <v>0.05</v>
      </c>
      <c r="C68" s="88"/>
      <c r="D68" s="87">
        <f t="shared" si="5"/>
        <v>0.75</v>
      </c>
      <c r="E68" s="87">
        <f t="shared" si="4"/>
        <v>3.7500000000000006E-2</v>
      </c>
    </row>
    <row r="69" spans="1:5" x14ac:dyDescent="0.25">
      <c r="A69" s="81" t="s">
        <v>1197</v>
      </c>
      <c r="B69" s="82">
        <v>1</v>
      </c>
      <c r="C69" s="89"/>
      <c r="D69" s="84">
        <f t="shared" si="5"/>
        <v>0.06</v>
      </c>
      <c r="E69" s="84">
        <f t="shared" si="4"/>
        <v>0.06</v>
      </c>
    </row>
    <row r="70" spans="1:5" x14ac:dyDescent="0.25">
      <c r="A70" s="81" t="s">
        <v>1104</v>
      </c>
      <c r="B70" s="85">
        <v>2.5000000000000001E-2</v>
      </c>
      <c r="C70" s="88"/>
      <c r="D70" s="87">
        <f t="shared" si="5"/>
        <v>7.5</v>
      </c>
      <c r="E70" s="87">
        <f t="shared" si="4"/>
        <v>0.1875</v>
      </c>
    </row>
    <row r="71" spans="1:5" x14ac:dyDescent="0.25">
      <c r="A71" s="81" t="s">
        <v>2462</v>
      </c>
      <c r="B71" s="82">
        <v>0.01</v>
      </c>
      <c r="C71" s="89"/>
      <c r="D71" s="84">
        <f t="shared" si="5"/>
        <v>5.25</v>
      </c>
      <c r="E71" s="84">
        <f t="shared" si="4"/>
        <v>5.2499999999999998E-2</v>
      </c>
    </row>
    <row r="72" spans="1:5" x14ac:dyDescent="0.25">
      <c r="A72" s="81" t="s">
        <v>865</v>
      </c>
      <c r="B72" s="85">
        <v>2E-3</v>
      </c>
      <c r="C72" s="88"/>
      <c r="D72" s="87">
        <f t="shared" si="5"/>
        <v>26.5</v>
      </c>
      <c r="E72" s="87">
        <f t="shared" si="4"/>
        <v>5.2999999999999999E-2</v>
      </c>
    </row>
    <row r="73" spans="1:5" x14ac:dyDescent="0.25">
      <c r="A73" s="81" t="s">
        <v>1643</v>
      </c>
      <c r="B73" s="82">
        <v>0.1</v>
      </c>
      <c r="C73" s="89"/>
      <c r="D73" s="84">
        <f t="shared" si="3"/>
        <v>0.95</v>
      </c>
      <c r="E73" s="84">
        <f t="shared" si="4"/>
        <v>9.5000000000000001E-2</v>
      </c>
    </row>
    <row r="74" spans="1:5" x14ac:dyDescent="0.25">
      <c r="A74" s="81" t="s">
        <v>2454</v>
      </c>
      <c r="B74" s="85"/>
      <c r="C74" s="88"/>
      <c r="D74" s="87">
        <f t="shared" si="3"/>
        <v>0</v>
      </c>
      <c r="E74" s="87">
        <f t="shared" si="4"/>
        <v>0</v>
      </c>
    </row>
    <row r="75" spans="1:5" x14ac:dyDescent="0.25">
      <c r="A75" s="81" t="s">
        <v>2454</v>
      </c>
      <c r="B75" s="82"/>
      <c r="C75" s="89"/>
      <c r="D75" s="84">
        <f t="shared" si="3"/>
        <v>0</v>
      </c>
      <c r="E75" s="84">
        <f t="shared" si="4"/>
        <v>0</v>
      </c>
    </row>
    <row r="76" spans="1:5" x14ac:dyDescent="0.25">
      <c r="A76" s="81" t="s">
        <v>2454</v>
      </c>
      <c r="B76" s="85"/>
      <c r="C76" s="88"/>
      <c r="D76" s="87">
        <f t="shared" si="3"/>
        <v>0</v>
      </c>
      <c r="E76" s="87">
        <f t="shared" si="4"/>
        <v>0</v>
      </c>
    </row>
    <row r="77" spans="1:5" x14ac:dyDescent="0.25">
      <c r="A77" s="81" t="s">
        <v>2454</v>
      </c>
      <c r="B77" s="82"/>
      <c r="C77" s="89"/>
      <c r="D77" s="84">
        <f t="shared" si="3"/>
        <v>0</v>
      </c>
      <c r="E77" s="84">
        <f t="shared" si="4"/>
        <v>0</v>
      </c>
    </row>
    <row r="78" spans="1:5" x14ac:dyDescent="0.25">
      <c r="A78" s="81" t="s">
        <v>2454</v>
      </c>
      <c r="B78" s="90"/>
      <c r="C78" s="91"/>
      <c r="D78" s="92">
        <f t="shared" si="3"/>
        <v>0</v>
      </c>
      <c r="E78" s="92">
        <f t="shared" si="4"/>
        <v>0</v>
      </c>
    </row>
    <row r="79" spans="1:5" x14ac:dyDescent="0.25">
      <c r="A79" s="81" t="s">
        <v>2454</v>
      </c>
      <c r="B79" s="82"/>
      <c r="C79" s="89"/>
      <c r="D79" s="84">
        <f t="shared" si="3"/>
        <v>0</v>
      </c>
      <c r="E79" s="84">
        <f t="shared" si="4"/>
        <v>0</v>
      </c>
    </row>
    <row r="80" spans="1:5" x14ac:dyDescent="0.25">
      <c r="A80" s="81" t="s">
        <v>2454</v>
      </c>
      <c r="B80" s="85"/>
      <c r="C80" s="88"/>
      <c r="D80" s="87">
        <f t="shared" si="3"/>
        <v>0</v>
      </c>
      <c r="E80" s="87">
        <f t="shared" si="4"/>
        <v>0</v>
      </c>
    </row>
    <row r="81" spans="1:5" ht="15.75" thickBot="1" x14ac:dyDescent="0.3">
      <c r="A81" s="81" t="s">
        <v>2454</v>
      </c>
      <c r="B81" s="93"/>
      <c r="C81" s="94"/>
      <c r="D81" s="95">
        <f t="shared" si="3"/>
        <v>0</v>
      </c>
      <c r="E81" s="95">
        <f t="shared" si="4"/>
        <v>0</v>
      </c>
    </row>
    <row r="82" spans="1:5" ht="16.5" thickBot="1" x14ac:dyDescent="0.3">
      <c r="A82" s="96" t="s">
        <v>2821</v>
      </c>
      <c r="B82" s="97"/>
      <c r="C82" s="97"/>
      <c r="D82" s="98" t="s">
        <v>2822</v>
      </c>
      <c r="E82" s="99">
        <v>1</v>
      </c>
    </row>
    <row r="83" spans="1:5" ht="15.75" x14ac:dyDescent="0.25">
      <c r="A83" s="100"/>
      <c r="B83" s="97"/>
      <c r="C83" s="101"/>
      <c r="D83" s="102" t="s">
        <v>2823</v>
      </c>
      <c r="E83" s="103" t="s">
        <v>2551</v>
      </c>
    </row>
    <row r="84" spans="1:5" ht="15.75" x14ac:dyDescent="0.25">
      <c r="A84" s="104"/>
      <c r="B84" s="105"/>
      <c r="C84" s="106"/>
      <c r="D84" s="102" t="s">
        <v>2824</v>
      </c>
      <c r="E84" s="107" t="s">
        <v>2825</v>
      </c>
    </row>
    <row r="85" spans="1:5" ht="15.75" x14ac:dyDescent="0.25">
      <c r="A85" s="108"/>
      <c r="B85" s="105"/>
      <c r="C85" s="106"/>
      <c r="D85" s="102"/>
      <c r="E85" s="109"/>
    </row>
    <row r="86" spans="1:5" ht="16.5" thickBot="1" x14ac:dyDescent="0.3">
      <c r="A86" s="108"/>
      <c r="B86" s="105"/>
      <c r="C86" s="106"/>
      <c r="D86" s="110"/>
      <c r="E86" s="111"/>
    </row>
    <row r="87" spans="1:5" ht="15.75" x14ac:dyDescent="0.25">
      <c r="A87" s="112"/>
      <c r="B87" s="113"/>
      <c r="C87" s="114"/>
      <c r="D87" s="115" t="s">
        <v>2826</v>
      </c>
      <c r="E87" s="116"/>
    </row>
    <row r="88" spans="1:5" ht="15.75" x14ac:dyDescent="0.25">
      <c r="A88" s="104"/>
      <c r="B88" s="117"/>
      <c r="C88" s="118"/>
      <c r="D88" s="119" t="s">
        <v>2827</v>
      </c>
      <c r="E88" s="120"/>
    </row>
    <row r="89" spans="1:5" ht="15.75" x14ac:dyDescent="0.25">
      <c r="A89" s="104"/>
      <c r="B89" s="117"/>
      <c r="C89" s="118"/>
      <c r="D89" s="119" t="s">
        <v>2828</v>
      </c>
      <c r="E89" s="120"/>
    </row>
    <row r="90" spans="1:5" ht="15.75" x14ac:dyDescent="0.25">
      <c r="A90" s="104"/>
      <c r="B90" s="117"/>
      <c r="C90" s="118"/>
      <c r="D90" s="119"/>
      <c r="E90" s="120"/>
    </row>
    <row r="91" spans="1:5" ht="15.75" x14ac:dyDescent="0.25">
      <c r="A91" s="121"/>
      <c r="B91" s="117"/>
      <c r="C91" s="118"/>
      <c r="D91" s="119"/>
      <c r="E91" s="120"/>
    </row>
    <row r="92" spans="1:5" x14ac:dyDescent="0.25">
      <c r="A92" s="121"/>
      <c r="B92" s="122"/>
      <c r="C92" s="123"/>
      <c r="D92" s="122"/>
      <c r="E92" s="123"/>
    </row>
    <row r="93" spans="1:5" x14ac:dyDescent="0.25">
      <c r="A93" s="121"/>
      <c r="B93" s="122"/>
      <c r="C93" s="123"/>
      <c r="D93" s="122"/>
      <c r="E93" s="123"/>
    </row>
    <row r="94" spans="1:5" ht="15.75" thickBot="1" x14ac:dyDescent="0.3">
      <c r="A94" s="121"/>
      <c r="B94" s="122"/>
      <c r="C94" s="123"/>
      <c r="D94" s="124"/>
      <c r="E94" s="125"/>
    </row>
    <row r="95" spans="1:5" ht="15.75" x14ac:dyDescent="0.25">
      <c r="A95" s="121"/>
      <c r="B95" s="122"/>
      <c r="C95" s="123"/>
      <c r="D95" s="126" t="s">
        <v>2829</v>
      </c>
      <c r="E95" s="123"/>
    </row>
    <row r="96" spans="1:5" x14ac:dyDescent="0.25">
      <c r="A96" s="121"/>
      <c r="B96" s="122"/>
      <c r="C96" s="123"/>
      <c r="D96" s="122"/>
      <c r="E96" s="123"/>
    </row>
    <row r="97" spans="1:5" x14ac:dyDescent="0.25">
      <c r="A97" s="121"/>
      <c r="B97" s="122"/>
      <c r="C97" s="123"/>
      <c r="D97" s="122" t="s">
        <v>2830</v>
      </c>
      <c r="E97" s="123"/>
    </row>
    <row r="98" spans="1:5" ht="15.75" thickBot="1" x14ac:dyDescent="0.3">
      <c r="A98" s="127"/>
      <c r="B98" s="124"/>
      <c r="C98" s="125"/>
      <c r="D98" s="122" t="s">
        <v>2831</v>
      </c>
      <c r="E98" s="123"/>
    </row>
    <row r="99" spans="1:5" ht="15.75" x14ac:dyDescent="0.25">
      <c r="A99" s="128" t="s">
        <v>2832</v>
      </c>
      <c r="B99" s="129"/>
      <c r="C99" s="129"/>
      <c r="D99" s="121" t="s">
        <v>2833</v>
      </c>
      <c r="E99" s="123"/>
    </row>
    <row r="100" spans="1:5" ht="15.75" x14ac:dyDescent="0.25">
      <c r="A100" s="130"/>
      <c r="B100" s="131"/>
      <c r="C100" s="131"/>
      <c r="D100" s="132" t="s">
        <v>2834</v>
      </c>
      <c r="E100" s="120"/>
    </row>
    <row r="101" spans="1:5" ht="77.25" x14ac:dyDescent="0.25">
      <c r="A101" s="130"/>
      <c r="B101" s="131"/>
      <c r="C101" s="131"/>
      <c r="D101" s="133" t="s">
        <v>2835</v>
      </c>
      <c r="E101" s="134"/>
    </row>
    <row r="102" spans="1:5" x14ac:dyDescent="0.25">
      <c r="A102" s="130"/>
      <c r="B102" s="129"/>
      <c r="C102" s="129"/>
      <c r="D102" s="135" t="s">
        <v>2836</v>
      </c>
      <c r="E102" s="136"/>
    </row>
    <row r="103" spans="1:5" x14ac:dyDescent="0.25">
      <c r="A103" s="130"/>
      <c r="B103" s="129"/>
      <c r="C103" s="129"/>
      <c r="D103" s="137"/>
      <c r="E103" s="136"/>
    </row>
    <row r="104" spans="1:5" x14ac:dyDescent="0.25">
      <c r="A104" s="130"/>
      <c r="B104" s="129"/>
      <c r="C104" s="129"/>
      <c r="D104" s="121"/>
      <c r="E104" s="123"/>
    </row>
    <row r="105" spans="1:5" x14ac:dyDescent="0.25">
      <c r="A105" s="130"/>
      <c r="B105" s="129"/>
      <c r="C105" s="129"/>
      <c r="D105" s="121"/>
      <c r="E105" s="123"/>
    </row>
    <row r="106" spans="1:5" x14ac:dyDescent="0.25">
      <c r="A106" s="130"/>
      <c r="B106" s="129"/>
      <c r="C106" s="129"/>
      <c r="D106" s="121"/>
      <c r="E106" s="123"/>
    </row>
    <row r="107" spans="1:5" ht="15.75" thickBot="1" x14ac:dyDescent="0.3">
      <c r="A107" s="130"/>
      <c r="B107" s="129"/>
      <c r="C107" s="129"/>
      <c r="D107" s="121"/>
      <c r="E107" s="123"/>
    </row>
    <row r="108" spans="1:5" ht="15.75" x14ac:dyDescent="0.25">
      <c r="A108" s="130"/>
      <c r="B108" s="129"/>
      <c r="C108" s="129"/>
      <c r="D108" s="138" t="s">
        <v>2837</v>
      </c>
      <c r="E108" s="139">
        <f>SUM(E63:E81)</f>
        <v>5.6737999999999991</v>
      </c>
    </row>
    <row r="109" spans="1:5" ht="15.75" x14ac:dyDescent="0.25">
      <c r="A109" s="130"/>
      <c r="B109" s="129"/>
      <c r="C109" s="129"/>
      <c r="D109" s="138" t="s">
        <v>2822</v>
      </c>
      <c r="E109" s="140">
        <f>E82</f>
        <v>1</v>
      </c>
    </row>
    <row r="110" spans="1:5" ht="15.75" x14ac:dyDescent="0.25">
      <c r="A110" s="130"/>
      <c r="B110" s="129"/>
      <c r="C110" s="129"/>
      <c r="D110" s="138" t="s">
        <v>2838</v>
      </c>
      <c r="E110" s="141">
        <f>E108/E109</f>
        <v>5.6737999999999991</v>
      </c>
    </row>
    <row r="111" spans="1:5" ht="15.75" x14ac:dyDescent="0.25">
      <c r="A111" s="130"/>
      <c r="B111" s="129"/>
      <c r="C111" s="129"/>
      <c r="D111" s="138" t="s">
        <v>2839</v>
      </c>
      <c r="E111" s="141">
        <v>0.02</v>
      </c>
    </row>
    <row r="112" spans="1:5" ht="15.75" x14ac:dyDescent="0.25">
      <c r="A112" s="130"/>
      <c r="B112" s="129"/>
      <c r="C112" s="129"/>
      <c r="D112" s="138" t="s">
        <v>2840</v>
      </c>
      <c r="E112" s="141">
        <f>E110+E111</f>
        <v>5.6937999999999986</v>
      </c>
    </row>
    <row r="113" spans="1:5" ht="15.75" x14ac:dyDescent="0.25">
      <c r="A113" s="130"/>
      <c r="B113" s="129"/>
      <c r="C113" s="129"/>
      <c r="D113" s="138" t="s">
        <v>2841</v>
      </c>
      <c r="E113" s="142">
        <v>18</v>
      </c>
    </row>
    <row r="114" spans="1:5" ht="16.5" thickBot="1" x14ac:dyDescent="0.3">
      <c r="A114" s="143"/>
      <c r="B114" s="144"/>
      <c r="C114" s="144"/>
      <c r="D114" s="138" t="s">
        <v>2842</v>
      </c>
      <c r="E114" s="145">
        <f>E112/E113</f>
        <v>0.31632222222222217</v>
      </c>
    </row>
    <row r="115" spans="1:5" x14ac:dyDescent="0.25">
      <c r="A115" s="146"/>
      <c r="B115" s="147"/>
      <c r="C115" s="148"/>
      <c r="D115" s="148"/>
      <c r="E115" s="149"/>
    </row>
    <row r="116" spans="1:5" ht="15.75" thickBot="1" x14ac:dyDescent="0.3">
      <c r="A116" s="150"/>
      <c r="B116" s="151"/>
      <c r="C116" s="152"/>
      <c r="D116" s="152"/>
      <c r="E116" s="153"/>
    </row>
    <row r="117" spans="1:5" ht="30" x14ac:dyDescent="0.4">
      <c r="A117" s="70" t="s">
        <v>2814</v>
      </c>
      <c r="B117" s="155" t="s">
        <v>2844</v>
      </c>
      <c r="C117" s="154"/>
      <c r="D117" s="72"/>
      <c r="E117" s="73"/>
    </row>
    <row r="118" spans="1:5" ht="15.75" thickBot="1" x14ac:dyDescent="0.3">
      <c r="A118" s="74"/>
      <c r="B118" s="75"/>
      <c r="C118" s="75"/>
      <c r="D118" s="75"/>
      <c r="E118" s="76"/>
    </row>
    <row r="119" spans="1:5" ht="15.75" thickBot="1" x14ac:dyDescent="0.3">
      <c r="A119" s="77" t="s">
        <v>2816</v>
      </c>
      <c r="B119" s="78" t="s">
        <v>2817</v>
      </c>
      <c r="C119" s="79" t="s">
        <v>2818</v>
      </c>
      <c r="D119" s="79" t="s">
        <v>2819</v>
      </c>
      <c r="E119" s="80" t="s">
        <v>2820</v>
      </c>
    </row>
    <row r="120" spans="1:5" ht="15.75" x14ac:dyDescent="0.25">
      <c r="A120" s="81" t="s">
        <v>1488</v>
      </c>
      <c r="B120" s="82">
        <v>0.5</v>
      </c>
      <c r="C120" s="83"/>
      <c r="D120" s="84">
        <f>IF($A120&lt;&gt;"",VLOOKUP($A120,PRODUITS_ET_RECETTES,4,FALSE),"")</f>
        <v>5.95</v>
      </c>
      <c r="E120" s="84">
        <f t="shared" ref="E120:E138" si="6">SUM(B120*D120)</f>
        <v>2.9750000000000001</v>
      </c>
    </row>
    <row r="121" spans="1:5" ht="15.75" x14ac:dyDescent="0.25">
      <c r="A121" s="81" t="s">
        <v>2358</v>
      </c>
      <c r="B121" s="85">
        <v>0.1</v>
      </c>
      <c r="C121" s="86"/>
      <c r="D121" s="87">
        <f t="shared" ref="D121:D138" si="7">IF($A121&lt;&gt;"",VLOOKUP($A121,PRODUITS_ET_RECETTES,4,FALSE),"")</f>
        <v>1.554280670785525</v>
      </c>
      <c r="E121" s="87">
        <f t="shared" si="6"/>
        <v>0.1554280670785525</v>
      </c>
    </row>
    <row r="122" spans="1:5" ht="15.75" x14ac:dyDescent="0.25">
      <c r="A122" s="81" t="s">
        <v>83</v>
      </c>
      <c r="B122" s="82">
        <v>0.1</v>
      </c>
      <c r="C122" s="83"/>
      <c r="D122" s="84">
        <f t="shared" si="7"/>
        <v>1.375</v>
      </c>
      <c r="E122" s="84">
        <f t="shared" si="6"/>
        <v>0.13750000000000001</v>
      </c>
    </row>
    <row r="123" spans="1:5" ht="15.75" x14ac:dyDescent="0.25">
      <c r="A123" s="81" t="s">
        <v>709</v>
      </c>
      <c r="B123" s="85">
        <v>2.5000000000000001E-2</v>
      </c>
      <c r="C123" s="86"/>
      <c r="D123" s="87">
        <f t="shared" si="7"/>
        <v>3.1456953642384105</v>
      </c>
      <c r="E123" s="87">
        <f t="shared" si="6"/>
        <v>7.8642384105960264E-2</v>
      </c>
    </row>
    <row r="124" spans="1:5" ht="15.75" x14ac:dyDescent="0.25">
      <c r="A124" s="81" t="s">
        <v>1104</v>
      </c>
      <c r="B124" s="82">
        <v>2.5000000000000001E-2</v>
      </c>
      <c r="C124" s="83"/>
      <c r="D124" s="84">
        <f t="shared" si="7"/>
        <v>7.5</v>
      </c>
      <c r="E124" s="84">
        <f t="shared" si="6"/>
        <v>0.1875</v>
      </c>
    </row>
    <row r="125" spans="1:5" x14ac:dyDescent="0.25">
      <c r="A125" s="81" t="s">
        <v>1502</v>
      </c>
      <c r="B125" s="85">
        <v>0.5</v>
      </c>
      <c r="C125" s="88"/>
      <c r="D125" s="87">
        <f t="shared" si="7"/>
        <v>0.27916666666666667</v>
      </c>
      <c r="E125" s="87">
        <f t="shared" si="6"/>
        <v>0.13958333333333334</v>
      </c>
    </row>
    <row r="126" spans="1:5" x14ac:dyDescent="0.25">
      <c r="A126" s="81" t="s">
        <v>2470</v>
      </c>
      <c r="B126" s="82">
        <v>0.01</v>
      </c>
      <c r="C126" s="89"/>
      <c r="D126" s="84">
        <f t="shared" si="7"/>
        <v>2.6</v>
      </c>
      <c r="E126" s="84">
        <f t="shared" si="6"/>
        <v>2.6000000000000002E-2</v>
      </c>
    </row>
    <row r="127" spans="1:5" x14ac:dyDescent="0.25">
      <c r="A127" s="81" t="s">
        <v>865</v>
      </c>
      <c r="B127" s="85">
        <v>5.0000000000000001E-3</v>
      </c>
      <c r="C127" s="88"/>
      <c r="D127" s="87">
        <f t="shared" si="7"/>
        <v>26.5</v>
      </c>
      <c r="E127" s="87">
        <f t="shared" si="6"/>
        <v>0.13250000000000001</v>
      </c>
    </row>
    <row r="128" spans="1:5" x14ac:dyDescent="0.25">
      <c r="A128" s="81" t="s">
        <v>1643</v>
      </c>
      <c r="B128" s="82">
        <v>0.05</v>
      </c>
      <c r="C128" s="89"/>
      <c r="D128" s="84">
        <f t="shared" si="7"/>
        <v>0.95</v>
      </c>
      <c r="E128" s="84">
        <f t="shared" si="6"/>
        <v>4.7500000000000001E-2</v>
      </c>
    </row>
    <row r="129" spans="1:5" x14ac:dyDescent="0.25">
      <c r="A129" s="81" t="s">
        <v>468</v>
      </c>
      <c r="B129" s="85">
        <v>0.05</v>
      </c>
      <c r="C129" s="88"/>
      <c r="D129" s="87">
        <f t="shared" si="7"/>
        <v>1.75</v>
      </c>
      <c r="E129" s="87">
        <f t="shared" si="6"/>
        <v>8.7500000000000008E-2</v>
      </c>
    </row>
    <row r="130" spans="1:5" x14ac:dyDescent="0.25">
      <c r="A130" s="81" t="s">
        <v>710</v>
      </c>
      <c r="B130" s="82"/>
      <c r="C130" s="89"/>
      <c r="D130" s="84">
        <f t="shared" si="7"/>
        <v>0.75</v>
      </c>
      <c r="E130" s="84">
        <f t="shared" si="6"/>
        <v>0</v>
      </c>
    </row>
    <row r="131" spans="1:5" x14ac:dyDescent="0.25">
      <c r="A131" s="81" t="s">
        <v>2454</v>
      </c>
      <c r="B131" s="85"/>
      <c r="C131" s="88"/>
      <c r="D131" s="87">
        <f t="shared" si="7"/>
        <v>0</v>
      </c>
      <c r="E131" s="87">
        <f t="shared" si="6"/>
        <v>0</v>
      </c>
    </row>
    <row r="132" spans="1:5" x14ac:dyDescent="0.25">
      <c r="A132" s="81" t="s">
        <v>2454</v>
      </c>
      <c r="B132" s="82"/>
      <c r="C132" s="89"/>
      <c r="D132" s="84">
        <f t="shared" si="7"/>
        <v>0</v>
      </c>
      <c r="E132" s="84">
        <f t="shared" si="6"/>
        <v>0</v>
      </c>
    </row>
    <row r="133" spans="1:5" x14ac:dyDescent="0.25">
      <c r="A133" s="81" t="s">
        <v>2454</v>
      </c>
      <c r="B133" s="85"/>
      <c r="C133" s="88"/>
      <c r="D133" s="87">
        <f t="shared" si="7"/>
        <v>0</v>
      </c>
      <c r="E133" s="87">
        <f t="shared" si="6"/>
        <v>0</v>
      </c>
    </row>
    <row r="134" spans="1:5" x14ac:dyDescent="0.25">
      <c r="A134" s="81" t="s">
        <v>2454</v>
      </c>
      <c r="B134" s="82"/>
      <c r="C134" s="89"/>
      <c r="D134" s="84">
        <f t="shared" si="7"/>
        <v>0</v>
      </c>
      <c r="E134" s="84">
        <f t="shared" si="6"/>
        <v>0</v>
      </c>
    </row>
    <row r="135" spans="1:5" x14ac:dyDescent="0.25">
      <c r="A135" s="81" t="s">
        <v>2454</v>
      </c>
      <c r="B135" s="90"/>
      <c r="C135" s="91"/>
      <c r="D135" s="92">
        <f t="shared" si="7"/>
        <v>0</v>
      </c>
      <c r="E135" s="92">
        <f t="shared" si="6"/>
        <v>0</v>
      </c>
    </row>
    <row r="136" spans="1:5" x14ac:dyDescent="0.25">
      <c r="A136" s="81" t="s">
        <v>2454</v>
      </c>
      <c r="B136" s="82"/>
      <c r="C136" s="89"/>
      <c r="D136" s="84">
        <f t="shared" si="7"/>
        <v>0</v>
      </c>
      <c r="E136" s="84">
        <f t="shared" si="6"/>
        <v>0</v>
      </c>
    </row>
    <row r="137" spans="1:5" x14ac:dyDescent="0.25">
      <c r="A137" s="81" t="s">
        <v>2454</v>
      </c>
      <c r="B137" s="85"/>
      <c r="C137" s="88"/>
      <c r="D137" s="87">
        <f t="shared" si="7"/>
        <v>0</v>
      </c>
      <c r="E137" s="87">
        <f t="shared" si="6"/>
        <v>0</v>
      </c>
    </row>
    <row r="138" spans="1:5" ht="15.75" thickBot="1" x14ac:dyDescent="0.3">
      <c r="A138" s="81" t="s">
        <v>2454</v>
      </c>
      <c r="B138" s="93"/>
      <c r="C138" s="94"/>
      <c r="D138" s="95">
        <f t="shared" si="7"/>
        <v>0</v>
      </c>
      <c r="E138" s="95">
        <f t="shared" si="6"/>
        <v>0</v>
      </c>
    </row>
    <row r="139" spans="1:5" ht="16.5" thickBot="1" x14ac:dyDescent="0.3">
      <c r="A139" s="96" t="s">
        <v>2821</v>
      </c>
      <c r="B139" s="97"/>
      <c r="C139" s="97"/>
      <c r="D139" s="98" t="s">
        <v>2822</v>
      </c>
      <c r="E139" s="99">
        <v>1</v>
      </c>
    </row>
    <row r="140" spans="1:5" ht="15.75" x14ac:dyDescent="0.25">
      <c r="A140" s="156" t="s">
        <v>2845</v>
      </c>
      <c r="B140" s="97"/>
      <c r="C140" s="101"/>
      <c r="D140" s="102" t="s">
        <v>2823</v>
      </c>
      <c r="E140" s="103" t="s">
        <v>2551</v>
      </c>
    </row>
    <row r="141" spans="1:5" ht="15.75" x14ac:dyDescent="0.25">
      <c r="A141" s="104"/>
      <c r="B141" s="105"/>
      <c r="C141" s="106"/>
      <c r="D141" s="102" t="s">
        <v>2824</v>
      </c>
      <c r="E141" s="107" t="s">
        <v>2825</v>
      </c>
    </row>
    <row r="142" spans="1:5" ht="15.75" x14ac:dyDescent="0.25">
      <c r="A142" s="104" t="s">
        <v>2846</v>
      </c>
      <c r="B142" s="105"/>
      <c r="C142" s="106"/>
      <c r="D142" s="102"/>
      <c r="E142" s="109"/>
    </row>
    <row r="143" spans="1:5" ht="16.5" thickBot="1" x14ac:dyDescent="0.3">
      <c r="A143" s="104" t="s">
        <v>2847</v>
      </c>
      <c r="B143" s="105"/>
      <c r="C143" s="106"/>
      <c r="D143" s="110"/>
      <c r="E143" s="111"/>
    </row>
    <row r="144" spans="1:5" ht="15.75" x14ac:dyDescent="0.25">
      <c r="A144" s="157" t="s">
        <v>2848</v>
      </c>
      <c r="B144" s="113"/>
      <c r="C144" s="114"/>
      <c r="D144" s="115" t="s">
        <v>2826</v>
      </c>
      <c r="E144" s="116"/>
    </row>
    <row r="145" spans="1:5" ht="15.75" x14ac:dyDescent="0.25">
      <c r="A145" s="104"/>
      <c r="B145" s="117"/>
      <c r="C145" s="118"/>
      <c r="D145" s="119" t="s">
        <v>2827</v>
      </c>
      <c r="E145" s="120"/>
    </row>
    <row r="146" spans="1:5" ht="15.75" x14ac:dyDescent="0.25">
      <c r="A146" s="104" t="s">
        <v>2849</v>
      </c>
      <c r="B146" s="117"/>
      <c r="C146" s="118"/>
      <c r="D146" s="119" t="s">
        <v>2828</v>
      </c>
      <c r="E146" s="120"/>
    </row>
    <row r="147" spans="1:5" ht="15.75" x14ac:dyDescent="0.25">
      <c r="A147" s="104"/>
      <c r="B147" s="117"/>
      <c r="C147" s="118"/>
      <c r="D147" s="119"/>
      <c r="E147" s="120"/>
    </row>
    <row r="148" spans="1:5" ht="15.75" x14ac:dyDescent="0.25">
      <c r="A148" s="104" t="s">
        <v>2850</v>
      </c>
      <c r="B148" s="117"/>
      <c r="C148" s="118"/>
      <c r="D148" s="119"/>
      <c r="E148" s="120"/>
    </row>
    <row r="149" spans="1:5" x14ac:dyDescent="0.25">
      <c r="A149" s="104" t="s">
        <v>2851</v>
      </c>
      <c r="B149" s="122"/>
      <c r="C149" s="123"/>
      <c r="D149" s="122"/>
      <c r="E149" s="123"/>
    </row>
    <row r="150" spans="1:5" x14ac:dyDescent="0.25">
      <c r="A150" s="121"/>
      <c r="B150" s="122"/>
      <c r="C150" s="123"/>
      <c r="D150" s="122"/>
      <c r="E150" s="123"/>
    </row>
    <row r="151" spans="1:5" ht="15.75" thickBot="1" x14ac:dyDescent="0.3">
      <c r="A151" s="121"/>
      <c r="B151" s="122"/>
      <c r="C151" s="123"/>
      <c r="D151" s="124"/>
      <c r="E151" s="125"/>
    </row>
    <row r="152" spans="1:5" ht="15.75" x14ac:dyDescent="0.25">
      <c r="A152" s="121"/>
      <c r="B152" s="122"/>
      <c r="C152" s="123"/>
      <c r="D152" s="126" t="s">
        <v>2829</v>
      </c>
      <c r="E152" s="123"/>
    </row>
    <row r="153" spans="1:5" x14ac:dyDescent="0.25">
      <c r="A153" s="121"/>
      <c r="B153" s="122"/>
      <c r="C153" s="123"/>
      <c r="D153" s="122"/>
      <c r="E153" s="123"/>
    </row>
    <row r="154" spans="1:5" x14ac:dyDescent="0.25">
      <c r="A154" s="121"/>
      <c r="B154" s="122"/>
      <c r="C154" s="123"/>
      <c r="D154" s="122" t="s">
        <v>2830</v>
      </c>
      <c r="E154" s="123"/>
    </row>
    <row r="155" spans="1:5" ht="15.75" thickBot="1" x14ac:dyDescent="0.3">
      <c r="A155" s="127"/>
      <c r="B155" s="124"/>
      <c r="C155" s="125"/>
      <c r="D155" s="122" t="s">
        <v>2831</v>
      </c>
      <c r="E155" s="123"/>
    </row>
    <row r="156" spans="1:5" ht="15.75" x14ac:dyDescent="0.25">
      <c r="A156" s="128" t="s">
        <v>2832</v>
      </c>
      <c r="B156" s="129"/>
      <c r="C156" s="129"/>
      <c r="D156" s="121" t="s">
        <v>2833</v>
      </c>
      <c r="E156" s="123"/>
    </row>
    <row r="157" spans="1:5" ht="15.75" x14ac:dyDescent="0.25">
      <c r="A157" s="130"/>
      <c r="B157" s="131"/>
      <c r="C157" s="131"/>
      <c r="D157" s="132" t="s">
        <v>2834</v>
      </c>
      <c r="E157" s="120"/>
    </row>
    <row r="158" spans="1:5" ht="77.25" x14ac:dyDescent="0.25">
      <c r="A158" s="130"/>
      <c r="B158" s="131"/>
      <c r="C158" s="131"/>
      <c r="D158" s="133" t="s">
        <v>2835</v>
      </c>
      <c r="E158" s="134"/>
    </row>
    <row r="159" spans="1:5" x14ac:dyDescent="0.25">
      <c r="A159" s="130"/>
      <c r="B159" s="129"/>
      <c r="C159" s="129"/>
      <c r="D159" s="135" t="s">
        <v>2836</v>
      </c>
      <c r="E159" s="136"/>
    </row>
    <row r="160" spans="1:5" x14ac:dyDescent="0.25">
      <c r="A160" s="130"/>
      <c r="B160" s="129"/>
      <c r="C160" s="129"/>
      <c r="D160" s="137"/>
      <c r="E160" s="136"/>
    </row>
    <row r="161" spans="1:5" x14ac:dyDescent="0.25">
      <c r="A161" s="130"/>
      <c r="B161" s="129"/>
      <c r="C161" s="129"/>
      <c r="D161" s="121"/>
      <c r="E161" s="123"/>
    </row>
    <row r="162" spans="1:5" x14ac:dyDescent="0.25">
      <c r="A162" s="130"/>
      <c r="B162" s="129"/>
      <c r="C162" s="129"/>
      <c r="D162" s="121"/>
      <c r="E162" s="123"/>
    </row>
    <row r="163" spans="1:5" x14ac:dyDescent="0.25">
      <c r="A163" s="130"/>
      <c r="B163" s="129"/>
      <c r="C163" s="129"/>
      <c r="D163" s="121"/>
      <c r="E163" s="123"/>
    </row>
    <row r="164" spans="1:5" ht="15.75" thickBot="1" x14ac:dyDescent="0.3">
      <c r="A164" s="130"/>
      <c r="B164" s="129"/>
      <c r="C164" s="129"/>
      <c r="D164" s="121"/>
      <c r="E164" s="123"/>
    </row>
    <row r="165" spans="1:5" ht="15.75" x14ac:dyDescent="0.25">
      <c r="A165" s="130"/>
      <c r="B165" s="129"/>
      <c r="C165" s="129"/>
      <c r="D165" s="138" t="s">
        <v>2837</v>
      </c>
      <c r="E165" s="139">
        <f>SUM(E120:E138)</f>
        <v>3.9671537845178459</v>
      </c>
    </row>
    <row r="166" spans="1:5" ht="15.75" x14ac:dyDescent="0.25">
      <c r="A166" s="130"/>
      <c r="B166" s="129"/>
      <c r="C166" s="129"/>
      <c r="D166" s="138" t="s">
        <v>2822</v>
      </c>
      <c r="E166" s="140">
        <f>E139</f>
        <v>1</v>
      </c>
    </row>
    <row r="167" spans="1:5" ht="15.75" x14ac:dyDescent="0.25">
      <c r="A167" s="130"/>
      <c r="B167" s="129"/>
      <c r="C167" s="129"/>
      <c r="D167" s="138" t="s">
        <v>2838</v>
      </c>
      <c r="E167" s="141">
        <f>E165/E166</f>
        <v>3.9671537845178459</v>
      </c>
    </row>
    <row r="168" spans="1:5" ht="15.75" x14ac:dyDescent="0.25">
      <c r="A168" s="130"/>
      <c r="B168" s="129"/>
      <c r="C168" s="129"/>
      <c r="D168" s="138" t="s">
        <v>2839</v>
      </c>
      <c r="E168" s="141">
        <v>0.1</v>
      </c>
    </row>
    <row r="169" spans="1:5" ht="15.75" x14ac:dyDescent="0.25">
      <c r="A169" s="130"/>
      <c r="B169" s="129"/>
      <c r="C169" s="129"/>
      <c r="D169" s="138" t="s">
        <v>2840</v>
      </c>
      <c r="E169" s="141">
        <f>E167+E168</f>
        <v>4.0671537845178456</v>
      </c>
    </row>
    <row r="170" spans="1:5" ht="15.75" x14ac:dyDescent="0.25">
      <c r="A170" s="130"/>
      <c r="B170" s="129"/>
      <c r="C170" s="129"/>
      <c r="D170" s="138" t="s">
        <v>2841</v>
      </c>
      <c r="E170" s="142">
        <v>14</v>
      </c>
    </row>
    <row r="171" spans="1:5" ht="16.5" thickBot="1" x14ac:dyDescent="0.3">
      <c r="A171" s="143"/>
      <c r="B171" s="144"/>
      <c r="C171" s="144"/>
      <c r="D171" s="138" t="s">
        <v>2842</v>
      </c>
      <c r="E171" s="145">
        <f>E169/E170</f>
        <v>0.29051098460841757</v>
      </c>
    </row>
    <row r="172" spans="1:5" x14ac:dyDescent="0.25">
      <c r="A172" s="146"/>
      <c r="B172" s="147"/>
      <c r="C172" s="148"/>
      <c r="D172" s="148"/>
      <c r="E172" s="149"/>
    </row>
    <row r="173" spans="1:5" ht="15.75" thickBot="1" x14ac:dyDescent="0.3">
      <c r="A173" s="150"/>
      <c r="B173" s="151"/>
      <c r="C173" s="152"/>
      <c r="D173" s="152"/>
      <c r="E173" s="153"/>
    </row>
    <row r="174" spans="1:5" ht="30" x14ac:dyDescent="0.4">
      <c r="A174" s="70" t="s">
        <v>2814</v>
      </c>
      <c r="B174" s="155" t="s">
        <v>2852</v>
      </c>
      <c r="C174" s="154"/>
      <c r="D174" s="72"/>
      <c r="E174" s="73"/>
    </row>
    <row r="175" spans="1:5" ht="15.75" thickBot="1" x14ac:dyDescent="0.3">
      <c r="A175" s="74"/>
      <c r="B175" s="158"/>
      <c r="C175" s="75"/>
      <c r="D175" s="75"/>
      <c r="E175" s="76"/>
    </row>
    <row r="176" spans="1:5" ht="15.75" thickBot="1" x14ac:dyDescent="0.3">
      <c r="A176" s="77" t="s">
        <v>2816</v>
      </c>
      <c r="B176" s="78" t="s">
        <v>2817</v>
      </c>
      <c r="C176" s="79" t="s">
        <v>2818</v>
      </c>
      <c r="D176" s="79" t="s">
        <v>2819</v>
      </c>
      <c r="E176" s="80" t="s">
        <v>2820</v>
      </c>
    </row>
    <row r="177" spans="1:5" ht="15.75" x14ac:dyDescent="0.25">
      <c r="A177" s="81" t="s">
        <v>2437</v>
      </c>
      <c r="B177" s="82">
        <v>0.08</v>
      </c>
      <c r="C177" s="83"/>
      <c r="D177" s="84">
        <f t="shared" ref="D177:D195" si="8">IF($A177&lt;&gt;"",VLOOKUP($A177,PRODUITS_ET_RECETTES,4,FALSE),"")</f>
        <v>22.142857142857146</v>
      </c>
      <c r="E177" s="84">
        <f t="shared" ref="E177:E195" si="9">SUM(B177*D177)</f>
        <v>1.7714285714285718</v>
      </c>
    </row>
    <row r="178" spans="1:5" ht="15.75" x14ac:dyDescent="0.25">
      <c r="A178" s="81" t="s">
        <v>95</v>
      </c>
      <c r="B178" s="85">
        <v>0.15</v>
      </c>
      <c r="C178" s="86"/>
      <c r="D178" s="87">
        <f t="shared" si="8"/>
        <v>0.36763888888888885</v>
      </c>
      <c r="E178" s="87">
        <f t="shared" si="9"/>
        <v>5.5145833333333324E-2</v>
      </c>
    </row>
    <row r="179" spans="1:5" ht="15.75" x14ac:dyDescent="0.25">
      <c r="A179" s="81" t="s">
        <v>1409</v>
      </c>
      <c r="B179" s="82">
        <v>0.1</v>
      </c>
      <c r="C179" s="83"/>
      <c r="D179" s="84">
        <f t="shared" si="8"/>
        <v>0.5</v>
      </c>
      <c r="E179" s="84">
        <f t="shared" si="9"/>
        <v>0.05</v>
      </c>
    </row>
    <row r="180" spans="1:5" ht="15.75" x14ac:dyDescent="0.25">
      <c r="A180" s="81" t="s">
        <v>1797</v>
      </c>
      <c r="B180" s="85">
        <v>5.0000000000000001E-3</v>
      </c>
      <c r="C180" s="86"/>
      <c r="D180" s="87">
        <f t="shared" si="8"/>
        <v>120</v>
      </c>
      <c r="E180" s="87">
        <f t="shared" si="9"/>
        <v>0.6</v>
      </c>
    </row>
    <row r="181" spans="1:5" ht="15.75" x14ac:dyDescent="0.25">
      <c r="A181" s="81" t="s">
        <v>1104</v>
      </c>
      <c r="B181" s="82">
        <v>0.02</v>
      </c>
      <c r="C181" s="83"/>
      <c r="D181" s="84">
        <f t="shared" si="8"/>
        <v>7.5</v>
      </c>
      <c r="E181" s="84">
        <f t="shared" si="9"/>
        <v>0.15</v>
      </c>
    </row>
    <row r="182" spans="1:5" x14ac:dyDescent="0.25">
      <c r="A182" s="81" t="s">
        <v>13</v>
      </c>
      <c r="B182" s="85">
        <v>2.5000000000000001E-2</v>
      </c>
      <c r="C182" s="88"/>
      <c r="D182" s="87">
        <f t="shared" si="8"/>
        <v>2.4593781344032095</v>
      </c>
      <c r="E182" s="87">
        <f t="shared" si="9"/>
        <v>6.1484453360080238E-2</v>
      </c>
    </row>
    <row r="183" spans="1:5" x14ac:dyDescent="0.25">
      <c r="A183" s="81" t="s">
        <v>795</v>
      </c>
      <c r="B183" s="82">
        <v>5.0000000000000001E-3</v>
      </c>
      <c r="C183" s="89"/>
      <c r="D183" s="84">
        <f t="shared" si="8"/>
        <v>11.5</v>
      </c>
      <c r="E183" s="84">
        <f t="shared" si="9"/>
        <v>5.7500000000000002E-2</v>
      </c>
    </row>
    <row r="184" spans="1:5" x14ac:dyDescent="0.25">
      <c r="A184" s="81" t="s">
        <v>2348</v>
      </c>
      <c r="B184" s="85">
        <v>0.01</v>
      </c>
      <c r="C184" s="88"/>
      <c r="D184" s="87">
        <f t="shared" si="8"/>
        <v>11.25</v>
      </c>
      <c r="E184" s="87">
        <f t="shared" si="9"/>
        <v>0.1125</v>
      </c>
    </row>
    <row r="185" spans="1:5" x14ac:dyDescent="0.25">
      <c r="A185" s="81" t="s">
        <v>571</v>
      </c>
      <c r="B185" s="82">
        <v>1.4999999999999999E-2</v>
      </c>
      <c r="C185" s="89"/>
      <c r="D185" s="84">
        <f t="shared" si="8"/>
        <v>5</v>
      </c>
      <c r="E185" s="84">
        <f t="shared" si="9"/>
        <v>7.4999999999999997E-2</v>
      </c>
    </row>
    <row r="186" spans="1:5" x14ac:dyDescent="0.25">
      <c r="A186" s="81" t="s">
        <v>1663</v>
      </c>
      <c r="B186" s="85">
        <v>0.04</v>
      </c>
      <c r="C186" s="88"/>
      <c r="D186" s="87">
        <f t="shared" si="8"/>
        <v>9.8266666666666662</v>
      </c>
      <c r="E186" s="87">
        <f t="shared" si="9"/>
        <v>0.39306666666666668</v>
      </c>
    </row>
    <row r="187" spans="1:5" x14ac:dyDescent="0.25">
      <c r="A187" s="81" t="s">
        <v>1170</v>
      </c>
      <c r="B187" s="82">
        <v>0.01</v>
      </c>
      <c r="C187" s="89"/>
      <c r="D187" s="84">
        <f t="shared" si="8"/>
        <v>1.76</v>
      </c>
      <c r="E187" s="84">
        <f t="shared" si="9"/>
        <v>1.7600000000000001E-2</v>
      </c>
    </row>
    <row r="188" spans="1:5" x14ac:dyDescent="0.25">
      <c r="A188" s="81" t="s">
        <v>1490</v>
      </c>
      <c r="B188" s="85">
        <v>0.02</v>
      </c>
      <c r="C188" s="88"/>
      <c r="D188" s="87">
        <f t="shared" si="8"/>
        <v>1.5</v>
      </c>
      <c r="E188" s="87">
        <f t="shared" si="9"/>
        <v>0.03</v>
      </c>
    </row>
    <row r="189" spans="1:5" x14ac:dyDescent="0.25">
      <c r="A189" s="81" t="s">
        <v>2454</v>
      </c>
      <c r="B189" s="82"/>
      <c r="C189" s="89"/>
      <c r="D189" s="84">
        <f t="shared" si="8"/>
        <v>0</v>
      </c>
      <c r="E189" s="84">
        <f t="shared" si="9"/>
        <v>0</v>
      </c>
    </row>
    <row r="190" spans="1:5" x14ac:dyDescent="0.25">
      <c r="A190" s="81" t="s">
        <v>2454</v>
      </c>
      <c r="B190" s="85"/>
      <c r="C190" s="88"/>
      <c r="D190" s="87">
        <f t="shared" si="8"/>
        <v>0</v>
      </c>
      <c r="E190" s="87">
        <f t="shared" si="9"/>
        <v>0</v>
      </c>
    </row>
    <row r="191" spans="1:5" x14ac:dyDescent="0.25">
      <c r="A191" s="81" t="s">
        <v>2454</v>
      </c>
      <c r="B191" s="82"/>
      <c r="C191" s="89"/>
      <c r="D191" s="84">
        <f t="shared" si="8"/>
        <v>0</v>
      </c>
      <c r="E191" s="84">
        <f t="shared" si="9"/>
        <v>0</v>
      </c>
    </row>
    <row r="192" spans="1:5" x14ac:dyDescent="0.25">
      <c r="A192" s="81" t="s">
        <v>2454</v>
      </c>
      <c r="B192" s="90"/>
      <c r="C192" s="91"/>
      <c r="D192" s="92">
        <f t="shared" si="8"/>
        <v>0</v>
      </c>
      <c r="E192" s="92">
        <f t="shared" si="9"/>
        <v>0</v>
      </c>
    </row>
    <row r="193" spans="1:5" x14ac:dyDescent="0.25">
      <c r="A193" s="81" t="s">
        <v>2454</v>
      </c>
      <c r="B193" s="82"/>
      <c r="C193" s="89"/>
      <c r="D193" s="84">
        <f t="shared" si="8"/>
        <v>0</v>
      </c>
      <c r="E193" s="84">
        <f t="shared" si="9"/>
        <v>0</v>
      </c>
    </row>
    <row r="194" spans="1:5" x14ac:dyDescent="0.25">
      <c r="A194" s="81" t="s">
        <v>2454</v>
      </c>
      <c r="B194" s="85"/>
      <c r="C194" s="88"/>
      <c r="D194" s="87">
        <f t="shared" si="8"/>
        <v>0</v>
      </c>
      <c r="E194" s="87">
        <f t="shared" si="9"/>
        <v>0</v>
      </c>
    </row>
    <row r="195" spans="1:5" ht="15.75" thickBot="1" x14ac:dyDescent="0.3">
      <c r="A195" s="81" t="s">
        <v>2454</v>
      </c>
      <c r="B195" s="93"/>
      <c r="C195" s="94"/>
      <c r="D195" s="95">
        <f t="shared" si="8"/>
        <v>0</v>
      </c>
      <c r="E195" s="95">
        <f t="shared" si="9"/>
        <v>0</v>
      </c>
    </row>
    <row r="196" spans="1:5" ht="16.5" thickBot="1" x14ac:dyDescent="0.3">
      <c r="A196" s="96" t="s">
        <v>2821</v>
      </c>
      <c r="B196" s="97"/>
      <c r="C196" s="97"/>
      <c r="D196" s="98" t="s">
        <v>2822</v>
      </c>
      <c r="E196" s="99">
        <v>1</v>
      </c>
    </row>
    <row r="197" spans="1:5" ht="15.75" x14ac:dyDescent="0.25">
      <c r="A197" s="100"/>
      <c r="B197" s="97"/>
      <c r="C197" s="101"/>
      <c r="D197" s="102" t="s">
        <v>2823</v>
      </c>
      <c r="E197" s="103" t="s">
        <v>2551</v>
      </c>
    </row>
    <row r="198" spans="1:5" ht="15.75" x14ac:dyDescent="0.25">
      <c r="A198" s="159" t="s">
        <v>2853</v>
      </c>
      <c r="B198" s="105"/>
      <c r="C198" s="106"/>
      <c r="D198" s="102" t="s">
        <v>2824</v>
      </c>
      <c r="E198" s="107" t="s">
        <v>2825</v>
      </c>
    </row>
    <row r="199" spans="1:5" ht="15.75" x14ac:dyDescent="0.25">
      <c r="A199" s="159" t="s">
        <v>2854</v>
      </c>
      <c r="B199" s="105"/>
      <c r="C199" s="106"/>
      <c r="D199" s="102"/>
      <c r="E199" s="109"/>
    </row>
    <row r="200" spans="1:5" ht="16.5" thickBot="1" x14ac:dyDescent="0.3">
      <c r="A200" s="159"/>
      <c r="B200" s="105"/>
      <c r="C200" s="106"/>
      <c r="D200" s="110"/>
      <c r="E200" s="111"/>
    </row>
    <row r="201" spans="1:5" ht="15.75" x14ac:dyDescent="0.25">
      <c r="A201" s="160" t="s">
        <v>2855</v>
      </c>
      <c r="B201" s="113"/>
      <c r="C201" s="114"/>
      <c r="D201" s="115" t="s">
        <v>2826</v>
      </c>
      <c r="E201" s="116"/>
    </row>
    <row r="202" spans="1:5" ht="15.75" x14ac:dyDescent="0.25">
      <c r="A202" s="159" t="s">
        <v>2856</v>
      </c>
      <c r="B202" s="117"/>
      <c r="C202" s="118"/>
      <c r="D202" s="119" t="s">
        <v>2827</v>
      </c>
      <c r="E202" s="120"/>
    </row>
    <row r="203" spans="1:5" ht="15.75" x14ac:dyDescent="0.25">
      <c r="A203" s="159" t="s">
        <v>2857</v>
      </c>
      <c r="B203" s="117"/>
      <c r="C203" s="118"/>
      <c r="D203" s="119" t="s">
        <v>2828</v>
      </c>
      <c r="E203" s="120"/>
    </row>
    <row r="204" spans="1:5" ht="15.75" x14ac:dyDescent="0.25">
      <c r="A204" s="104"/>
      <c r="B204" s="117"/>
      <c r="C204" s="118"/>
      <c r="D204" s="119"/>
      <c r="E204" s="120"/>
    </row>
    <row r="205" spans="1:5" ht="15.75" x14ac:dyDescent="0.25">
      <c r="A205" s="121"/>
      <c r="B205" s="117"/>
      <c r="C205" s="118"/>
      <c r="D205" s="119"/>
      <c r="E205" s="120"/>
    </row>
    <row r="206" spans="1:5" x14ac:dyDescent="0.25">
      <c r="A206" s="121"/>
      <c r="B206" s="122"/>
      <c r="C206" s="123"/>
      <c r="D206" s="122"/>
      <c r="E206" s="123"/>
    </row>
    <row r="207" spans="1:5" x14ac:dyDescent="0.25">
      <c r="A207" s="121"/>
      <c r="B207" s="122"/>
      <c r="C207" s="123"/>
      <c r="D207" s="122"/>
      <c r="E207" s="123"/>
    </row>
    <row r="208" spans="1:5" ht="15.75" thickBot="1" x14ac:dyDescent="0.3">
      <c r="A208" s="121"/>
      <c r="B208" s="122"/>
      <c r="C208" s="123"/>
      <c r="D208" s="124"/>
      <c r="E208" s="125"/>
    </row>
    <row r="209" spans="1:5" ht="15.75" x14ac:dyDescent="0.25">
      <c r="A209" s="121"/>
      <c r="B209" s="122"/>
      <c r="C209" s="123"/>
      <c r="D209" s="126" t="s">
        <v>2829</v>
      </c>
      <c r="E209" s="123"/>
    </row>
    <row r="210" spans="1:5" x14ac:dyDescent="0.25">
      <c r="A210" s="121"/>
      <c r="B210" s="122"/>
      <c r="C210" s="123"/>
      <c r="D210" s="122"/>
      <c r="E210" s="123"/>
    </row>
    <row r="211" spans="1:5" x14ac:dyDescent="0.25">
      <c r="A211" s="121"/>
      <c r="B211" s="122"/>
      <c r="C211" s="123"/>
      <c r="D211" s="122" t="s">
        <v>2830</v>
      </c>
      <c r="E211" s="123"/>
    </row>
    <row r="212" spans="1:5" ht="15.75" thickBot="1" x14ac:dyDescent="0.3">
      <c r="A212" s="127"/>
      <c r="B212" s="124"/>
      <c r="C212" s="125"/>
      <c r="D212" s="122" t="s">
        <v>2831</v>
      </c>
      <c r="E212" s="123"/>
    </row>
    <row r="213" spans="1:5" ht="15.75" x14ac:dyDescent="0.25">
      <c r="A213" s="128" t="s">
        <v>2832</v>
      </c>
      <c r="B213" s="129"/>
      <c r="C213" s="129"/>
      <c r="D213" s="121" t="s">
        <v>2833</v>
      </c>
      <c r="E213" s="123"/>
    </row>
    <row r="214" spans="1:5" ht="15.75" x14ac:dyDescent="0.25">
      <c r="A214" s="130"/>
      <c r="B214" s="131"/>
      <c r="C214" s="131"/>
      <c r="D214" s="132" t="s">
        <v>2834</v>
      </c>
      <c r="E214" s="120"/>
    </row>
    <row r="215" spans="1:5" ht="77.25" x14ac:dyDescent="0.25">
      <c r="A215" s="130"/>
      <c r="B215" s="131"/>
      <c r="C215" s="131"/>
      <c r="D215" s="133" t="s">
        <v>2835</v>
      </c>
      <c r="E215" s="134"/>
    </row>
    <row r="216" spans="1:5" x14ac:dyDescent="0.25">
      <c r="A216" s="130"/>
      <c r="B216" s="129"/>
      <c r="C216" s="129"/>
      <c r="D216" s="135" t="s">
        <v>2836</v>
      </c>
      <c r="E216" s="136"/>
    </row>
    <row r="217" spans="1:5" x14ac:dyDescent="0.25">
      <c r="A217" s="130"/>
      <c r="B217" s="129"/>
      <c r="C217" s="129"/>
      <c r="D217" s="137"/>
      <c r="E217" s="136"/>
    </row>
    <row r="218" spans="1:5" x14ac:dyDescent="0.25">
      <c r="A218" s="130"/>
      <c r="B218" s="129"/>
      <c r="C218" s="129"/>
      <c r="D218" s="121"/>
      <c r="E218" s="123"/>
    </row>
    <row r="219" spans="1:5" x14ac:dyDescent="0.25">
      <c r="A219" s="130"/>
      <c r="B219" s="129"/>
      <c r="C219" s="129"/>
      <c r="D219" s="121"/>
      <c r="E219" s="123"/>
    </row>
    <row r="220" spans="1:5" x14ac:dyDescent="0.25">
      <c r="A220" s="130"/>
      <c r="B220" s="129"/>
      <c r="C220" s="129"/>
      <c r="D220" s="121"/>
      <c r="E220" s="123"/>
    </row>
    <row r="221" spans="1:5" ht="15.75" thickBot="1" x14ac:dyDescent="0.3">
      <c r="A221" s="130"/>
      <c r="B221" s="129"/>
      <c r="C221" s="129"/>
      <c r="D221" s="121"/>
      <c r="E221" s="123"/>
    </row>
    <row r="222" spans="1:5" ht="15.75" x14ac:dyDescent="0.25">
      <c r="A222" s="130"/>
      <c r="B222" s="129"/>
      <c r="C222" s="129"/>
      <c r="D222" s="138" t="s">
        <v>2837</v>
      </c>
      <c r="E222" s="139">
        <f>SUM(E177:E195)</f>
        <v>3.3737255247886515</v>
      </c>
    </row>
    <row r="223" spans="1:5" ht="15.75" x14ac:dyDescent="0.25">
      <c r="A223" s="130"/>
      <c r="B223" s="129"/>
      <c r="C223" s="129"/>
      <c r="D223" s="138" t="s">
        <v>2822</v>
      </c>
      <c r="E223" s="140">
        <f>E196</f>
        <v>1</v>
      </c>
    </row>
    <row r="224" spans="1:5" ht="15.75" x14ac:dyDescent="0.25">
      <c r="A224" s="130"/>
      <c r="B224" s="129"/>
      <c r="C224" s="129"/>
      <c r="D224" s="138" t="s">
        <v>2838</v>
      </c>
      <c r="E224" s="141">
        <f>E222/E223</f>
        <v>3.3737255247886515</v>
      </c>
    </row>
    <row r="225" spans="1:5" ht="15.75" x14ac:dyDescent="0.25">
      <c r="A225" s="130"/>
      <c r="B225" s="129"/>
      <c r="C225" s="129"/>
      <c r="D225" s="138" t="s">
        <v>2839</v>
      </c>
      <c r="E225" s="141">
        <v>0.1</v>
      </c>
    </row>
    <row r="226" spans="1:5" ht="15.75" x14ac:dyDescent="0.25">
      <c r="A226" s="130"/>
      <c r="B226" s="129"/>
      <c r="C226" s="129"/>
      <c r="D226" s="138" t="s">
        <v>2840</v>
      </c>
      <c r="E226" s="141">
        <f>E224+E225</f>
        <v>3.4737255247886516</v>
      </c>
    </row>
    <row r="227" spans="1:5" ht="15.75" x14ac:dyDescent="0.25">
      <c r="A227" s="130"/>
      <c r="B227" s="129"/>
      <c r="C227" s="129"/>
      <c r="D227" s="138" t="s">
        <v>2841</v>
      </c>
      <c r="E227" s="142">
        <v>12</v>
      </c>
    </row>
    <row r="228" spans="1:5" ht="16.5" thickBot="1" x14ac:dyDescent="0.3">
      <c r="A228" s="143"/>
      <c r="B228" s="144"/>
      <c r="C228" s="144"/>
      <c r="D228" s="138" t="s">
        <v>2842</v>
      </c>
      <c r="E228" s="145">
        <f>E226/E227</f>
        <v>0.28947712706572098</v>
      </c>
    </row>
    <row r="229" spans="1:5" x14ac:dyDescent="0.25">
      <c r="A229" s="146"/>
      <c r="B229" s="147"/>
      <c r="C229" s="148"/>
      <c r="D229" s="148"/>
      <c r="E229" s="149"/>
    </row>
    <row r="230" spans="1:5" ht="15.75" thickBot="1" x14ac:dyDescent="0.3">
      <c r="A230" s="150"/>
      <c r="B230" s="151"/>
      <c r="C230" s="152"/>
      <c r="D230" s="152"/>
      <c r="E230" s="153"/>
    </row>
    <row r="231" spans="1:5" ht="30" x14ac:dyDescent="0.4">
      <c r="A231" s="70" t="s">
        <v>2814</v>
      </c>
      <c r="B231" s="155" t="s">
        <v>2858</v>
      </c>
      <c r="C231" s="154"/>
      <c r="D231" s="72"/>
      <c r="E231" s="73"/>
    </row>
    <row r="232" spans="1:5" ht="15.75" thickBot="1" x14ac:dyDescent="0.3">
      <c r="A232" s="74"/>
      <c r="B232" s="75"/>
      <c r="C232" s="75"/>
      <c r="D232" s="75"/>
      <c r="E232" s="76"/>
    </row>
    <row r="233" spans="1:5" ht="15.75" thickBot="1" x14ac:dyDescent="0.3">
      <c r="A233" s="77" t="s">
        <v>2816</v>
      </c>
      <c r="B233" s="78" t="s">
        <v>2817</v>
      </c>
      <c r="C233" s="79" t="s">
        <v>2818</v>
      </c>
      <c r="D233" s="79" t="s">
        <v>2819</v>
      </c>
      <c r="E233" s="80" t="s">
        <v>2820</v>
      </c>
    </row>
    <row r="234" spans="1:5" ht="15.75" x14ac:dyDescent="0.25">
      <c r="A234" s="81" t="s">
        <v>1763</v>
      </c>
      <c r="B234" s="82">
        <v>1</v>
      </c>
      <c r="C234" s="83"/>
      <c r="D234" s="84">
        <f t="shared" ref="D234:D252" si="10">IF($A234&lt;&gt;"",VLOOKUP($A234,PRODUITS_ET_RECETTES,4,FALSE),"")</f>
        <v>5.89</v>
      </c>
      <c r="E234" s="84">
        <f t="shared" ref="E234:E252" si="11">SUM(B234*D234)</f>
        <v>5.89</v>
      </c>
    </row>
    <row r="235" spans="1:5" ht="15.75" x14ac:dyDescent="0.25">
      <c r="A235" s="81" t="s">
        <v>364</v>
      </c>
      <c r="B235" s="85">
        <v>1</v>
      </c>
      <c r="C235" s="86"/>
      <c r="D235" s="87">
        <f t="shared" si="10"/>
        <v>13.95</v>
      </c>
      <c r="E235" s="87">
        <f t="shared" si="11"/>
        <v>13.95</v>
      </c>
    </row>
    <row r="236" spans="1:5" ht="15.75" x14ac:dyDescent="0.25">
      <c r="A236" s="81" t="s">
        <v>301</v>
      </c>
      <c r="B236" s="82">
        <v>1</v>
      </c>
      <c r="C236" s="83"/>
      <c r="D236" s="84">
        <f t="shared" si="10"/>
        <v>10.95</v>
      </c>
      <c r="E236" s="84">
        <f t="shared" si="11"/>
        <v>10.95</v>
      </c>
    </row>
    <row r="237" spans="1:5" ht="15.75" x14ac:dyDescent="0.25">
      <c r="A237" s="81" t="s">
        <v>1384</v>
      </c>
      <c r="B237" s="85">
        <v>0.25</v>
      </c>
      <c r="C237" s="86"/>
      <c r="D237" s="87">
        <f t="shared" si="10"/>
        <v>3.371</v>
      </c>
      <c r="E237" s="87">
        <f t="shared" si="11"/>
        <v>0.84275</v>
      </c>
    </row>
    <row r="238" spans="1:5" ht="15.75" x14ac:dyDescent="0.25">
      <c r="A238" s="81" t="s">
        <v>1439</v>
      </c>
      <c r="B238" s="82">
        <v>9</v>
      </c>
      <c r="C238" s="83"/>
      <c r="D238" s="84">
        <f t="shared" si="10"/>
        <v>0.18099999999999997</v>
      </c>
      <c r="E238" s="84">
        <f t="shared" si="11"/>
        <v>1.6289999999999998</v>
      </c>
    </row>
    <row r="239" spans="1:5" x14ac:dyDescent="0.25">
      <c r="A239" s="81" t="s">
        <v>2144</v>
      </c>
      <c r="B239" s="85">
        <v>0.05</v>
      </c>
      <c r="C239" s="88"/>
      <c r="D239" s="87">
        <f t="shared" si="10"/>
        <v>3.5859788359788363</v>
      </c>
      <c r="E239" s="87">
        <f t="shared" si="11"/>
        <v>0.17929894179894182</v>
      </c>
    </row>
    <row r="240" spans="1:5" x14ac:dyDescent="0.25">
      <c r="A240" s="81" t="s">
        <v>2161</v>
      </c>
      <c r="B240" s="82">
        <v>0.01</v>
      </c>
      <c r="C240" s="89"/>
      <c r="D240" s="84">
        <f t="shared" si="10"/>
        <v>12.251250000000001</v>
      </c>
      <c r="E240" s="84">
        <f t="shared" si="11"/>
        <v>0.12251250000000001</v>
      </c>
    </row>
    <row r="241" spans="1:5" x14ac:dyDescent="0.25">
      <c r="A241" s="81" t="s">
        <v>1479</v>
      </c>
      <c r="B241" s="85">
        <v>1E-3</v>
      </c>
      <c r="C241" s="88"/>
      <c r="D241" s="87">
        <f t="shared" si="10"/>
        <v>12</v>
      </c>
      <c r="E241" s="87">
        <f t="shared" si="11"/>
        <v>1.2E-2</v>
      </c>
    </row>
    <row r="242" spans="1:5" x14ac:dyDescent="0.25">
      <c r="A242" s="81" t="s">
        <v>709</v>
      </c>
      <c r="B242" s="82">
        <v>5.0000000000000001E-3</v>
      </c>
      <c r="C242" s="89"/>
      <c r="D242" s="84">
        <f t="shared" si="10"/>
        <v>3.1456953642384105</v>
      </c>
      <c r="E242" s="84">
        <f t="shared" si="11"/>
        <v>1.5728476821192054E-2</v>
      </c>
    </row>
    <row r="243" spans="1:5" x14ac:dyDescent="0.25">
      <c r="A243" s="81" t="s">
        <v>15</v>
      </c>
      <c r="B243" s="85">
        <v>0.05</v>
      </c>
      <c r="C243" s="88"/>
      <c r="D243" s="87">
        <f t="shared" si="10"/>
        <v>4.2079646017699117</v>
      </c>
      <c r="E243" s="87">
        <f t="shared" si="11"/>
        <v>0.21039823008849559</v>
      </c>
    </row>
    <row r="244" spans="1:5" x14ac:dyDescent="0.25">
      <c r="A244" s="81" t="s">
        <v>1031</v>
      </c>
      <c r="B244" s="82">
        <v>0.4</v>
      </c>
      <c r="C244" s="89"/>
      <c r="D244" s="84">
        <f t="shared" si="10"/>
        <v>9.32</v>
      </c>
      <c r="E244" s="84">
        <f t="shared" si="11"/>
        <v>3.7280000000000002</v>
      </c>
    </row>
    <row r="245" spans="1:5" x14ac:dyDescent="0.25">
      <c r="A245" s="81" t="s">
        <v>2215</v>
      </c>
      <c r="B245" s="85">
        <v>3.0000000000000001E-3</v>
      </c>
      <c r="C245" s="88"/>
      <c r="D245" s="87">
        <f t="shared" si="10"/>
        <v>10</v>
      </c>
      <c r="E245" s="87">
        <f t="shared" si="11"/>
        <v>0.03</v>
      </c>
    </row>
    <row r="246" spans="1:5" x14ac:dyDescent="0.25">
      <c r="A246" s="81" t="s">
        <v>2</v>
      </c>
      <c r="B246" s="82">
        <v>0.5</v>
      </c>
      <c r="C246" s="89"/>
      <c r="D246" s="84">
        <f t="shared" si="10"/>
        <v>7.0472440944881898</v>
      </c>
      <c r="E246" s="84">
        <f t="shared" si="11"/>
        <v>3.5236220472440949</v>
      </c>
    </row>
    <row r="247" spans="1:5" x14ac:dyDescent="0.25">
      <c r="A247" s="81" t="s">
        <v>1677</v>
      </c>
      <c r="B247" s="85">
        <v>0.4</v>
      </c>
      <c r="C247" s="88"/>
      <c r="D247" s="87">
        <f t="shared" si="10"/>
        <v>36.75</v>
      </c>
      <c r="E247" s="87">
        <f t="shared" si="11"/>
        <v>14.700000000000001</v>
      </c>
    </row>
    <row r="248" spans="1:5" x14ac:dyDescent="0.25">
      <c r="A248" s="81" t="s">
        <v>1441</v>
      </c>
      <c r="B248" s="82">
        <v>0.5</v>
      </c>
      <c r="C248" s="89"/>
      <c r="D248" s="84">
        <f t="shared" si="10"/>
        <v>4.9749999999999996</v>
      </c>
      <c r="E248" s="84">
        <f t="shared" si="11"/>
        <v>2.4874999999999998</v>
      </c>
    </row>
    <row r="249" spans="1:5" x14ac:dyDescent="0.25">
      <c r="A249" s="81" t="s">
        <v>1735</v>
      </c>
      <c r="B249" s="90">
        <v>5</v>
      </c>
      <c r="C249" s="91"/>
      <c r="D249" s="92">
        <f t="shared" si="10"/>
        <v>1.0369853762911152</v>
      </c>
      <c r="E249" s="92">
        <f t="shared" si="11"/>
        <v>5.184926881455576</v>
      </c>
    </row>
    <row r="250" spans="1:5" x14ac:dyDescent="0.25">
      <c r="A250" s="81" t="s">
        <v>1502</v>
      </c>
      <c r="B250" s="82"/>
      <c r="C250" s="89"/>
      <c r="D250" s="84">
        <f t="shared" si="10"/>
        <v>0.27916666666666667</v>
      </c>
      <c r="E250" s="84">
        <f t="shared" si="11"/>
        <v>0</v>
      </c>
    </row>
    <row r="251" spans="1:5" x14ac:dyDescent="0.25">
      <c r="A251" s="81" t="s">
        <v>2454</v>
      </c>
      <c r="B251" s="85"/>
      <c r="C251" s="88"/>
      <c r="D251" s="87">
        <f t="shared" si="10"/>
        <v>0</v>
      </c>
      <c r="E251" s="87">
        <f t="shared" si="11"/>
        <v>0</v>
      </c>
    </row>
    <row r="252" spans="1:5" ht="15.75" thickBot="1" x14ac:dyDescent="0.3">
      <c r="A252" s="81" t="s">
        <v>2454</v>
      </c>
      <c r="B252" s="93"/>
      <c r="C252" s="94"/>
      <c r="D252" s="95">
        <f t="shared" si="10"/>
        <v>0</v>
      </c>
      <c r="E252" s="95">
        <f t="shared" si="11"/>
        <v>0</v>
      </c>
    </row>
    <row r="253" spans="1:5" ht="16.5" thickBot="1" x14ac:dyDescent="0.3">
      <c r="A253" s="96" t="s">
        <v>2821</v>
      </c>
      <c r="B253" s="97"/>
      <c r="C253" s="97"/>
      <c r="D253" s="98" t="s">
        <v>2822</v>
      </c>
      <c r="E253" s="99">
        <v>1</v>
      </c>
    </row>
    <row r="254" spans="1:5" ht="15.75" x14ac:dyDescent="0.25">
      <c r="A254" s="100"/>
      <c r="B254" s="97"/>
      <c r="C254" s="101"/>
      <c r="D254" s="102" t="s">
        <v>2823</v>
      </c>
      <c r="E254" s="103" t="s">
        <v>2551</v>
      </c>
    </row>
    <row r="255" spans="1:5" ht="15.75" x14ac:dyDescent="0.25">
      <c r="A255" s="104"/>
      <c r="B255" s="105"/>
      <c r="C255" s="106"/>
      <c r="D255" s="102" t="s">
        <v>2824</v>
      </c>
      <c r="E255" s="107" t="s">
        <v>2825</v>
      </c>
    </row>
    <row r="256" spans="1:5" ht="15.75" x14ac:dyDescent="0.25">
      <c r="A256" s="108"/>
      <c r="B256" s="105"/>
      <c r="C256" s="106"/>
      <c r="D256" s="102"/>
      <c r="E256" s="109"/>
    </row>
    <row r="257" spans="1:5" ht="16.5" thickBot="1" x14ac:dyDescent="0.3">
      <c r="A257" s="108"/>
      <c r="B257" s="105"/>
      <c r="C257" s="106"/>
      <c r="D257" s="110"/>
      <c r="E257" s="111"/>
    </row>
    <row r="258" spans="1:5" ht="15.75" x14ac:dyDescent="0.25">
      <c r="A258" s="112"/>
      <c r="B258" s="113"/>
      <c r="C258" s="114"/>
      <c r="D258" s="115" t="s">
        <v>2826</v>
      </c>
      <c r="E258" s="116"/>
    </row>
    <row r="259" spans="1:5" ht="15.75" x14ac:dyDescent="0.25">
      <c r="A259" s="104"/>
      <c r="B259" s="117"/>
      <c r="C259" s="118"/>
      <c r="D259" s="119" t="s">
        <v>2827</v>
      </c>
      <c r="E259" s="120"/>
    </row>
    <row r="260" spans="1:5" ht="15.75" x14ac:dyDescent="0.25">
      <c r="A260" s="104"/>
      <c r="B260" s="117"/>
      <c r="C260" s="118"/>
      <c r="D260" s="119" t="s">
        <v>2828</v>
      </c>
      <c r="E260" s="120"/>
    </row>
    <row r="261" spans="1:5" ht="15.75" x14ac:dyDescent="0.25">
      <c r="A261" s="104"/>
      <c r="B261" s="117"/>
      <c r="C261" s="118"/>
      <c r="D261" s="119"/>
      <c r="E261" s="120"/>
    </row>
    <row r="262" spans="1:5" ht="15.75" x14ac:dyDescent="0.25">
      <c r="A262" s="121"/>
      <c r="B262" s="117"/>
      <c r="C262" s="118"/>
      <c r="D262" s="119"/>
      <c r="E262" s="120"/>
    </row>
    <row r="263" spans="1:5" x14ac:dyDescent="0.25">
      <c r="A263" s="121"/>
      <c r="B263" s="122"/>
      <c r="C263" s="123"/>
      <c r="D263" s="122"/>
      <c r="E263" s="123"/>
    </row>
    <row r="264" spans="1:5" x14ac:dyDescent="0.25">
      <c r="A264" s="121"/>
      <c r="B264" s="122"/>
      <c r="C264" s="123"/>
      <c r="D264" s="122"/>
      <c r="E264" s="123"/>
    </row>
    <row r="265" spans="1:5" ht="15.75" thickBot="1" x14ac:dyDescent="0.3">
      <c r="A265" s="121"/>
      <c r="B265" s="122"/>
      <c r="C265" s="123"/>
      <c r="D265" s="124"/>
      <c r="E265" s="125"/>
    </row>
    <row r="266" spans="1:5" ht="15.75" x14ac:dyDescent="0.25">
      <c r="A266" s="121"/>
      <c r="B266" s="122"/>
      <c r="C266" s="123"/>
      <c r="D266" s="126" t="s">
        <v>2829</v>
      </c>
      <c r="E266" s="123"/>
    </row>
    <row r="267" spans="1:5" x14ac:dyDescent="0.25">
      <c r="A267" s="121"/>
      <c r="B267" s="122"/>
      <c r="C267" s="123"/>
      <c r="D267" s="122"/>
      <c r="E267" s="123"/>
    </row>
    <row r="268" spans="1:5" x14ac:dyDescent="0.25">
      <c r="A268" s="121"/>
      <c r="B268" s="122"/>
      <c r="C268" s="123"/>
      <c r="D268" s="122" t="s">
        <v>2830</v>
      </c>
      <c r="E268" s="123"/>
    </row>
    <row r="269" spans="1:5" ht="15.75" thickBot="1" x14ac:dyDescent="0.3">
      <c r="A269" s="127"/>
      <c r="B269" s="124"/>
      <c r="C269" s="125"/>
      <c r="D269" s="122" t="s">
        <v>2831</v>
      </c>
      <c r="E269" s="123"/>
    </row>
    <row r="270" spans="1:5" ht="15.75" x14ac:dyDescent="0.25">
      <c r="A270" s="128" t="s">
        <v>2832</v>
      </c>
      <c r="B270" s="129"/>
      <c r="C270" s="129"/>
      <c r="D270" s="121" t="s">
        <v>2833</v>
      </c>
      <c r="E270" s="123"/>
    </row>
    <row r="271" spans="1:5" ht="15.75" x14ac:dyDescent="0.25">
      <c r="A271" s="130"/>
      <c r="B271" s="131"/>
      <c r="C271" s="131"/>
      <c r="D271" s="132" t="s">
        <v>2834</v>
      </c>
      <c r="E271" s="120"/>
    </row>
    <row r="272" spans="1:5" ht="77.25" x14ac:dyDescent="0.25">
      <c r="A272" s="130"/>
      <c r="B272" s="131"/>
      <c r="C272" s="131"/>
      <c r="D272" s="133" t="s">
        <v>2835</v>
      </c>
      <c r="E272" s="134"/>
    </row>
    <row r="273" spans="1:5" x14ac:dyDescent="0.25">
      <c r="A273" s="130"/>
      <c r="B273" s="129"/>
      <c r="C273" s="129"/>
      <c r="D273" s="135" t="s">
        <v>2836</v>
      </c>
      <c r="E273" s="136"/>
    </row>
    <row r="274" spans="1:5" x14ac:dyDescent="0.25">
      <c r="A274" s="130"/>
      <c r="B274" s="129"/>
      <c r="C274" s="129"/>
      <c r="D274" s="137"/>
      <c r="E274" s="136"/>
    </row>
    <row r="275" spans="1:5" x14ac:dyDescent="0.25">
      <c r="A275" s="130"/>
      <c r="B275" s="129"/>
      <c r="C275" s="129"/>
      <c r="D275" s="121"/>
      <c r="E275" s="123"/>
    </row>
    <row r="276" spans="1:5" x14ac:dyDescent="0.25">
      <c r="A276" s="130"/>
      <c r="B276" s="129"/>
      <c r="C276" s="129"/>
      <c r="D276" s="121"/>
      <c r="E276" s="123"/>
    </row>
    <row r="277" spans="1:5" x14ac:dyDescent="0.25">
      <c r="A277" s="130"/>
      <c r="B277" s="129"/>
      <c r="C277" s="129"/>
      <c r="D277" s="121"/>
      <c r="E277" s="123"/>
    </row>
    <row r="278" spans="1:5" ht="15.75" thickBot="1" x14ac:dyDescent="0.3">
      <c r="A278" s="130"/>
      <c r="B278" s="129"/>
      <c r="C278" s="129"/>
      <c r="D278" s="121"/>
      <c r="E278" s="123"/>
    </row>
    <row r="279" spans="1:5" ht="15.75" x14ac:dyDescent="0.25">
      <c r="A279" s="130"/>
      <c r="B279" s="129"/>
      <c r="C279" s="129"/>
      <c r="D279" s="138" t="s">
        <v>2837</v>
      </c>
      <c r="E279" s="139">
        <f>SUM(E234:E252)</f>
        <v>63.455737077408301</v>
      </c>
    </row>
    <row r="280" spans="1:5" ht="15.75" x14ac:dyDescent="0.25">
      <c r="A280" s="130"/>
      <c r="B280" s="129"/>
      <c r="C280" s="129"/>
      <c r="D280" s="138" t="s">
        <v>2822</v>
      </c>
      <c r="E280" s="140">
        <v>30</v>
      </c>
    </row>
    <row r="281" spans="1:5" ht="15.75" x14ac:dyDescent="0.25">
      <c r="A281" s="130"/>
      <c r="B281" s="129"/>
      <c r="C281" s="129"/>
      <c r="D281" s="138" t="s">
        <v>2838</v>
      </c>
      <c r="E281" s="141">
        <f>E279/E280</f>
        <v>2.1151912359136102</v>
      </c>
    </row>
    <row r="282" spans="1:5" ht="15.75" x14ac:dyDescent="0.25">
      <c r="A282" s="130"/>
      <c r="B282" s="129"/>
      <c r="C282" s="129"/>
      <c r="D282" s="138" t="s">
        <v>2839</v>
      </c>
      <c r="E282" s="141">
        <v>0.1</v>
      </c>
    </row>
    <row r="283" spans="1:5" ht="15.75" x14ac:dyDescent="0.25">
      <c r="A283" s="130"/>
      <c r="B283" s="129"/>
      <c r="C283" s="129"/>
      <c r="D283" s="138" t="s">
        <v>2840</v>
      </c>
      <c r="E283" s="141">
        <f>E281+E282</f>
        <v>2.2151912359136103</v>
      </c>
    </row>
    <row r="284" spans="1:5" ht="15.75" x14ac:dyDescent="0.25">
      <c r="A284" s="130"/>
      <c r="B284" s="129"/>
      <c r="C284" s="129"/>
      <c r="D284" s="138" t="s">
        <v>2841</v>
      </c>
      <c r="E284" s="142">
        <v>9</v>
      </c>
    </row>
    <row r="285" spans="1:5" ht="16.5" thickBot="1" x14ac:dyDescent="0.3">
      <c r="A285" s="143"/>
      <c r="B285" s="144"/>
      <c r="C285" s="144"/>
      <c r="D285" s="138" t="s">
        <v>2842</v>
      </c>
      <c r="E285" s="145">
        <f>E283/E284</f>
        <v>0.24613235954595669</v>
      </c>
    </row>
    <row r="286" spans="1:5" x14ac:dyDescent="0.25">
      <c r="A286" s="146"/>
      <c r="B286" s="147"/>
      <c r="C286" s="148"/>
      <c r="D286" s="148"/>
      <c r="E286" s="149"/>
    </row>
    <row r="287" spans="1:5" ht="15.75" thickBot="1" x14ac:dyDescent="0.3">
      <c r="A287" s="150"/>
      <c r="B287" s="151"/>
      <c r="C287" s="152"/>
      <c r="D287" s="152"/>
      <c r="E287" s="153"/>
    </row>
    <row r="288" spans="1:5" ht="30" x14ac:dyDescent="0.4">
      <c r="A288" s="70" t="s">
        <v>2814</v>
      </c>
      <c r="B288" s="155" t="s">
        <v>2859</v>
      </c>
      <c r="C288" s="154"/>
      <c r="D288" s="72"/>
      <c r="E288" s="73"/>
    </row>
    <row r="289" spans="1:5" ht="15.75" thickBot="1" x14ac:dyDescent="0.3">
      <c r="A289" s="74"/>
      <c r="B289" s="158"/>
      <c r="C289" s="75"/>
      <c r="D289" s="75"/>
      <c r="E289" s="76"/>
    </row>
    <row r="290" spans="1:5" ht="15.75" thickBot="1" x14ac:dyDescent="0.3">
      <c r="A290" s="77" t="s">
        <v>2816</v>
      </c>
      <c r="B290" s="78" t="s">
        <v>2817</v>
      </c>
      <c r="C290" s="79" t="s">
        <v>2818</v>
      </c>
      <c r="D290" s="79" t="s">
        <v>2819</v>
      </c>
      <c r="E290" s="80" t="s">
        <v>2820</v>
      </c>
    </row>
    <row r="291" spans="1:5" ht="15.75" x14ac:dyDescent="0.25">
      <c r="A291" s="81" t="s">
        <v>182</v>
      </c>
      <c r="B291" s="82">
        <v>0.1</v>
      </c>
      <c r="C291" s="83"/>
      <c r="D291" s="84">
        <f t="shared" ref="D291:D309" si="12">IF($A291&lt;&gt;"",VLOOKUP($A291,PRODUITS_ET_RECETTES,4,FALSE),"")</f>
        <v>29.95</v>
      </c>
      <c r="E291" s="84">
        <f t="shared" ref="E291:E309" si="13">SUM(B291*D291)</f>
        <v>2.9950000000000001</v>
      </c>
    </row>
    <row r="292" spans="1:5" ht="15.75" x14ac:dyDescent="0.25">
      <c r="A292" s="81" t="s">
        <v>313</v>
      </c>
      <c r="B292" s="85">
        <v>0.01</v>
      </c>
      <c r="C292" s="86"/>
      <c r="D292" s="87">
        <f t="shared" si="12"/>
        <v>5.875</v>
      </c>
      <c r="E292" s="87">
        <f t="shared" si="13"/>
        <v>5.8750000000000004E-2</v>
      </c>
    </row>
    <row r="293" spans="1:5" ht="15.75" x14ac:dyDescent="0.25">
      <c r="A293" s="81" t="s">
        <v>1643</v>
      </c>
      <c r="B293" s="82">
        <v>0.1</v>
      </c>
      <c r="C293" s="83"/>
      <c r="D293" s="84">
        <f t="shared" si="12"/>
        <v>0.95</v>
      </c>
      <c r="E293" s="84">
        <f t="shared" si="13"/>
        <v>9.5000000000000001E-2</v>
      </c>
    </row>
    <row r="294" spans="1:5" ht="15.75" x14ac:dyDescent="0.25">
      <c r="A294" s="81" t="s">
        <v>2144</v>
      </c>
      <c r="B294" s="85">
        <v>5.0000000000000001E-3</v>
      </c>
      <c r="C294" s="86"/>
      <c r="D294" s="87">
        <f t="shared" si="12"/>
        <v>3.5859788359788363</v>
      </c>
      <c r="E294" s="87">
        <f t="shared" si="13"/>
        <v>1.7929894179894181E-2</v>
      </c>
    </row>
    <row r="295" spans="1:5" ht="15.75" x14ac:dyDescent="0.25">
      <c r="A295" s="81" t="s">
        <v>2161</v>
      </c>
      <c r="B295" s="82">
        <v>5.0000000000000001E-3</v>
      </c>
      <c r="C295" s="83"/>
      <c r="D295" s="84">
        <f t="shared" si="12"/>
        <v>12.251250000000001</v>
      </c>
      <c r="E295" s="84">
        <f t="shared" si="13"/>
        <v>6.1256250000000005E-2</v>
      </c>
    </row>
    <row r="296" spans="1:5" x14ac:dyDescent="0.25">
      <c r="A296" s="81" t="s">
        <v>1384</v>
      </c>
      <c r="B296" s="85">
        <v>0.01</v>
      </c>
      <c r="C296" s="88"/>
      <c r="D296" s="87">
        <f t="shared" si="12"/>
        <v>3.371</v>
      </c>
      <c r="E296" s="87">
        <f t="shared" si="13"/>
        <v>3.3710000000000004E-2</v>
      </c>
    </row>
    <row r="297" spans="1:5" x14ac:dyDescent="0.25">
      <c r="A297" s="81" t="s">
        <v>31</v>
      </c>
      <c r="B297" s="82">
        <v>0.03</v>
      </c>
      <c r="C297" s="89"/>
      <c r="D297" s="84">
        <f t="shared" si="12"/>
        <v>9.5108624599319249</v>
      </c>
      <c r="E297" s="84">
        <f t="shared" si="13"/>
        <v>0.28532587379795776</v>
      </c>
    </row>
    <row r="298" spans="1:5" x14ac:dyDescent="0.25">
      <c r="A298" s="81" t="s">
        <v>468</v>
      </c>
      <c r="B298" s="85">
        <v>0.1</v>
      </c>
      <c r="C298" s="88"/>
      <c r="D298" s="87">
        <f t="shared" si="12"/>
        <v>1.75</v>
      </c>
      <c r="E298" s="87">
        <f t="shared" si="13"/>
        <v>0.17500000000000002</v>
      </c>
    </row>
    <row r="299" spans="1:5" x14ac:dyDescent="0.25">
      <c r="A299" s="81" t="s">
        <v>1502</v>
      </c>
      <c r="B299" s="82">
        <v>0.25</v>
      </c>
      <c r="C299" s="89"/>
      <c r="D299" s="84">
        <f t="shared" si="12"/>
        <v>0.27916666666666667</v>
      </c>
      <c r="E299" s="84">
        <f t="shared" si="13"/>
        <v>6.9791666666666669E-2</v>
      </c>
    </row>
    <row r="300" spans="1:5" x14ac:dyDescent="0.25">
      <c r="A300" s="81" t="s">
        <v>526</v>
      </c>
      <c r="B300" s="85">
        <v>0.05</v>
      </c>
      <c r="C300" s="88"/>
      <c r="D300" s="87">
        <f t="shared" si="12"/>
        <v>2.4705882352941178</v>
      </c>
      <c r="E300" s="87">
        <f t="shared" si="13"/>
        <v>0.12352941176470589</v>
      </c>
    </row>
    <row r="301" spans="1:5" x14ac:dyDescent="0.25">
      <c r="A301" s="81" t="s">
        <v>1175</v>
      </c>
      <c r="B301" s="82">
        <v>2.5000000000000001E-2</v>
      </c>
      <c r="C301" s="89"/>
      <c r="D301" s="84">
        <f t="shared" si="12"/>
        <v>18.345588235294116</v>
      </c>
      <c r="E301" s="84">
        <f t="shared" si="13"/>
        <v>0.45863970588235292</v>
      </c>
    </row>
    <row r="302" spans="1:5" x14ac:dyDescent="0.25">
      <c r="A302" s="81" t="s">
        <v>2475</v>
      </c>
      <c r="B302" s="85">
        <v>0.01</v>
      </c>
      <c r="C302" s="88"/>
      <c r="D302" s="87">
        <f t="shared" si="12"/>
        <v>5.7843010905700396</v>
      </c>
      <c r="E302" s="87">
        <f t="shared" si="13"/>
        <v>5.7843010905700397E-2</v>
      </c>
    </row>
    <row r="303" spans="1:5" x14ac:dyDescent="0.25">
      <c r="A303" s="81" t="s">
        <v>2454</v>
      </c>
      <c r="B303" s="82"/>
      <c r="C303" s="89"/>
      <c r="D303" s="84">
        <f t="shared" si="12"/>
        <v>0</v>
      </c>
      <c r="E303" s="84">
        <f t="shared" si="13"/>
        <v>0</v>
      </c>
    </row>
    <row r="304" spans="1:5" x14ac:dyDescent="0.25">
      <c r="A304" s="81" t="s">
        <v>2454</v>
      </c>
      <c r="B304" s="85"/>
      <c r="C304" s="88"/>
      <c r="D304" s="87">
        <f t="shared" si="12"/>
        <v>0</v>
      </c>
      <c r="E304" s="87">
        <f t="shared" si="13"/>
        <v>0</v>
      </c>
    </row>
    <row r="305" spans="1:5" x14ac:dyDescent="0.25">
      <c r="A305" s="81" t="s">
        <v>2454</v>
      </c>
      <c r="B305" s="82"/>
      <c r="C305" s="89"/>
      <c r="D305" s="84">
        <f t="shared" si="12"/>
        <v>0</v>
      </c>
      <c r="E305" s="84">
        <f t="shared" si="13"/>
        <v>0</v>
      </c>
    </row>
    <row r="306" spans="1:5" x14ac:dyDescent="0.25">
      <c r="A306" s="81" t="s">
        <v>2454</v>
      </c>
      <c r="B306" s="90"/>
      <c r="C306" s="91"/>
      <c r="D306" s="92">
        <f t="shared" si="12"/>
        <v>0</v>
      </c>
      <c r="E306" s="92">
        <f t="shared" si="13"/>
        <v>0</v>
      </c>
    </row>
    <row r="307" spans="1:5" x14ac:dyDescent="0.25">
      <c r="A307" s="81" t="s">
        <v>2454</v>
      </c>
      <c r="B307" s="82"/>
      <c r="C307" s="89"/>
      <c r="D307" s="84">
        <f t="shared" si="12"/>
        <v>0</v>
      </c>
      <c r="E307" s="84">
        <f t="shared" si="13"/>
        <v>0</v>
      </c>
    </row>
    <row r="308" spans="1:5" x14ac:dyDescent="0.25">
      <c r="A308" s="81" t="s">
        <v>2454</v>
      </c>
      <c r="B308" s="85"/>
      <c r="C308" s="88"/>
      <c r="D308" s="87">
        <f t="shared" si="12"/>
        <v>0</v>
      </c>
      <c r="E308" s="87">
        <f t="shared" si="13"/>
        <v>0</v>
      </c>
    </row>
    <row r="309" spans="1:5" ht="15.75" thickBot="1" x14ac:dyDescent="0.3">
      <c r="A309" s="81" t="s">
        <v>2454</v>
      </c>
      <c r="B309" s="93"/>
      <c r="C309" s="94"/>
      <c r="D309" s="95">
        <f t="shared" si="12"/>
        <v>0</v>
      </c>
      <c r="E309" s="95">
        <f t="shared" si="13"/>
        <v>0</v>
      </c>
    </row>
    <row r="310" spans="1:5" ht="16.5" thickBot="1" x14ac:dyDescent="0.3">
      <c r="A310" s="96" t="s">
        <v>2821</v>
      </c>
      <c r="B310" s="97"/>
      <c r="C310" s="97"/>
      <c r="D310" s="98" t="s">
        <v>2822</v>
      </c>
      <c r="E310" s="99">
        <v>1</v>
      </c>
    </row>
    <row r="311" spans="1:5" ht="15.75" x14ac:dyDescent="0.25">
      <c r="A311" s="100"/>
      <c r="B311" s="97"/>
      <c r="C311" s="101"/>
      <c r="D311" s="102" t="s">
        <v>2823</v>
      </c>
      <c r="E311" s="103" t="s">
        <v>2551</v>
      </c>
    </row>
    <row r="312" spans="1:5" ht="15.75" x14ac:dyDescent="0.25">
      <c r="A312" s="104"/>
      <c r="B312" s="105"/>
      <c r="C312" s="106"/>
      <c r="D312" s="102" t="s">
        <v>2824</v>
      </c>
      <c r="E312" s="107" t="s">
        <v>2825</v>
      </c>
    </row>
    <row r="313" spans="1:5" ht="15.75" x14ac:dyDescent="0.25">
      <c r="A313" s="108"/>
      <c r="B313" s="105"/>
      <c r="C313" s="106"/>
      <c r="D313" s="102"/>
      <c r="E313" s="109"/>
    </row>
    <row r="314" spans="1:5" ht="16.5" thickBot="1" x14ac:dyDescent="0.3">
      <c r="A314" s="108"/>
      <c r="B314" s="105"/>
      <c r="C314" s="106"/>
      <c r="D314" s="110"/>
      <c r="E314" s="111"/>
    </row>
    <row r="315" spans="1:5" ht="15.75" x14ac:dyDescent="0.25">
      <c r="A315" s="112"/>
      <c r="B315" s="113"/>
      <c r="C315" s="114"/>
      <c r="D315" s="115" t="s">
        <v>2826</v>
      </c>
      <c r="E315" s="116"/>
    </row>
    <row r="316" spans="1:5" ht="15.75" x14ac:dyDescent="0.25">
      <c r="A316" s="104"/>
      <c r="B316" s="117"/>
      <c r="C316" s="118"/>
      <c r="D316" s="119" t="s">
        <v>2827</v>
      </c>
      <c r="E316" s="120"/>
    </row>
    <row r="317" spans="1:5" ht="15.75" x14ac:dyDescent="0.25">
      <c r="A317" s="104"/>
      <c r="B317" s="117"/>
      <c r="C317" s="118"/>
      <c r="D317" s="119" t="s">
        <v>2828</v>
      </c>
      <c r="E317" s="120"/>
    </row>
    <row r="318" spans="1:5" ht="15.75" x14ac:dyDescent="0.25">
      <c r="A318" s="104"/>
      <c r="B318" s="117"/>
      <c r="C318" s="118"/>
      <c r="D318" s="119"/>
      <c r="E318" s="120"/>
    </row>
    <row r="319" spans="1:5" ht="15.75" x14ac:dyDescent="0.25">
      <c r="A319" s="121"/>
      <c r="B319" s="117"/>
      <c r="C319" s="118"/>
      <c r="D319" s="119"/>
      <c r="E319" s="120"/>
    </row>
    <row r="320" spans="1:5" x14ac:dyDescent="0.25">
      <c r="A320" s="121"/>
      <c r="B320" s="122"/>
      <c r="C320" s="123"/>
      <c r="D320" s="122"/>
      <c r="E320" s="123"/>
    </row>
    <row r="321" spans="1:5" x14ac:dyDescent="0.25">
      <c r="A321" s="121"/>
      <c r="B321" s="122"/>
      <c r="C321" s="123"/>
      <c r="D321" s="122"/>
      <c r="E321" s="123"/>
    </row>
    <row r="322" spans="1:5" ht="15.75" thickBot="1" x14ac:dyDescent="0.3">
      <c r="A322" s="121"/>
      <c r="B322" s="122"/>
      <c r="C322" s="123"/>
      <c r="D322" s="124"/>
      <c r="E322" s="125"/>
    </row>
    <row r="323" spans="1:5" ht="15.75" x14ac:dyDescent="0.25">
      <c r="A323" s="121"/>
      <c r="B323" s="122"/>
      <c r="C323" s="123"/>
      <c r="D323" s="126" t="s">
        <v>2829</v>
      </c>
      <c r="E323" s="123"/>
    </row>
    <row r="324" spans="1:5" x14ac:dyDescent="0.25">
      <c r="A324" s="121"/>
      <c r="B324" s="122"/>
      <c r="C324" s="123"/>
      <c r="D324" s="122"/>
      <c r="E324" s="123"/>
    </row>
    <row r="325" spans="1:5" x14ac:dyDescent="0.25">
      <c r="A325" s="121"/>
      <c r="B325" s="122"/>
      <c r="C325" s="123"/>
      <c r="D325" s="122" t="s">
        <v>2830</v>
      </c>
      <c r="E325" s="123"/>
    </row>
    <row r="326" spans="1:5" ht="15.75" thickBot="1" x14ac:dyDescent="0.3">
      <c r="A326" s="127"/>
      <c r="B326" s="124"/>
      <c r="C326" s="125"/>
      <c r="D326" s="122" t="s">
        <v>2831</v>
      </c>
      <c r="E326" s="123"/>
    </row>
    <row r="327" spans="1:5" ht="15.75" x14ac:dyDescent="0.25">
      <c r="A327" s="128" t="s">
        <v>2832</v>
      </c>
      <c r="B327" s="129"/>
      <c r="C327" s="129"/>
      <c r="D327" s="121" t="s">
        <v>2833</v>
      </c>
      <c r="E327" s="123"/>
    </row>
    <row r="328" spans="1:5" ht="15.75" x14ac:dyDescent="0.25">
      <c r="A328" s="130"/>
      <c r="B328" s="131"/>
      <c r="C328" s="131"/>
      <c r="D328" s="132" t="s">
        <v>2834</v>
      </c>
      <c r="E328" s="120"/>
    </row>
    <row r="329" spans="1:5" ht="77.25" x14ac:dyDescent="0.25">
      <c r="A329" s="130"/>
      <c r="B329" s="131"/>
      <c r="C329" s="131"/>
      <c r="D329" s="133" t="s">
        <v>2835</v>
      </c>
      <c r="E329" s="134"/>
    </row>
    <row r="330" spans="1:5" x14ac:dyDescent="0.25">
      <c r="A330" s="130"/>
      <c r="B330" s="129"/>
      <c r="C330" s="129"/>
      <c r="D330" s="135" t="s">
        <v>2836</v>
      </c>
      <c r="E330" s="136"/>
    </row>
    <row r="331" spans="1:5" x14ac:dyDescent="0.25">
      <c r="A331" s="130"/>
      <c r="B331" s="129"/>
      <c r="C331" s="129"/>
      <c r="D331" s="137"/>
      <c r="E331" s="136"/>
    </row>
    <row r="332" spans="1:5" x14ac:dyDescent="0.25">
      <c r="A332" s="130"/>
      <c r="B332" s="129"/>
      <c r="C332" s="129"/>
      <c r="D332" s="121"/>
      <c r="E332" s="123"/>
    </row>
    <row r="333" spans="1:5" x14ac:dyDescent="0.25">
      <c r="A333" s="130"/>
      <c r="B333" s="129"/>
      <c r="C333" s="129"/>
      <c r="D333" s="121"/>
      <c r="E333" s="123"/>
    </row>
    <row r="334" spans="1:5" x14ac:dyDescent="0.25">
      <c r="A334" s="130"/>
      <c r="B334" s="129"/>
      <c r="C334" s="129"/>
      <c r="D334" s="121"/>
      <c r="E334" s="123"/>
    </row>
    <row r="335" spans="1:5" ht="15.75" thickBot="1" x14ac:dyDescent="0.3">
      <c r="A335" s="130"/>
      <c r="B335" s="129"/>
      <c r="C335" s="129"/>
      <c r="D335" s="121"/>
      <c r="E335" s="123"/>
    </row>
    <row r="336" spans="1:5" ht="15.75" x14ac:dyDescent="0.25">
      <c r="A336" s="130"/>
      <c r="B336" s="129"/>
      <c r="C336" s="129"/>
      <c r="D336" s="138" t="s">
        <v>2837</v>
      </c>
      <c r="E336" s="139">
        <f>SUM(E291:E309)</f>
        <v>4.4317758131972784</v>
      </c>
    </row>
    <row r="337" spans="1:5" ht="15.75" x14ac:dyDescent="0.25">
      <c r="A337" s="130"/>
      <c r="B337" s="129"/>
      <c r="C337" s="129"/>
      <c r="D337" s="138" t="s">
        <v>2822</v>
      </c>
      <c r="E337" s="140">
        <f>E310</f>
        <v>1</v>
      </c>
    </row>
    <row r="338" spans="1:5" ht="15.75" x14ac:dyDescent="0.25">
      <c r="A338" s="130"/>
      <c r="B338" s="129"/>
      <c r="C338" s="129"/>
      <c r="D338" s="138" t="s">
        <v>2838</v>
      </c>
      <c r="E338" s="141">
        <f>E336/E337</f>
        <v>4.4317758131972784</v>
      </c>
    </row>
    <row r="339" spans="1:5" ht="15.75" x14ac:dyDescent="0.25">
      <c r="A339" s="130"/>
      <c r="B339" s="129"/>
      <c r="C339" s="129"/>
      <c r="D339" s="138" t="s">
        <v>2839</v>
      </c>
      <c r="E339" s="141">
        <v>0.02</v>
      </c>
    </row>
    <row r="340" spans="1:5" ht="15.75" x14ac:dyDescent="0.25">
      <c r="A340" s="130"/>
      <c r="B340" s="129"/>
      <c r="C340" s="129"/>
      <c r="D340" s="138" t="s">
        <v>2840</v>
      </c>
      <c r="E340" s="141">
        <f>E338+E339</f>
        <v>4.451775813197278</v>
      </c>
    </row>
    <row r="341" spans="1:5" ht="15.75" x14ac:dyDescent="0.25">
      <c r="A341" s="130"/>
      <c r="B341" s="129"/>
      <c r="C341" s="129"/>
      <c r="D341" s="138" t="s">
        <v>2841</v>
      </c>
      <c r="E341" s="142">
        <v>16</v>
      </c>
    </row>
    <row r="342" spans="1:5" ht="16.5" thickBot="1" x14ac:dyDescent="0.3">
      <c r="A342" s="143"/>
      <c r="B342" s="144"/>
      <c r="C342" s="144"/>
      <c r="D342" s="138" t="s">
        <v>2842</v>
      </c>
      <c r="E342" s="145">
        <f>E340/E341</f>
        <v>0.27823598832482987</v>
      </c>
    </row>
    <row r="343" spans="1:5" x14ac:dyDescent="0.25">
      <c r="A343" s="146"/>
      <c r="B343" s="147"/>
      <c r="C343" s="148"/>
      <c r="D343" s="148"/>
      <c r="E343" s="149"/>
    </row>
    <row r="344" spans="1:5" ht="15.75" thickBot="1" x14ac:dyDescent="0.3">
      <c r="A344" s="150"/>
      <c r="B344" s="151"/>
      <c r="C344" s="152"/>
      <c r="D344" s="152"/>
      <c r="E344" s="153"/>
    </row>
    <row r="345" spans="1:5" ht="30" x14ac:dyDescent="0.4">
      <c r="A345" s="70" t="s">
        <v>2814</v>
      </c>
      <c r="B345" s="155" t="s">
        <v>2860</v>
      </c>
      <c r="C345" s="154"/>
      <c r="D345" s="72"/>
      <c r="E345" s="73"/>
    </row>
    <row r="346" spans="1:5" ht="15.75" thickBot="1" x14ac:dyDescent="0.3">
      <c r="A346" s="74"/>
      <c r="B346" s="75"/>
      <c r="C346" s="75"/>
      <c r="D346" s="75"/>
      <c r="E346" s="76"/>
    </row>
    <row r="347" spans="1:5" ht="15.75" thickBot="1" x14ac:dyDescent="0.3">
      <c r="A347" s="77" t="s">
        <v>2816</v>
      </c>
      <c r="B347" s="78" t="s">
        <v>2817</v>
      </c>
      <c r="C347" s="79" t="s">
        <v>2818</v>
      </c>
      <c r="D347" s="79" t="s">
        <v>2819</v>
      </c>
      <c r="E347" s="80" t="s">
        <v>2820</v>
      </c>
    </row>
    <row r="348" spans="1:5" ht="15.75" x14ac:dyDescent="0.25">
      <c r="A348" s="81" t="s">
        <v>152</v>
      </c>
      <c r="B348" s="82">
        <v>0.5</v>
      </c>
      <c r="C348" s="83"/>
      <c r="D348" s="84">
        <f t="shared" ref="D348:D366" si="14">IF($A348&lt;&gt;"",VLOOKUP($A348,PRODUITS_ET_RECETTES,4,FALSE),"")</f>
        <v>1.0441306266548984</v>
      </c>
      <c r="E348" s="84">
        <f t="shared" ref="E348:E366" si="15">SUM(B348*D348)</f>
        <v>0.52206531332744921</v>
      </c>
    </row>
    <row r="349" spans="1:5" ht="15.75" x14ac:dyDescent="0.25">
      <c r="A349" s="81" t="s">
        <v>154</v>
      </c>
      <c r="B349" s="85">
        <v>0.2</v>
      </c>
      <c r="C349" s="86"/>
      <c r="D349" s="87">
        <f t="shared" si="14"/>
        <v>3.7</v>
      </c>
      <c r="E349" s="87">
        <f t="shared" si="15"/>
        <v>0.7400000000000001</v>
      </c>
    </row>
    <row r="350" spans="1:5" ht="15.75" x14ac:dyDescent="0.25">
      <c r="A350" s="81" t="s">
        <v>2470</v>
      </c>
      <c r="B350" s="82">
        <v>0.01</v>
      </c>
      <c r="C350" s="83"/>
      <c r="D350" s="84">
        <f t="shared" si="14"/>
        <v>2.6</v>
      </c>
      <c r="E350" s="84">
        <f t="shared" si="15"/>
        <v>2.6000000000000002E-2</v>
      </c>
    </row>
    <row r="351" spans="1:5" ht="15.75" x14ac:dyDescent="0.25">
      <c r="A351" s="81" t="s">
        <v>2260</v>
      </c>
      <c r="B351" s="85">
        <v>0.01</v>
      </c>
      <c r="C351" s="86"/>
      <c r="D351" s="87">
        <f t="shared" si="14"/>
        <v>1.4155</v>
      </c>
      <c r="E351" s="87">
        <f t="shared" si="15"/>
        <v>1.4155000000000001E-2</v>
      </c>
    </row>
    <row r="352" spans="1:5" ht="15.75" x14ac:dyDescent="0.25">
      <c r="A352" s="81" t="s">
        <v>104</v>
      </c>
      <c r="B352" s="82">
        <v>5.0000000000000001E-3</v>
      </c>
      <c r="C352" s="83"/>
      <c r="D352" s="84">
        <f t="shared" si="14"/>
        <v>23.1435</v>
      </c>
      <c r="E352" s="84">
        <f t="shared" si="15"/>
        <v>0.1157175</v>
      </c>
    </row>
    <row r="353" spans="1:5" x14ac:dyDescent="0.25">
      <c r="A353" s="81" t="s">
        <v>1020</v>
      </c>
      <c r="B353" s="85">
        <v>5.0000000000000001E-3</v>
      </c>
      <c r="C353" s="88"/>
      <c r="D353" s="87">
        <f t="shared" si="14"/>
        <v>7.6</v>
      </c>
      <c r="E353" s="87">
        <f t="shared" si="15"/>
        <v>3.7999999999999999E-2</v>
      </c>
    </row>
    <row r="354" spans="1:5" x14ac:dyDescent="0.25">
      <c r="A354" s="81" t="s">
        <v>1022</v>
      </c>
      <c r="B354" s="82">
        <v>5.0000000000000001E-3</v>
      </c>
      <c r="C354" s="89"/>
      <c r="D354" s="84">
        <f t="shared" si="14"/>
        <v>5.609</v>
      </c>
      <c r="E354" s="84">
        <f t="shared" si="15"/>
        <v>2.8045E-2</v>
      </c>
    </row>
    <row r="355" spans="1:5" x14ac:dyDescent="0.25">
      <c r="A355" s="81" t="s">
        <v>795</v>
      </c>
      <c r="B355" s="85">
        <v>5.0000000000000001E-3</v>
      </c>
      <c r="C355" s="88"/>
      <c r="D355" s="87">
        <f t="shared" si="14"/>
        <v>11.5</v>
      </c>
      <c r="E355" s="87">
        <f t="shared" si="15"/>
        <v>5.7500000000000002E-2</v>
      </c>
    </row>
    <row r="356" spans="1:5" x14ac:dyDescent="0.25">
      <c r="A356" s="81" t="s">
        <v>1727</v>
      </c>
      <c r="B356" s="82">
        <v>5.0000000000000001E-3</v>
      </c>
      <c r="C356" s="89"/>
      <c r="D356" s="84">
        <f t="shared" si="14"/>
        <v>34.724137931034484</v>
      </c>
      <c r="E356" s="84">
        <f t="shared" si="15"/>
        <v>0.17362068965517241</v>
      </c>
    </row>
    <row r="357" spans="1:5" x14ac:dyDescent="0.25">
      <c r="A357" s="81" t="s">
        <v>1175</v>
      </c>
      <c r="B357" s="85">
        <v>0.01</v>
      </c>
      <c r="C357" s="88"/>
      <c r="D357" s="87">
        <f t="shared" si="14"/>
        <v>18.345588235294116</v>
      </c>
      <c r="E357" s="87">
        <f t="shared" si="15"/>
        <v>0.18345588235294116</v>
      </c>
    </row>
    <row r="358" spans="1:5" x14ac:dyDescent="0.25">
      <c r="A358" s="81" t="s">
        <v>1501</v>
      </c>
      <c r="B358" s="82">
        <v>0.06</v>
      </c>
      <c r="C358" s="89"/>
      <c r="D358" s="84">
        <f t="shared" si="14"/>
        <v>24.5</v>
      </c>
      <c r="E358" s="84">
        <f t="shared" si="15"/>
        <v>1.47</v>
      </c>
    </row>
    <row r="359" spans="1:5" x14ac:dyDescent="0.25">
      <c r="A359" s="81" t="s">
        <v>2454</v>
      </c>
      <c r="B359" s="85"/>
      <c r="C359" s="88"/>
      <c r="D359" s="87">
        <f t="shared" si="14"/>
        <v>0</v>
      </c>
      <c r="E359" s="87">
        <f t="shared" si="15"/>
        <v>0</v>
      </c>
    </row>
    <row r="360" spans="1:5" x14ac:dyDescent="0.25">
      <c r="A360" s="81" t="s">
        <v>2454</v>
      </c>
      <c r="B360" s="82"/>
      <c r="C360" s="89"/>
      <c r="D360" s="84">
        <f t="shared" si="14"/>
        <v>0</v>
      </c>
      <c r="E360" s="84">
        <f t="shared" si="15"/>
        <v>0</v>
      </c>
    </row>
    <row r="361" spans="1:5" x14ac:dyDescent="0.25">
      <c r="A361" s="81" t="s">
        <v>2454</v>
      </c>
      <c r="B361" s="85"/>
      <c r="C361" s="88"/>
      <c r="D361" s="87">
        <f t="shared" si="14"/>
        <v>0</v>
      </c>
      <c r="E361" s="87">
        <f t="shared" si="15"/>
        <v>0</v>
      </c>
    </row>
    <row r="362" spans="1:5" x14ac:dyDescent="0.25">
      <c r="A362" s="81" t="s">
        <v>2454</v>
      </c>
      <c r="B362" s="82"/>
      <c r="C362" s="89"/>
      <c r="D362" s="84">
        <f t="shared" si="14"/>
        <v>0</v>
      </c>
      <c r="E362" s="84">
        <f t="shared" si="15"/>
        <v>0</v>
      </c>
    </row>
    <row r="363" spans="1:5" x14ac:dyDescent="0.25">
      <c r="A363" s="81" t="s">
        <v>2454</v>
      </c>
      <c r="B363" s="90"/>
      <c r="C363" s="91"/>
      <c r="D363" s="92">
        <f t="shared" si="14"/>
        <v>0</v>
      </c>
      <c r="E363" s="92">
        <f t="shared" si="15"/>
        <v>0</v>
      </c>
    </row>
    <row r="364" spans="1:5" x14ac:dyDescent="0.25">
      <c r="A364" s="81" t="s">
        <v>2454</v>
      </c>
      <c r="B364" s="82"/>
      <c r="C364" s="89"/>
      <c r="D364" s="84">
        <f t="shared" si="14"/>
        <v>0</v>
      </c>
      <c r="E364" s="84">
        <f t="shared" si="15"/>
        <v>0</v>
      </c>
    </row>
    <row r="365" spans="1:5" x14ac:dyDescent="0.25">
      <c r="A365" s="81" t="s">
        <v>2454</v>
      </c>
      <c r="B365" s="85"/>
      <c r="C365" s="88"/>
      <c r="D365" s="87">
        <f t="shared" si="14"/>
        <v>0</v>
      </c>
      <c r="E365" s="87">
        <f t="shared" si="15"/>
        <v>0</v>
      </c>
    </row>
    <row r="366" spans="1:5" ht="15.75" thickBot="1" x14ac:dyDescent="0.3">
      <c r="A366" s="81" t="s">
        <v>2454</v>
      </c>
      <c r="B366" s="93"/>
      <c r="C366" s="94"/>
      <c r="D366" s="95">
        <f t="shared" si="14"/>
        <v>0</v>
      </c>
      <c r="E366" s="95">
        <f t="shared" si="15"/>
        <v>0</v>
      </c>
    </row>
    <row r="367" spans="1:5" ht="16.5" thickBot="1" x14ac:dyDescent="0.3">
      <c r="A367" s="96" t="s">
        <v>2821</v>
      </c>
      <c r="B367" s="97"/>
      <c r="C367" s="97"/>
      <c r="D367" s="98" t="s">
        <v>2822</v>
      </c>
      <c r="E367" s="99">
        <v>1</v>
      </c>
    </row>
    <row r="368" spans="1:5" ht="15.75" x14ac:dyDescent="0.25">
      <c r="A368" s="100"/>
      <c r="B368" s="97"/>
      <c r="C368" s="101"/>
      <c r="D368" s="102" t="s">
        <v>2823</v>
      </c>
      <c r="E368" s="103" t="s">
        <v>2551</v>
      </c>
    </row>
    <row r="369" spans="1:5" ht="15.75" x14ac:dyDescent="0.25">
      <c r="A369" s="104"/>
      <c r="B369" s="105"/>
      <c r="C369" s="106"/>
      <c r="D369" s="102" t="s">
        <v>2824</v>
      </c>
      <c r="E369" s="107" t="s">
        <v>2825</v>
      </c>
    </row>
    <row r="370" spans="1:5" ht="15.75" x14ac:dyDescent="0.25">
      <c r="A370" s="108"/>
      <c r="B370" s="105"/>
      <c r="C370" s="106"/>
      <c r="D370" s="102"/>
      <c r="E370" s="109"/>
    </row>
    <row r="371" spans="1:5" ht="16.5" thickBot="1" x14ac:dyDescent="0.3">
      <c r="A371" s="108"/>
      <c r="B371" s="105"/>
      <c r="C371" s="106"/>
      <c r="D371" s="110"/>
      <c r="E371" s="111"/>
    </row>
    <row r="372" spans="1:5" ht="15.75" x14ac:dyDescent="0.25">
      <c r="A372" s="112"/>
      <c r="B372" s="113"/>
      <c r="C372" s="114"/>
      <c r="D372" s="115" t="s">
        <v>2826</v>
      </c>
      <c r="E372" s="116"/>
    </row>
    <row r="373" spans="1:5" ht="15.75" x14ac:dyDescent="0.25">
      <c r="A373" s="104"/>
      <c r="B373" s="117"/>
      <c r="C373" s="118"/>
      <c r="D373" s="119" t="s">
        <v>2827</v>
      </c>
      <c r="E373" s="120"/>
    </row>
    <row r="374" spans="1:5" ht="15.75" x14ac:dyDescent="0.25">
      <c r="A374" s="104"/>
      <c r="B374" s="117"/>
      <c r="C374" s="118"/>
      <c r="D374" s="119" t="s">
        <v>2828</v>
      </c>
      <c r="E374" s="120"/>
    </row>
    <row r="375" spans="1:5" ht="15.75" x14ac:dyDescent="0.25">
      <c r="A375" s="104"/>
      <c r="B375" s="117"/>
      <c r="C375" s="118"/>
      <c r="D375" s="119"/>
      <c r="E375" s="120"/>
    </row>
    <row r="376" spans="1:5" ht="15.75" x14ac:dyDescent="0.25">
      <c r="A376" s="121"/>
      <c r="B376" s="117"/>
      <c r="C376" s="118"/>
      <c r="D376" s="119"/>
      <c r="E376" s="120"/>
    </row>
    <row r="377" spans="1:5" x14ac:dyDescent="0.25">
      <c r="A377" s="121"/>
      <c r="B377" s="122"/>
      <c r="C377" s="123"/>
      <c r="D377" s="122"/>
      <c r="E377" s="123"/>
    </row>
    <row r="378" spans="1:5" x14ac:dyDescent="0.25">
      <c r="A378" s="121"/>
      <c r="B378" s="122"/>
      <c r="C378" s="123"/>
      <c r="D378" s="122"/>
      <c r="E378" s="123"/>
    </row>
    <row r="379" spans="1:5" ht="15.75" thickBot="1" x14ac:dyDescent="0.3">
      <c r="A379" s="121"/>
      <c r="B379" s="122"/>
      <c r="C379" s="123"/>
      <c r="D379" s="124"/>
      <c r="E379" s="125"/>
    </row>
    <row r="380" spans="1:5" ht="15.75" x14ac:dyDescent="0.25">
      <c r="A380" s="121"/>
      <c r="B380" s="122"/>
      <c r="C380" s="123"/>
      <c r="D380" s="126" t="s">
        <v>2829</v>
      </c>
      <c r="E380" s="123"/>
    </row>
    <row r="381" spans="1:5" x14ac:dyDescent="0.25">
      <c r="A381" s="121"/>
      <c r="B381" s="122"/>
      <c r="C381" s="123"/>
      <c r="D381" s="122"/>
      <c r="E381" s="123"/>
    </row>
    <row r="382" spans="1:5" x14ac:dyDescent="0.25">
      <c r="A382" s="121"/>
      <c r="B382" s="122"/>
      <c r="C382" s="123"/>
      <c r="D382" s="122" t="s">
        <v>2830</v>
      </c>
      <c r="E382" s="123"/>
    </row>
    <row r="383" spans="1:5" ht="15.75" thickBot="1" x14ac:dyDescent="0.3">
      <c r="A383" s="127"/>
      <c r="B383" s="124"/>
      <c r="C383" s="125"/>
      <c r="D383" s="122" t="s">
        <v>2831</v>
      </c>
      <c r="E383" s="123"/>
    </row>
    <row r="384" spans="1:5" ht="15.75" x14ac:dyDescent="0.25">
      <c r="A384" s="128" t="s">
        <v>2832</v>
      </c>
      <c r="B384" s="129"/>
      <c r="C384" s="129"/>
      <c r="D384" s="121" t="s">
        <v>2833</v>
      </c>
      <c r="E384" s="123"/>
    </row>
    <row r="385" spans="1:5" ht="15.75" x14ac:dyDescent="0.25">
      <c r="A385" s="130"/>
      <c r="B385" s="131"/>
      <c r="C385" s="131"/>
      <c r="D385" s="132" t="s">
        <v>2834</v>
      </c>
      <c r="E385" s="120"/>
    </row>
    <row r="386" spans="1:5" ht="77.25" x14ac:dyDescent="0.25">
      <c r="A386" s="130"/>
      <c r="B386" s="131"/>
      <c r="C386" s="131"/>
      <c r="D386" s="133" t="s">
        <v>2835</v>
      </c>
      <c r="E386" s="134"/>
    </row>
    <row r="387" spans="1:5" x14ac:dyDescent="0.25">
      <c r="A387" s="130"/>
      <c r="B387" s="129"/>
      <c r="C387" s="129"/>
      <c r="D387" s="135" t="s">
        <v>2836</v>
      </c>
      <c r="E387" s="136"/>
    </row>
    <row r="388" spans="1:5" x14ac:dyDescent="0.25">
      <c r="A388" s="130"/>
      <c r="B388" s="129"/>
      <c r="C388" s="129"/>
      <c r="D388" s="137"/>
      <c r="E388" s="136"/>
    </row>
    <row r="389" spans="1:5" x14ac:dyDescent="0.25">
      <c r="A389" s="130"/>
      <c r="B389" s="129"/>
      <c r="C389" s="129"/>
      <c r="D389" s="121"/>
      <c r="E389" s="123"/>
    </row>
    <row r="390" spans="1:5" x14ac:dyDescent="0.25">
      <c r="A390" s="130"/>
      <c r="B390" s="129"/>
      <c r="C390" s="129"/>
      <c r="D390" s="121"/>
      <c r="E390" s="123"/>
    </row>
    <row r="391" spans="1:5" x14ac:dyDescent="0.25">
      <c r="A391" s="130"/>
      <c r="B391" s="129"/>
      <c r="C391" s="129"/>
      <c r="D391" s="121"/>
      <c r="E391" s="123"/>
    </row>
    <row r="392" spans="1:5" ht="15.75" thickBot="1" x14ac:dyDescent="0.3">
      <c r="A392" s="130"/>
      <c r="B392" s="129"/>
      <c r="C392" s="129"/>
      <c r="D392" s="121"/>
      <c r="E392" s="123"/>
    </row>
    <row r="393" spans="1:5" ht="15.75" x14ac:dyDescent="0.25">
      <c r="A393" s="130"/>
      <c r="B393" s="129"/>
      <c r="C393" s="129"/>
      <c r="D393" s="138" t="s">
        <v>2837</v>
      </c>
      <c r="E393" s="139">
        <f>SUM(E348:E366)</f>
        <v>3.3685593853355629</v>
      </c>
    </row>
    <row r="394" spans="1:5" ht="15.75" x14ac:dyDescent="0.25">
      <c r="A394" s="130"/>
      <c r="B394" s="129"/>
      <c r="C394" s="129"/>
      <c r="D394" s="138" t="s">
        <v>2822</v>
      </c>
      <c r="E394" s="140">
        <f>E367</f>
        <v>1</v>
      </c>
    </row>
    <row r="395" spans="1:5" ht="15.75" x14ac:dyDescent="0.25">
      <c r="A395" s="130"/>
      <c r="B395" s="129"/>
      <c r="C395" s="129"/>
      <c r="D395" s="138" t="s">
        <v>2838</v>
      </c>
      <c r="E395" s="141">
        <f>E393/E394</f>
        <v>3.3685593853355629</v>
      </c>
    </row>
    <row r="396" spans="1:5" ht="15.75" x14ac:dyDescent="0.25">
      <c r="A396" s="130"/>
      <c r="B396" s="129"/>
      <c r="C396" s="129"/>
      <c r="D396" s="138" t="s">
        <v>2839</v>
      </c>
      <c r="E396" s="141">
        <v>0.1</v>
      </c>
    </row>
    <row r="397" spans="1:5" ht="15.75" x14ac:dyDescent="0.25">
      <c r="A397" s="130"/>
      <c r="B397" s="129"/>
      <c r="C397" s="129"/>
      <c r="D397" s="138" t="s">
        <v>2840</v>
      </c>
      <c r="E397" s="141">
        <f>E395+E396</f>
        <v>3.468559385335563</v>
      </c>
    </row>
    <row r="398" spans="1:5" ht="15.75" x14ac:dyDescent="0.25">
      <c r="A398" s="130"/>
      <c r="B398" s="129"/>
      <c r="C398" s="129"/>
      <c r="D398" s="138" t="s">
        <v>2841</v>
      </c>
      <c r="E398" s="142">
        <v>12</v>
      </c>
    </row>
    <row r="399" spans="1:5" ht="16.5" thickBot="1" x14ac:dyDescent="0.3">
      <c r="A399" s="143"/>
      <c r="B399" s="144"/>
      <c r="C399" s="144"/>
      <c r="D399" s="138" t="s">
        <v>2842</v>
      </c>
      <c r="E399" s="145">
        <f>E397/E398</f>
        <v>0.28904661544463023</v>
      </c>
    </row>
    <row r="400" spans="1:5" x14ac:dyDescent="0.25">
      <c r="A400" s="146"/>
      <c r="B400" s="147"/>
      <c r="C400" s="148"/>
      <c r="D400" s="148"/>
      <c r="E400" s="149"/>
    </row>
    <row r="401" spans="1:5" ht="15.75" thickBot="1" x14ac:dyDescent="0.3">
      <c r="A401" s="150"/>
      <c r="B401" s="151"/>
      <c r="C401" s="152"/>
      <c r="D401" s="152"/>
      <c r="E401" s="153"/>
    </row>
    <row r="402" spans="1:5" ht="30" x14ac:dyDescent="0.4">
      <c r="A402" s="70" t="s">
        <v>2814</v>
      </c>
      <c r="B402" s="155" t="s">
        <v>2861</v>
      </c>
      <c r="C402" s="154"/>
      <c r="D402" s="72"/>
      <c r="E402" s="73"/>
    </row>
    <row r="403" spans="1:5" ht="15.75" thickBot="1" x14ac:dyDescent="0.3">
      <c r="A403" s="74"/>
      <c r="B403" s="75"/>
      <c r="C403" s="75"/>
      <c r="D403" s="75"/>
      <c r="E403" s="76"/>
    </row>
    <row r="404" spans="1:5" ht="15.75" thickBot="1" x14ac:dyDescent="0.3">
      <c r="A404" s="77" t="s">
        <v>2816</v>
      </c>
      <c r="B404" s="78" t="s">
        <v>2817</v>
      </c>
      <c r="C404" s="79" t="s">
        <v>2818</v>
      </c>
      <c r="D404" s="79" t="s">
        <v>2819</v>
      </c>
      <c r="E404" s="80" t="s">
        <v>2820</v>
      </c>
    </row>
    <row r="405" spans="1:5" ht="15.75" x14ac:dyDescent="0.25">
      <c r="A405" s="81" t="s">
        <v>353</v>
      </c>
      <c r="B405" s="82">
        <v>7.4999999999999997E-2</v>
      </c>
      <c r="C405" s="83"/>
      <c r="D405" s="84">
        <f t="shared" ref="D405:D423" si="16">IF($A405&lt;&gt;"",VLOOKUP($A405,PRODUITS_ET_RECETTES,4,FALSE),"")</f>
        <v>8</v>
      </c>
      <c r="E405" s="84">
        <f t="shared" ref="E405:E423" si="17">SUM(B405*D405)</f>
        <v>0.6</v>
      </c>
    </row>
    <row r="406" spans="1:5" ht="15.75" x14ac:dyDescent="0.25">
      <c r="A406" s="81" t="s">
        <v>731</v>
      </c>
      <c r="B406" s="85">
        <v>0.08</v>
      </c>
      <c r="C406" s="86"/>
      <c r="D406" s="87">
        <f t="shared" si="16"/>
        <v>20.16</v>
      </c>
      <c r="E406" s="87">
        <f t="shared" si="17"/>
        <v>1.6128</v>
      </c>
    </row>
    <row r="407" spans="1:5" ht="15.75" x14ac:dyDescent="0.25">
      <c r="A407" s="81" t="s">
        <v>321</v>
      </c>
      <c r="B407" s="82">
        <v>0.05</v>
      </c>
      <c r="C407" s="83"/>
      <c r="D407" s="84">
        <f t="shared" si="16"/>
        <v>1.1248345831495368</v>
      </c>
      <c r="E407" s="84">
        <f t="shared" si="17"/>
        <v>5.6241729157476841E-2</v>
      </c>
    </row>
    <row r="408" spans="1:5" ht="15.75" x14ac:dyDescent="0.25">
      <c r="A408" s="81" t="s">
        <v>1447</v>
      </c>
      <c r="B408" s="85">
        <v>0.05</v>
      </c>
      <c r="C408" s="86"/>
      <c r="D408" s="87">
        <f t="shared" si="16"/>
        <v>2.2506619593998236</v>
      </c>
      <c r="E408" s="87">
        <f t="shared" si="17"/>
        <v>0.11253309796999118</v>
      </c>
    </row>
    <row r="409" spans="1:5" ht="15.75" x14ac:dyDescent="0.25">
      <c r="A409" s="81" t="s">
        <v>356</v>
      </c>
      <c r="B409" s="82">
        <v>0.05</v>
      </c>
      <c r="C409" s="83"/>
      <c r="D409" s="84">
        <f t="shared" si="16"/>
        <v>2.0404545454545455</v>
      </c>
      <c r="E409" s="84">
        <f t="shared" si="17"/>
        <v>0.10202272727272728</v>
      </c>
    </row>
    <row r="410" spans="1:5" x14ac:dyDescent="0.25">
      <c r="A410" s="81" t="s">
        <v>685</v>
      </c>
      <c r="B410" s="85">
        <v>0.05</v>
      </c>
      <c r="C410" s="88"/>
      <c r="D410" s="87">
        <f t="shared" si="16"/>
        <v>8.6992426112737604</v>
      </c>
      <c r="E410" s="87">
        <f t="shared" si="17"/>
        <v>0.43496213056368804</v>
      </c>
    </row>
    <row r="411" spans="1:5" x14ac:dyDescent="0.25">
      <c r="A411" s="81" t="s">
        <v>2370</v>
      </c>
      <c r="B411" s="82">
        <v>0.2</v>
      </c>
      <c r="C411" s="89"/>
      <c r="D411" s="84">
        <f t="shared" si="16"/>
        <v>1.5815727699530515</v>
      </c>
      <c r="E411" s="84">
        <f t="shared" si="17"/>
        <v>0.31631455399061031</v>
      </c>
    </row>
    <row r="412" spans="1:5" x14ac:dyDescent="0.25">
      <c r="A412" s="81" t="s">
        <v>1480</v>
      </c>
      <c r="B412" s="85">
        <v>0.1</v>
      </c>
      <c r="C412" s="88"/>
      <c r="D412" s="87">
        <f t="shared" si="16"/>
        <v>2</v>
      </c>
      <c r="E412" s="87">
        <f t="shared" si="17"/>
        <v>0.2</v>
      </c>
    </row>
    <row r="413" spans="1:5" x14ac:dyDescent="0.25">
      <c r="A413" s="81" t="s">
        <v>795</v>
      </c>
      <c r="B413" s="82">
        <v>5.0000000000000001E-3</v>
      </c>
      <c r="C413" s="89"/>
      <c r="D413" s="84">
        <f t="shared" si="16"/>
        <v>11.5</v>
      </c>
      <c r="E413" s="84">
        <f t="shared" si="17"/>
        <v>5.7500000000000002E-2</v>
      </c>
    </row>
    <row r="414" spans="1:5" x14ac:dyDescent="0.25">
      <c r="A414" s="81" t="s">
        <v>1727</v>
      </c>
      <c r="B414" s="85">
        <v>5.0000000000000001E-3</v>
      </c>
      <c r="C414" s="88"/>
      <c r="D414" s="87">
        <f t="shared" si="16"/>
        <v>34.724137931034484</v>
      </c>
      <c r="E414" s="87">
        <f t="shared" si="17"/>
        <v>0.17362068965517241</v>
      </c>
    </row>
    <row r="415" spans="1:5" x14ac:dyDescent="0.25">
      <c r="A415" s="81" t="s">
        <v>1075</v>
      </c>
      <c r="B415" s="82">
        <v>0.05</v>
      </c>
      <c r="C415" s="89"/>
      <c r="D415" s="84">
        <f t="shared" si="16"/>
        <v>3.4158333333333335</v>
      </c>
      <c r="E415" s="84">
        <f t="shared" si="17"/>
        <v>0.17079166666666667</v>
      </c>
    </row>
    <row r="416" spans="1:5" x14ac:dyDescent="0.25">
      <c r="A416" s="81" t="s">
        <v>311</v>
      </c>
      <c r="B416" s="85">
        <v>0.05</v>
      </c>
      <c r="C416" s="88"/>
      <c r="D416" s="87">
        <f t="shared" si="16"/>
        <v>3.1875</v>
      </c>
      <c r="E416" s="87">
        <f t="shared" si="17"/>
        <v>0.15937500000000002</v>
      </c>
    </row>
    <row r="417" spans="1:5" x14ac:dyDescent="0.25">
      <c r="A417" s="81" t="s">
        <v>1643</v>
      </c>
      <c r="B417" s="82">
        <v>0.1</v>
      </c>
      <c r="C417" s="89"/>
      <c r="D417" s="84">
        <f t="shared" si="16"/>
        <v>0.95</v>
      </c>
      <c r="E417" s="84">
        <f t="shared" si="17"/>
        <v>9.5000000000000001E-2</v>
      </c>
    </row>
    <row r="418" spans="1:5" x14ac:dyDescent="0.25">
      <c r="A418" s="81" t="s">
        <v>13</v>
      </c>
      <c r="B418" s="85">
        <v>0.01</v>
      </c>
      <c r="C418" s="88"/>
      <c r="D418" s="87">
        <f t="shared" si="16"/>
        <v>2.4593781344032095</v>
      </c>
      <c r="E418" s="87">
        <f t="shared" si="17"/>
        <v>2.4593781344032097E-2</v>
      </c>
    </row>
    <row r="419" spans="1:5" x14ac:dyDescent="0.25">
      <c r="A419" s="81" t="s">
        <v>2456</v>
      </c>
      <c r="B419" s="82">
        <v>0.05</v>
      </c>
      <c r="C419" s="89"/>
      <c r="D419" s="84">
        <f t="shared" si="16"/>
        <v>7.9459999999999997</v>
      </c>
      <c r="E419" s="84">
        <f t="shared" si="17"/>
        <v>0.39729999999999999</v>
      </c>
    </row>
    <row r="420" spans="1:5" x14ac:dyDescent="0.25">
      <c r="A420" s="81" t="s">
        <v>1794</v>
      </c>
      <c r="B420" s="90">
        <v>3.0000000000000001E-3</v>
      </c>
      <c r="C420" s="91"/>
      <c r="D420" s="92">
        <f t="shared" si="16"/>
        <v>115</v>
      </c>
      <c r="E420" s="92">
        <f t="shared" si="17"/>
        <v>0.34500000000000003</v>
      </c>
    </row>
    <row r="421" spans="1:5" x14ac:dyDescent="0.25">
      <c r="A421" s="81" t="s">
        <v>2454</v>
      </c>
      <c r="B421" s="82"/>
      <c r="C421" s="89"/>
      <c r="D421" s="84">
        <f t="shared" si="16"/>
        <v>0</v>
      </c>
      <c r="E421" s="84">
        <f t="shared" si="17"/>
        <v>0</v>
      </c>
    </row>
    <row r="422" spans="1:5" x14ac:dyDescent="0.25">
      <c r="A422" s="81" t="s">
        <v>2454</v>
      </c>
      <c r="B422" s="85"/>
      <c r="C422" s="88"/>
      <c r="D422" s="87">
        <f t="shared" si="16"/>
        <v>0</v>
      </c>
      <c r="E422" s="87">
        <f t="shared" si="17"/>
        <v>0</v>
      </c>
    </row>
    <row r="423" spans="1:5" ht="15.75" thickBot="1" x14ac:dyDescent="0.3">
      <c r="A423" s="81" t="s">
        <v>2454</v>
      </c>
      <c r="B423" s="93"/>
      <c r="C423" s="94"/>
      <c r="D423" s="95">
        <f t="shared" si="16"/>
        <v>0</v>
      </c>
      <c r="E423" s="95">
        <f t="shared" si="17"/>
        <v>0</v>
      </c>
    </row>
    <row r="424" spans="1:5" ht="16.5" thickBot="1" x14ac:dyDescent="0.3">
      <c r="A424" s="96" t="s">
        <v>2821</v>
      </c>
      <c r="B424" s="97"/>
      <c r="C424" s="97"/>
      <c r="D424" s="98" t="s">
        <v>2822</v>
      </c>
      <c r="E424" s="99">
        <v>1</v>
      </c>
    </row>
    <row r="425" spans="1:5" ht="15.75" x14ac:dyDescent="0.25">
      <c r="A425" s="100"/>
      <c r="B425" s="97"/>
      <c r="C425" s="101"/>
      <c r="D425" s="102" t="s">
        <v>2823</v>
      </c>
      <c r="E425" s="103" t="s">
        <v>2551</v>
      </c>
    </row>
    <row r="426" spans="1:5" ht="15.75" x14ac:dyDescent="0.25">
      <c r="A426" s="104"/>
      <c r="B426" s="105"/>
      <c r="C426" s="106"/>
      <c r="D426" s="102" t="s">
        <v>2824</v>
      </c>
      <c r="E426" s="107" t="s">
        <v>2825</v>
      </c>
    </row>
    <row r="427" spans="1:5" ht="15.75" x14ac:dyDescent="0.25">
      <c r="A427" s="108"/>
      <c r="B427" s="105"/>
      <c r="C427" s="106"/>
      <c r="D427" s="102"/>
      <c r="E427" s="109"/>
    </row>
    <row r="428" spans="1:5" ht="16.5" thickBot="1" x14ac:dyDescent="0.3">
      <c r="A428" s="108"/>
      <c r="B428" s="105"/>
      <c r="C428" s="106"/>
      <c r="D428" s="110"/>
      <c r="E428" s="111"/>
    </row>
    <row r="429" spans="1:5" ht="15.75" x14ac:dyDescent="0.25">
      <c r="A429" s="112"/>
      <c r="B429" s="113"/>
      <c r="C429" s="114"/>
      <c r="D429" s="115" t="s">
        <v>2826</v>
      </c>
      <c r="E429" s="116"/>
    </row>
    <row r="430" spans="1:5" ht="15.75" x14ac:dyDescent="0.25">
      <c r="A430" s="104"/>
      <c r="B430" s="117"/>
      <c r="C430" s="118"/>
      <c r="D430" s="119" t="s">
        <v>2827</v>
      </c>
      <c r="E430" s="120"/>
    </row>
    <row r="431" spans="1:5" ht="15.75" x14ac:dyDescent="0.25">
      <c r="A431" s="104"/>
      <c r="B431" s="117"/>
      <c r="C431" s="118"/>
      <c r="D431" s="119" t="s">
        <v>2828</v>
      </c>
      <c r="E431" s="120"/>
    </row>
    <row r="432" spans="1:5" ht="15.75" x14ac:dyDescent="0.25">
      <c r="A432" s="104"/>
      <c r="B432" s="117"/>
      <c r="C432" s="118"/>
      <c r="D432" s="119"/>
      <c r="E432" s="120"/>
    </row>
    <row r="433" spans="1:5" ht="15.75" x14ac:dyDescent="0.25">
      <c r="A433" s="121"/>
      <c r="B433" s="117"/>
      <c r="C433" s="118"/>
      <c r="D433" s="119"/>
      <c r="E433" s="120"/>
    </row>
    <row r="434" spans="1:5" x14ac:dyDescent="0.25">
      <c r="A434" s="121"/>
      <c r="B434" s="122"/>
      <c r="C434" s="123"/>
      <c r="D434" s="122"/>
      <c r="E434" s="123"/>
    </row>
    <row r="435" spans="1:5" x14ac:dyDescent="0.25">
      <c r="A435" s="121"/>
      <c r="B435" s="122"/>
      <c r="C435" s="123"/>
      <c r="D435" s="122"/>
      <c r="E435" s="123"/>
    </row>
    <row r="436" spans="1:5" ht="15.75" thickBot="1" x14ac:dyDescent="0.3">
      <c r="A436" s="121"/>
      <c r="B436" s="122"/>
      <c r="C436" s="123"/>
      <c r="D436" s="124"/>
      <c r="E436" s="125"/>
    </row>
    <row r="437" spans="1:5" ht="15.75" x14ac:dyDescent="0.25">
      <c r="A437" s="121"/>
      <c r="B437" s="122"/>
      <c r="C437" s="123"/>
      <c r="D437" s="126" t="s">
        <v>2829</v>
      </c>
      <c r="E437" s="123"/>
    </row>
    <row r="438" spans="1:5" x14ac:dyDescent="0.25">
      <c r="A438" s="121"/>
      <c r="B438" s="122"/>
      <c r="C438" s="123"/>
      <c r="D438" s="122"/>
      <c r="E438" s="123"/>
    </row>
    <row r="439" spans="1:5" x14ac:dyDescent="0.25">
      <c r="A439" s="121"/>
      <c r="B439" s="122"/>
      <c r="C439" s="123"/>
      <c r="D439" s="122" t="s">
        <v>2830</v>
      </c>
      <c r="E439" s="123"/>
    </row>
    <row r="440" spans="1:5" ht="15.75" thickBot="1" x14ac:dyDescent="0.3">
      <c r="A440" s="127"/>
      <c r="B440" s="124"/>
      <c r="C440" s="125"/>
      <c r="D440" s="122" t="s">
        <v>2831</v>
      </c>
      <c r="E440" s="123"/>
    </row>
    <row r="441" spans="1:5" ht="15.75" x14ac:dyDescent="0.25">
      <c r="A441" s="128" t="s">
        <v>2832</v>
      </c>
      <c r="B441" s="129"/>
      <c r="C441" s="129"/>
      <c r="D441" s="121" t="s">
        <v>2833</v>
      </c>
      <c r="E441" s="123"/>
    </row>
    <row r="442" spans="1:5" ht="15.75" x14ac:dyDescent="0.25">
      <c r="A442" s="130"/>
      <c r="B442" s="131"/>
      <c r="C442" s="131"/>
      <c r="D442" s="132" t="s">
        <v>2834</v>
      </c>
      <c r="E442" s="120"/>
    </row>
    <row r="443" spans="1:5" ht="77.25" x14ac:dyDescent="0.25">
      <c r="A443" s="130"/>
      <c r="B443" s="131"/>
      <c r="C443" s="131"/>
      <c r="D443" s="133" t="s">
        <v>2835</v>
      </c>
      <c r="E443" s="134"/>
    </row>
    <row r="444" spans="1:5" x14ac:dyDescent="0.25">
      <c r="A444" s="130"/>
      <c r="B444" s="129"/>
      <c r="C444" s="129"/>
      <c r="D444" s="135" t="s">
        <v>2836</v>
      </c>
      <c r="E444" s="136"/>
    </row>
    <row r="445" spans="1:5" x14ac:dyDescent="0.25">
      <c r="A445" s="130"/>
      <c r="B445" s="129"/>
      <c r="C445" s="129"/>
      <c r="D445" s="137"/>
      <c r="E445" s="136"/>
    </row>
    <row r="446" spans="1:5" x14ac:dyDescent="0.25">
      <c r="A446" s="130"/>
      <c r="B446" s="129"/>
      <c r="C446" s="129"/>
      <c r="D446" s="121"/>
      <c r="E446" s="123"/>
    </row>
    <row r="447" spans="1:5" x14ac:dyDescent="0.25">
      <c r="A447" s="130"/>
      <c r="B447" s="129"/>
      <c r="C447" s="129"/>
      <c r="D447" s="121"/>
      <c r="E447" s="123"/>
    </row>
    <row r="448" spans="1:5" x14ac:dyDescent="0.25">
      <c r="A448" s="130"/>
      <c r="B448" s="129"/>
      <c r="C448" s="129"/>
      <c r="D448" s="121"/>
      <c r="E448" s="123"/>
    </row>
    <row r="449" spans="1:5" ht="15.75" thickBot="1" x14ac:dyDescent="0.3">
      <c r="A449" s="130"/>
      <c r="B449" s="129"/>
      <c r="C449" s="129"/>
      <c r="D449" s="121"/>
      <c r="E449" s="123"/>
    </row>
    <row r="450" spans="1:5" ht="15.75" x14ac:dyDescent="0.25">
      <c r="A450" s="130"/>
      <c r="B450" s="129"/>
      <c r="C450" s="129"/>
      <c r="D450" s="138" t="s">
        <v>2837</v>
      </c>
      <c r="E450" s="139">
        <f>SUM(E405:E423)</f>
        <v>4.8580553766203662</v>
      </c>
    </row>
    <row r="451" spans="1:5" ht="15.75" x14ac:dyDescent="0.25">
      <c r="A451" s="130"/>
      <c r="B451" s="129"/>
      <c r="C451" s="129"/>
      <c r="D451" s="138" t="s">
        <v>2822</v>
      </c>
      <c r="E451" s="140">
        <f>E424</f>
        <v>1</v>
      </c>
    </row>
    <row r="452" spans="1:5" ht="15.75" x14ac:dyDescent="0.25">
      <c r="A452" s="130"/>
      <c r="B452" s="129"/>
      <c r="C452" s="129"/>
      <c r="D452" s="138" t="s">
        <v>2838</v>
      </c>
      <c r="E452" s="141">
        <f>E450/E451</f>
        <v>4.8580553766203662</v>
      </c>
    </row>
    <row r="453" spans="1:5" ht="15.75" x14ac:dyDescent="0.25">
      <c r="A453" s="130"/>
      <c r="B453" s="129"/>
      <c r="C453" s="129"/>
      <c r="D453" s="138" t="s">
        <v>2839</v>
      </c>
      <c r="E453" s="141">
        <v>0.2</v>
      </c>
    </row>
    <row r="454" spans="1:5" ht="15.75" x14ac:dyDescent="0.25">
      <c r="A454" s="130"/>
      <c r="B454" s="129"/>
      <c r="C454" s="129"/>
      <c r="D454" s="138" t="s">
        <v>2840</v>
      </c>
      <c r="E454" s="141">
        <f>E452+E453</f>
        <v>5.0580553766203664</v>
      </c>
    </row>
    <row r="455" spans="1:5" ht="15.75" x14ac:dyDescent="0.25">
      <c r="A455" s="130"/>
      <c r="B455" s="129"/>
      <c r="C455" s="129"/>
      <c r="D455" s="138" t="s">
        <v>2841</v>
      </c>
      <c r="E455" s="142">
        <v>16</v>
      </c>
    </row>
    <row r="456" spans="1:5" ht="16.5" thickBot="1" x14ac:dyDescent="0.3">
      <c r="A456" s="143"/>
      <c r="B456" s="144"/>
      <c r="C456" s="144"/>
      <c r="D456" s="138" t="s">
        <v>2842</v>
      </c>
      <c r="E456" s="145">
        <f>E454/E455</f>
        <v>0.3161284610387729</v>
      </c>
    </row>
    <row r="457" spans="1:5" x14ac:dyDescent="0.25">
      <c r="A457" s="146"/>
      <c r="B457" s="147"/>
      <c r="C457" s="148"/>
      <c r="D457" s="148"/>
      <c r="E457" s="149"/>
    </row>
    <row r="458" spans="1:5" ht="15.75" thickBot="1" x14ac:dyDescent="0.3">
      <c r="A458" s="150"/>
      <c r="B458" s="151"/>
      <c r="C458" s="152"/>
      <c r="D458" s="152"/>
      <c r="E458" s="153"/>
    </row>
    <row r="459" spans="1:5" ht="30" x14ac:dyDescent="0.4">
      <c r="A459" s="70" t="s">
        <v>2814</v>
      </c>
      <c r="B459" s="155" t="s">
        <v>2862</v>
      </c>
      <c r="C459" s="154"/>
      <c r="D459" s="72"/>
      <c r="E459" s="73"/>
    </row>
    <row r="460" spans="1:5" ht="15.75" thickBot="1" x14ac:dyDescent="0.3">
      <c r="A460" s="74"/>
      <c r="B460" s="75"/>
      <c r="C460" s="75"/>
      <c r="D460" s="75"/>
      <c r="E460" s="76"/>
    </row>
    <row r="461" spans="1:5" ht="15.75" thickBot="1" x14ac:dyDescent="0.3">
      <c r="A461" s="77" t="s">
        <v>2816</v>
      </c>
      <c r="B461" s="78" t="s">
        <v>2817</v>
      </c>
      <c r="C461" s="79" t="s">
        <v>2818</v>
      </c>
      <c r="D461" s="79" t="s">
        <v>2819</v>
      </c>
      <c r="E461" s="80" t="s">
        <v>2820</v>
      </c>
    </row>
    <row r="462" spans="1:5" ht="15.75" x14ac:dyDescent="0.25">
      <c r="A462" s="81" t="s">
        <v>353</v>
      </c>
      <c r="B462" s="82">
        <v>0.15</v>
      </c>
      <c r="C462" s="83"/>
      <c r="D462" s="84">
        <f t="shared" ref="D462:D480" si="18">IF($A462&lt;&gt;"",VLOOKUP($A462,PRODUITS_ET_RECETTES,4,FALSE),"")</f>
        <v>8</v>
      </c>
      <c r="E462" s="84">
        <f t="shared" ref="E462:E480" si="19">SUM(B462*D462)</f>
        <v>1.2</v>
      </c>
    </row>
    <row r="463" spans="1:5" ht="15.75" x14ac:dyDescent="0.25">
      <c r="A463" s="81" t="s">
        <v>731</v>
      </c>
      <c r="B463" s="85">
        <v>0.15</v>
      </c>
      <c r="C463" s="86"/>
      <c r="D463" s="87">
        <f t="shared" si="18"/>
        <v>20.16</v>
      </c>
      <c r="E463" s="87">
        <f t="shared" si="19"/>
        <v>3.024</v>
      </c>
    </row>
    <row r="464" spans="1:5" ht="15.75" x14ac:dyDescent="0.25">
      <c r="A464" s="81" t="s">
        <v>321</v>
      </c>
      <c r="B464" s="82">
        <v>0.1</v>
      </c>
      <c r="C464" s="83"/>
      <c r="D464" s="84">
        <f t="shared" si="18"/>
        <v>1.1248345831495368</v>
      </c>
      <c r="E464" s="84">
        <f t="shared" si="19"/>
        <v>0.11248345831495368</v>
      </c>
    </row>
    <row r="465" spans="1:5" ht="15.75" x14ac:dyDescent="0.25">
      <c r="A465" s="81" t="s">
        <v>1447</v>
      </c>
      <c r="B465" s="85">
        <v>0.1</v>
      </c>
      <c r="C465" s="86"/>
      <c r="D465" s="87">
        <f t="shared" si="18"/>
        <v>2.2506619593998236</v>
      </c>
      <c r="E465" s="87">
        <f t="shared" si="19"/>
        <v>0.22506619593998237</v>
      </c>
    </row>
    <row r="466" spans="1:5" ht="15.75" x14ac:dyDescent="0.25">
      <c r="A466" s="81" t="s">
        <v>356</v>
      </c>
      <c r="B466" s="82">
        <v>0.05</v>
      </c>
      <c r="C466" s="83"/>
      <c r="D466" s="84">
        <f t="shared" si="18"/>
        <v>2.0404545454545455</v>
      </c>
      <c r="E466" s="84">
        <f t="shared" si="19"/>
        <v>0.10202272727272728</v>
      </c>
    </row>
    <row r="467" spans="1:5" x14ac:dyDescent="0.25">
      <c r="A467" s="81" t="s">
        <v>685</v>
      </c>
      <c r="B467" s="85">
        <v>0.1</v>
      </c>
      <c r="C467" s="88"/>
      <c r="D467" s="87">
        <f t="shared" si="18"/>
        <v>8.6992426112737604</v>
      </c>
      <c r="E467" s="87">
        <f t="shared" si="19"/>
        <v>0.86992426112737609</v>
      </c>
    </row>
    <row r="468" spans="1:5" x14ac:dyDescent="0.25">
      <c r="A468" s="81" t="s">
        <v>2370</v>
      </c>
      <c r="B468" s="82">
        <v>0.1</v>
      </c>
      <c r="C468" s="89"/>
      <c r="D468" s="84">
        <f t="shared" si="18"/>
        <v>1.5815727699530515</v>
      </c>
      <c r="E468" s="84">
        <f t="shared" si="19"/>
        <v>0.15815727699530516</v>
      </c>
    </row>
    <row r="469" spans="1:5" x14ac:dyDescent="0.25">
      <c r="A469" s="81" t="s">
        <v>1480</v>
      </c>
      <c r="B469" s="85">
        <v>0.05</v>
      </c>
      <c r="C469" s="88"/>
      <c r="D469" s="87">
        <f t="shared" si="18"/>
        <v>2</v>
      </c>
      <c r="E469" s="87">
        <f t="shared" si="19"/>
        <v>0.1</v>
      </c>
    </row>
    <row r="470" spans="1:5" x14ac:dyDescent="0.25">
      <c r="A470" s="81" t="s">
        <v>795</v>
      </c>
      <c r="B470" s="82">
        <v>5.0000000000000001E-3</v>
      </c>
      <c r="C470" s="89"/>
      <c r="D470" s="84">
        <f t="shared" si="18"/>
        <v>11.5</v>
      </c>
      <c r="E470" s="84">
        <f t="shared" si="19"/>
        <v>5.7500000000000002E-2</v>
      </c>
    </row>
    <row r="471" spans="1:5" x14ac:dyDescent="0.25">
      <c r="A471" s="81" t="s">
        <v>1727</v>
      </c>
      <c r="B471" s="85">
        <v>5.0000000000000001E-3</v>
      </c>
      <c r="C471" s="88"/>
      <c r="D471" s="87">
        <f t="shared" si="18"/>
        <v>34.724137931034484</v>
      </c>
      <c r="E471" s="87">
        <f t="shared" si="19"/>
        <v>0.17362068965517241</v>
      </c>
    </row>
    <row r="472" spans="1:5" x14ac:dyDescent="0.25">
      <c r="A472" s="81" t="s">
        <v>1075</v>
      </c>
      <c r="B472" s="82">
        <v>3.0000000000000001E-3</v>
      </c>
      <c r="C472" s="89"/>
      <c r="D472" s="84">
        <f t="shared" si="18"/>
        <v>3.4158333333333335</v>
      </c>
      <c r="E472" s="84">
        <f t="shared" si="19"/>
        <v>1.0247500000000001E-2</v>
      </c>
    </row>
    <row r="473" spans="1:5" x14ac:dyDescent="0.25">
      <c r="A473" s="81" t="s">
        <v>311</v>
      </c>
      <c r="B473" s="85">
        <v>0.03</v>
      </c>
      <c r="C473" s="88"/>
      <c r="D473" s="87">
        <f t="shared" si="18"/>
        <v>3.1875</v>
      </c>
      <c r="E473" s="87">
        <f t="shared" si="19"/>
        <v>9.5625000000000002E-2</v>
      </c>
    </row>
    <row r="474" spans="1:5" x14ac:dyDescent="0.25">
      <c r="A474" s="81" t="s">
        <v>1643</v>
      </c>
      <c r="B474" s="82">
        <v>0.05</v>
      </c>
      <c r="C474" s="89"/>
      <c r="D474" s="84">
        <f t="shared" si="18"/>
        <v>0.95</v>
      </c>
      <c r="E474" s="84">
        <f t="shared" si="19"/>
        <v>4.7500000000000001E-2</v>
      </c>
    </row>
    <row r="475" spans="1:5" x14ac:dyDescent="0.25">
      <c r="A475" s="81" t="s">
        <v>13</v>
      </c>
      <c r="B475" s="85">
        <v>0.01</v>
      </c>
      <c r="C475" s="88"/>
      <c r="D475" s="87">
        <f t="shared" si="18"/>
        <v>2.4593781344032095</v>
      </c>
      <c r="E475" s="87">
        <f t="shared" si="19"/>
        <v>2.4593781344032097E-2</v>
      </c>
    </row>
    <row r="476" spans="1:5" x14ac:dyDescent="0.25">
      <c r="A476" s="81" t="s">
        <v>2456</v>
      </c>
      <c r="B476" s="82">
        <v>0.1</v>
      </c>
      <c r="C476" s="89"/>
      <c r="D476" s="84">
        <f t="shared" si="18"/>
        <v>7.9459999999999997</v>
      </c>
      <c r="E476" s="84">
        <f t="shared" si="19"/>
        <v>0.79459999999999997</v>
      </c>
    </row>
    <row r="477" spans="1:5" x14ac:dyDescent="0.25">
      <c r="A477" s="81" t="s">
        <v>1794</v>
      </c>
      <c r="B477" s="90">
        <v>5.0000000000000001E-3</v>
      </c>
      <c r="C477" s="91"/>
      <c r="D477" s="92">
        <f t="shared" si="18"/>
        <v>115</v>
      </c>
      <c r="E477" s="92">
        <f t="shared" si="19"/>
        <v>0.57500000000000007</v>
      </c>
    </row>
    <row r="478" spans="1:5" x14ac:dyDescent="0.25">
      <c r="A478" s="81" t="s">
        <v>2454</v>
      </c>
      <c r="B478" s="82"/>
      <c r="C478" s="89"/>
      <c r="D478" s="84">
        <f t="shared" si="18"/>
        <v>0</v>
      </c>
      <c r="E478" s="84">
        <f t="shared" si="19"/>
        <v>0</v>
      </c>
    </row>
    <row r="479" spans="1:5" x14ac:dyDescent="0.25">
      <c r="A479" s="81" t="s">
        <v>2454</v>
      </c>
      <c r="B479" s="85"/>
      <c r="C479" s="88"/>
      <c r="D479" s="87">
        <f t="shared" si="18"/>
        <v>0</v>
      </c>
      <c r="E479" s="87">
        <f t="shared" si="19"/>
        <v>0</v>
      </c>
    </row>
    <row r="480" spans="1:5" ht="15.75" thickBot="1" x14ac:dyDescent="0.3">
      <c r="A480" s="81" t="s">
        <v>2454</v>
      </c>
      <c r="B480" s="93"/>
      <c r="C480" s="94"/>
      <c r="D480" s="95">
        <f t="shared" si="18"/>
        <v>0</v>
      </c>
      <c r="E480" s="95">
        <f t="shared" si="19"/>
        <v>0</v>
      </c>
    </row>
    <row r="481" spans="1:5" ht="16.5" thickBot="1" x14ac:dyDescent="0.3">
      <c r="A481" s="96" t="s">
        <v>2821</v>
      </c>
      <c r="B481" s="97"/>
      <c r="C481" s="97"/>
      <c r="D481" s="98" t="s">
        <v>2822</v>
      </c>
      <c r="E481" s="99">
        <v>1</v>
      </c>
    </row>
    <row r="482" spans="1:5" ht="15.75" x14ac:dyDescent="0.25">
      <c r="A482" s="100"/>
      <c r="B482" s="97"/>
      <c r="C482" s="101"/>
      <c r="D482" s="102" t="s">
        <v>2823</v>
      </c>
      <c r="E482" s="103" t="s">
        <v>2551</v>
      </c>
    </row>
    <row r="483" spans="1:5" ht="15.75" x14ac:dyDescent="0.25">
      <c r="A483" s="104"/>
      <c r="B483" s="105"/>
      <c r="C483" s="106"/>
      <c r="D483" s="102" t="s">
        <v>2824</v>
      </c>
      <c r="E483" s="107" t="s">
        <v>2825</v>
      </c>
    </row>
    <row r="484" spans="1:5" ht="15.75" x14ac:dyDescent="0.25">
      <c r="A484" s="108"/>
      <c r="B484" s="105"/>
      <c r="C484" s="106"/>
      <c r="D484" s="102"/>
      <c r="E484" s="109"/>
    </row>
    <row r="485" spans="1:5" ht="16.5" thickBot="1" x14ac:dyDescent="0.3">
      <c r="A485" s="108"/>
      <c r="B485" s="105"/>
      <c r="C485" s="106"/>
      <c r="D485" s="110"/>
      <c r="E485" s="111"/>
    </row>
    <row r="486" spans="1:5" ht="15.75" x14ac:dyDescent="0.25">
      <c r="A486" s="112"/>
      <c r="B486" s="113"/>
      <c r="C486" s="114"/>
      <c r="D486" s="115" t="s">
        <v>2826</v>
      </c>
      <c r="E486" s="116"/>
    </row>
    <row r="487" spans="1:5" ht="15.75" x14ac:dyDescent="0.25">
      <c r="A487" s="104"/>
      <c r="B487" s="117"/>
      <c r="C487" s="118"/>
      <c r="D487" s="119" t="s">
        <v>2827</v>
      </c>
      <c r="E487" s="120"/>
    </row>
    <row r="488" spans="1:5" ht="15.75" x14ac:dyDescent="0.25">
      <c r="A488" s="104"/>
      <c r="B488" s="117"/>
      <c r="C488" s="118"/>
      <c r="D488" s="119" t="s">
        <v>2828</v>
      </c>
      <c r="E488" s="120"/>
    </row>
    <row r="489" spans="1:5" ht="15.75" x14ac:dyDescent="0.25">
      <c r="A489" s="104"/>
      <c r="B489" s="117"/>
      <c r="C489" s="118"/>
      <c r="D489" s="119"/>
      <c r="E489" s="120"/>
    </row>
    <row r="490" spans="1:5" ht="15.75" x14ac:dyDescent="0.25">
      <c r="A490" s="121"/>
      <c r="B490" s="117"/>
      <c r="C490" s="118"/>
      <c r="D490" s="119"/>
      <c r="E490" s="120"/>
    </row>
    <row r="491" spans="1:5" x14ac:dyDescent="0.25">
      <c r="A491" s="121"/>
      <c r="B491" s="122"/>
      <c r="C491" s="123"/>
      <c r="D491" s="122"/>
      <c r="E491" s="123"/>
    </row>
    <row r="492" spans="1:5" x14ac:dyDescent="0.25">
      <c r="A492" s="121"/>
      <c r="B492" s="122"/>
      <c r="C492" s="123"/>
      <c r="D492" s="122"/>
      <c r="E492" s="123"/>
    </row>
    <row r="493" spans="1:5" ht="15.75" thickBot="1" x14ac:dyDescent="0.3">
      <c r="A493" s="121"/>
      <c r="B493" s="122"/>
      <c r="C493" s="123"/>
      <c r="D493" s="124"/>
      <c r="E493" s="125"/>
    </row>
    <row r="494" spans="1:5" ht="15.75" x14ac:dyDescent="0.25">
      <c r="A494" s="121"/>
      <c r="B494" s="122"/>
      <c r="C494" s="123"/>
      <c r="D494" s="126" t="s">
        <v>2829</v>
      </c>
      <c r="E494" s="123"/>
    </row>
    <row r="495" spans="1:5" x14ac:dyDescent="0.25">
      <c r="A495" s="121"/>
      <c r="B495" s="122"/>
      <c r="C495" s="123"/>
      <c r="D495" s="122"/>
      <c r="E495" s="123"/>
    </row>
    <row r="496" spans="1:5" x14ac:dyDescent="0.25">
      <c r="A496" s="121"/>
      <c r="B496" s="122"/>
      <c r="C496" s="123"/>
      <c r="D496" s="122" t="s">
        <v>2830</v>
      </c>
      <c r="E496" s="123"/>
    </row>
    <row r="497" spans="1:5" ht="15.75" thickBot="1" x14ac:dyDescent="0.3">
      <c r="A497" s="127"/>
      <c r="B497" s="124"/>
      <c r="C497" s="125"/>
      <c r="D497" s="122" t="s">
        <v>2831</v>
      </c>
      <c r="E497" s="123"/>
    </row>
    <row r="498" spans="1:5" ht="15.75" x14ac:dyDescent="0.25">
      <c r="A498" s="128" t="s">
        <v>2832</v>
      </c>
      <c r="B498" s="129"/>
      <c r="C498" s="129"/>
      <c r="D498" s="121" t="s">
        <v>2833</v>
      </c>
      <c r="E498" s="123"/>
    </row>
    <row r="499" spans="1:5" ht="15.75" x14ac:dyDescent="0.25">
      <c r="A499" s="130"/>
      <c r="B499" s="131"/>
      <c r="C499" s="131"/>
      <c r="D499" s="132" t="s">
        <v>2834</v>
      </c>
      <c r="E499" s="120"/>
    </row>
    <row r="500" spans="1:5" ht="77.25" x14ac:dyDescent="0.25">
      <c r="A500" s="130"/>
      <c r="B500" s="131"/>
      <c r="C500" s="131"/>
      <c r="D500" s="133" t="s">
        <v>2835</v>
      </c>
      <c r="E500" s="134"/>
    </row>
    <row r="501" spans="1:5" x14ac:dyDescent="0.25">
      <c r="A501" s="130"/>
      <c r="B501" s="129"/>
      <c r="C501" s="129"/>
      <c r="D501" s="135" t="s">
        <v>2836</v>
      </c>
      <c r="E501" s="136"/>
    </row>
    <row r="502" spans="1:5" x14ac:dyDescent="0.25">
      <c r="A502" s="130"/>
      <c r="B502" s="129"/>
      <c r="C502" s="129"/>
      <c r="D502" s="137"/>
      <c r="E502" s="136"/>
    </row>
    <row r="503" spans="1:5" x14ac:dyDescent="0.25">
      <c r="A503" s="130"/>
      <c r="B503" s="129"/>
      <c r="C503" s="129"/>
      <c r="D503" s="121"/>
      <c r="E503" s="123"/>
    </row>
    <row r="504" spans="1:5" x14ac:dyDescent="0.25">
      <c r="A504" s="130"/>
      <c r="B504" s="129"/>
      <c r="C504" s="129"/>
      <c r="D504" s="121"/>
      <c r="E504" s="123"/>
    </row>
    <row r="505" spans="1:5" x14ac:dyDescent="0.25">
      <c r="A505" s="130"/>
      <c r="B505" s="129"/>
      <c r="C505" s="129"/>
      <c r="D505" s="121"/>
      <c r="E505" s="123"/>
    </row>
    <row r="506" spans="1:5" ht="15.75" thickBot="1" x14ac:dyDescent="0.3">
      <c r="A506" s="130"/>
      <c r="B506" s="129"/>
      <c r="C506" s="129"/>
      <c r="D506" s="121"/>
      <c r="E506" s="123"/>
    </row>
    <row r="507" spans="1:5" ht="15.75" x14ac:dyDescent="0.25">
      <c r="A507" s="130"/>
      <c r="B507" s="129"/>
      <c r="C507" s="129"/>
      <c r="D507" s="138" t="s">
        <v>2837</v>
      </c>
      <c r="E507" s="139">
        <f>SUM(E462:E480)</f>
        <v>7.5703408906495504</v>
      </c>
    </row>
    <row r="508" spans="1:5" ht="15.75" x14ac:dyDescent="0.25">
      <c r="A508" s="130"/>
      <c r="B508" s="129"/>
      <c r="C508" s="129"/>
      <c r="D508" s="138" t="s">
        <v>2822</v>
      </c>
      <c r="E508" s="140">
        <f>E481</f>
        <v>1</v>
      </c>
    </row>
    <row r="509" spans="1:5" ht="15.75" x14ac:dyDescent="0.25">
      <c r="A509" s="130"/>
      <c r="B509" s="129"/>
      <c r="C509" s="129"/>
      <c r="D509" s="138" t="s">
        <v>2838</v>
      </c>
      <c r="E509" s="141">
        <f>E507/E508</f>
        <v>7.5703408906495504</v>
      </c>
    </row>
    <row r="510" spans="1:5" ht="15.75" x14ac:dyDescent="0.25">
      <c r="A510" s="130"/>
      <c r="B510" s="129"/>
      <c r="C510" s="129"/>
      <c r="D510" s="138" t="s">
        <v>2839</v>
      </c>
      <c r="E510" s="141">
        <v>0.2</v>
      </c>
    </row>
    <row r="511" spans="1:5" ht="15.75" x14ac:dyDescent="0.25">
      <c r="A511" s="130"/>
      <c r="B511" s="129"/>
      <c r="C511" s="129"/>
      <c r="D511" s="138" t="s">
        <v>2840</v>
      </c>
      <c r="E511" s="141">
        <f>E509+E510</f>
        <v>7.7703408906495506</v>
      </c>
    </row>
    <row r="512" spans="1:5" ht="15.75" x14ac:dyDescent="0.25">
      <c r="A512" s="130"/>
      <c r="B512" s="129"/>
      <c r="C512" s="129"/>
      <c r="D512" s="138" t="s">
        <v>2841</v>
      </c>
      <c r="E512" s="142">
        <v>23</v>
      </c>
    </row>
    <row r="513" spans="1:5" ht="16.5" thickBot="1" x14ac:dyDescent="0.3">
      <c r="A513" s="143"/>
      <c r="B513" s="144"/>
      <c r="C513" s="144"/>
      <c r="D513" s="138" t="s">
        <v>2842</v>
      </c>
      <c r="E513" s="145">
        <f>E511/E512</f>
        <v>0.3378409082891109</v>
      </c>
    </row>
    <row r="514" spans="1:5" x14ac:dyDescent="0.25">
      <c r="A514" s="146"/>
      <c r="B514" s="147"/>
      <c r="C514" s="148"/>
      <c r="D514" s="148"/>
      <c r="E514" s="149"/>
    </row>
    <row r="515" spans="1:5" ht="15.75" thickBot="1" x14ac:dyDescent="0.3">
      <c r="A515" s="150"/>
      <c r="B515" s="151"/>
      <c r="C515" s="152"/>
      <c r="D515" s="152"/>
      <c r="E515" s="153"/>
    </row>
    <row r="516" spans="1:5" ht="30" x14ac:dyDescent="0.4">
      <c r="A516" s="70" t="s">
        <v>2814</v>
      </c>
      <c r="B516" s="155" t="s">
        <v>2863</v>
      </c>
      <c r="C516" s="154"/>
      <c r="D516" s="72"/>
      <c r="E516" s="73"/>
    </row>
    <row r="517" spans="1:5" ht="15.75" thickBot="1" x14ac:dyDescent="0.3">
      <c r="A517" s="74"/>
      <c r="B517" s="75"/>
      <c r="C517" s="75"/>
      <c r="D517" s="75"/>
      <c r="E517" s="76"/>
    </row>
    <row r="518" spans="1:5" ht="15.75" thickBot="1" x14ac:dyDescent="0.3">
      <c r="A518" s="77" t="s">
        <v>2816</v>
      </c>
      <c r="B518" s="78" t="s">
        <v>2817</v>
      </c>
      <c r="C518" s="79" t="s">
        <v>2818</v>
      </c>
      <c r="D518" s="79" t="s">
        <v>2819</v>
      </c>
      <c r="E518" s="80" t="s">
        <v>2820</v>
      </c>
    </row>
    <row r="519" spans="1:5" ht="15.75" x14ac:dyDescent="0.25">
      <c r="A519" s="81" t="s">
        <v>1308</v>
      </c>
      <c r="B519" s="82">
        <v>7.4999999999999997E-2</v>
      </c>
      <c r="C519" s="83" t="s">
        <v>2591</v>
      </c>
      <c r="D519" s="84">
        <f t="shared" ref="D519:D537" si="20">IF($A519&lt;&gt;"",VLOOKUP($A519,PRODUITS_ET_RECETTES,4,FALSE),"")</f>
        <v>9.5</v>
      </c>
      <c r="E519" s="84">
        <f t="shared" ref="E519:E537" si="21">SUM(B519*D519)</f>
        <v>0.71250000000000002</v>
      </c>
    </row>
    <row r="520" spans="1:5" ht="15.75" x14ac:dyDescent="0.25">
      <c r="A520" s="81" t="s">
        <v>309</v>
      </c>
      <c r="B520" s="85">
        <v>0.3</v>
      </c>
      <c r="C520" s="86" t="s">
        <v>2591</v>
      </c>
      <c r="D520" s="87">
        <f t="shared" si="20"/>
        <v>1.46875</v>
      </c>
      <c r="E520" s="87">
        <f t="shared" si="21"/>
        <v>0.44062499999999999</v>
      </c>
    </row>
    <row r="521" spans="1:5" ht="15.75" x14ac:dyDescent="0.25">
      <c r="A521" s="81" t="s">
        <v>997</v>
      </c>
      <c r="B521" s="82">
        <v>0.02</v>
      </c>
      <c r="C521" s="83" t="s">
        <v>2553</v>
      </c>
      <c r="D521" s="84">
        <f t="shared" si="20"/>
        <v>40</v>
      </c>
      <c r="E521" s="84">
        <f t="shared" si="21"/>
        <v>0.8</v>
      </c>
    </row>
    <row r="522" spans="1:5" ht="15.75" x14ac:dyDescent="0.25">
      <c r="A522" s="81" t="s">
        <v>596</v>
      </c>
      <c r="B522" s="85">
        <v>0.3</v>
      </c>
      <c r="C522" s="86" t="s">
        <v>2591</v>
      </c>
      <c r="D522" s="87">
        <f t="shared" si="20"/>
        <v>1.5416666666666667</v>
      </c>
      <c r="E522" s="87">
        <f t="shared" si="21"/>
        <v>0.46250000000000002</v>
      </c>
    </row>
    <row r="523" spans="1:5" ht="15.75" x14ac:dyDescent="0.25">
      <c r="A523" s="81" t="s">
        <v>496</v>
      </c>
      <c r="B523" s="82">
        <v>0.2</v>
      </c>
      <c r="C523" s="83" t="s">
        <v>2591</v>
      </c>
      <c r="D523" s="84">
        <f t="shared" si="20"/>
        <v>1.1458333333333333</v>
      </c>
      <c r="E523" s="84">
        <f t="shared" si="21"/>
        <v>0.22916666666666666</v>
      </c>
    </row>
    <row r="524" spans="1:5" x14ac:dyDescent="0.25">
      <c r="A524" s="81" t="s">
        <v>473</v>
      </c>
      <c r="B524" s="85">
        <v>0.25</v>
      </c>
      <c r="C524" s="88" t="s">
        <v>2591</v>
      </c>
      <c r="D524" s="87">
        <f t="shared" si="20"/>
        <v>0.33695652173913043</v>
      </c>
      <c r="E524" s="87">
        <f t="shared" si="21"/>
        <v>8.4239130434782608E-2</v>
      </c>
    </row>
    <row r="525" spans="1:5" x14ac:dyDescent="0.25">
      <c r="A525" s="81" t="s">
        <v>1740</v>
      </c>
      <c r="B525" s="82">
        <v>0.05</v>
      </c>
      <c r="C525" s="89" t="s">
        <v>2552</v>
      </c>
      <c r="D525" s="84">
        <f t="shared" si="20"/>
        <v>3.125</v>
      </c>
      <c r="E525" s="84">
        <f t="shared" si="21"/>
        <v>0.15625</v>
      </c>
    </row>
    <row r="526" spans="1:5" x14ac:dyDescent="0.25">
      <c r="A526" s="81" t="s">
        <v>1104</v>
      </c>
      <c r="B526" s="85">
        <v>0.01</v>
      </c>
      <c r="C526" s="88" t="s">
        <v>2553</v>
      </c>
      <c r="D526" s="87">
        <f t="shared" si="20"/>
        <v>7.5</v>
      </c>
      <c r="E526" s="87">
        <f t="shared" si="21"/>
        <v>7.4999999999999997E-2</v>
      </c>
    </row>
    <row r="527" spans="1:5" x14ac:dyDescent="0.25">
      <c r="A527" s="81" t="s">
        <v>1298</v>
      </c>
      <c r="B527" s="82">
        <v>5.0000000000000001E-3</v>
      </c>
      <c r="C527" s="89" t="s">
        <v>2552</v>
      </c>
      <c r="D527" s="84">
        <f t="shared" si="20"/>
        <v>35</v>
      </c>
      <c r="E527" s="84">
        <f t="shared" si="21"/>
        <v>0.17500000000000002</v>
      </c>
    </row>
    <row r="528" spans="1:5" x14ac:dyDescent="0.25">
      <c r="A528" s="81" t="s">
        <v>1794</v>
      </c>
      <c r="B528" s="85">
        <v>3.0000000000000001E-3</v>
      </c>
      <c r="C528" s="88" t="s">
        <v>2552</v>
      </c>
      <c r="D528" s="87">
        <f t="shared" si="20"/>
        <v>115</v>
      </c>
      <c r="E528" s="87">
        <f t="shared" si="21"/>
        <v>0.34500000000000003</v>
      </c>
    </row>
    <row r="529" spans="1:5" x14ac:dyDescent="0.25">
      <c r="A529" s="81" t="s">
        <v>2454</v>
      </c>
      <c r="B529" s="82"/>
      <c r="C529" s="89"/>
      <c r="D529" s="84">
        <f t="shared" si="20"/>
        <v>0</v>
      </c>
      <c r="E529" s="84">
        <f t="shared" si="21"/>
        <v>0</v>
      </c>
    </row>
    <row r="530" spans="1:5" x14ac:dyDescent="0.25">
      <c r="A530" s="81" t="s">
        <v>2454</v>
      </c>
      <c r="B530" s="85"/>
      <c r="C530" s="88"/>
      <c r="D530" s="87">
        <f t="shared" si="20"/>
        <v>0</v>
      </c>
      <c r="E530" s="87">
        <f t="shared" si="21"/>
        <v>0</v>
      </c>
    </row>
    <row r="531" spans="1:5" x14ac:dyDescent="0.25">
      <c r="A531" s="81" t="s">
        <v>2454</v>
      </c>
      <c r="B531" s="82"/>
      <c r="C531" s="89"/>
      <c r="D531" s="84">
        <f t="shared" si="20"/>
        <v>0</v>
      </c>
      <c r="E531" s="84">
        <f t="shared" si="21"/>
        <v>0</v>
      </c>
    </row>
    <row r="532" spans="1:5" x14ac:dyDescent="0.25">
      <c r="A532" s="81" t="s">
        <v>2454</v>
      </c>
      <c r="B532" s="85"/>
      <c r="C532" s="88"/>
      <c r="D532" s="87">
        <f t="shared" si="20"/>
        <v>0</v>
      </c>
      <c r="E532" s="87">
        <f t="shared" si="21"/>
        <v>0</v>
      </c>
    </row>
    <row r="533" spans="1:5" x14ac:dyDescent="0.25">
      <c r="A533" s="81" t="s">
        <v>2454</v>
      </c>
      <c r="B533" s="82"/>
      <c r="C533" s="89"/>
      <c r="D533" s="84">
        <f t="shared" si="20"/>
        <v>0</v>
      </c>
      <c r="E533" s="84">
        <f t="shared" si="21"/>
        <v>0</v>
      </c>
    </row>
    <row r="534" spans="1:5" x14ac:dyDescent="0.25">
      <c r="A534" s="81" t="s">
        <v>2454</v>
      </c>
      <c r="B534" s="90"/>
      <c r="C534" s="91"/>
      <c r="D534" s="92">
        <f t="shared" si="20"/>
        <v>0</v>
      </c>
      <c r="E534" s="92">
        <f t="shared" si="21"/>
        <v>0</v>
      </c>
    </row>
    <row r="535" spans="1:5" x14ac:dyDescent="0.25">
      <c r="A535" s="81" t="s">
        <v>2454</v>
      </c>
      <c r="B535" s="82"/>
      <c r="C535" s="89"/>
      <c r="D535" s="84">
        <f t="shared" si="20"/>
        <v>0</v>
      </c>
      <c r="E535" s="84">
        <f t="shared" si="21"/>
        <v>0</v>
      </c>
    </row>
    <row r="536" spans="1:5" x14ac:dyDescent="0.25">
      <c r="A536" s="81" t="s">
        <v>2454</v>
      </c>
      <c r="B536" s="85"/>
      <c r="C536" s="88"/>
      <c r="D536" s="87">
        <f t="shared" si="20"/>
        <v>0</v>
      </c>
      <c r="E536" s="87">
        <f t="shared" si="21"/>
        <v>0</v>
      </c>
    </row>
    <row r="537" spans="1:5" ht="15.75" thickBot="1" x14ac:dyDescent="0.3">
      <c r="A537" s="81" t="s">
        <v>2454</v>
      </c>
      <c r="B537" s="93"/>
      <c r="C537" s="94"/>
      <c r="D537" s="95">
        <f t="shared" si="20"/>
        <v>0</v>
      </c>
      <c r="E537" s="95">
        <f t="shared" si="21"/>
        <v>0</v>
      </c>
    </row>
    <row r="538" spans="1:5" ht="16.5" thickBot="1" x14ac:dyDescent="0.3">
      <c r="A538" s="96" t="s">
        <v>2821</v>
      </c>
      <c r="B538" s="97"/>
      <c r="C538" s="97"/>
      <c r="D538" s="98" t="s">
        <v>2822</v>
      </c>
      <c r="E538" s="99">
        <v>1</v>
      </c>
    </row>
    <row r="539" spans="1:5" ht="15.75" x14ac:dyDescent="0.25">
      <c r="A539" s="100"/>
      <c r="B539" s="97"/>
      <c r="C539" s="101"/>
      <c r="D539" s="102" t="s">
        <v>2823</v>
      </c>
      <c r="E539" s="103" t="s">
        <v>2551</v>
      </c>
    </row>
    <row r="540" spans="1:5" ht="15.75" x14ac:dyDescent="0.25">
      <c r="A540" s="104"/>
      <c r="B540" s="105"/>
      <c r="C540" s="106"/>
      <c r="D540" s="102" t="s">
        <v>2824</v>
      </c>
      <c r="E540" s="107" t="s">
        <v>2825</v>
      </c>
    </row>
    <row r="541" spans="1:5" ht="15.75" x14ac:dyDescent="0.25">
      <c r="A541" s="108"/>
      <c r="B541" s="105"/>
      <c r="C541" s="106"/>
      <c r="D541" s="102"/>
      <c r="E541" s="109"/>
    </row>
    <row r="542" spans="1:5" ht="16.5" thickBot="1" x14ac:dyDescent="0.3">
      <c r="A542" s="108"/>
      <c r="B542" s="105"/>
      <c r="C542" s="106"/>
      <c r="D542" s="110"/>
      <c r="E542" s="111"/>
    </row>
    <row r="543" spans="1:5" ht="15.75" x14ac:dyDescent="0.25">
      <c r="A543" s="112"/>
      <c r="B543" s="113"/>
      <c r="C543" s="114"/>
      <c r="D543" s="115" t="s">
        <v>2826</v>
      </c>
      <c r="E543" s="116"/>
    </row>
    <row r="544" spans="1:5" ht="15.75" x14ac:dyDescent="0.25">
      <c r="A544" s="104"/>
      <c r="B544" s="117"/>
      <c r="C544" s="118"/>
      <c r="D544" s="119" t="s">
        <v>2827</v>
      </c>
      <c r="E544" s="120"/>
    </row>
    <row r="545" spans="1:5" ht="15.75" x14ac:dyDescent="0.25">
      <c r="A545" s="104"/>
      <c r="B545" s="117"/>
      <c r="C545" s="118"/>
      <c r="D545" s="119" t="s">
        <v>2828</v>
      </c>
      <c r="E545" s="120"/>
    </row>
    <row r="546" spans="1:5" ht="15.75" x14ac:dyDescent="0.25">
      <c r="A546" s="104"/>
      <c r="B546" s="117"/>
      <c r="C546" s="118"/>
      <c r="D546" s="119"/>
      <c r="E546" s="120"/>
    </row>
    <row r="547" spans="1:5" ht="15.75" x14ac:dyDescent="0.25">
      <c r="A547" s="121"/>
      <c r="B547" s="117"/>
      <c r="C547" s="118"/>
      <c r="D547" s="119"/>
      <c r="E547" s="120"/>
    </row>
    <row r="548" spans="1:5" x14ac:dyDescent="0.25">
      <c r="A548" s="121"/>
      <c r="B548" s="122"/>
      <c r="C548" s="123"/>
      <c r="D548" s="122"/>
      <c r="E548" s="123"/>
    </row>
    <row r="549" spans="1:5" x14ac:dyDescent="0.25">
      <c r="A549" s="121"/>
      <c r="B549" s="122"/>
      <c r="C549" s="123"/>
      <c r="D549" s="122"/>
      <c r="E549" s="123"/>
    </row>
    <row r="550" spans="1:5" ht="15.75" thickBot="1" x14ac:dyDescent="0.3">
      <c r="A550" s="121"/>
      <c r="B550" s="122"/>
      <c r="C550" s="123"/>
      <c r="D550" s="124"/>
      <c r="E550" s="125"/>
    </row>
    <row r="551" spans="1:5" ht="15.75" x14ac:dyDescent="0.25">
      <c r="A551" s="121"/>
      <c r="B551" s="122"/>
      <c r="C551" s="123"/>
      <c r="D551" s="126" t="s">
        <v>2829</v>
      </c>
      <c r="E551" s="123"/>
    </row>
    <row r="552" spans="1:5" x14ac:dyDescent="0.25">
      <c r="A552" s="121"/>
      <c r="B552" s="122"/>
      <c r="C552" s="123"/>
      <c r="D552" s="122"/>
      <c r="E552" s="123"/>
    </row>
    <row r="553" spans="1:5" x14ac:dyDescent="0.25">
      <c r="A553" s="121"/>
      <c r="B553" s="122"/>
      <c r="C553" s="123"/>
      <c r="D553" s="122" t="s">
        <v>2830</v>
      </c>
      <c r="E553" s="123"/>
    </row>
    <row r="554" spans="1:5" ht="15.75" thickBot="1" x14ac:dyDescent="0.3">
      <c r="A554" s="127"/>
      <c r="B554" s="124"/>
      <c r="C554" s="125"/>
      <c r="D554" s="122" t="s">
        <v>2831</v>
      </c>
      <c r="E554" s="123"/>
    </row>
    <row r="555" spans="1:5" ht="15.75" x14ac:dyDescent="0.25">
      <c r="A555" s="128" t="s">
        <v>2832</v>
      </c>
      <c r="B555" s="129"/>
      <c r="C555" s="129"/>
      <c r="D555" s="121" t="s">
        <v>2833</v>
      </c>
      <c r="E555" s="123"/>
    </row>
    <row r="556" spans="1:5" ht="15.75" x14ac:dyDescent="0.25">
      <c r="A556" s="130"/>
      <c r="B556" s="131"/>
      <c r="C556" s="131"/>
      <c r="D556" s="132" t="s">
        <v>2834</v>
      </c>
      <c r="E556" s="120"/>
    </row>
    <row r="557" spans="1:5" ht="77.25" x14ac:dyDescent="0.25">
      <c r="A557" s="130"/>
      <c r="B557" s="131"/>
      <c r="C557" s="131"/>
      <c r="D557" s="133" t="s">
        <v>2835</v>
      </c>
      <c r="E557" s="134"/>
    </row>
    <row r="558" spans="1:5" x14ac:dyDescent="0.25">
      <c r="A558" s="130"/>
      <c r="B558" s="129"/>
      <c r="C558" s="129"/>
      <c r="D558" s="135" t="s">
        <v>2836</v>
      </c>
      <c r="E558" s="136"/>
    </row>
    <row r="559" spans="1:5" x14ac:dyDescent="0.25">
      <c r="A559" s="130"/>
      <c r="B559" s="129"/>
      <c r="C559" s="129"/>
      <c r="D559" s="137"/>
      <c r="E559" s="136"/>
    </row>
    <row r="560" spans="1:5" x14ac:dyDescent="0.25">
      <c r="A560" s="130"/>
      <c r="B560" s="129"/>
      <c r="C560" s="129"/>
      <c r="D560" s="121"/>
      <c r="E560" s="123"/>
    </row>
    <row r="561" spans="1:5" x14ac:dyDescent="0.25">
      <c r="A561" s="130"/>
      <c r="B561" s="129"/>
      <c r="C561" s="129"/>
      <c r="D561" s="121"/>
      <c r="E561" s="123"/>
    </row>
    <row r="562" spans="1:5" x14ac:dyDescent="0.25">
      <c r="A562" s="130"/>
      <c r="B562" s="129"/>
      <c r="C562" s="129"/>
      <c r="D562" s="121"/>
      <c r="E562" s="123"/>
    </row>
    <row r="563" spans="1:5" ht="15.75" thickBot="1" x14ac:dyDescent="0.3">
      <c r="A563" s="130"/>
      <c r="B563" s="129"/>
      <c r="C563" s="129"/>
      <c r="D563" s="121"/>
      <c r="E563" s="123"/>
    </row>
    <row r="564" spans="1:5" ht="15.75" x14ac:dyDescent="0.25">
      <c r="A564" s="130"/>
      <c r="B564" s="129"/>
      <c r="C564" s="129"/>
      <c r="D564" s="138" t="s">
        <v>2837</v>
      </c>
      <c r="E564" s="139">
        <f>SUM(E519:E537)</f>
        <v>3.4802807971014493</v>
      </c>
    </row>
    <row r="565" spans="1:5" ht="15.75" x14ac:dyDescent="0.25">
      <c r="A565" s="130"/>
      <c r="B565" s="129"/>
      <c r="C565" s="129"/>
      <c r="D565" s="138" t="s">
        <v>2822</v>
      </c>
      <c r="E565" s="140">
        <f>E538</f>
        <v>1</v>
      </c>
    </row>
    <row r="566" spans="1:5" ht="15.75" x14ac:dyDescent="0.25">
      <c r="A566" s="130"/>
      <c r="B566" s="129"/>
      <c r="C566" s="129"/>
      <c r="D566" s="138" t="s">
        <v>2838</v>
      </c>
      <c r="E566" s="141">
        <f>E564/E565</f>
        <v>3.4802807971014493</v>
      </c>
    </row>
    <row r="567" spans="1:5" ht="15.75" x14ac:dyDescent="0.25">
      <c r="A567" s="130"/>
      <c r="B567" s="129"/>
      <c r="C567" s="129"/>
      <c r="D567" s="138" t="s">
        <v>2839</v>
      </c>
      <c r="E567" s="141">
        <v>0.1</v>
      </c>
    </row>
    <row r="568" spans="1:5" ht="15.75" x14ac:dyDescent="0.25">
      <c r="A568" s="130"/>
      <c r="B568" s="129"/>
      <c r="C568" s="129"/>
      <c r="D568" s="138" t="s">
        <v>2840</v>
      </c>
      <c r="E568" s="141">
        <f>E566+E567</f>
        <v>3.5802807971014494</v>
      </c>
    </row>
    <row r="569" spans="1:5" ht="15.75" x14ac:dyDescent="0.25">
      <c r="A569" s="130"/>
      <c r="B569" s="129"/>
      <c r="C569" s="129"/>
      <c r="D569" s="138" t="s">
        <v>2841</v>
      </c>
      <c r="E569" s="142">
        <v>11</v>
      </c>
    </row>
    <row r="570" spans="1:5" ht="16.5" thickBot="1" x14ac:dyDescent="0.3">
      <c r="A570" s="143"/>
      <c r="B570" s="144"/>
      <c r="C570" s="144"/>
      <c r="D570" s="138" t="s">
        <v>2842</v>
      </c>
      <c r="E570" s="145">
        <f>E568/E569</f>
        <v>0.32548007246376814</v>
      </c>
    </row>
    <row r="571" spans="1:5" x14ac:dyDescent="0.25">
      <c r="A571" s="146"/>
      <c r="B571" s="147"/>
      <c r="C571" s="148"/>
      <c r="D571" s="148"/>
      <c r="E571" s="149"/>
    </row>
    <row r="572" spans="1:5" ht="15.75" thickBot="1" x14ac:dyDescent="0.3">
      <c r="A572" s="150"/>
      <c r="B572" s="151"/>
      <c r="C572" s="152"/>
      <c r="D572" s="152"/>
      <c r="E572" s="153"/>
    </row>
    <row r="573" spans="1:5" ht="30" x14ac:dyDescent="0.4">
      <c r="A573" s="70" t="s">
        <v>2814</v>
      </c>
      <c r="B573" s="155" t="s">
        <v>2864</v>
      </c>
      <c r="C573" s="154"/>
      <c r="D573" s="72"/>
      <c r="E573" s="73"/>
    </row>
    <row r="574" spans="1:5" ht="15.75" thickBot="1" x14ac:dyDescent="0.3">
      <c r="A574" s="74"/>
      <c r="B574" s="75"/>
      <c r="C574" s="75"/>
      <c r="D574" s="75"/>
      <c r="E574" s="76"/>
    </row>
    <row r="575" spans="1:5" ht="15.75" thickBot="1" x14ac:dyDescent="0.3">
      <c r="A575" s="77" t="s">
        <v>2816</v>
      </c>
      <c r="B575" s="78" t="s">
        <v>2817</v>
      </c>
      <c r="C575" s="79" t="s">
        <v>2818</v>
      </c>
      <c r="D575" s="79" t="s">
        <v>2819</v>
      </c>
      <c r="E575" s="80" t="s">
        <v>2820</v>
      </c>
    </row>
    <row r="576" spans="1:5" ht="15.75" x14ac:dyDescent="0.25">
      <c r="A576" s="81" t="s">
        <v>1652</v>
      </c>
      <c r="B576" s="82">
        <v>8</v>
      </c>
      <c r="C576" s="83" t="s">
        <v>2566</v>
      </c>
      <c r="D576" s="84">
        <f t="shared" ref="D576:D594" si="22">IF($A576&lt;&gt;"",VLOOKUP($A576,PRODUITS_ET_RECETTES,4,FALSE),"")</f>
        <v>2.1850000000000001</v>
      </c>
      <c r="E576" s="84">
        <f t="shared" ref="E576:E594" si="23">SUM(B576*D576)</f>
        <v>17.48</v>
      </c>
    </row>
    <row r="577" spans="1:5" ht="15.75" x14ac:dyDescent="0.25">
      <c r="A577" s="81" t="s">
        <v>1447</v>
      </c>
      <c r="B577" s="85">
        <v>2</v>
      </c>
      <c r="C577" s="86" t="s">
        <v>2566</v>
      </c>
      <c r="D577" s="87">
        <f t="shared" si="22"/>
        <v>2.2506619593998236</v>
      </c>
      <c r="E577" s="87">
        <f t="shared" si="23"/>
        <v>4.5013239187996472</v>
      </c>
    </row>
    <row r="578" spans="1:5" ht="15.75" x14ac:dyDescent="0.25">
      <c r="A578" s="81" t="s">
        <v>15</v>
      </c>
      <c r="B578" s="82">
        <v>0.25</v>
      </c>
      <c r="C578" s="83"/>
      <c r="D578" s="84">
        <f t="shared" si="22"/>
        <v>4.2079646017699117</v>
      </c>
      <c r="E578" s="84">
        <f t="shared" si="23"/>
        <v>1.0519911504424779</v>
      </c>
    </row>
    <row r="579" spans="1:5" ht="15.75" x14ac:dyDescent="0.25">
      <c r="A579" s="81" t="s">
        <v>2456</v>
      </c>
      <c r="B579" s="85">
        <v>1</v>
      </c>
      <c r="C579" s="86"/>
      <c r="D579" s="87">
        <f t="shared" si="22"/>
        <v>7.9459999999999997</v>
      </c>
      <c r="E579" s="87">
        <f t="shared" si="23"/>
        <v>7.9459999999999997</v>
      </c>
    </row>
    <row r="580" spans="1:5" ht="15.75" x14ac:dyDescent="0.25">
      <c r="A580" s="81" t="s">
        <v>795</v>
      </c>
      <c r="B580" s="82">
        <v>0.02</v>
      </c>
      <c r="C580" s="83"/>
      <c r="D580" s="84">
        <f t="shared" si="22"/>
        <v>11.5</v>
      </c>
      <c r="E580" s="84">
        <f t="shared" si="23"/>
        <v>0.23</v>
      </c>
    </row>
    <row r="581" spans="1:5" x14ac:dyDescent="0.25">
      <c r="A581" s="81" t="s">
        <v>2348</v>
      </c>
      <c r="B581" s="85">
        <v>0.3</v>
      </c>
      <c r="C581" s="88"/>
      <c r="D581" s="87">
        <f t="shared" si="22"/>
        <v>11.25</v>
      </c>
      <c r="E581" s="87">
        <f t="shared" si="23"/>
        <v>3.375</v>
      </c>
    </row>
    <row r="582" spans="1:5" x14ac:dyDescent="0.25">
      <c r="A582" s="81" t="s">
        <v>1727</v>
      </c>
      <c r="B582" s="82">
        <v>0.02</v>
      </c>
      <c r="C582" s="89"/>
      <c r="D582" s="84">
        <f t="shared" si="22"/>
        <v>34.724137931034484</v>
      </c>
      <c r="E582" s="84">
        <f t="shared" si="23"/>
        <v>0.69448275862068964</v>
      </c>
    </row>
    <row r="583" spans="1:5" x14ac:dyDescent="0.25">
      <c r="A583" s="81" t="s">
        <v>883</v>
      </c>
      <c r="B583" s="85">
        <v>6</v>
      </c>
      <c r="C583" s="88"/>
      <c r="D583" s="87">
        <f t="shared" si="22"/>
        <v>3.9040062952338923</v>
      </c>
      <c r="E583" s="87">
        <f t="shared" si="23"/>
        <v>23.424037771403356</v>
      </c>
    </row>
    <row r="584" spans="1:5" x14ac:dyDescent="0.25">
      <c r="A584" s="81" t="s">
        <v>356</v>
      </c>
      <c r="B584" s="82">
        <v>1</v>
      </c>
      <c r="C584" s="89"/>
      <c r="D584" s="84">
        <f t="shared" si="22"/>
        <v>2.0404545454545455</v>
      </c>
      <c r="E584" s="84">
        <f t="shared" si="23"/>
        <v>2.0404545454545455</v>
      </c>
    </row>
    <row r="585" spans="1:5" x14ac:dyDescent="0.25">
      <c r="A585" s="81" t="s">
        <v>584</v>
      </c>
      <c r="B585" s="85">
        <v>0.2</v>
      </c>
      <c r="C585" s="88"/>
      <c r="D585" s="87">
        <f t="shared" si="22"/>
        <v>8</v>
      </c>
      <c r="E585" s="87">
        <f t="shared" si="23"/>
        <v>1.6</v>
      </c>
    </row>
    <row r="586" spans="1:5" x14ac:dyDescent="0.25">
      <c r="A586" s="81" t="s">
        <v>865</v>
      </c>
      <c r="B586" s="82">
        <v>1.68</v>
      </c>
      <c r="C586" s="89"/>
      <c r="D586" s="84">
        <f t="shared" si="22"/>
        <v>26.5</v>
      </c>
      <c r="E586" s="84">
        <f t="shared" si="23"/>
        <v>44.519999999999996</v>
      </c>
    </row>
    <row r="587" spans="1:5" x14ac:dyDescent="0.25">
      <c r="A587" s="81" t="s">
        <v>864</v>
      </c>
      <c r="B587" s="85">
        <v>1</v>
      </c>
      <c r="C587" s="88"/>
      <c r="D587" s="87">
        <f t="shared" si="22"/>
        <v>8</v>
      </c>
      <c r="E587" s="87">
        <f t="shared" si="23"/>
        <v>8</v>
      </c>
    </row>
    <row r="588" spans="1:5" x14ac:dyDescent="0.25">
      <c r="A588" s="81" t="s">
        <v>2454</v>
      </c>
      <c r="B588" s="82"/>
      <c r="C588" s="89"/>
      <c r="D588" s="84">
        <f t="shared" si="22"/>
        <v>0</v>
      </c>
      <c r="E588" s="84">
        <f t="shared" si="23"/>
        <v>0</v>
      </c>
    </row>
    <row r="589" spans="1:5" x14ac:dyDescent="0.25">
      <c r="A589" s="81" t="s">
        <v>2454</v>
      </c>
      <c r="B589" s="85"/>
      <c r="C589" s="88"/>
      <c r="D589" s="87">
        <f t="shared" si="22"/>
        <v>0</v>
      </c>
      <c r="E589" s="87">
        <f t="shared" si="23"/>
        <v>0</v>
      </c>
    </row>
    <row r="590" spans="1:5" x14ac:dyDescent="0.25">
      <c r="A590" s="81" t="s">
        <v>2454</v>
      </c>
      <c r="B590" s="82"/>
      <c r="C590" s="89"/>
      <c r="D590" s="84">
        <f t="shared" si="22"/>
        <v>0</v>
      </c>
      <c r="E590" s="84">
        <f t="shared" si="23"/>
        <v>0</v>
      </c>
    </row>
    <row r="591" spans="1:5" x14ac:dyDescent="0.25">
      <c r="A591" s="81" t="s">
        <v>2454</v>
      </c>
      <c r="B591" s="90"/>
      <c r="C591" s="91"/>
      <c r="D591" s="92">
        <f t="shared" si="22"/>
        <v>0</v>
      </c>
      <c r="E591" s="92">
        <f t="shared" si="23"/>
        <v>0</v>
      </c>
    </row>
    <row r="592" spans="1:5" x14ac:dyDescent="0.25">
      <c r="A592" s="81" t="s">
        <v>2454</v>
      </c>
      <c r="B592" s="82"/>
      <c r="C592" s="89"/>
      <c r="D592" s="84">
        <f t="shared" si="22"/>
        <v>0</v>
      </c>
      <c r="E592" s="84">
        <f t="shared" si="23"/>
        <v>0</v>
      </c>
    </row>
    <row r="593" spans="1:5" x14ac:dyDescent="0.25">
      <c r="A593" s="81" t="s">
        <v>2454</v>
      </c>
      <c r="B593" s="85"/>
      <c r="C593" s="88"/>
      <c r="D593" s="87">
        <f t="shared" si="22"/>
        <v>0</v>
      </c>
      <c r="E593" s="87">
        <f t="shared" si="23"/>
        <v>0</v>
      </c>
    </row>
    <row r="594" spans="1:5" ht="15.75" thickBot="1" x14ac:dyDescent="0.3">
      <c r="A594" s="81" t="s">
        <v>2454</v>
      </c>
      <c r="B594" s="93"/>
      <c r="C594" s="94"/>
      <c r="D594" s="95">
        <f t="shared" si="22"/>
        <v>0</v>
      </c>
      <c r="E594" s="95">
        <f t="shared" si="23"/>
        <v>0</v>
      </c>
    </row>
    <row r="595" spans="1:5" ht="16.5" thickBot="1" x14ac:dyDescent="0.3">
      <c r="A595" s="96" t="s">
        <v>2821</v>
      </c>
      <c r="B595" s="97"/>
      <c r="C595" s="97"/>
      <c r="D595" s="98" t="s">
        <v>2822</v>
      </c>
      <c r="E595" s="99">
        <v>1</v>
      </c>
    </row>
    <row r="596" spans="1:5" ht="15.75" x14ac:dyDescent="0.25">
      <c r="A596" s="100"/>
      <c r="B596" s="97"/>
      <c r="C596" s="101"/>
      <c r="D596" s="102" t="s">
        <v>2823</v>
      </c>
      <c r="E596" s="103" t="s">
        <v>2551</v>
      </c>
    </row>
    <row r="597" spans="1:5" ht="15.75" x14ac:dyDescent="0.25">
      <c r="A597" s="104"/>
      <c r="B597" s="105"/>
      <c r="C597" s="106"/>
      <c r="D597" s="102" t="s">
        <v>2824</v>
      </c>
      <c r="E597" s="107" t="s">
        <v>2825</v>
      </c>
    </row>
    <row r="598" spans="1:5" ht="15.75" x14ac:dyDescent="0.25">
      <c r="A598" s="108"/>
      <c r="B598" s="105"/>
      <c r="C598" s="106"/>
      <c r="D598" s="102"/>
      <c r="E598" s="109"/>
    </row>
    <row r="599" spans="1:5" ht="16.5" thickBot="1" x14ac:dyDescent="0.3">
      <c r="A599" s="108"/>
      <c r="B599" s="105"/>
      <c r="C599" s="106"/>
      <c r="D599" s="110"/>
      <c r="E599" s="111"/>
    </row>
    <row r="600" spans="1:5" ht="15.75" x14ac:dyDescent="0.25">
      <c r="A600" s="112"/>
      <c r="B600" s="113"/>
      <c r="C600" s="114"/>
      <c r="D600" s="115" t="s">
        <v>2826</v>
      </c>
      <c r="E600" s="116"/>
    </row>
    <row r="601" spans="1:5" ht="15.75" x14ac:dyDescent="0.25">
      <c r="A601" s="104"/>
      <c r="B601" s="117"/>
      <c r="C601" s="118"/>
      <c r="D601" s="119" t="s">
        <v>2827</v>
      </c>
      <c r="E601" s="120"/>
    </row>
    <row r="602" spans="1:5" ht="15.75" x14ac:dyDescent="0.25">
      <c r="A602" s="104"/>
      <c r="B602" s="117"/>
      <c r="C602" s="118"/>
      <c r="D602" s="119" t="s">
        <v>2828</v>
      </c>
      <c r="E602" s="120"/>
    </row>
    <row r="603" spans="1:5" ht="15.75" x14ac:dyDescent="0.25">
      <c r="A603" s="104"/>
      <c r="B603" s="117"/>
      <c r="C603" s="118"/>
      <c r="D603" s="119"/>
      <c r="E603" s="120"/>
    </row>
    <row r="604" spans="1:5" ht="15.75" x14ac:dyDescent="0.25">
      <c r="A604" s="121"/>
      <c r="B604" s="117"/>
      <c r="C604" s="118"/>
      <c r="D604" s="119"/>
      <c r="E604" s="120"/>
    </row>
    <row r="605" spans="1:5" x14ac:dyDescent="0.25">
      <c r="A605" s="121"/>
      <c r="B605" s="122"/>
      <c r="C605" s="123"/>
      <c r="D605" s="122"/>
      <c r="E605" s="123"/>
    </row>
    <row r="606" spans="1:5" x14ac:dyDescent="0.25">
      <c r="A606" s="121"/>
      <c r="B606" s="122"/>
      <c r="C606" s="123"/>
      <c r="D606" s="122"/>
      <c r="E606" s="123"/>
    </row>
    <row r="607" spans="1:5" ht="15.75" thickBot="1" x14ac:dyDescent="0.3">
      <c r="A607" s="121"/>
      <c r="B607" s="122"/>
      <c r="C607" s="123"/>
      <c r="D607" s="124"/>
      <c r="E607" s="125"/>
    </row>
    <row r="608" spans="1:5" ht="15.75" x14ac:dyDescent="0.25">
      <c r="A608" s="121"/>
      <c r="B608" s="122"/>
      <c r="C608" s="123"/>
      <c r="D608" s="126" t="s">
        <v>2829</v>
      </c>
      <c r="E608" s="123"/>
    </row>
    <row r="609" spans="1:5" x14ac:dyDescent="0.25">
      <c r="A609" s="121"/>
      <c r="B609" s="122"/>
      <c r="C609" s="123"/>
      <c r="D609" s="122"/>
      <c r="E609" s="123"/>
    </row>
    <row r="610" spans="1:5" x14ac:dyDescent="0.25">
      <c r="A610" s="121"/>
      <c r="B610" s="122"/>
      <c r="C610" s="123"/>
      <c r="D610" s="122" t="s">
        <v>2830</v>
      </c>
      <c r="E610" s="123"/>
    </row>
    <row r="611" spans="1:5" ht="15.75" thickBot="1" x14ac:dyDescent="0.3">
      <c r="A611" s="127"/>
      <c r="B611" s="124"/>
      <c r="C611" s="125"/>
      <c r="D611" s="122" t="s">
        <v>2831</v>
      </c>
      <c r="E611" s="123"/>
    </row>
    <row r="612" spans="1:5" ht="15.75" x14ac:dyDescent="0.25">
      <c r="A612" s="128" t="s">
        <v>2832</v>
      </c>
      <c r="B612" s="129"/>
      <c r="C612" s="129"/>
      <c r="D612" s="121" t="s">
        <v>2833</v>
      </c>
      <c r="E612" s="123"/>
    </row>
    <row r="613" spans="1:5" ht="15.75" x14ac:dyDescent="0.25">
      <c r="A613" s="130"/>
      <c r="B613" s="131"/>
      <c r="C613" s="131"/>
      <c r="D613" s="132" t="s">
        <v>2834</v>
      </c>
      <c r="E613" s="120"/>
    </row>
    <row r="614" spans="1:5" ht="77.25" x14ac:dyDescent="0.25">
      <c r="A614" s="130"/>
      <c r="B614" s="131"/>
      <c r="C614" s="131"/>
      <c r="D614" s="133" t="s">
        <v>2835</v>
      </c>
      <c r="E614" s="134"/>
    </row>
    <row r="615" spans="1:5" x14ac:dyDescent="0.25">
      <c r="A615" s="130"/>
      <c r="B615" s="129"/>
      <c r="C615" s="129"/>
      <c r="D615" s="135" t="s">
        <v>2836</v>
      </c>
      <c r="E615" s="136"/>
    </row>
    <row r="616" spans="1:5" x14ac:dyDescent="0.25">
      <c r="A616" s="130"/>
      <c r="B616" s="129"/>
      <c r="C616" s="129"/>
      <c r="D616" s="137"/>
      <c r="E616" s="136"/>
    </row>
    <row r="617" spans="1:5" x14ac:dyDescent="0.25">
      <c r="A617" s="130"/>
      <c r="B617" s="129"/>
      <c r="C617" s="129"/>
      <c r="D617" s="121"/>
      <c r="E617" s="123"/>
    </row>
    <row r="618" spans="1:5" x14ac:dyDescent="0.25">
      <c r="A618" s="130"/>
      <c r="B618" s="129"/>
      <c r="C618" s="129"/>
      <c r="D618" s="121"/>
      <c r="E618" s="123"/>
    </row>
    <row r="619" spans="1:5" x14ac:dyDescent="0.25">
      <c r="A619" s="130"/>
      <c r="B619" s="129"/>
      <c r="C619" s="129"/>
      <c r="D619" s="121"/>
      <c r="E619" s="123"/>
    </row>
    <row r="620" spans="1:5" ht="15.75" thickBot="1" x14ac:dyDescent="0.3">
      <c r="A620" s="130"/>
      <c r="B620" s="129"/>
      <c r="C620" s="129"/>
      <c r="D620" s="121"/>
      <c r="E620" s="123"/>
    </row>
    <row r="621" spans="1:5" ht="15.75" x14ac:dyDescent="0.25">
      <c r="A621" s="130"/>
      <c r="B621" s="129"/>
      <c r="C621" s="129"/>
      <c r="D621" s="138" t="s">
        <v>2837</v>
      </c>
      <c r="E621" s="139">
        <f>SUM(E576:E594)</f>
        <v>114.86329014472071</v>
      </c>
    </row>
    <row r="622" spans="1:5" ht="15.75" x14ac:dyDescent="0.25">
      <c r="A622" s="130"/>
      <c r="B622" s="129"/>
      <c r="C622" s="129"/>
      <c r="D622" s="138" t="s">
        <v>2822</v>
      </c>
      <c r="E622" s="140">
        <v>84</v>
      </c>
    </row>
    <row r="623" spans="1:5" ht="15.75" x14ac:dyDescent="0.25">
      <c r="A623" s="130"/>
      <c r="B623" s="129"/>
      <c r="C623" s="129"/>
      <c r="D623" s="138" t="s">
        <v>2838</v>
      </c>
      <c r="E623" s="141">
        <f>E621/E622</f>
        <v>1.3674201207704846</v>
      </c>
    </row>
    <row r="624" spans="1:5" ht="15.75" x14ac:dyDescent="0.25">
      <c r="A624" s="130"/>
      <c r="B624" s="129"/>
      <c r="C624" s="129"/>
      <c r="D624" s="138" t="s">
        <v>2839</v>
      </c>
      <c r="E624" s="141">
        <v>0.1</v>
      </c>
    </row>
    <row r="625" spans="1:5" ht="15.75" x14ac:dyDescent="0.25">
      <c r="A625" s="130"/>
      <c r="B625" s="129"/>
      <c r="C625" s="129"/>
      <c r="D625" s="138" t="s">
        <v>2840</v>
      </c>
      <c r="E625" s="141">
        <f>E623+E624</f>
        <v>1.4674201207704847</v>
      </c>
    </row>
    <row r="626" spans="1:5" ht="15.75" x14ac:dyDescent="0.25">
      <c r="A626" s="130"/>
      <c r="B626" s="129"/>
      <c r="C626" s="129"/>
      <c r="D626" s="138" t="s">
        <v>2841</v>
      </c>
      <c r="E626" s="142">
        <v>6</v>
      </c>
    </row>
    <row r="627" spans="1:5" ht="16.5" thickBot="1" x14ac:dyDescent="0.3">
      <c r="A627" s="143"/>
      <c r="B627" s="144"/>
      <c r="C627" s="144"/>
      <c r="D627" s="138" t="s">
        <v>2842</v>
      </c>
      <c r="E627" s="145">
        <f>E625/E626</f>
        <v>0.24457002012841411</v>
      </c>
    </row>
    <row r="628" spans="1:5" x14ac:dyDescent="0.25">
      <c r="A628" s="146"/>
      <c r="B628" s="147"/>
      <c r="C628" s="148"/>
      <c r="D628" s="148"/>
      <c r="E628" s="149"/>
    </row>
    <row r="629" spans="1:5" ht="15.75" thickBot="1" x14ac:dyDescent="0.3">
      <c r="A629" s="150"/>
      <c r="B629" s="151"/>
      <c r="C629" s="152"/>
      <c r="D629" s="152"/>
      <c r="E629" s="153"/>
    </row>
    <row r="630" spans="1:5" ht="30" x14ac:dyDescent="0.4">
      <c r="A630" s="70" t="s">
        <v>2814</v>
      </c>
      <c r="B630" s="155" t="s">
        <v>2865</v>
      </c>
      <c r="C630" s="154"/>
      <c r="D630" s="72"/>
      <c r="E630" s="73"/>
    </row>
    <row r="631" spans="1:5" ht="15.75" thickBot="1" x14ac:dyDescent="0.3">
      <c r="A631" s="74"/>
      <c r="B631" s="75"/>
      <c r="C631" s="75"/>
      <c r="D631" s="75"/>
      <c r="E631" s="76"/>
    </row>
    <row r="632" spans="1:5" ht="15.75" thickBot="1" x14ac:dyDescent="0.3">
      <c r="A632" s="77" t="s">
        <v>2816</v>
      </c>
      <c r="B632" s="78" t="s">
        <v>2817</v>
      </c>
      <c r="C632" s="79" t="s">
        <v>2818</v>
      </c>
      <c r="D632" s="79" t="s">
        <v>2819</v>
      </c>
      <c r="E632" s="80" t="s">
        <v>2820</v>
      </c>
    </row>
    <row r="633" spans="1:5" ht="15.75" x14ac:dyDescent="0.25">
      <c r="A633" s="81" t="s">
        <v>1315</v>
      </c>
      <c r="B633" s="82">
        <v>0.08</v>
      </c>
      <c r="C633" s="83"/>
      <c r="D633" s="84">
        <f t="shared" ref="D633:D651" si="24">IF($A633&lt;&gt;"",VLOOKUP($A633,PRODUITS_ET_RECETTES,4,FALSE),"")</f>
        <v>22</v>
      </c>
      <c r="E633" s="84">
        <f t="shared" ref="E633:E651" si="25">SUM(B633*D633)</f>
        <v>1.76</v>
      </c>
    </row>
    <row r="634" spans="1:5" ht="15.75" x14ac:dyDescent="0.25">
      <c r="A634" s="81" t="s">
        <v>1019</v>
      </c>
      <c r="B634" s="85">
        <v>0.01</v>
      </c>
      <c r="C634" s="86"/>
      <c r="D634" s="87">
        <f t="shared" si="24"/>
        <v>14.95</v>
      </c>
      <c r="E634" s="87">
        <f t="shared" si="25"/>
        <v>0.14949999999999999</v>
      </c>
    </row>
    <row r="635" spans="1:5" ht="15.75" x14ac:dyDescent="0.25">
      <c r="A635" s="81" t="s">
        <v>1026</v>
      </c>
      <c r="B635" s="82">
        <v>0.01</v>
      </c>
      <c r="C635" s="83"/>
      <c r="D635" s="84">
        <f t="shared" si="24"/>
        <v>7.0484581497797354</v>
      </c>
      <c r="E635" s="84">
        <f t="shared" si="25"/>
        <v>7.0484581497797349E-2</v>
      </c>
    </row>
    <row r="636" spans="1:5" ht="15.75" x14ac:dyDescent="0.25">
      <c r="A636" s="81" t="s">
        <v>496</v>
      </c>
      <c r="B636" s="85">
        <v>0.1</v>
      </c>
      <c r="C636" s="86"/>
      <c r="D636" s="87">
        <f t="shared" si="24"/>
        <v>1.1458333333333333</v>
      </c>
      <c r="E636" s="87">
        <f t="shared" si="25"/>
        <v>0.11458333333333333</v>
      </c>
    </row>
    <row r="637" spans="1:5" ht="15.75" x14ac:dyDescent="0.25">
      <c r="A637" s="81" t="s">
        <v>1740</v>
      </c>
      <c r="B637" s="82">
        <v>0.02</v>
      </c>
      <c r="C637" s="83"/>
      <c r="D637" s="84">
        <f t="shared" si="24"/>
        <v>3.125</v>
      </c>
      <c r="E637" s="84">
        <f t="shared" si="25"/>
        <v>6.25E-2</v>
      </c>
    </row>
    <row r="638" spans="1:5" x14ac:dyDescent="0.25">
      <c r="A638" s="81" t="s">
        <v>2361</v>
      </c>
      <c r="B638" s="85">
        <v>0.01</v>
      </c>
      <c r="C638" s="88"/>
      <c r="D638" s="87">
        <f t="shared" si="24"/>
        <v>4.9300000000000006</v>
      </c>
      <c r="E638" s="87">
        <f t="shared" si="25"/>
        <v>4.930000000000001E-2</v>
      </c>
    </row>
    <row r="639" spans="1:5" x14ac:dyDescent="0.25">
      <c r="A639" s="81" t="s">
        <v>329</v>
      </c>
      <c r="B639" s="82">
        <v>5.0000000000000001E-3</v>
      </c>
      <c r="C639" s="89"/>
      <c r="D639" s="84">
        <f t="shared" si="24"/>
        <v>11.504424778761063</v>
      </c>
      <c r="E639" s="84">
        <f t="shared" si="25"/>
        <v>5.7522123893805316E-2</v>
      </c>
    </row>
    <row r="640" spans="1:5" x14ac:dyDescent="0.25">
      <c r="A640" s="81" t="s">
        <v>710</v>
      </c>
      <c r="B640" s="85">
        <v>0.1</v>
      </c>
      <c r="C640" s="88"/>
      <c r="D640" s="87">
        <f t="shared" si="24"/>
        <v>0.75</v>
      </c>
      <c r="E640" s="87">
        <f t="shared" si="25"/>
        <v>7.5000000000000011E-2</v>
      </c>
    </row>
    <row r="641" spans="1:5" x14ac:dyDescent="0.25">
      <c r="A641" s="81" t="s">
        <v>2484</v>
      </c>
      <c r="B641" s="82">
        <v>2.5000000000000001E-2</v>
      </c>
      <c r="C641" s="89"/>
      <c r="D641" s="84">
        <f t="shared" si="24"/>
        <v>4.2752571666666661</v>
      </c>
      <c r="E641" s="84">
        <f t="shared" si="25"/>
        <v>0.10688142916666665</v>
      </c>
    </row>
    <row r="642" spans="1:5" x14ac:dyDescent="0.25">
      <c r="A642" s="81" t="s">
        <v>2454</v>
      </c>
      <c r="B642" s="85"/>
      <c r="C642" s="88"/>
      <c r="D642" s="87">
        <f t="shared" si="24"/>
        <v>0</v>
      </c>
      <c r="E642" s="87">
        <f t="shared" si="25"/>
        <v>0</v>
      </c>
    </row>
    <row r="643" spans="1:5" x14ac:dyDescent="0.25">
      <c r="A643" s="81" t="s">
        <v>2454</v>
      </c>
      <c r="B643" s="82"/>
      <c r="C643" s="89"/>
      <c r="D643" s="84">
        <f t="shared" si="24"/>
        <v>0</v>
      </c>
      <c r="E643" s="84">
        <f t="shared" si="25"/>
        <v>0</v>
      </c>
    </row>
    <row r="644" spans="1:5" x14ac:dyDescent="0.25">
      <c r="A644" s="81" t="s">
        <v>2454</v>
      </c>
      <c r="B644" s="85"/>
      <c r="C644" s="88"/>
      <c r="D644" s="87">
        <f t="shared" si="24"/>
        <v>0</v>
      </c>
      <c r="E644" s="87">
        <f t="shared" si="25"/>
        <v>0</v>
      </c>
    </row>
    <row r="645" spans="1:5" x14ac:dyDescent="0.25">
      <c r="A645" s="81" t="s">
        <v>2454</v>
      </c>
      <c r="B645" s="82"/>
      <c r="C645" s="89"/>
      <c r="D645" s="84">
        <f t="shared" si="24"/>
        <v>0</v>
      </c>
      <c r="E645" s="84">
        <f t="shared" si="25"/>
        <v>0</v>
      </c>
    </row>
    <row r="646" spans="1:5" x14ac:dyDescent="0.25">
      <c r="A646" s="81" t="s">
        <v>2454</v>
      </c>
      <c r="B646" s="85"/>
      <c r="C646" s="88"/>
      <c r="D646" s="87">
        <f t="shared" si="24"/>
        <v>0</v>
      </c>
      <c r="E646" s="87">
        <f t="shared" si="25"/>
        <v>0</v>
      </c>
    </row>
    <row r="647" spans="1:5" x14ac:dyDescent="0.25">
      <c r="A647" s="81" t="s">
        <v>2454</v>
      </c>
      <c r="B647" s="82"/>
      <c r="C647" s="89"/>
      <c r="D647" s="84">
        <f t="shared" si="24"/>
        <v>0</v>
      </c>
      <c r="E647" s="84">
        <f t="shared" si="25"/>
        <v>0</v>
      </c>
    </row>
    <row r="648" spans="1:5" x14ac:dyDescent="0.25">
      <c r="A648" s="81" t="s">
        <v>2454</v>
      </c>
      <c r="B648" s="90"/>
      <c r="C648" s="91"/>
      <c r="D648" s="92">
        <f t="shared" si="24"/>
        <v>0</v>
      </c>
      <c r="E648" s="92">
        <f t="shared" si="25"/>
        <v>0</v>
      </c>
    </row>
    <row r="649" spans="1:5" x14ac:dyDescent="0.25">
      <c r="A649" s="81" t="s">
        <v>2454</v>
      </c>
      <c r="B649" s="82"/>
      <c r="C649" s="89"/>
      <c r="D649" s="84">
        <f t="shared" si="24"/>
        <v>0</v>
      </c>
      <c r="E649" s="84">
        <f t="shared" si="25"/>
        <v>0</v>
      </c>
    </row>
    <row r="650" spans="1:5" x14ac:dyDescent="0.25">
      <c r="A650" s="81" t="s">
        <v>2454</v>
      </c>
      <c r="B650" s="85"/>
      <c r="C650" s="88"/>
      <c r="D650" s="87">
        <f t="shared" si="24"/>
        <v>0</v>
      </c>
      <c r="E650" s="87">
        <f t="shared" si="25"/>
        <v>0</v>
      </c>
    </row>
    <row r="651" spans="1:5" ht="15.75" thickBot="1" x14ac:dyDescent="0.3">
      <c r="A651" s="81" t="s">
        <v>2454</v>
      </c>
      <c r="B651" s="93"/>
      <c r="C651" s="94"/>
      <c r="D651" s="95">
        <f t="shared" si="24"/>
        <v>0</v>
      </c>
      <c r="E651" s="95">
        <f t="shared" si="25"/>
        <v>0</v>
      </c>
    </row>
    <row r="652" spans="1:5" ht="16.5" thickBot="1" x14ac:dyDescent="0.3">
      <c r="A652" s="96" t="s">
        <v>2821</v>
      </c>
      <c r="B652" s="97"/>
      <c r="C652" s="97"/>
      <c r="D652" s="98" t="s">
        <v>2822</v>
      </c>
      <c r="E652" s="99">
        <v>1</v>
      </c>
    </row>
    <row r="653" spans="1:5" ht="15.75" x14ac:dyDescent="0.25">
      <c r="A653" s="100"/>
      <c r="B653" s="97"/>
      <c r="C653" s="101"/>
      <c r="D653" s="102" t="s">
        <v>2823</v>
      </c>
      <c r="E653" s="103" t="s">
        <v>2551</v>
      </c>
    </row>
    <row r="654" spans="1:5" ht="15.75" x14ac:dyDescent="0.25">
      <c r="A654" s="104"/>
      <c r="B654" s="105"/>
      <c r="C654" s="106"/>
      <c r="D654" s="102" t="s">
        <v>2824</v>
      </c>
      <c r="E654" s="107" t="s">
        <v>2825</v>
      </c>
    </row>
    <row r="655" spans="1:5" ht="15.75" x14ac:dyDescent="0.25">
      <c r="A655" s="108"/>
      <c r="B655" s="105"/>
      <c r="C655" s="106"/>
      <c r="D655" s="102"/>
      <c r="E655" s="109"/>
    </row>
    <row r="656" spans="1:5" ht="16.5" thickBot="1" x14ac:dyDescent="0.3">
      <c r="A656" s="108"/>
      <c r="B656" s="105"/>
      <c r="C656" s="106"/>
      <c r="D656" s="110"/>
      <c r="E656" s="111"/>
    </row>
    <row r="657" spans="1:5" ht="15.75" x14ac:dyDescent="0.25">
      <c r="A657" s="112"/>
      <c r="B657" s="113"/>
      <c r="C657" s="114"/>
      <c r="D657" s="115" t="s">
        <v>2826</v>
      </c>
      <c r="E657" s="116"/>
    </row>
    <row r="658" spans="1:5" ht="15.75" x14ac:dyDescent="0.25">
      <c r="A658" s="104"/>
      <c r="B658" s="117"/>
      <c r="C658" s="118"/>
      <c r="D658" s="119" t="s">
        <v>2827</v>
      </c>
      <c r="E658" s="120"/>
    </row>
    <row r="659" spans="1:5" ht="15.75" x14ac:dyDescent="0.25">
      <c r="A659" s="104"/>
      <c r="B659" s="117"/>
      <c r="C659" s="118"/>
      <c r="D659" s="119" t="s">
        <v>2828</v>
      </c>
      <c r="E659" s="120"/>
    </row>
    <row r="660" spans="1:5" ht="15.75" x14ac:dyDescent="0.25">
      <c r="A660" s="104"/>
      <c r="B660" s="117"/>
      <c r="C660" s="118"/>
      <c r="D660" s="119"/>
      <c r="E660" s="120"/>
    </row>
    <row r="661" spans="1:5" ht="15.75" x14ac:dyDescent="0.25">
      <c r="A661" s="121"/>
      <c r="B661" s="117"/>
      <c r="C661" s="118"/>
      <c r="D661" s="119"/>
      <c r="E661" s="120"/>
    </row>
    <row r="662" spans="1:5" x14ac:dyDescent="0.25">
      <c r="A662" s="121"/>
      <c r="B662" s="122"/>
      <c r="C662" s="123"/>
      <c r="D662" s="122"/>
      <c r="E662" s="123"/>
    </row>
    <row r="663" spans="1:5" x14ac:dyDescent="0.25">
      <c r="A663" s="121"/>
      <c r="B663" s="122"/>
      <c r="C663" s="123"/>
      <c r="D663" s="122"/>
      <c r="E663" s="123"/>
    </row>
    <row r="664" spans="1:5" ht="15.75" thickBot="1" x14ac:dyDescent="0.3">
      <c r="A664" s="121"/>
      <c r="B664" s="122"/>
      <c r="C664" s="123"/>
      <c r="D664" s="124"/>
      <c r="E664" s="125"/>
    </row>
    <row r="665" spans="1:5" ht="15.75" x14ac:dyDescent="0.25">
      <c r="A665" s="121"/>
      <c r="B665" s="122"/>
      <c r="C665" s="123"/>
      <c r="D665" s="126" t="s">
        <v>2829</v>
      </c>
      <c r="E665" s="123"/>
    </row>
    <row r="666" spans="1:5" x14ac:dyDescent="0.25">
      <c r="A666" s="121"/>
      <c r="B666" s="122"/>
      <c r="C666" s="123"/>
      <c r="D666" s="122"/>
      <c r="E666" s="123"/>
    </row>
    <row r="667" spans="1:5" x14ac:dyDescent="0.25">
      <c r="A667" s="121"/>
      <c r="B667" s="122"/>
      <c r="C667" s="123"/>
      <c r="D667" s="122" t="s">
        <v>2830</v>
      </c>
      <c r="E667" s="123"/>
    </row>
    <row r="668" spans="1:5" ht="15.75" thickBot="1" x14ac:dyDescent="0.3">
      <c r="A668" s="127"/>
      <c r="B668" s="124"/>
      <c r="C668" s="125"/>
      <c r="D668" s="122" t="s">
        <v>2831</v>
      </c>
      <c r="E668" s="123"/>
    </row>
    <row r="669" spans="1:5" ht="15.75" x14ac:dyDescent="0.25">
      <c r="A669" s="128" t="s">
        <v>2832</v>
      </c>
      <c r="B669" s="129"/>
      <c r="C669" s="129"/>
      <c r="D669" s="121" t="s">
        <v>2833</v>
      </c>
      <c r="E669" s="123"/>
    </row>
    <row r="670" spans="1:5" ht="15.75" x14ac:dyDescent="0.25">
      <c r="A670" s="130"/>
      <c r="B670" s="131"/>
      <c r="C670" s="131"/>
      <c r="D670" s="132" t="s">
        <v>2834</v>
      </c>
      <c r="E670" s="120"/>
    </row>
    <row r="671" spans="1:5" ht="77.25" x14ac:dyDescent="0.25">
      <c r="A671" s="130"/>
      <c r="B671" s="131"/>
      <c r="C671" s="131"/>
      <c r="D671" s="133" t="s">
        <v>2835</v>
      </c>
      <c r="E671" s="134"/>
    </row>
    <row r="672" spans="1:5" x14ac:dyDescent="0.25">
      <c r="A672" s="130"/>
      <c r="B672" s="129"/>
      <c r="C672" s="129"/>
      <c r="D672" s="135" t="s">
        <v>2836</v>
      </c>
      <c r="E672" s="136"/>
    </row>
    <row r="673" spans="1:5" x14ac:dyDescent="0.25">
      <c r="A673" s="130"/>
      <c r="B673" s="129"/>
      <c r="C673" s="129"/>
      <c r="D673" s="137"/>
      <c r="E673" s="136"/>
    </row>
    <row r="674" spans="1:5" x14ac:dyDescent="0.25">
      <c r="A674" s="130"/>
      <c r="B674" s="129"/>
      <c r="C674" s="129"/>
      <c r="D674" s="121"/>
      <c r="E674" s="123"/>
    </row>
    <row r="675" spans="1:5" x14ac:dyDescent="0.25">
      <c r="A675" s="130"/>
      <c r="B675" s="129"/>
      <c r="C675" s="129"/>
      <c r="D675" s="121"/>
      <c r="E675" s="123"/>
    </row>
    <row r="676" spans="1:5" x14ac:dyDescent="0.25">
      <c r="A676" s="130"/>
      <c r="B676" s="129"/>
      <c r="C676" s="129"/>
      <c r="D676" s="121"/>
      <c r="E676" s="123"/>
    </row>
    <row r="677" spans="1:5" ht="15.75" thickBot="1" x14ac:dyDescent="0.3">
      <c r="A677" s="130"/>
      <c r="B677" s="129"/>
      <c r="C677" s="129"/>
      <c r="D677" s="121"/>
      <c r="E677" s="123"/>
    </row>
    <row r="678" spans="1:5" ht="15.75" x14ac:dyDescent="0.25">
      <c r="A678" s="130"/>
      <c r="B678" s="129"/>
      <c r="C678" s="129"/>
      <c r="D678" s="138" t="s">
        <v>2837</v>
      </c>
      <c r="E678" s="139">
        <f>SUM(E633:E651)</f>
        <v>2.4457714678916034</v>
      </c>
    </row>
    <row r="679" spans="1:5" ht="15.75" x14ac:dyDescent="0.25">
      <c r="A679" s="130"/>
      <c r="B679" s="129"/>
      <c r="C679" s="129"/>
      <c r="D679" s="138" t="s">
        <v>2822</v>
      </c>
      <c r="E679" s="140">
        <f>E652</f>
        <v>1</v>
      </c>
    </row>
    <row r="680" spans="1:5" ht="15.75" x14ac:dyDescent="0.25">
      <c r="A680" s="130"/>
      <c r="B680" s="129"/>
      <c r="C680" s="129"/>
      <c r="D680" s="138" t="s">
        <v>2838</v>
      </c>
      <c r="E680" s="141">
        <f>E678/E679</f>
        <v>2.4457714678916034</v>
      </c>
    </row>
    <row r="681" spans="1:5" ht="15.75" x14ac:dyDescent="0.25">
      <c r="A681" s="130"/>
      <c r="B681" s="129"/>
      <c r="C681" s="129"/>
      <c r="D681" s="138" t="s">
        <v>2839</v>
      </c>
      <c r="E681" s="141">
        <v>0.1</v>
      </c>
    </row>
    <row r="682" spans="1:5" ht="15.75" x14ac:dyDescent="0.25">
      <c r="A682" s="130"/>
      <c r="B682" s="129"/>
      <c r="C682" s="129"/>
      <c r="D682" s="138" t="s">
        <v>2840</v>
      </c>
      <c r="E682" s="141">
        <f>E680+E681</f>
        <v>2.5457714678916035</v>
      </c>
    </row>
    <row r="683" spans="1:5" ht="15.75" x14ac:dyDescent="0.25">
      <c r="A683" s="130"/>
      <c r="B683" s="129"/>
      <c r="C683" s="129"/>
      <c r="D683" s="138" t="s">
        <v>2841</v>
      </c>
      <c r="E683" s="142">
        <v>9</v>
      </c>
    </row>
    <row r="684" spans="1:5" ht="16.5" thickBot="1" x14ac:dyDescent="0.3">
      <c r="A684" s="143"/>
      <c r="B684" s="144"/>
      <c r="C684" s="144"/>
      <c r="D684" s="138" t="s">
        <v>2842</v>
      </c>
      <c r="E684" s="145">
        <f>E682/E683</f>
        <v>0.28286349643240039</v>
      </c>
    </row>
    <row r="685" spans="1:5" x14ac:dyDescent="0.25">
      <c r="A685" s="146"/>
      <c r="B685" s="147"/>
      <c r="C685" s="148"/>
      <c r="D685" s="148"/>
      <c r="E685" s="149"/>
    </row>
    <row r="686" spans="1:5" ht="15.75" thickBot="1" x14ac:dyDescent="0.3">
      <c r="A686" s="150"/>
      <c r="B686" s="151"/>
      <c r="C686" s="152"/>
      <c r="D686" s="152"/>
      <c r="E686" s="153"/>
    </row>
    <row r="687" spans="1:5" ht="30" x14ac:dyDescent="0.4">
      <c r="A687" s="70" t="s">
        <v>2814</v>
      </c>
      <c r="B687" s="155" t="s">
        <v>2866</v>
      </c>
      <c r="C687" s="154"/>
      <c r="D687" s="72"/>
      <c r="E687" s="73"/>
    </row>
    <row r="688" spans="1:5" ht="15.75" thickBot="1" x14ac:dyDescent="0.3">
      <c r="A688" s="74"/>
      <c r="B688" s="75"/>
      <c r="C688" s="75"/>
      <c r="D688" s="75"/>
      <c r="E688" s="76"/>
    </row>
    <row r="689" spans="1:5" ht="15.75" thickBot="1" x14ac:dyDescent="0.3">
      <c r="A689" s="77" t="s">
        <v>2816</v>
      </c>
      <c r="B689" s="78" t="s">
        <v>2817</v>
      </c>
      <c r="C689" s="79" t="s">
        <v>2818</v>
      </c>
      <c r="D689" s="79" t="s">
        <v>2819</v>
      </c>
      <c r="E689" s="80" t="s">
        <v>2820</v>
      </c>
    </row>
    <row r="690" spans="1:5" ht="15.75" x14ac:dyDescent="0.25">
      <c r="A690" s="81" t="s">
        <v>1069</v>
      </c>
      <c r="B690" s="82">
        <v>0.2</v>
      </c>
      <c r="C690" s="83"/>
      <c r="D690" s="84">
        <f t="shared" ref="D690:D708" si="26">IF($A690&lt;&gt;"",VLOOKUP($A690,PRODUITS_ET_RECETTES,4,FALSE),"")</f>
        <v>13.2606</v>
      </c>
      <c r="E690" s="84">
        <f t="shared" ref="E690:E708" si="27">SUM(B690*D690)</f>
        <v>2.65212</v>
      </c>
    </row>
    <row r="691" spans="1:5" ht="15.75" x14ac:dyDescent="0.25">
      <c r="A691" s="81" t="s">
        <v>47</v>
      </c>
      <c r="B691" s="85">
        <v>0.01</v>
      </c>
      <c r="C691" s="86"/>
      <c r="D691" s="87">
        <f t="shared" si="26"/>
        <v>14.052863436123349</v>
      </c>
      <c r="E691" s="87">
        <f t="shared" si="27"/>
        <v>0.1405286343612335</v>
      </c>
    </row>
    <row r="692" spans="1:5" ht="15.75" x14ac:dyDescent="0.25">
      <c r="A692" s="81" t="s">
        <v>2364</v>
      </c>
      <c r="B692" s="82">
        <v>0.01</v>
      </c>
      <c r="C692" s="83"/>
      <c r="D692" s="84">
        <f t="shared" si="26"/>
        <v>30</v>
      </c>
      <c r="E692" s="84">
        <f t="shared" si="27"/>
        <v>0.3</v>
      </c>
    </row>
    <row r="693" spans="1:5" ht="15.75" x14ac:dyDescent="0.25">
      <c r="A693" s="81" t="s">
        <v>1104</v>
      </c>
      <c r="B693" s="85">
        <v>0.01</v>
      </c>
      <c r="C693" s="86"/>
      <c r="D693" s="87">
        <f t="shared" si="26"/>
        <v>7.5</v>
      </c>
      <c r="E693" s="87">
        <f t="shared" si="27"/>
        <v>7.4999999999999997E-2</v>
      </c>
    </row>
    <row r="694" spans="1:5" ht="15.75" x14ac:dyDescent="0.25">
      <c r="A694" s="81" t="s">
        <v>1384</v>
      </c>
      <c r="B694" s="82">
        <v>0.01</v>
      </c>
      <c r="C694" s="83"/>
      <c r="D694" s="84">
        <f t="shared" si="26"/>
        <v>3.371</v>
      </c>
      <c r="E694" s="84">
        <f t="shared" si="27"/>
        <v>3.3710000000000004E-2</v>
      </c>
    </row>
    <row r="695" spans="1:5" x14ac:dyDescent="0.25">
      <c r="A695" s="81" t="s">
        <v>473</v>
      </c>
      <c r="B695" s="85">
        <v>0.25</v>
      </c>
      <c r="C695" s="88"/>
      <c r="D695" s="87">
        <f t="shared" si="26"/>
        <v>0.33695652173913043</v>
      </c>
      <c r="E695" s="87">
        <f t="shared" si="27"/>
        <v>8.4239130434782608E-2</v>
      </c>
    </row>
    <row r="696" spans="1:5" x14ac:dyDescent="0.25">
      <c r="A696" s="81" t="s">
        <v>2147</v>
      </c>
      <c r="B696" s="82">
        <v>2E-3</v>
      </c>
      <c r="C696" s="89"/>
      <c r="D696" s="84">
        <f t="shared" si="26"/>
        <v>35.810133333333333</v>
      </c>
      <c r="E696" s="84">
        <f t="shared" si="27"/>
        <v>7.1620266666666668E-2</v>
      </c>
    </row>
    <row r="697" spans="1:5" x14ac:dyDescent="0.25">
      <c r="A697" s="81" t="s">
        <v>2161</v>
      </c>
      <c r="B697" s="85">
        <v>5.0000000000000001E-3</v>
      </c>
      <c r="C697" s="88"/>
      <c r="D697" s="87">
        <f t="shared" si="26"/>
        <v>12.251250000000001</v>
      </c>
      <c r="E697" s="87">
        <f t="shared" si="27"/>
        <v>6.1256250000000005E-2</v>
      </c>
    </row>
    <row r="698" spans="1:5" x14ac:dyDescent="0.25">
      <c r="A698" s="81" t="s">
        <v>1791</v>
      </c>
      <c r="B698" s="82">
        <v>2E-3</v>
      </c>
      <c r="C698" s="89"/>
      <c r="D698" s="84">
        <f t="shared" si="26"/>
        <v>115.9</v>
      </c>
      <c r="E698" s="84">
        <f t="shared" si="27"/>
        <v>0.23180000000000001</v>
      </c>
    </row>
    <row r="699" spans="1:5" x14ac:dyDescent="0.25">
      <c r="A699" s="81" t="s">
        <v>709</v>
      </c>
      <c r="B699" s="85">
        <v>0.04</v>
      </c>
      <c r="C699" s="88"/>
      <c r="D699" s="87">
        <f t="shared" si="26"/>
        <v>3.1456953642384105</v>
      </c>
      <c r="E699" s="87">
        <f t="shared" si="27"/>
        <v>0.12582781456953643</v>
      </c>
    </row>
    <row r="700" spans="1:5" x14ac:dyDescent="0.25">
      <c r="A700" s="81" t="s">
        <v>2454</v>
      </c>
      <c r="B700" s="82"/>
      <c r="C700" s="89"/>
      <c r="D700" s="84">
        <f t="shared" si="26"/>
        <v>0</v>
      </c>
      <c r="E700" s="84">
        <f t="shared" si="27"/>
        <v>0</v>
      </c>
    </row>
    <row r="701" spans="1:5" x14ac:dyDescent="0.25">
      <c r="A701" s="81" t="s">
        <v>2454</v>
      </c>
      <c r="B701" s="85"/>
      <c r="C701" s="88"/>
      <c r="D701" s="87">
        <f t="shared" si="26"/>
        <v>0</v>
      </c>
      <c r="E701" s="87">
        <f t="shared" si="27"/>
        <v>0</v>
      </c>
    </row>
    <row r="702" spans="1:5" x14ac:dyDescent="0.25">
      <c r="A702" s="81" t="s">
        <v>2454</v>
      </c>
      <c r="B702" s="82"/>
      <c r="C702" s="89"/>
      <c r="D702" s="84">
        <f t="shared" si="26"/>
        <v>0</v>
      </c>
      <c r="E702" s="84">
        <f t="shared" si="27"/>
        <v>0</v>
      </c>
    </row>
    <row r="703" spans="1:5" x14ac:dyDescent="0.25">
      <c r="A703" s="81" t="s">
        <v>2454</v>
      </c>
      <c r="B703" s="85"/>
      <c r="C703" s="88"/>
      <c r="D703" s="87">
        <f t="shared" si="26"/>
        <v>0</v>
      </c>
      <c r="E703" s="87">
        <f t="shared" si="27"/>
        <v>0</v>
      </c>
    </row>
    <row r="704" spans="1:5" x14ac:dyDescent="0.25">
      <c r="A704" s="81" t="s">
        <v>2454</v>
      </c>
      <c r="B704" s="82"/>
      <c r="C704" s="89"/>
      <c r="D704" s="84">
        <f t="shared" si="26"/>
        <v>0</v>
      </c>
      <c r="E704" s="84">
        <f t="shared" si="27"/>
        <v>0</v>
      </c>
    </row>
    <row r="705" spans="1:5" x14ac:dyDescent="0.25">
      <c r="A705" s="81" t="s">
        <v>2454</v>
      </c>
      <c r="B705" s="90"/>
      <c r="C705" s="91"/>
      <c r="D705" s="92">
        <f t="shared" si="26"/>
        <v>0</v>
      </c>
      <c r="E705" s="92">
        <f t="shared" si="27"/>
        <v>0</v>
      </c>
    </row>
    <row r="706" spans="1:5" x14ac:dyDescent="0.25">
      <c r="A706" s="81" t="s">
        <v>2454</v>
      </c>
      <c r="B706" s="82"/>
      <c r="C706" s="89"/>
      <c r="D706" s="84">
        <f t="shared" si="26"/>
        <v>0</v>
      </c>
      <c r="E706" s="84">
        <f t="shared" si="27"/>
        <v>0</v>
      </c>
    </row>
    <row r="707" spans="1:5" x14ac:dyDescent="0.25">
      <c r="A707" s="81" t="s">
        <v>2454</v>
      </c>
      <c r="B707" s="85"/>
      <c r="C707" s="88"/>
      <c r="D707" s="87">
        <f t="shared" si="26"/>
        <v>0</v>
      </c>
      <c r="E707" s="87">
        <f t="shared" si="27"/>
        <v>0</v>
      </c>
    </row>
    <row r="708" spans="1:5" ht="15.75" thickBot="1" x14ac:dyDescent="0.3">
      <c r="A708" s="81" t="s">
        <v>2454</v>
      </c>
      <c r="B708" s="93"/>
      <c r="C708" s="94"/>
      <c r="D708" s="95">
        <f t="shared" si="26"/>
        <v>0</v>
      </c>
      <c r="E708" s="95">
        <f t="shared" si="27"/>
        <v>0</v>
      </c>
    </row>
    <row r="709" spans="1:5" ht="16.5" thickBot="1" x14ac:dyDescent="0.3">
      <c r="A709" s="96" t="s">
        <v>2821</v>
      </c>
      <c r="B709" s="97"/>
      <c r="C709" s="97"/>
      <c r="D709" s="98" t="s">
        <v>2822</v>
      </c>
      <c r="E709" s="99">
        <v>1</v>
      </c>
    </row>
    <row r="710" spans="1:5" ht="15.75" x14ac:dyDescent="0.25">
      <c r="A710" s="100"/>
      <c r="B710" s="97"/>
      <c r="C710" s="101"/>
      <c r="D710" s="102" t="s">
        <v>2823</v>
      </c>
      <c r="E710" s="103" t="s">
        <v>2551</v>
      </c>
    </row>
    <row r="711" spans="1:5" ht="15.75" x14ac:dyDescent="0.25">
      <c r="A711" s="104"/>
      <c r="B711" s="105"/>
      <c r="C711" s="106"/>
      <c r="D711" s="102" t="s">
        <v>2824</v>
      </c>
      <c r="E711" s="107" t="s">
        <v>2825</v>
      </c>
    </row>
    <row r="712" spans="1:5" ht="15.75" x14ac:dyDescent="0.25">
      <c r="A712" s="108"/>
      <c r="B712" s="105"/>
      <c r="C712" s="106"/>
      <c r="D712" s="102"/>
      <c r="E712" s="109"/>
    </row>
    <row r="713" spans="1:5" ht="16.5" thickBot="1" x14ac:dyDescent="0.3">
      <c r="A713" s="108"/>
      <c r="B713" s="105"/>
      <c r="C713" s="106"/>
      <c r="D713" s="110"/>
      <c r="E713" s="111"/>
    </row>
    <row r="714" spans="1:5" ht="15.75" x14ac:dyDescent="0.25">
      <c r="A714" s="112"/>
      <c r="B714" s="113"/>
      <c r="C714" s="114"/>
      <c r="D714" s="115" t="s">
        <v>2826</v>
      </c>
      <c r="E714" s="116"/>
    </row>
    <row r="715" spans="1:5" ht="15.75" x14ac:dyDescent="0.25">
      <c r="A715" s="104"/>
      <c r="B715" s="117"/>
      <c r="C715" s="118"/>
      <c r="D715" s="119" t="s">
        <v>2827</v>
      </c>
      <c r="E715" s="120"/>
    </row>
    <row r="716" spans="1:5" ht="15.75" x14ac:dyDescent="0.25">
      <c r="A716" s="104"/>
      <c r="B716" s="117"/>
      <c r="C716" s="118"/>
      <c r="D716" s="119" t="s">
        <v>2828</v>
      </c>
      <c r="E716" s="120"/>
    </row>
    <row r="717" spans="1:5" ht="15.75" x14ac:dyDescent="0.25">
      <c r="A717" s="104"/>
      <c r="B717" s="117"/>
      <c r="C717" s="118"/>
      <c r="D717" s="119"/>
      <c r="E717" s="120"/>
    </row>
    <row r="718" spans="1:5" ht="15.75" x14ac:dyDescent="0.25">
      <c r="A718" s="121"/>
      <c r="B718" s="117"/>
      <c r="C718" s="118"/>
      <c r="D718" s="119"/>
      <c r="E718" s="120"/>
    </row>
    <row r="719" spans="1:5" x14ac:dyDescent="0.25">
      <c r="A719" s="121"/>
      <c r="B719" s="122"/>
      <c r="C719" s="123"/>
      <c r="D719" s="122"/>
      <c r="E719" s="123"/>
    </row>
    <row r="720" spans="1:5" x14ac:dyDescent="0.25">
      <c r="A720" s="121"/>
      <c r="B720" s="122"/>
      <c r="C720" s="123"/>
      <c r="D720" s="122"/>
      <c r="E720" s="123"/>
    </row>
    <row r="721" spans="1:5" ht="15.75" thickBot="1" x14ac:dyDescent="0.3">
      <c r="A721" s="121"/>
      <c r="B721" s="122"/>
      <c r="C721" s="123"/>
      <c r="D721" s="124"/>
      <c r="E721" s="125"/>
    </row>
    <row r="722" spans="1:5" ht="15.75" x14ac:dyDescent="0.25">
      <c r="A722" s="121"/>
      <c r="B722" s="122"/>
      <c r="C722" s="123"/>
      <c r="D722" s="126" t="s">
        <v>2829</v>
      </c>
      <c r="E722" s="123"/>
    </row>
    <row r="723" spans="1:5" x14ac:dyDescent="0.25">
      <c r="A723" s="121"/>
      <c r="B723" s="122"/>
      <c r="C723" s="123"/>
      <c r="D723" s="122"/>
      <c r="E723" s="123"/>
    </row>
    <row r="724" spans="1:5" x14ac:dyDescent="0.25">
      <c r="A724" s="121"/>
      <c r="B724" s="122"/>
      <c r="C724" s="123"/>
      <c r="D724" s="122" t="s">
        <v>2830</v>
      </c>
      <c r="E724" s="123"/>
    </row>
    <row r="725" spans="1:5" ht="15.75" thickBot="1" x14ac:dyDescent="0.3">
      <c r="A725" s="127"/>
      <c r="B725" s="124"/>
      <c r="C725" s="125"/>
      <c r="D725" s="122" t="s">
        <v>2831</v>
      </c>
      <c r="E725" s="123"/>
    </row>
    <row r="726" spans="1:5" ht="15.75" x14ac:dyDescent="0.25">
      <c r="A726" s="128" t="s">
        <v>2832</v>
      </c>
      <c r="B726" s="129"/>
      <c r="C726" s="129"/>
      <c r="D726" s="121" t="s">
        <v>2833</v>
      </c>
      <c r="E726" s="123"/>
    </row>
    <row r="727" spans="1:5" ht="15.75" x14ac:dyDescent="0.25">
      <c r="A727" s="130"/>
      <c r="B727" s="131"/>
      <c r="C727" s="131"/>
      <c r="D727" s="132" t="s">
        <v>2834</v>
      </c>
      <c r="E727" s="120"/>
    </row>
    <row r="728" spans="1:5" ht="77.25" x14ac:dyDescent="0.25">
      <c r="A728" s="130"/>
      <c r="B728" s="131"/>
      <c r="C728" s="131"/>
      <c r="D728" s="133" t="s">
        <v>2835</v>
      </c>
      <c r="E728" s="134"/>
    </row>
    <row r="729" spans="1:5" x14ac:dyDescent="0.25">
      <c r="A729" s="130"/>
      <c r="B729" s="129"/>
      <c r="C729" s="129"/>
      <c r="D729" s="135" t="s">
        <v>2836</v>
      </c>
      <c r="E729" s="136"/>
    </row>
    <row r="730" spans="1:5" x14ac:dyDescent="0.25">
      <c r="A730" s="130"/>
      <c r="B730" s="129"/>
      <c r="C730" s="129"/>
      <c r="D730" s="137"/>
      <c r="E730" s="136"/>
    </row>
    <row r="731" spans="1:5" x14ac:dyDescent="0.25">
      <c r="A731" s="130"/>
      <c r="B731" s="129"/>
      <c r="C731" s="129"/>
      <c r="D731" s="121"/>
      <c r="E731" s="123"/>
    </row>
    <row r="732" spans="1:5" x14ac:dyDescent="0.25">
      <c r="A732" s="130"/>
      <c r="B732" s="129"/>
      <c r="C732" s="129"/>
      <c r="D732" s="121"/>
      <c r="E732" s="123"/>
    </row>
    <row r="733" spans="1:5" x14ac:dyDescent="0.25">
      <c r="A733" s="130"/>
      <c r="B733" s="129"/>
      <c r="C733" s="129"/>
      <c r="D733" s="121"/>
      <c r="E733" s="123"/>
    </row>
    <row r="734" spans="1:5" ht="15.75" thickBot="1" x14ac:dyDescent="0.3">
      <c r="A734" s="130"/>
      <c r="B734" s="129"/>
      <c r="C734" s="129"/>
      <c r="D734" s="121"/>
      <c r="E734" s="123"/>
    </row>
    <row r="735" spans="1:5" ht="15.75" x14ac:dyDescent="0.25">
      <c r="A735" s="130"/>
      <c r="B735" s="129"/>
      <c r="C735" s="129"/>
      <c r="D735" s="138" t="s">
        <v>2837</v>
      </c>
      <c r="E735" s="139">
        <f>SUM(E690:E708)</f>
        <v>3.7761020960322194</v>
      </c>
    </row>
    <row r="736" spans="1:5" ht="15.75" x14ac:dyDescent="0.25">
      <c r="A736" s="130"/>
      <c r="B736" s="129"/>
      <c r="C736" s="129"/>
      <c r="D736" s="138" t="s">
        <v>2822</v>
      </c>
      <c r="E736" s="140">
        <f>E709</f>
        <v>1</v>
      </c>
    </row>
    <row r="737" spans="1:5" ht="15.75" x14ac:dyDescent="0.25">
      <c r="A737" s="130"/>
      <c r="B737" s="129"/>
      <c r="C737" s="129"/>
      <c r="D737" s="138" t="s">
        <v>2838</v>
      </c>
      <c r="E737" s="141">
        <f>E735/E736</f>
        <v>3.7761020960322194</v>
      </c>
    </row>
    <row r="738" spans="1:5" ht="15.75" x14ac:dyDescent="0.25">
      <c r="A738" s="130"/>
      <c r="B738" s="129"/>
      <c r="C738" s="129"/>
      <c r="D738" s="138" t="s">
        <v>2839</v>
      </c>
      <c r="E738" s="141">
        <v>0.1</v>
      </c>
    </row>
    <row r="739" spans="1:5" ht="15.75" x14ac:dyDescent="0.25">
      <c r="A739" s="130"/>
      <c r="B739" s="129"/>
      <c r="C739" s="129"/>
      <c r="D739" s="138" t="s">
        <v>2840</v>
      </c>
      <c r="E739" s="141">
        <f>E737+E738</f>
        <v>3.8761020960322194</v>
      </c>
    </row>
    <row r="740" spans="1:5" ht="15.75" x14ac:dyDescent="0.25">
      <c r="A740" s="130"/>
      <c r="B740" s="129"/>
      <c r="C740" s="129"/>
      <c r="D740" s="138" t="s">
        <v>2841</v>
      </c>
      <c r="E740" s="142">
        <v>11</v>
      </c>
    </row>
    <row r="741" spans="1:5" ht="16.5" thickBot="1" x14ac:dyDescent="0.3">
      <c r="A741" s="143"/>
      <c r="B741" s="144"/>
      <c r="C741" s="144"/>
      <c r="D741" s="138" t="s">
        <v>2842</v>
      </c>
      <c r="E741" s="145">
        <f>E739/E740</f>
        <v>0.35237291782111085</v>
      </c>
    </row>
    <row r="742" spans="1:5" x14ac:dyDescent="0.25">
      <c r="A742" s="146"/>
      <c r="B742" s="147"/>
      <c r="C742" s="148"/>
      <c r="D742" s="148"/>
      <c r="E742" s="149"/>
    </row>
    <row r="743" spans="1:5" ht="15.75" thickBot="1" x14ac:dyDescent="0.3">
      <c r="A743" s="150"/>
      <c r="B743" s="151"/>
      <c r="C743" s="152"/>
      <c r="D743" s="152"/>
      <c r="E743" s="153"/>
    </row>
    <row r="744" spans="1:5" ht="30" x14ac:dyDescent="0.4">
      <c r="A744" s="70" t="s">
        <v>2814</v>
      </c>
      <c r="B744" s="155" t="s">
        <v>2867</v>
      </c>
      <c r="C744" s="154"/>
      <c r="D744" s="72"/>
      <c r="E744" s="73"/>
    </row>
    <row r="745" spans="1:5" ht="15.75" thickBot="1" x14ac:dyDescent="0.3">
      <c r="A745" s="74"/>
      <c r="B745" s="75"/>
      <c r="C745" s="75"/>
      <c r="D745" s="75"/>
      <c r="E745" s="76"/>
    </row>
    <row r="746" spans="1:5" ht="15.75" thickBot="1" x14ac:dyDescent="0.3">
      <c r="A746" s="77" t="s">
        <v>2816</v>
      </c>
      <c r="B746" s="78" t="s">
        <v>2817</v>
      </c>
      <c r="C746" s="79" t="s">
        <v>2818</v>
      </c>
      <c r="D746" s="79" t="s">
        <v>2819</v>
      </c>
      <c r="E746" s="80" t="s">
        <v>2820</v>
      </c>
    </row>
    <row r="747" spans="1:5" ht="15.75" x14ac:dyDescent="0.25">
      <c r="A747" s="81" t="s">
        <v>327</v>
      </c>
      <c r="B747" s="82">
        <v>0.25</v>
      </c>
      <c r="C747" s="83"/>
      <c r="D747" s="84">
        <f t="shared" ref="D747:D765" si="28">IF($A747&lt;&gt;"",VLOOKUP($A747,PRODUITS_ET_RECETTES,4,FALSE),"")</f>
        <v>9.2920353982300892</v>
      </c>
      <c r="E747" s="84">
        <f t="shared" ref="E747:E765" si="29">SUM(B747*D747)</f>
        <v>2.3230088495575223</v>
      </c>
    </row>
    <row r="748" spans="1:5" ht="15.75" x14ac:dyDescent="0.25">
      <c r="A748" s="81" t="s">
        <v>1838</v>
      </c>
      <c r="B748" s="85">
        <v>0.25</v>
      </c>
      <c r="C748" s="86"/>
      <c r="D748" s="87">
        <f t="shared" si="28"/>
        <v>4</v>
      </c>
      <c r="E748" s="87">
        <f t="shared" si="29"/>
        <v>1</v>
      </c>
    </row>
    <row r="749" spans="1:5" ht="15.75" x14ac:dyDescent="0.25">
      <c r="A749" s="81" t="s">
        <v>456</v>
      </c>
      <c r="B749" s="82">
        <v>0.15</v>
      </c>
      <c r="C749" s="83"/>
      <c r="D749" s="84">
        <f t="shared" si="28"/>
        <v>2.375</v>
      </c>
      <c r="E749" s="84">
        <f t="shared" si="29"/>
        <v>0.35625000000000001</v>
      </c>
    </row>
    <row r="750" spans="1:5" ht="15.75" x14ac:dyDescent="0.25">
      <c r="A750" s="81" t="s">
        <v>1562</v>
      </c>
      <c r="B750" s="85">
        <v>0.5</v>
      </c>
      <c r="C750" s="86"/>
      <c r="D750" s="87">
        <f t="shared" si="28"/>
        <v>0.45854166666666668</v>
      </c>
      <c r="E750" s="87">
        <f t="shared" si="29"/>
        <v>0.22927083333333334</v>
      </c>
    </row>
    <row r="751" spans="1:5" ht="15.75" x14ac:dyDescent="0.25">
      <c r="A751" s="81" t="s">
        <v>1794</v>
      </c>
      <c r="B751" s="82">
        <v>3.0000000000000001E-3</v>
      </c>
      <c r="C751" s="83"/>
      <c r="D751" s="84">
        <f t="shared" si="28"/>
        <v>115</v>
      </c>
      <c r="E751" s="84">
        <f t="shared" si="29"/>
        <v>0.34500000000000003</v>
      </c>
    </row>
    <row r="752" spans="1:5" x14ac:dyDescent="0.25">
      <c r="A752" s="81" t="s">
        <v>365</v>
      </c>
      <c r="B752" s="85">
        <v>0.05</v>
      </c>
      <c r="C752" s="88"/>
      <c r="D752" s="87">
        <f t="shared" si="28"/>
        <v>2.2483333333333335</v>
      </c>
      <c r="E752" s="87">
        <f t="shared" si="29"/>
        <v>0.11241666666666668</v>
      </c>
    </row>
    <row r="753" spans="1:5" x14ac:dyDescent="0.25">
      <c r="A753" s="81" t="s">
        <v>795</v>
      </c>
      <c r="B753" s="82">
        <v>5.0000000000000001E-3</v>
      </c>
      <c r="C753" s="89"/>
      <c r="D753" s="84">
        <f t="shared" si="28"/>
        <v>11.5</v>
      </c>
      <c r="E753" s="84">
        <f t="shared" si="29"/>
        <v>5.7500000000000002E-2</v>
      </c>
    </row>
    <row r="754" spans="1:5" x14ac:dyDescent="0.25">
      <c r="A754" s="81" t="s">
        <v>1479</v>
      </c>
      <c r="B754" s="85">
        <v>2E-3</v>
      </c>
      <c r="C754" s="88"/>
      <c r="D754" s="87">
        <f t="shared" si="28"/>
        <v>12</v>
      </c>
      <c r="E754" s="87">
        <f t="shared" si="29"/>
        <v>2.4E-2</v>
      </c>
    </row>
    <row r="755" spans="1:5" x14ac:dyDescent="0.25">
      <c r="A755" s="81" t="s">
        <v>1104</v>
      </c>
      <c r="B755" s="82">
        <v>0.05</v>
      </c>
      <c r="C755" s="89"/>
      <c r="D755" s="84">
        <f t="shared" si="28"/>
        <v>7.5</v>
      </c>
      <c r="E755" s="84">
        <f t="shared" si="29"/>
        <v>0.375</v>
      </c>
    </row>
    <row r="756" spans="1:5" x14ac:dyDescent="0.25">
      <c r="A756" s="81" t="s">
        <v>865</v>
      </c>
      <c r="B756" s="85">
        <v>5.0000000000000001E-3</v>
      </c>
      <c r="C756" s="88"/>
      <c r="D756" s="87">
        <f t="shared" si="28"/>
        <v>26.5</v>
      </c>
      <c r="E756" s="87">
        <f t="shared" si="29"/>
        <v>0.13250000000000001</v>
      </c>
    </row>
    <row r="757" spans="1:5" x14ac:dyDescent="0.25">
      <c r="A757" s="81" t="s">
        <v>15</v>
      </c>
      <c r="B757" s="82">
        <v>0.02</v>
      </c>
      <c r="C757" s="89"/>
      <c r="D757" s="84">
        <f t="shared" si="28"/>
        <v>4.2079646017699117</v>
      </c>
      <c r="E757" s="84">
        <f t="shared" si="29"/>
        <v>8.4159292035398237E-2</v>
      </c>
    </row>
    <row r="758" spans="1:5" x14ac:dyDescent="0.25">
      <c r="A758" s="81" t="s">
        <v>2454</v>
      </c>
      <c r="B758" s="85"/>
      <c r="C758" s="88"/>
      <c r="D758" s="87">
        <f t="shared" si="28"/>
        <v>0</v>
      </c>
      <c r="E758" s="87">
        <f t="shared" si="29"/>
        <v>0</v>
      </c>
    </row>
    <row r="759" spans="1:5" x14ac:dyDescent="0.25">
      <c r="A759" s="81" t="s">
        <v>2454</v>
      </c>
      <c r="B759" s="82"/>
      <c r="C759" s="89"/>
      <c r="D759" s="84">
        <f t="shared" si="28"/>
        <v>0</v>
      </c>
      <c r="E759" s="84">
        <f t="shared" si="29"/>
        <v>0</v>
      </c>
    </row>
    <row r="760" spans="1:5" x14ac:dyDescent="0.25">
      <c r="A760" s="81" t="s">
        <v>2454</v>
      </c>
      <c r="B760" s="85"/>
      <c r="C760" s="88"/>
      <c r="D760" s="87">
        <f t="shared" si="28"/>
        <v>0</v>
      </c>
      <c r="E760" s="87">
        <f t="shared" si="29"/>
        <v>0</v>
      </c>
    </row>
    <row r="761" spans="1:5" x14ac:dyDescent="0.25">
      <c r="A761" s="81" t="s">
        <v>2454</v>
      </c>
      <c r="B761" s="82"/>
      <c r="C761" s="89"/>
      <c r="D761" s="84">
        <f t="shared" si="28"/>
        <v>0</v>
      </c>
      <c r="E761" s="84">
        <f t="shared" si="29"/>
        <v>0</v>
      </c>
    </row>
    <row r="762" spans="1:5" x14ac:dyDescent="0.25">
      <c r="A762" s="81" t="s">
        <v>2454</v>
      </c>
      <c r="B762" s="90"/>
      <c r="C762" s="91"/>
      <c r="D762" s="92">
        <f t="shared" si="28"/>
        <v>0</v>
      </c>
      <c r="E762" s="92">
        <f t="shared" si="29"/>
        <v>0</v>
      </c>
    </row>
    <row r="763" spans="1:5" x14ac:dyDescent="0.25">
      <c r="A763" s="81" t="s">
        <v>2454</v>
      </c>
      <c r="B763" s="82"/>
      <c r="C763" s="89"/>
      <c r="D763" s="84">
        <f t="shared" si="28"/>
        <v>0</v>
      </c>
      <c r="E763" s="84">
        <f t="shared" si="29"/>
        <v>0</v>
      </c>
    </row>
    <row r="764" spans="1:5" x14ac:dyDescent="0.25">
      <c r="A764" s="81" t="s">
        <v>2454</v>
      </c>
      <c r="B764" s="85"/>
      <c r="C764" s="88"/>
      <c r="D764" s="87">
        <f t="shared" si="28"/>
        <v>0</v>
      </c>
      <c r="E764" s="87">
        <f t="shared" si="29"/>
        <v>0</v>
      </c>
    </row>
    <row r="765" spans="1:5" ht="15.75" thickBot="1" x14ac:dyDescent="0.3">
      <c r="A765" s="81" t="s">
        <v>2454</v>
      </c>
      <c r="B765" s="93"/>
      <c r="C765" s="94"/>
      <c r="D765" s="95">
        <f t="shared" si="28"/>
        <v>0</v>
      </c>
      <c r="E765" s="95">
        <f t="shared" si="29"/>
        <v>0</v>
      </c>
    </row>
    <row r="766" spans="1:5" ht="16.5" thickBot="1" x14ac:dyDescent="0.3">
      <c r="A766" s="96" t="s">
        <v>2821</v>
      </c>
      <c r="B766" s="97"/>
      <c r="C766" s="97"/>
      <c r="D766" s="98" t="s">
        <v>2822</v>
      </c>
      <c r="E766" s="99">
        <v>1</v>
      </c>
    </row>
    <row r="767" spans="1:5" ht="15.75" x14ac:dyDescent="0.25">
      <c r="A767" s="100"/>
      <c r="B767" s="97"/>
      <c r="C767" s="101"/>
      <c r="D767" s="102" t="s">
        <v>2823</v>
      </c>
      <c r="E767" s="103" t="s">
        <v>2551</v>
      </c>
    </row>
    <row r="768" spans="1:5" ht="15.75" x14ac:dyDescent="0.25">
      <c r="A768" s="104"/>
      <c r="B768" s="105"/>
      <c r="C768" s="106"/>
      <c r="D768" s="102" t="s">
        <v>2824</v>
      </c>
      <c r="E768" s="107" t="s">
        <v>2825</v>
      </c>
    </row>
    <row r="769" spans="1:5" ht="15.75" x14ac:dyDescent="0.25">
      <c r="A769" s="108"/>
      <c r="B769" s="105"/>
      <c r="C769" s="106"/>
      <c r="D769" s="102"/>
      <c r="E769" s="109"/>
    </row>
    <row r="770" spans="1:5" ht="16.5" thickBot="1" x14ac:dyDescent="0.3">
      <c r="A770" s="108"/>
      <c r="B770" s="105"/>
      <c r="C770" s="106"/>
      <c r="D770" s="110"/>
      <c r="E770" s="111"/>
    </row>
    <row r="771" spans="1:5" ht="15.75" x14ac:dyDescent="0.25">
      <c r="A771" s="112"/>
      <c r="B771" s="113"/>
      <c r="C771" s="114"/>
      <c r="D771" s="115" t="s">
        <v>2826</v>
      </c>
      <c r="E771" s="116"/>
    </row>
    <row r="772" spans="1:5" ht="15.75" x14ac:dyDescent="0.25">
      <c r="A772" s="104"/>
      <c r="B772" s="117"/>
      <c r="C772" s="118"/>
      <c r="D772" s="119" t="s">
        <v>2827</v>
      </c>
      <c r="E772" s="120"/>
    </row>
    <row r="773" spans="1:5" ht="15.75" x14ac:dyDescent="0.25">
      <c r="A773" s="104"/>
      <c r="B773" s="117"/>
      <c r="C773" s="118"/>
      <c r="D773" s="119" t="s">
        <v>2828</v>
      </c>
      <c r="E773" s="120"/>
    </row>
    <row r="774" spans="1:5" ht="15.75" x14ac:dyDescent="0.25">
      <c r="A774" s="104"/>
      <c r="B774" s="117"/>
      <c r="C774" s="118"/>
      <c r="D774" s="119"/>
      <c r="E774" s="120"/>
    </row>
    <row r="775" spans="1:5" ht="15.75" x14ac:dyDescent="0.25">
      <c r="A775" s="121"/>
      <c r="B775" s="117"/>
      <c r="C775" s="118"/>
      <c r="D775" s="119"/>
      <c r="E775" s="120"/>
    </row>
    <row r="776" spans="1:5" x14ac:dyDescent="0.25">
      <c r="A776" s="121"/>
      <c r="B776" s="122"/>
      <c r="C776" s="123"/>
      <c r="D776" s="122"/>
      <c r="E776" s="123"/>
    </row>
    <row r="777" spans="1:5" x14ac:dyDescent="0.25">
      <c r="A777" s="121"/>
      <c r="B777" s="122"/>
      <c r="C777" s="123"/>
      <c r="D777" s="122"/>
      <c r="E777" s="123"/>
    </row>
    <row r="778" spans="1:5" ht="15.75" thickBot="1" x14ac:dyDescent="0.3">
      <c r="A778" s="121"/>
      <c r="B778" s="122"/>
      <c r="C778" s="123"/>
      <c r="D778" s="124"/>
      <c r="E778" s="125"/>
    </row>
    <row r="779" spans="1:5" ht="15.75" x14ac:dyDescent="0.25">
      <c r="A779" s="121"/>
      <c r="B779" s="122"/>
      <c r="C779" s="123"/>
      <c r="D779" s="126" t="s">
        <v>2829</v>
      </c>
      <c r="E779" s="123"/>
    </row>
    <row r="780" spans="1:5" x14ac:dyDescent="0.25">
      <c r="A780" s="121"/>
      <c r="B780" s="122"/>
      <c r="C780" s="123"/>
      <c r="D780" s="122"/>
      <c r="E780" s="123"/>
    </row>
    <row r="781" spans="1:5" x14ac:dyDescent="0.25">
      <c r="A781" s="121"/>
      <c r="B781" s="122"/>
      <c r="C781" s="123"/>
      <c r="D781" s="122" t="s">
        <v>2830</v>
      </c>
      <c r="E781" s="123"/>
    </row>
    <row r="782" spans="1:5" ht="15.75" thickBot="1" x14ac:dyDescent="0.3">
      <c r="A782" s="127"/>
      <c r="B782" s="124"/>
      <c r="C782" s="125"/>
      <c r="D782" s="122" t="s">
        <v>2831</v>
      </c>
      <c r="E782" s="123"/>
    </row>
    <row r="783" spans="1:5" ht="15.75" x14ac:dyDescent="0.25">
      <c r="A783" s="128" t="s">
        <v>2832</v>
      </c>
      <c r="B783" s="129"/>
      <c r="C783" s="129"/>
      <c r="D783" s="121" t="s">
        <v>2833</v>
      </c>
      <c r="E783" s="123"/>
    </row>
    <row r="784" spans="1:5" ht="15.75" x14ac:dyDescent="0.25">
      <c r="A784" s="130"/>
      <c r="B784" s="131"/>
      <c r="C784" s="131"/>
      <c r="D784" s="132" t="s">
        <v>2834</v>
      </c>
      <c r="E784" s="120"/>
    </row>
    <row r="785" spans="1:5" ht="77.25" x14ac:dyDescent="0.25">
      <c r="A785" s="130"/>
      <c r="B785" s="131"/>
      <c r="C785" s="131"/>
      <c r="D785" s="133" t="s">
        <v>2835</v>
      </c>
      <c r="E785" s="134"/>
    </row>
    <row r="786" spans="1:5" x14ac:dyDescent="0.25">
      <c r="A786" s="130"/>
      <c r="B786" s="129"/>
      <c r="C786" s="129"/>
      <c r="D786" s="135" t="s">
        <v>2836</v>
      </c>
      <c r="E786" s="136"/>
    </row>
    <row r="787" spans="1:5" x14ac:dyDescent="0.25">
      <c r="A787" s="130"/>
      <c r="B787" s="129"/>
      <c r="C787" s="129"/>
      <c r="D787" s="137"/>
      <c r="E787" s="136"/>
    </row>
    <row r="788" spans="1:5" x14ac:dyDescent="0.25">
      <c r="A788" s="130"/>
      <c r="B788" s="129"/>
      <c r="C788" s="129"/>
      <c r="D788" s="121"/>
      <c r="E788" s="123"/>
    </row>
    <row r="789" spans="1:5" x14ac:dyDescent="0.25">
      <c r="A789" s="130"/>
      <c r="B789" s="129"/>
      <c r="C789" s="129"/>
      <c r="D789" s="121"/>
      <c r="E789" s="123"/>
    </row>
    <row r="790" spans="1:5" x14ac:dyDescent="0.25">
      <c r="A790" s="130"/>
      <c r="B790" s="129"/>
      <c r="C790" s="129"/>
      <c r="D790" s="121"/>
      <c r="E790" s="123"/>
    </row>
    <row r="791" spans="1:5" ht="15.75" thickBot="1" x14ac:dyDescent="0.3">
      <c r="A791" s="130"/>
      <c r="B791" s="129"/>
      <c r="C791" s="129"/>
      <c r="D791" s="121"/>
      <c r="E791" s="123"/>
    </row>
    <row r="792" spans="1:5" ht="15.75" x14ac:dyDescent="0.25">
      <c r="A792" s="130"/>
      <c r="B792" s="129"/>
      <c r="C792" s="129"/>
      <c r="D792" s="138" t="s">
        <v>2837</v>
      </c>
      <c r="E792" s="139">
        <f>SUM(E747:E765)</f>
        <v>5.0391056415929212</v>
      </c>
    </row>
    <row r="793" spans="1:5" ht="15.75" x14ac:dyDescent="0.25">
      <c r="A793" s="130"/>
      <c r="B793" s="129"/>
      <c r="C793" s="129"/>
      <c r="D793" s="138" t="s">
        <v>2822</v>
      </c>
      <c r="E793" s="140">
        <f>E766</f>
        <v>1</v>
      </c>
    </row>
    <row r="794" spans="1:5" ht="15.75" x14ac:dyDescent="0.25">
      <c r="A794" s="130"/>
      <c r="B794" s="129"/>
      <c r="C794" s="129"/>
      <c r="D794" s="138" t="s">
        <v>2838</v>
      </c>
      <c r="E794" s="141">
        <f>E792/E793</f>
        <v>5.0391056415929212</v>
      </c>
    </row>
    <row r="795" spans="1:5" ht="15.75" x14ac:dyDescent="0.25">
      <c r="A795" s="130"/>
      <c r="B795" s="129"/>
      <c r="C795" s="129"/>
      <c r="D795" s="138" t="s">
        <v>2839</v>
      </c>
      <c r="E795" s="141">
        <v>0.1</v>
      </c>
    </row>
    <row r="796" spans="1:5" ht="15.75" x14ac:dyDescent="0.25">
      <c r="A796" s="130"/>
      <c r="B796" s="129"/>
      <c r="C796" s="129"/>
      <c r="D796" s="138" t="s">
        <v>2840</v>
      </c>
      <c r="E796" s="141">
        <f>E794+E795</f>
        <v>5.1391056415929208</v>
      </c>
    </row>
    <row r="797" spans="1:5" ht="15.75" x14ac:dyDescent="0.25">
      <c r="A797" s="130"/>
      <c r="B797" s="129"/>
      <c r="C797" s="129"/>
      <c r="D797" s="138" t="s">
        <v>2841</v>
      </c>
      <c r="E797" s="142">
        <v>18</v>
      </c>
    </row>
    <row r="798" spans="1:5" ht="16.5" thickBot="1" x14ac:dyDescent="0.3">
      <c r="A798" s="143"/>
      <c r="B798" s="144"/>
      <c r="C798" s="144"/>
      <c r="D798" s="138" t="s">
        <v>2842</v>
      </c>
      <c r="E798" s="145">
        <f>E796/E797</f>
        <v>0.2855058689773845</v>
      </c>
    </row>
    <row r="799" spans="1:5" x14ac:dyDescent="0.25">
      <c r="A799" s="146"/>
      <c r="B799" s="147"/>
      <c r="C799" s="148"/>
      <c r="D799" s="148"/>
      <c r="E799" s="149"/>
    </row>
    <row r="800" spans="1:5" ht="15.75" thickBot="1" x14ac:dyDescent="0.3">
      <c r="A800" s="150"/>
      <c r="B800" s="151"/>
      <c r="C800" s="152"/>
      <c r="D800" s="152"/>
      <c r="E800" s="153"/>
    </row>
    <row r="801" spans="1:5" ht="30" x14ac:dyDescent="0.4">
      <c r="A801" s="70" t="s">
        <v>2814</v>
      </c>
      <c r="B801" s="161" t="s">
        <v>2868</v>
      </c>
      <c r="C801" s="154"/>
      <c r="D801" s="72"/>
      <c r="E801" s="73"/>
    </row>
    <row r="802" spans="1:5" ht="15.75" thickBot="1" x14ac:dyDescent="0.3">
      <c r="A802" s="74"/>
      <c r="B802" s="75"/>
      <c r="C802" s="75"/>
      <c r="D802" s="75"/>
      <c r="E802" s="76"/>
    </row>
    <row r="803" spans="1:5" ht="15.75" thickBot="1" x14ac:dyDescent="0.3">
      <c r="A803" s="77" t="s">
        <v>2816</v>
      </c>
      <c r="B803" s="78" t="s">
        <v>2817</v>
      </c>
      <c r="C803" s="79" t="s">
        <v>2818</v>
      </c>
      <c r="D803" s="79" t="s">
        <v>2819</v>
      </c>
      <c r="E803" s="80" t="s">
        <v>2820</v>
      </c>
    </row>
    <row r="804" spans="1:5" ht="15.75" x14ac:dyDescent="0.25">
      <c r="A804" s="81" t="s">
        <v>1597</v>
      </c>
      <c r="B804" s="82">
        <v>0.2</v>
      </c>
      <c r="C804" s="83"/>
      <c r="D804" s="84">
        <f t="shared" ref="D804:D822" si="30">IF($A804&lt;&gt;"",VLOOKUP($A804,PRODUITS_ET_RECETTES,4,FALSE),"")</f>
        <v>1.42</v>
      </c>
      <c r="E804" s="84">
        <f t="shared" ref="E804:E822" si="31">SUM(B804*D804)</f>
        <v>0.28399999999999997</v>
      </c>
    </row>
    <row r="805" spans="1:5" ht="15.75" x14ac:dyDescent="0.25">
      <c r="A805" s="81" t="s">
        <v>1889</v>
      </c>
      <c r="B805" s="85">
        <v>0.1</v>
      </c>
      <c r="C805" s="86"/>
      <c r="D805" s="87">
        <f t="shared" si="30"/>
        <v>8.9250000000000007</v>
      </c>
      <c r="E805" s="87">
        <f t="shared" si="31"/>
        <v>0.89250000000000007</v>
      </c>
    </row>
    <row r="806" spans="1:5" ht="15.75" x14ac:dyDescent="0.25">
      <c r="A806" s="81" t="s">
        <v>136</v>
      </c>
      <c r="B806" s="82">
        <v>0.2</v>
      </c>
      <c r="C806" s="83"/>
      <c r="D806" s="84">
        <f t="shared" si="30"/>
        <v>0.72916666666666663</v>
      </c>
      <c r="E806" s="84">
        <f t="shared" si="31"/>
        <v>0.14583333333333334</v>
      </c>
    </row>
    <row r="807" spans="1:5" ht="15.75" x14ac:dyDescent="0.25">
      <c r="A807" s="81" t="s">
        <v>1643</v>
      </c>
      <c r="B807" s="85">
        <v>0.2</v>
      </c>
      <c r="C807" s="86"/>
      <c r="D807" s="87">
        <f t="shared" si="30"/>
        <v>0.95</v>
      </c>
      <c r="E807" s="87">
        <f t="shared" si="31"/>
        <v>0.19</v>
      </c>
    </row>
    <row r="808" spans="1:5" ht="15.75" x14ac:dyDescent="0.25">
      <c r="A808" s="81" t="s">
        <v>468</v>
      </c>
      <c r="B808" s="82">
        <v>0.2</v>
      </c>
      <c r="C808" s="83"/>
      <c r="D808" s="84">
        <f t="shared" si="30"/>
        <v>1.75</v>
      </c>
      <c r="E808" s="84">
        <f t="shared" si="31"/>
        <v>0.35000000000000003</v>
      </c>
    </row>
    <row r="809" spans="1:5" x14ac:dyDescent="0.25">
      <c r="A809" s="81" t="s">
        <v>1740</v>
      </c>
      <c r="B809" s="85">
        <v>0.2</v>
      </c>
      <c r="C809" s="88"/>
      <c r="D809" s="87">
        <f t="shared" si="30"/>
        <v>3.125</v>
      </c>
      <c r="E809" s="87">
        <f t="shared" si="31"/>
        <v>0.625</v>
      </c>
    </row>
    <row r="810" spans="1:5" x14ac:dyDescent="0.25">
      <c r="A810" s="81" t="s">
        <v>2154</v>
      </c>
      <c r="B810" s="82">
        <v>0.1</v>
      </c>
      <c r="C810" s="89"/>
      <c r="D810" s="84">
        <f t="shared" si="30"/>
        <v>5.693661971830986</v>
      </c>
      <c r="E810" s="84">
        <f t="shared" si="31"/>
        <v>0.56936619718309867</v>
      </c>
    </row>
    <row r="811" spans="1:5" x14ac:dyDescent="0.25">
      <c r="A811" s="81" t="s">
        <v>1794</v>
      </c>
      <c r="B811" s="85">
        <v>3.0000000000000001E-3</v>
      </c>
      <c r="C811" s="88"/>
      <c r="D811" s="87">
        <f t="shared" si="30"/>
        <v>115</v>
      </c>
      <c r="E811" s="87">
        <f t="shared" si="31"/>
        <v>0.34500000000000003</v>
      </c>
    </row>
    <row r="812" spans="1:5" x14ac:dyDescent="0.25">
      <c r="A812" s="81" t="s">
        <v>1104</v>
      </c>
      <c r="B812" s="82">
        <v>0.05</v>
      </c>
      <c r="C812" s="89"/>
      <c r="D812" s="84">
        <f t="shared" si="30"/>
        <v>7.5</v>
      </c>
      <c r="E812" s="84">
        <f t="shared" si="31"/>
        <v>0.375</v>
      </c>
    </row>
    <row r="813" spans="1:5" x14ac:dyDescent="0.25">
      <c r="A813" s="81" t="s">
        <v>2454</v>
      </c>
      <c r="B813" s="85"/>
      <c r="C813" s="88"/>
      <c r="D813" s="87">
        <f t="shared" si="30"/>
        <v>0</v>
      </c>
      <c r="E813" s="87">
        <f t="shared" si="31"/>
        <v>0</v>
      </c>
    </row>
    <row r="814" spans="1:5" x14ac:dyDescent="0.25">
      <c r="A814" s="81" t="s">
        <v>2454</v>
      </c>
      <c r="B814" s="82"/>
      <c r="C814" s="89"/>
      <c r="D814" s="84">
        <f t="shared" si="30"/>
        <v>0</v>
      </c>
      <c r="E814" s="84">
        <f t="shared" si="31"/>
        <v>0</v>
      </c>
    </row>
    <row r="815" spans="1:5" x14ac:dyDescent="0.25">
      <c r="A815" s="81" t="s">
        <v>2454</v>
      </c>
      <c r="B815" s="85"/>
      <c r="C815" s="88"/>
      <c r="D815" s="87">
        <f t="shared" si="30"/>
        <v>0</v>
      </c>
      <c r="E815" s="87">
        <f t="shared" si="31"/>
        <v>0</v>
      </c>
    </row>
    <row r="816" spans="1:5" x14ac:dyDescent="0.25">
      <c r="A816" s="81" t="s">
        <v>2454</v>
      </c>
      <c r="B816" s="82"/>
      <c r="C816" s="89"/>
      <c r="D816" s="84">
        <f t="shared" si="30"/>
        <v>0</v>
      </c>
      <c r="E816" s="84">
        <f t="shared" si="31"/>
        <v>0</v>
      </c>
    </row>
    <row r="817" spans="1:5" x14ac:dyDescent="0.25">
      <c r="A817" s="81" t="s">
        <v>2454</v>
      </c>
      <c r="B817" s="85"/>
      <c r="C817" s="88"/>
      <c r="D817" s="87">
        <f t="shared" si="30"/>
        <v>0</v>
      </c>
      <c r="E817" s="87">
        <f t="shared" si="31"/>
        <v>0</v>
      </c>
    </row>
    <row r="818" spans="1:5" x14ac:dyDescent="0.25">
      <c r="A818" s="81" t="s">
        <v>2454</v>
      </c>
      <c r="B818" s="82"/>
      <c r="C818" s="89"/>
      <c r="D818" s="84">
        <f t="shared" si="30"/>
        <v>0</v>
      </c>
      <c r="E818" s="84">
        <f t="shared" si="31"/>
        <v>0</v>
      </c>
    </row>
    <row r="819" spans="1:5" x14ac:dyDescent="0.25">
      <c r="A819" s="81" t="s">
        <v>2454</v>
      </c>
      <c r="B819" s="90"/>
      <c r="C819" s="91"/>
      <c r="D819" s="92">
        <f t="shared" si="30"/>
        <v>0</v>
      </c>
      <c r="E819" s="92">
        <f t="shared" si="31"/>
        <v>0</v>
      </c>
    </row>
    <row r="820" spans="1:5" x14ac:dyDescent="0.25">
      <c r="A820" s="81" t="s">
        <v>2454</v>
      </c>
      <c r="B820" s="82"/>
      <c r="C820" s="89"/>
      <c r="D820" s="84">
        <f t="shared" si="30"/>
        <v>0</v>
      </c>
      <c r="E820" s="84">
        <f t="shared" si="31"/>
        <v>0</v>
      </c>
    </row>
    <row r="821" spans="1:5" x14ac:dyDescent="0.25">
      <c r="A821" s="81" t="s">
        <v>2454</v>
      </c>
      <c r="B821" s="85"/>
      <c r="C821" s="88"/>
      <c r="D821" s="87">
        <f t="shared" si="30"/>
        <v>0</v>
      </c>
      <c r="E821" s="87">
        <f t="shared" si="31"/>
        <v>0</v>
      </c>
    </row>
    <row r="822" spans="1:5" ht="15.75" thickBot="1" x14ac:dyDescent="0.3">
      <c r="A822" s="81" t="s">
        <v>2454</v>
      </c>
      <c r="B822" s="93"/>
      <c r="C822" s="94"/>
      <c r="D822" s="95">
        <f t="shared" si="30"/>
        <v>0</v>
      </c>
      <c r="E822" s="95">
        <f t="shared" si="31"/>
        <v>0</v>
      </c>
    </row>
    <row r="823" spans="1:5" ht="16.5" thickBot="1" x14ac:dyDescent="0.3">
      <c r="A823" s="96" t="s">
        <v>2821</v>
      </c>
      <c r="B823" s="97"/>
      <c r="C823" s="97"/>
      <c r="D823" s="98" t="s">
        <v>2822</v>
      </c>
      <c r="E823" s="99">
        <v>1</v>
      </c>
    </row>
    <row r="824" spans="1:5" ht="15.75" x14ac:dyDescent="0.25">
      <c r="A824" s="100"/>
      <c r="B824" s="97"/>
      <c r="C824" s="101"/>
      <c r="D824" s="102" t="s">
        <v>2823</v>
      </c>
      <c r="E824" s="103" t="s">
        <v>2551</v>
      </c>
    </row>
    <row r="825" spans="1:5" ht="15.75" x14ac:dyDescent="0.25">
      <c r="A825" s="104"/>
      <c r="B825" s="105"/>
      <c r="C825" s="106"/>
      <c r="D825" s="102" t="s">
        <v>2824</v>
      </c>
      <c r="E825" s="107" t="s">
        <v>2825</v>
      </c>
    </row>
    <row r="826" spans="1:5" ht="15.75" x14ac:dyDescent="0.25">
      <c r="A826" s="108"/>
      <c r="B826" s="105"/>
      <c r="C826" s="106"/>
      <c r="D826" s="102"/>
      <c r="E826" s="109"/>
    </row>
    <row r="827" spans="1:5" ht="16.5" thickBot="1" x14ac:dyDescent="0.3">
      <c r="A827" s="108"/>
      <c r="B827" s="105"/>
      <c r="C827" s="106"/>
      <c r="D827" s="110"/>
      <c r="E827" s="111"/>
    </row>
    <row r="828" spans="1:5" ht="15.75" x14ac:dyDescent="0.25">
      <c r="A828" s="112"/>
      <c r="B828" s="113"/>
      <c r="C828" s="114"/>
      <c r="D828" s="115" t="s">
        <v>2826</v>
      </c>
      <c r="E828" s="116"/>
    </row>
    <row r="829" spans="1:5" ht="15.75" x14ac:dyDescent="0.25">
      <c r="A829" s="104"/>
      <c r="B829" s="117"/>
      <c r="C829" s="118"/>
      <c r="D829" s="119" t="s">
        <v>2827</v>
      </c>
      <c r="E829" s="120"/>
    </row>
    <row r="830" spans="1:5" ht="15.75" x14ac:dyDescent="0.25">
      <c r="A830" s="104"/>
      <c r="B830" s="117"/>
      <c r="C830" s="118"/>
      <c r="D830" s="119" t="s">
        <v>2828</v>
      </c>
      <c r="E830" s="120"/>
    </row>
    <row r="831" spans="1:5" ht="15.75" x14ac:dyDescent="0.25">
      <c r="A831" s="104"/>
      <c r="B831" s="117"/>
      <c r="C831" s="118"/>
      <c r="D831" s="119"/>
      <c r="E831" s="120"/>
    </row>
    <row r="832" spans="1:5" ht="15.75" x14ac:dyDescent="0.25">
      <c r="A832" s="121"/>
      <c r="B832" s="117"/>
      <c r="C832" s="118"/>
      <c r="D832" s="119"/>
      <c r="E832" s="120"/>
    </row>
    <row r="833" spans="1:5" x14ac:dyDescent="0.25">
      <c r="A833" s="121"/>
      <c r="B833" s="122"/>
      <c r="C833" s="123"/>
      <c r="D833" s="122"/>
      <c r="E833" s="123"/>
    </row>
    <row r="834" spans="1:5" x14ac:dyDescent="0.25">
      <c r="A834" s="121"/>
      <c r="B834" s="122"/>
      <c r="C834" s="123"/>
      <c r="D834" s="122"/>
      <c r="E834" s="123"/>
    </row>
    <row r="835" spans="1:5" ht="15.75" thickBot="1" x14ac:dyDescent="0.3">
      <c r="A835" s="121"/>
      <c r="B835" s="122"/>
      <c r="C835" s="123"/>
      <c r="D835" s="124"/>
      <c r="E835" s="125"/>
    </row>
    <row r="836" spans="1:5" ht="15.75" x14ac:dyDescent="0.25">
      <c r="A836" s="121"/>
      <c r="B836" s="122"/>
      <c r="C836" s="123"/>
      <c r="D836" s="126" t="s">
        <v>2829</v>
      </c>
      <c r="E836" s="123"/>
    </row>
    <row r="837" spans="1:5" x14ac:dyDescent="0.25">
      <c r="A837" s="121"/>
      <c r="B837" s="122"/>
      <c r="C837" s="123"/>
      <c r="D837" s="122"/>
      <c r="E837" s="123"/>
    </row>
    <row r="838" spans="1:5" x14ac:dyDescent="0.25">
      <c r="A838" s="121"/>
      <c r="B838" s="122"/>
      <c r="C838" s="123"/>
      <c r="D838" s="122" t="s">
        <v>2830</v>
      </c>
      <c r="E838" s="123"/>
    </row>
    <row r="839" spans="1:5" ht="15.75" thickBot="1" x14ac:dyDescent="0.3">
      <c r="A839" s="127"/>
      <c r="B839" s="124"/>
      <c r="C839" s="125"/>
      <c r="D839" s="122" t="s">
        <v>2831</v>
      </c>
      <c r="E839" s="123"/>
    </row>
    <row r="840" spans="1:5" ht="15.75" x14ac:dyDescent="0.25">
      <c r="A840" s="128" t="s">
        <v>2832</v>
      </c>
      <c r="B840" s="129"/>
      <c r="C840" s="129"/>
      <c r="D840" s="121" t="s">
        <v>2833</v>
      </c>
      <c r="E840" s="123"/>
    </row>
    <row r="841" spans="1:5" ht="15.75" x14ac:dyDescent="0.25">
      <c r="A841" s="130"/>
      <c r="B841" s="131"/>
      <c r="C841" s="131"/>
      <c r="D841" s="132" t="s">
        <v>2834</v>
      </c>
      <c r="E841" s="120"/>
    </row>
    <row r="842" spans="1:5" ht="77.25" x14ac:dyDescent="0.25">
      <c r="A842" s="130"/>
      <c r="B842" s="131"/>
      <c r="C842" s="131"/>
      <c r="D842" s="133" t="s">
        <v>2835</v>
      </c>
      <c r="E842" s="134"/>
    </row>
    <row r="843" spans="1:5" x14ac:dyDescent="0.25">
      <c r="A843" s="130"/>
      <c r="B843" s="129"/>
      <c r="C843" s="129"/>
      <c r="D843" s="135" t="s">
        <v>2836</v>
      </c>
      <c r="E843" s="136"/>
    </row>
    <row r="844" spans="1:5" x14ac:dyDescent="0.25">
      <c r="A844" s="130"/>
      <c r="B844" s="129"/>
      <c r="C844" s="129"/>
      <c r="D844" s="137"/>
      <c r="E844" s="136"/>
    </row>
    <row r="845" spans="1:5" x14ac:dyDescent="0.25">
      <c r="A845" s="130"/>
      <c r="B845" s="129"/>
      <c r="C845" s="129"/>
      <c r="D845" s="121"/>
      <c r="E845" s="123"/>
    </row>
    <row r="846" spans="1:5" x14ac:dyDescent="0.25">
      <c r="A846" s="130"/>
      <c r="B846" s="129"/>
      <c r="C846" s="129"/>
      <c r="D846" s="121"/>
      <c r="E846" s="123"/>
    </row>
    <row r="847" spans="1:5" x14ac:dyDescent="0.25">
      <c r="A847" s="130"/>
      <c r="B847" s="129"/>
      <c r="C847" s="129"/>
      <c r="D847" s="121"/>
      <c r="E847" s="123"/>
    </row>
    <row r="848" spans="1:5" ht="15.75" thickBot="1" x14ac:dyDescent="0.3">
      <c r="A848" s="130"/>
      <c r="B848" s="129"/>
      <c r="C848" s="129"/>
      <c r="D848" s="121"/>
      <c r="E848" s="123"/>
    </row>
    <row r="849" spans="1:5" ht="15.75" x14ac:dyDescent="0.25">
      <c r="A849" s="130"/>
      <c r="B849" s="129"/>
      <c r="C849" s="129"/>
      <c r="D849" s="138" t="s">
        <v>2837</v>
      </c>
      <c r="E849" s="139">
        <f>SUM(E804:E822)</f>
        <v>3.7766995305164324</v>
      </c>
    </row>
    <row r="850" spans="1:5" ht="15.75" x14ac:dyDescent="0.25">
      <c r="A850" s="130"/>
      <c r="B850" s="129"/>
      <c r="C850" s="129"/>
      <c r="D850" s="138" t="s">
        <v>2822</v>
      </c>
      <c r="E850" s="140">
        <f>E823</f>
        <v>1</v>
      </c>
    </row>
    <row r="851" spans="1:5" ht="15.75" x14ac:dyDescent="0.25">
      <c r="A851" s="130"/>
      <c r="B851" s="129"/>
      <c r="C851" s="129"/>
      <c r="D851" s="138" t="s">
        <v>2838</v>
      </c>
      <c r="E851" s="141">
        <f>E849/E850</f>
        <v>3.7766995305164324</v>
      </c>
    </row>
    <row r="852" spans="1:5" ht="15.75" x14ac:dyDescent="0.25">
      <c r="A852" s="130"/>
      <c r="B852" s="129"/>
      <c r="C852" s="129"/>
      <c r="D852" s="138" t="s">
        <v>2839</v>
      </c>
      <c r="E852" s="141">
        <v>0</v>
      </c>
    </row>
    <row r="853" spans="1:5" ht="15.75" x14ac:dyDescent="0.25">
      <c r="A853" s="130"/>
      <c r="B853" s="129"/>
      <c r="C853" s="129"/>
      <c r="D853" s="138" t="s">
        <v>2840</v>
      </c>
      <c r="E853" s="141">
        <f>E851+E852</f>
        <v>3.7766995305164324</v>
      </c>
    </row>
    <row r="854" spans="1:5" ht="15.75" x14ac:dyDescent="0.25">
      <c r="A854" s="130"/>
      <c r="B854" s="129"/>
      <c r="C854" s="129"/>
      <c r="D854" s="138" t="s">
        <v>2841</v>
      </c>
      <c r="E854" s="142">
        <v>19</v>
      </c>
    </row>
    <row r="855" spans="1:5" ht="16.5" thickBot="1" x14ac:dyDescent="0.3">
      <c r="A855" s="143"/>
      <c r="B855" s="144"/>
      <c r="C855" s="144"/>
      <c r="D855" s="138" t="s">
        <v>2842</v>
      </c>
      <c r="E855" s="145">
        <f>E853/E854</f>
        <v>0.19877365950086487</v>
      </c>
    </row>
    <row r="856" spans="1:5" x14ac:dyDescent="0.25">
      <c r="A856" s="146"/>
      <c r="B856" s="147"/>
      <c r="C856" s="148"/>
      <c r="D856" s="148"/>
      <c r="E856" s="149"/>
    </row>
    <row r="857" spans="1:5" ht="15.75" thickBot="1" x14ac:dyDescent="0.3">
      <c r="A857" s="150"/>
      <c r="B857" s="151"/>
      <c r="C857" s="152"/>
      <c r="D857" s="152"/>
      <c r="E857" s="153"/>
    </row>
    <row r="858" spans="1:5" ht="30" x14ac:dyDescent="0.4">
      <c r="A858" s="70" t="s">
        <v>2814</v>
      </c>
      <c r="B858" s="155" t="s">
        <v>2869</v>
      </c>
      <c r="C858" s="154"/>
      <c r="D858" s="72"/>
      <c r="E858" s="73"/>
    </row>
    <row r="859" spans="1:5" ht="15.75" thickBot="1" x14ac:dyDescent="0.3">
      <c r="A859" s="74"/>
      <c r="B859" s="75"/>
      <c r="C859" s="75"/>
      <c r="D859" s="75"/>
      <c r="E859" s="76"/>
    </row>
    <row r="860" spans="1:5" ht="15.75" thickBot="1" x14ac:dyDescent="0.3">
      <c r="A860" s="77" t="s">
        <v>2816</v>
      </c>
      <c r="B860" s="78" t="s">
        <v>2817</v>
      </c>
      <c r="C860" s="79" t="s">
        <v>2818</v>
      </c>
      <c r="D860" s="79" t="s">
        <v>2819</v>
      </c>
      <c r="E860" s="80" t="s">
        <v>2820</v>
      </c>
    </row>
    <row r="861" spans="1:5" ht="15.75" x14ac:dyDescent="0.25">
      <c r="A861" s="81" t="s">
        <v>2343</v>
      </c>
      <c r="B861" s="82">
        <v>0.09</v>
      </c>
      <c r="C861" s="83" t="s">
        <v>2580</v>
      </c>
      <c r="D861" s="84">
        <f t="shared" ref="D861:D879" si="32">IF($A861&lt;&gt;"",VLOOKUP($A861,PRODUITS_ET_RECETTES,4,FALSE),"")</f>
        <v>27.599999999999998</v>
      </c>
      <c r="E861" s="84">
        <f t="shared" ref="E861:E879" si="33">SUM(B861*D861)</f>
        <v>2.4839999999999995</v>
      </c>
    </row>
    <row r="862" spans="1:5" ht="15.75" x14ac:dyDescent="0.25">
      <c r="A862" s="81" t="s">
        <v>468</v>
      </c>
      <c r="B862" s="85">
        <v>0.1</v>
      </c>
      <c r="C862" s="86" t="s">
        <v>2870</v>
      </c>
      <c r="D862" s="87">
        <f t="shared" si="32"/>
        <v>1.75</v>
      </c>
      <c r="E862" s="87">
        <f t="shared" si="33"/>
        <v>0.17500000000000002</v>
      </c>
    </row>
    <row r="863" spans="1:5" ht="15.75" x14ac:dyDescent="0.25">
      <c r="A863" s="81" t="s">
        <v>1643</v>
      </c>
      <c r="B863" s="82">
        <v>0.1</v>
      </c>
      <c r="C863" s="83" t="s">
        <v>2870</v>
      </c>
      <c r="D863" s="84">
        <f t="shared" si="32"/>
        <v>0.95</v>
      </c>
      <c r="E863" s="84">
        <f t="shared" si="33"/>
        <v>9.5000000000000001E-2</v>
      </c>
    </row>
    <row r="864" spans="1:5" ht="15.75" x14ac:dyDescent="0.25">
      <c r="A864" s="81" t="s">
        <v>710</v>
      </c>
      <c r="B864" s="85">
        <v>0.2</v>
      </c>
      <c r="C864" s="86" t="s">
        <v>2580</v>
      </c>
      <c r="D864" s="87">
        <f t="shared" si="32"/>
        <v>0.75</v>
      </c>
      <c r="E864" s="87">
        <f t="shared" si="33"/>
        <v>0.15000000000000002</v>
      </c>
    </row>
    <row r="865" spans="1:5" ht="15.75" x14ac:dyDescent="0.25">
      <c r="A865" s="81" t="s">
        <v>1536</v>
      </c>
      <c r="B865" s="82">
        <v>0.1</v>
      </c>
      <c r="C865" s="83" t="s">
        <v>2871</v>
      </c>
      <c r="D865" s="84">
        <f t="shared" si="32"/>
        <v>3.05</v>
      </c>
      <c r="E865" s="84">
        <f t="shared" si="33"/>
        <v>0.30499999999999999</v>
      </c>
    </row>
    <row r="866" spans="1:5" x14ac:dyDescent="0.25">
      <c r="A866" s="81" t="s">
        <v>323</v>
      </c>
      <c r="B866" s="85">
        <v>0.1</v>
      </c>
      <c r="C866" s="88" t="s">
        <v>2580</v>
      </c>
      <c r="D866" s="87">
        <f t="shared" si="32"/>
        <v>3.9499999999999997</v>
      </c>
      <c r="E866" s="87">
        <f t="shared" si="33"/>
        <v>0.39500000000000002</v>
      </c>
    </row>
    <row r="867" spans="1:5" x14ac:dyDescent="0.25">
      <c r="A867" s="81" t="s">
        <v>162</v>
      </c>
      <c r="B867" s="82">
        <v>0.02</v>
      </c>
      <c r="C867" s="89" t="s">
        <v>2580</v>
      </c>
      <c r="D867" s="84">
        <f t="shared" si="32"/>
        <v>10.142070484581497</v>
      </c>
      <c r="E867" s="84">
        <f t="shared" si="33"/>
        <v>0.20284140969162995</v>
      </c>
    </row>
    <row r="868" spans="1:5" x14ac:dyDescent="0.25">
      <c r="A868" s="81" t="s">
        <v>922</v>
      </c>
      <c r="B868" s="85">
        <v>0.01</v>
      </c>
      <c r="C868" s="88" t="s">
        <v>2871</v>
      </c>
      <c r="D868" s="87">
        <f t="shared" si="32"/>
        <v>4.3911917098445592</v>
      </c>
      <c r="E868" s="87">
        <f t="shared" si="33"/>
        <v>4.3911917098445594E-2</v>
      </c>
    </row>
    <row r="869" spans="1:5" x14ac:dyDescent="0.25">
      <c r="A869" s="81" t="s">
        <v>1796</v>
      </c>
      <c r="B869" s="82">
        <v>3.0000000000000001E-3</v>
      </c>
      <c r="C869" s="89" t="s">
        <v>2580</v>
      </c>
      <c r="D869" s="84">
        <f t="shared" si="32"/>
        <v>109.5</v>
      </c>
      <c r="E869" s="84">
        <f t="shared" si="33"/>
        <v>0.32850000000000001</v>
      </c>
    </row>
    <row r="870" spans="1:5" x14ac:dyDescent="0.25">
      <c r="A870" s="81" t="s">
        <v>2522</v>
      </c>
      <c r="B870" s="85">
        <v>0.03</v>
      </c>
      <c r="C870" s="88" t="s">
        <v>2872</v>
      </c>
      <c r="D870" s="87">
        <f t="shared" si="32"/>
        <v>6.1228039894293769</v>
      </c>
      <c r="E870" s="87">
        <f t="shared" si="33"/>
        <v>0.18368411968288129</v>
      </c>
    </row>
    <row r="871" spans="1:5" x14ac:dyDescent="0.25">
      <c r="A871" s="81" t="s">
        <v>2454</v>
      </c>
      <c r="B871" s="82"/>
      <c r="C871" s="89"/>
      <c r="D871" s="84">
        <f t="shared" si="32"/>
        <v>0</v>
      </c>
      <c r="E871" s="84">
        <f t="shared" si="33"/>
        <v>0</v>
      </c>
    </row>
    <row r="872" spans="1:5" x14ac:dyDescent="0.25">
      <c r="A872" s="81" t="s">
        <v>2454</v>
      </c>
      <c r="B872" s="85"/>
      <c r="C872" s="88"/>
      <c r="D872" s="87">
        <f t="shared" si="32"/>
        <v>0</v>
      </c>
      <c r="E872" s="87">
        <f t="shared" si="33"/>
        <v>0</v>
      </c>
    </row>
    <row r="873" spans="1:5" x14ac:dyDescent="0.25">
      <c r="A873" s="81" t="s">
        <v>2454</v>
      </c>
      <c r="B873" s="82"/>
      <c r="C873" s="89"/>
      <c r="D873" s="84">
        <f t="shared" si="32"/>
        <v>0</v>
      </c>
      <c r="E873" s="84">
        <f t="shared" si="33"/>
        <v>0</v>
      </c>
    </row>
    <row r="874" spans="1:5" x14ac:dyDescent="0.25">
      <c r="A874" s="81" t="s">
        <v>2454</v>
      </c>
      <c r="B874" s="85"/>
      <c r="C874" s="88"/>
      <c r="D874" s="87">
        <f t="shared" si="32"/>
        <v>0</v>
      </c>
      <c r="E874" s="87">
        <f t="shared" si="33"/>
        <v>0</v>
      </c>
    </row>
    <row r="875" spans="1:5" x14ac:dyDescent="0.25">
      <c r="A875" s="81" t="s">
        <v>2454</v>
      </c>
      <c r="B875" s="82"/>
      <c r="C875" s="89"/>
      <c r="D875" s="84">
        <f t="shared" si="32"/>
        <v>0</v>
      </c>
      <c r="E875" s="84">
        <f t="shared" si="33"/>
        <v>0</v>
      </c>
    </row>
    <row r="876" spans="1:5" x14ac:dyDescent="0.25">
      <c r="A876" s="81" t="s">
        <v>2454</v>
      </c>
      <c r="B876" s="90"/>
      <c r="C876" s="91"/>
      <c r="D876" s="92">
        <f t="shared" si="32"/>
        <v>0</v>
      </c>
      <c r="E876" s="92">
        <f t="shared" si="33"/>
        <v>0</v>
      </c>
    </row>
    <row r="877" spans="1:5" x14ac:dyDescent="0.25">
      <c r="A877" s="81" t="s">
        <v>2454</v>
      </c>
      <c r="B877" s="82"/>
      <c r="C877" s="89"/>
      <c r="D877" s="84">
        <f t="shared" si="32"/>
        <v>0</v>
      </c>
      <c r="E877" s="84">
        <f t="shared" si="33"/>
        <v>0</v>
      </c>
    </row>
    <row r="878" spans="1:5" x14ac:dyDescent="0.25">
      <c r="A878" s="81" t="s">
        <v>2454</v>
      </c>
      <c r="B878" s="85"/>
      <c r="C878" s="88"/>
      <c r="D878" s="87">
        <f t="shared" si="32"/>
        <v>0</v>
      </c>
      <c r="E878" s="87">
        <f t="shared" si="33"/>
        <v>0</v>
      </c>
    </row>
    <row r="879" spans="1:5" ht="15.75" thickBot="1" x14ac:dyDescent="0.3">
      <c r="A879" s="81" t="s">
        <v>2454</v>
      </c>
      <c r="B879" s="93"/>
      <c r="C879" s="94"/>
      <c r="D879" s="95">
        <f t="shared" si="32"/>
        <v>0</v>
      </c>
      <c r="E879" s="95">
        <f t="shared" si="33"/>
        <v>0</v>
      </c>
    </row>
    <row r="880" spans="1:5" ht="16.5" thickBot="1" x14ac:dyDescent="0.3">
      <c r="A880" s="96" t="s">
        <v>2821</v>
      </c>
      <c r="B880" s="97"/>
      <c r="C880" s="97"/>
      <c r="D880" s="98" t="s">
        <v>2822</v>
      </c>
      <c r="E880" s="99">
        <v>1</v>
      </c>
    </row>
    <row r="881" spans="1:5" ht="15.75" x14ac:dyDescent="0.25">
      <c r="A881" s="100"/>
      <c r="B881" s="97"/>
      <c r="C881" s="101"/>
      <c r="D881" s="102" t="s">
        <v>2823</v>
      </c>
      <c r="E881" s="103" t="s">
        <v>2551</v>
      </c>
    </row>
    <row r="882" spans="1:5" ht="15.75" x14ac:dyDescent="0.25">
      <c r="A882" s="104"/>
      <c r="B882" s="105"/>
      <c r="C882" s="106"/>
      <c r="D882" s="102" t="s">
        <v>2824</v>
      </c>
      <c r="E882" s="107" t="s">
        <v>2825</v>
      </c>
    </row>
    <row r="883" spans="1:5" ht="15.75" x14ac:dyDescent="0.25">
      <c r="A883" s="108"/>
      <c r="B883" s="105"/>
      <c r="C883" s="106"/>
      <c r="D883" s="102"/>
      <c r="E883" s="109"/>
    </row>
    <row r="884" spans="1:5" ht="16.5" thickBot="1" x14ac:dyDescent="0.3">
      <c r="A884" s="108"/>
      <c r="B884" s="105"/>
      <c r="C884" s="106"/>
      <c r="D884" s="110"/>
      <c r="E884" s="111"/>
    </row>
    <row r="885" spans="1:5" ht="15.75" x14ac:dyDescent="0.25">
      <c r="A885" s="112"/>
      <c r="B885" s="113"/>
      <c r="C885" s="114"/>
      <c r="D885" s="115" t="s">
        <v>2826</v>
      </c>
      <c r="E885" s="116"/>
    </row>
    <row r="886" spans="1:5" ht="15.75" x14ac:dyDescent="0.25">
      <c r="A886" s="104"/>
      <c r="B886" s="117"/>
      <c r="C886" s="118"/>
      <c r="D886" s="119" t="s">
        <v>2827</v>
      </c>
      <c r="E886" s="120"/>
    </row>
    <row r="887" spans="1:5" ht="15.75" x14ac:dyDescent="0.25">
      <c r="A887" s="104"/>
      <c r="B887" s="117"/>
      <c r="C887" s="118"/>
      <c r="D887" s="119" t="s">
        <v>2828</v>
      </c>
      <c r="E887" s="120"/>
    </row>
    <row r="888" spans="1:5" ht="15.75" x14ac:dyDescent="0.25">
      <c r="A888" s="104"/>
      <c r="B888" s="117"/>
      <c r="C888" s="118"/>
      <c r="D888" s="119"/>
      <c r="E888" s="120"/>
    </row>
    <row r="889" spans="1:5" ht="15.75" x14ac:dyDescent="0.25">
      <c r="A889" s="121"/>
      <c r="B889" s="117"/>
      <c r="C889" s="118"/>
      <c r="D889" s="119"/>
      <c r="E889" s="120"/>
    </row>
    <row r="890" spans="1:5" x14ac:dyDescent="0.25">
      <c r="A890" s="121"/>
      <c r="B890" s="122"/>
      <c r="C890" s="123"/>
      <c r="D890" s="122"/>
      <c r="E890" s="123"/>
    </row>
    <row r="891" spans="1:5" x14ac:dyDescent="0.25">
      <c r="A891" s="121"/>
      <c r="B891" s="122"/>
      <c r="C891" s="123"/>
      <c r="D891" s="122"/>
      <c r="E891" s="123"/>
    </row>
    <row r="892" spans="1:5" ht="15.75" thickBot="1" x14ac:dyDescent="0.3">
      <c r="A892" s="121"/>
      <c r="B892" s="122"/>
      <c r="C892" s="123"/>
      <c r="D892" s="124"/>
      <c r="E892" s="125"/>
    </row>
    <row r="893" spans="1:5" ht="15.75" x14ac:dyDescent="0.25">
      <c r="A893" s="121"/>
      <c r="B893" s="122"/>
      <c r="C893" s="123"/>
      <c r="D893" s="126" t="s">
        <v>2829</v>
      </c>
      <c r="E893" s="123"/>
    </row>
    <row r="894" spans="1:5" x14ac:dyDescent="0.25">
      <c r="A894" s="121"/>
      <c r="B894" s="122"/>
      <c r="C894" s="123"/>
      <c r="D894" s="122"/>
      <c r="E894" s="123"/>
    </row>
    <row r="895" spans="1:5" x14ac:dyDescent="0.25">
      <c r="A895" s="121"/>
      <c r="B895" s="122"/>
      <c r="C895" s="123"/>
      <c r="D895" s="122" t="s">
        <v>2830</v>
      </c>
      <c r="E895" s="123"/>
    </row>
    <row r="896" spans="1:5" ht="15.75" thickBot="1" x14ac:dyDescent="0.3">
      <c r="A896" s="127"/>
      <c r="B896" s="124"/>
      <c r="C896" s="125"/>
      <c r="D896" s="122" t="s">
        <v>2831</v>
      </c>
      <c r="E896" s="123"/>
    </row>
    <row r="897" spans="1:5" ht="15.75" x14ac:dyDescent="0.25">
      <c r="A897" s="128" t="s">
        <v>2832</v>
      </c>
      <c r="B897" s="129"/>
      <c r="C897" s="129"/>
      <c r="D897" s="121" t="s">
        <v>2833</v>
      </c>
      <c r="E897" s="123"/>
    </row>
    <row r="898" spans="1:5" ht="15.75" x14ac:dyDescent="0.25">
      <c r="A898" s="130"/>
      <c r="B898" s="131"/>
      <c r="C898" s="131"/>
      <c r="D898" s="132" t="s">
        <v>2834</v>
      </c>
      <c r="E898" s="120"/>
    </row>
    <row r="899" spans="1:5" ht="77.25" x14ac:dyDescent="0.25">
      <c r="A899" s="130"/>
      <c r="B899" s="131"/>
      <c r="C899" s="131"/>
      <c r="D899" s="133" t="s">
        <v>2835</v>
      </c>
      <c r="E899" s="134"/>
    </row>
    <row r="900" spans="1:5" x14ac:dyDescent="0.25">
      <c r="A900" s="130"/>
      <c r="B900" s="129"/>
      <c r="C900" s="129"/>
      <c r="D900" s="135" t="s">
        <v>2836</v>
      </c>
      <c r="E900" s="136"/>
    </row>
    <row r="901" spans="1:5" x14ac:dyDescent="0.25">
      <c r="A901" s="130"/>
      <c r="B901" s="129"/>
      <c r="C901" s="129"/>
      <c r="D901" s="137"/>
      <c r="E901" s="136"/>
    </row>
    <row r="902" spans="1:5" x14ac:dyDescent="0.25">
      <c r="A902" s="130"/>
      <c r="B902" s="129"/>
      <c r="C902" s="129"/>
      <c r="D902" s="121"/>
      <c r="E902" s="123"/>
    </row>
    <row r="903" spans="1:5" x14ac:dyDescent="0.25">
      <c r="A903" s="130"/>
      <c r="B903" s="129"/>
      <c r="C903" s="129"/>
      <c r="D903" s="121"/>
      <c r="E903" s="123"/>
    </row>
    <row r="904" spans="1:5" x14ac:dyDescent="0.25">
      <c r="A904" s="130"/>
      <c r="B904" s="129"/>
      <c r="C904" s="129"/>
      <c r="D904" s="121"/>
      <c r="E904" s="123"/>
    </row>
    <row r="905" spans="1:5" ht="15.75" thickBot="1" x14ac:dyDescent="0.3">
      <c r="A905" s="130"/>
      <c r="B905" s="129"/>
      <c r="C905" s="129"/>
      <c r="D905" s="121"/>
      <c r="E905" s="123"/>
    </row>
    <row r="906" spans="1:5" ht="15.75" x14ac:dyDescent="0.25">
      <c r="A906" s="130"/>
      <c r="B906" s="129"/>
      <c r="C906" s="129"/>
      <c r="D906" s="138" t="s">
        <v>2837</v>
      </c>
      <c r="E906" s="139">
        <f>SUM(E861:E879)</f>
        <v>4.362937446472956</v>
      </c>
    </row>
    <row r="907" spans="1:5" ht="15.75" x14ac:dyDescent="0.25">
      <c r="A907" s="130"/>
      <c r="B907" s="129"/>
      <c r="C907" s="129"/>
      <c r="D907" s="138" t="s">
        <v>2822</v>
      </c>
      <c r="E907" s="140">
        <f>E880</f>
        <v>1</v>
      </c>
    </row>
    <row r="908" spans="1:5" ht="15.75" x14ac:dyDescent="0.25">
      <c r="A908" s="130"/>
      <c r="B908" s="129"/>
      <c r="C908" s="129"/>
      <c r="D908" s="138" t="s">
        <v>2838</v>
      </c>
      <c r="E908" s="141">
        <f>E906/E907</f>
        <v>4.362937446472956</v>
      </c>
    </row>
    <row r="909" spans="1:5" ht="15.75" x14ac:dyDescent="0.25">
      <c r="A909" s="130"/>
      <c r="B909" s="129"/>
      <c r="C909" s="129"/>
      <c r="D909" s="138" t="s">
        <v>2839</v>
      </c>
      <c r="E909" s="141">
        <v>0.1</v>
      </c>
    </row>
    <row r="910" spans="1:5" ht="15.75" x14ac:dyDescent="0.25">
      <c r="A910" s="130"/>
      <c r="B910" s="129"/>
      <c r="C910" s="129"/>
      <c r="D910" s="138" t="s">
        <v>2840</v>
      </c>
      <c r="E910" s="141">
        <f>E908+E909</f>
        <v>4.4629374464729556</v>
      </c>
    </row>
    <row r="911" spans="1:5" ht="15.75" x14ac:dyDescent="0.25">
      <c r="A911" s="130"/>
      <c r="B911" s="129"/>
      <c r="C911" s="129"/>
      <c r="D911" s="138" t="s">
        <v>2841</v>
      </c>
      <c r="E911" s="142">
        <v>15</v>
      </c>
    </row>
    <row r="912" spans="1:5" ht="16.5" thickBot="1" x14ac:dyDescent="0.3">
      <c r="A912" s="143"/>
      <c r="B912" s="144"/>
      <c r="C912" s="144"/>
      <c r="D912" s="138" t="s">
        <v>2842</v>
      </c>
      <c r="E912" s="145">
        <f>E910/E911</f>
        <v>0.29752916309819705</v>
      </c>
    </row>
    <row r="913" spans="1:5" x14ac:dyDescent="0.25">
      <c r="A913" s="146"/>
      <c r="B913" s="147"/>
      <c r="C913" s="148"/>
      <c r="D913" s="148"/>
      <c r="E913" s="149"/>
    </row>
    <row r="914" spans="1:5" ht="15.75" thickBot="1" x14ac:dyDescent="0.3">
      <c r="A914" s="150"/>
      <c r="B914" s="151"/>
      <c r="C914" s="152"/>
      <c r="D914" s="152"/>
      <c r="E914" s="153"/>
    </row>
    <row r="915" spans="1:5" ht="30" x14ac:dyDescent="0.4">
      <c r="A915" s="70" t="s">
        <v>2814</v>
      </c>
      <c r="B915" s="155" t="s">
        <v>2873</v>
      </c>
      <c r="C915" s="154"/>
      <c r="D915" s="72"/>
      <c r="E915" s="73"/>
    </row>
    <row r="916" spans="1:5" ht="15.75" thickBot="1" x14ac:dyDescent="0.3">
      <c r="A916" s="74"/>
      <c r="B916" s="75"/>
      <c r="C916" s="75"/>
      <c r="D916" s="75"/>
      <c r="E916" s="76"/>
    </row>
    <row r="917" spans="1:5" ht="15.75" thickBot="1" x14ac:dyDescent="0.3">
      <c r="A917" s="77" t="s">
        <v>2816</v>
      </c>
      <c r="B917" s="78" t="s">
        <v>2817</v>
      </c>
      <c r="C917" s="79" t="s">
        <v>2818</v>
      </c>
      <c r="D917" s="79" t="s">
        <v>2819</v>
      </c>
      <c r="E917" s="80" t="s">
        <v>2820</v>
      </c>
    </row>
    <row r="918" spans="1:5" ht="15.75" x14ac:dyDescent="0.25">
      <c r="A918" s="81" t="s">
        <v>2343</v>
      </c>
      <c r="B918" s="82">
        <v>0.18</v>
      </c>
      <c r="C918" s="83" t="s">
        <v>2580</v>
      </c>
      <c r="D918" s="84">
        <f t="shared" ref="D918:D936" si="34">IF($A918&lt;&gt;"",VLOOKUP($A918,PRODUITS_ET_RECETTES,4,FALSE),"")</f>
        <v>27.599999999999998</v>
      </c>
      <c r="E918" s="84">
        <f t="shared" ref="E918:E936" si="35">SUM(B918*D918)</f>
        <v>4.9679999999999991</v>
      </c>
    </row>
    <row r="919" spans="1:5" ht="15.75" x14ac:dyDescent="0.25">
      <c r="A919" s="81" t="s">
        <v>468</v>
      </c>
      <c r="B919" s="85">
        <v>0.1</v>
      </c>
      <c r="C919" s="86" t="s">
        <v>2870</v>
      </c>
      <c r="D919" s="87">
        <f t="shared" si="34"/>
        <v>1.75</v>
      </c>
      <c r="E919" s="87">
        <f t="shared" si="35"/>
        <v>0.17500000000000002</v>
      </c>
    </row>
    <row r="920" spans="1:5" ht="15.75" x14ac:dyDescent="0.25">
      <c r="A920" s="81" t="s">
        <v>1643</v>
      </c>
      <c r="B920" s="82">
        <v>0.2</v>
      </c>
      <c r="C920" s="83" t="s">
        <v>2870</v>
      </c>
      <c r="D920" s="84">
        <f t="shared" si="34"/>
        <v>0.95</v>
      </c>
      <c r="E920" s="84">
        <f t="shared" si="35"/>
        <v>0.19</v>
      </c>
    </row>
    <row r="921" spans="1:5" ht="15.75" x14ac:dyDescent="0.25">
      <c r="A921" s="81" t="s">
        <v>710</v>
      </c>
      <c r="B921" s="85">
        <v>0.4</v>
      </c>
      <c r="C921" s="86" t="s">
        <v>2580</v>
      </c>
      <c r="D921" s="87">
        <f t="shared" si="34"/>
        <v>0.75</v>
      </c>
      <c r="E921" s="87">
        <f t="shared" si="35"/>
        <v>0.30000000000000004</v>
      </c>
    </row>
    <row r="922" spans="1:5" ht="15.75" x14ac:dyDescent="0.25">
      <c r="A922" s="81" t="s">
        <v>1536</v>
      </c>
      <c r="B922" s="82">
        <v>0.1</v>
      </c>
      <c r="C922" s="83" t="s">
        <v>2871</v>
      </c>
      <c r="D922" s="84">
        <f t="shared" si="34"/>
        <v>3.05</v>
      </c>
      <c r="E922" s="84">
        <f t="shared" si="35"/>
        <v>0.30499999999999999</v>
      </c>
    </row>
    <row r="923" spans="1:5" x14ac:dyDescent="0.25">
      <c r="A923" s="81" t="s">
        <v>323</v>
      </c>
      <c r="B923" s="85">
        <v>0.15</v>
      </c>
      <c r="C923" s="88" t="s">
        <v>2580</v>
      </c>
      <c r="D923" s="87">
        <f t="shared" si="34"/>
        <v>3.9499999999999997</v>
      </c>
      <c r="E923" s="87">
        <f t="shared" si="35"/>
        <v>0.59249999999999992</v>
      </c>
    </row>
    <row r="924" spans="1:5" x14ac:dyDescent="0.25">
      <c r="A924" s="81" t="s">
        <v>162</v>
      </c>
      <c r="B924" s="82">
        <v>0.02</v>
      </c>
      <c r="C924" s="89" t="s">
        <v>2580</v>
      </c>
      <c r="D924" s="84">
        <f t="shared" si="34"/>
        <v>10.142070484581497</v>
      </c>
      <c r="E924" s="84">
        <f t="shared" si="35"/>
        <v>0.20284140969162995</v>
      </c>
    </row>
    <row r="925" spans="1:5" x14ac:dyDescent="0.25">
      <c r="A925" s="81" t="s">
        <v>922</v>
      </c>
      <c r="B925" s="85">
        <v>0.01</v>
      </c>
      <c r="C925" s="88" t="s">
        <v>2871</v>
      </c>
      <c r="D925" s="87">
        <f t="shared" si="34"/>
        <v>4.3911917098445592</v>
      </c>
      <c r="E925" s="87">
        <f t="shared" si="35"/>
        <v>4.3911917098445594E-2</v>
      </c>
    </row>
    <row r="926" spans="1:5" x14ac:dyDescent="0.25">
      <c r="A926" s="81" t="s">
        <v>1796</v>
      </c>
      <c r="B926" s="82">
        <v>3.0000000000000001E-3</v>
      </c>
      <c r="C926" s="89" t="s">
        <v>2580</v>
      </c>
      <c r="D926" s="84">
        <f t="shared" si="34"/>
        <v>109.5</v>
      </c>
      <c r="E926" s="84">
        <f t="shared" si="35"/>
        <v>0.32850000000000001</v>
      </c>
    </row>
    <row r="927" spans="1:5" x14ac:dyDescent="0.25">
      <c r="A927" s="81" t="s">
        <v>2522</v>
      </c>
      <c r="B927" s="85">
        <v>0.03</v>
      </c>
      <c r="C927" s="88" t="s">
        <v>2872</v>
      </c>
      <c r="D927" s="87">
        <f t="shared" si="34"/>
        <v>6.1228039894293769</v>
      </c>
      <c r="E927" s="87">
        <f t="shared" si="35"/>
        <v>0.18368411968288129</v>
      </c>
    </row>
    <row r="928" spans="1:5" x14ac:dyDescent="0.25">
      <c r="A928" s="81" t="s">
        <v>1599</v>
      </c>
      <c r="B928" s="82">
        <v>1</v>
      </c>
      <c r="C928" s="89" t="s">
        <v>2580</v>
      </c>
      <c r="D928" s="84">
        <f t="shared" si="34"/>
        <v>0.84292035398230092</v>
      </c>
      <c r="E928" s="84">
        <f t="shared" si="35"/>
        <v>0.84292035398230092</v>
      </c>
    </row>
    <row r="929" spans="1:5" x14ac:dyDescent="0.25">
      <c r="A929" s="81" t="s">
        <v>865</v>
      </c>
      <c r="B929" s="85">
        <v>2E-3</v>
      </c>
      <c r="C929" s="88" t="s">
        <v>2580</v>
      </c>
      <c r="D929" s="87">
        <f t="shared" si="34"/>
        <v>26.5</v>
      </c>
      <c r="E929" s="87">
        <f t="shared" si="35"/>
        <v>5.2999999999999999E-2</v>
      </c>
    </row>
    <row r="930" spans="1:5" x14ac:dyDescent="0.25">
      <c r="A930" s="81" t="s">
        <v>2454</v>
      </c>
      <c r="B930" s="82"/>
      <c r="C930" s="89"/>
      <c r="D930" s="84">
        <f t="shared" si="34"/>
        <v>0</v>
      </c>
      <c r="E930" s="84">
        <f t="shared" si="35"/>
        <v>0</v>
      </c>
    </row>
    <row r="931" spans="1:5" x14ac:dyDescent="0.25">
      <c r="A931" s="81" t="s">
        <v>2454</v>
      </c>
      <c r="B931" s="85"/>
      <c r="C931" s="88"/>
      <c r="D931" s="87">
        <f t="shared" si="34"/>
        <v>0</v>
      </c>
      <c r="E931" s="87">
        <f t="shared" si="35"/>
        <v>0</v>
      </c>
    </row>
    <row r="932" spans="1:5" x14ac:dyDescent="0.25">
      <c r="A932" s="81" t="s">
        <v>2454</v>
      </c>
      <c r="B932" s="82"/>
      <c r="C932" s="89"/>
      <c r="D932" s="84">
        <f t="shared" si="34"/>
        <v>0</v>
      </c>
      <c r="E932" s="84">
        <f t="shared" si="35"/>
        <v>0</v>
      </c>
    </row>
    <row r="933" spans="1:5" x14ac:dyDescent="0.25">
      <c r="A933" s="81" t="s">
        <v>2454</v>
      </c>
      <c r="B933" s="90"/>
      <c r="C933" s="91"/>
      <c r="D933" s="92">
        <f t="shared" si="34"/>
        <v>0</v>
      </c>
      <c r="E933" s="92">
        <f t="shared" si="35"/>
        <v>0</v>
      </c>
    </row>
    <row r="934" spans="1:5" x14ac:dyDescent="0.25">
      <c r="A934" s="81" t="s">
        <v>2454</v>
      </c>
      <c r="B934" s="82"/>
      <c r="C934" s="89"/>
      <c r="D934" s="84">
        <f t="shared" si="34"/>
        <v>0</v>
      </c>
      <c r="E934" s="84">
        <f t="shared" si="35"/>
        <v>0</v>
      </c>
    </row>
    <row r="935" spans="1:5" x14ac:dyDescent="0.25">
      <c r="A935" s="81" t="s">
        <v>2454</v>
      </c>
      <c r="B935" s="85"/>
      <c r="C935" s="88"/>
      <c r="D935" s="87">
        <f t="shared" si="34"/>
        <v>0</v>
      </c>
      <c r="E935" s="87">
        <f t="shared" si="35"/>
        <v>0</v>
      </c>
    </row>
    <row r="936" spans="1:5" ht="15.75" thickBot="1" x14ac:dyDescent="0.3">
      <c r="A936" s="81" t="s">
        <v>2454</v>
      </c>
      <c r="B936" s="93"/>
      <c r="C936" s="94"/>
      <c r="D936" s="95">
        <f t="shared" si="34"/>
        <v>0</v>
      </c>
      <c r="E936" s="95">
        <f t="shared" si="35"/>
        <v>0</v>
      </c>
    </row>
    <row r="937" spans="1:5" ht="16.5" thickBot="1" x14ac:dyDescent="0.3">
      <c r="A937" s="96" t="s">
        <v>2821</v>
      </c>
      <c r="B937" s="97"/>
      <c r="C937" s="97"/>
      <c r="D937" s="98" t="s">
        <v>2822</v>
      </c>
      <c r="E937" s="99">
        <v>1</v>
      </c>
    </row>
    <row r="938" spans="1:5" ht="15.75" x14ac:dyDescent="0.25">
      <c r="A938" s="100"/>
      <c r="B938" s="97"/>
      <c r="C938" s="101"/>
      <c r="D938" s="102" t="s">
        <v>2823</v>
      </c>
      <c r="E938" s="103" t="s">
        <v>2551</v>
      </c>
    </row>
    <row r="939" spans="1:5" ht="15.75" x14ac:dyDescent="0.25">
      <c r="A939" s="104"/>
      <c r="B939" s="105"/>
      <c r="C939" s="106"/>
      <c r="D939" s="102" t="s">
        <v>2824</v>
      </c>
      <c r="E939" s="107" t="s">
        <v>2825</v>
      </c>
    </row>
    <row r="940" spans="1:5" ht="15.75" x14ac:dyDescent="0.25">
      <c r="A940" s="108"/>
      <c r="B940" s="105"/>
      <c r="C940" s="106"/>
      <c r="D940" s="102"/>
      <c r="E940" s="109"/>
    </row>
    <row r="941" spans="1:5" ht="16.5" thickBot="1" x14ac:dyDescent="0.3">
      <c r="A941" s="108"/>
      <c r="B941" s="105"/>
      <c r="C941" s="106"/>
      <c r="D941" s="110"/>
      <c r="E941" s="111"/>
    </row>
    <row r="942" spans="1:5" ht="15.75" x14ac:dyDescent="0.25">
      <c r="A942" s="112"/>
      <c r="B942" s="113"/>
      <c r="C942" s="114"/>
      <c r="D942" s="115" t="s">
        <v>2826</v>
      </c>
      <c r="E942" s="116"/>
    </row>
    <row r="943" spans="1:5" ht="15.75" x14ac:dyDescent="0.25">
      <c r="A943" s="104"/>
      <c r="B943" s="117"/>
      <c r="C943" s="118"/>
      <c r="D943" s="119" t="s">
        <v>2827</v>
      </c>
      <c r="E943" s="120"/>
    </row>
    <row r="944" spans="1:5" ht="15.75" x14ac:dyDescent="0.25">
      <c r="A944" s="104"/>
      <c r="B944" s="117"/>
      <c r="C944" s="118"/>
      <c r="D944" s="119" t="s">
        <v>2828</v>
      </c>
      <c r="E944" s="120"/>
    </row>
    <row r="945" spans="1:5" ht="15.75" x14ac:dyDescent="0.25">
      <c r="A945" s="104"/>
      <c r="B945" s="117"/>
      <c r="C945" s="118"/>
      <c r="D945" s="119"/>
      <c r="E945" s="120"/>
    </row>
    <row r="946" spans="1:5" ht="15.75" x14ac:dyDescent="0.25">
      <c r="A946" s="121"/>
      <c r="B946" s="117"/>
      <c r="C946" s="118"/>
      <c r="D946" s="119"/>
      <c r="E946" s="120"/>
    </row>
    <row r="947" spans="1:5" x14ac:dyDescent="0.25">
      <c r="A947" s="121"/>
      <c r="B947" s="122"/>
      <c r="C947" s="123"/>
      <c r="D947" s="122"/>
      <c r="E947" s="123"/>
    </row>
    <row r="948" spans="1:5" x14ac:dyDescent="0.25">
      <c r="A948" s="121"/>
      <c r="B948" s="122"/>
      <c r="C948" s="123"/>
      <c r="D948" s="122"/>
      <c r="E948" s="123"/>
    </row>
    <row r="949" spans="1:5" ht="15.75" thickBot="1" x14ac:dyDescent="0.3">
      <c r="A949" s="121"/>
      <c r="B949" s="122"/>
      <c r="C949" s="123"/>
      <c r="D949" s="124"/>
      <c r="E949" s="125"/>
    </row>
    <row r="950" spans="1:5" ht="15.75" x14ac:dyDescent="0.25">
      <c r="A950" s="121"/>
      <c r="B950" s="122"/>
      <c r="C950" s="123"/>
      <c r="D950" s="126" t="s">
        <v>2829</v>
      </c>
      <c r="E950" s="123"/>
    </row>
    <row r="951" spans="1:5" x14ac:dyDescent="0.25">
      <c r="A951" s="121"/>
      <c r="B951" s="122"/>
      <c r="C951" s="123"/>
      <c r="D951" s="122"/>
      <c r="E951" s="123"/>
    </row>
    <row r="952" spans="1:5" x14ac:dyDescent="0.25">
      <c r="A952" s="121"/>
      <c r="B952" s="122"/>
      <c r="C952" s="123"/>
      <c r="D952" s="122" t="s">
        <v>2830</v>
      </c>
      <c r="E952" s="123"/>
    </row>
    <row r="953" spans="1:5" ht="15.75" thickBot="1" x14ac:dyDescent="0.3">
      <c r="A953" s="127"/>
      <c r="B953" s="124"/>
      <c r="C953" s="125"/>
      <c r="D953" s="122" t="s">
        <v>2831</v>
      </c>
      <c r="E953" s="123"/>
    </row>
    <row r="954" spans="1:5" ht="15.75" x14ac:dyDescent="0.25">
      <c r="A954" s="128" t="s">
        <v>2832</v>
      </c>
      <c r="B954" s="129"/>
      <c r="C954" s="129"/>
      <c r="D954" s="121" t="s">
        <v>2833</v>
      </c>
      <c r="E954" s="123"/>
    </row>
    <row r="955" spans="1:5" ht="15.75" x14ac:dyDescent="0.25">
      <c r="A955" s="130"/>
      <c r="B955" s="131"/>
      <c r="C955" s="131"/>
      <c r="D955" s="132" t="s">
        <v>2834</v>
      </c>
      <c r="E955" s="120"/>
    </row>
    <row r="956" spans="1:5" ht="77.25" x14ac:dyDescent="0.25">
      <c r="A956" s="130"/>
      <c r="B956" s="131"/>
      <c r="C956" s="131"/>
      <c r="D956" s="133" t="s">
        <v>2835</v>
      </c>
      <c r="E956" s="134"/>
    </row>
    <row r="957" spans="1:5" x14ac:dyDescent="0.25">
      <c r="A957" s="130"/>
      <c r="B957" s="129"/>
      <c r="C957" s="129"/>
      <c r="D957" s="135" t="s">
        <v>2836</v>
      </c>
      <c r="E957" s="136"/>
    </row>
    <row r="958" spans="1:5" x14ac:dyDescent="0.25">
      <c r="A958" s="130"/>
      <c r="B958" s="129"/>
      <c r="C958" s="129"/>
      <c r="D958" s="137"/>
      <c r="E958" s="136"/>
    </row>
    <row r="959" spans="1:5" x14ac:dyDescent="0.25">
      <c r="A959" s="130"/>
      <c r="B959" s="129"/>
      <c r="C959" s="129"/>
      <c r="D959" s="121"/>
      <c r="E959" s="123"/>
    </row>
    <row r="960" spans="1:5" x14ac:dyDescent="0.25">
      <c r="A960" s="130"/>
      <c r="B960" s="129"/>
      <c r="C960" s="129"/>
      <c r="D960" s="121"/>
      <c r="E960" s="123"/>
    </row>
    <row r="961" spans="1:5" x14ac:dyDescent="0.25">
      <c r="A961" s="130"/>
      <c r="B961" s="129"/>
      <c r="C961" s="129"/>
      <c r="D961" s="121"/>
      <c r="E961" s="123"/>
    </row>
    <row r="962" spans="1:5" ht="15.75" thickBot="1" x14ac:dyDescent="0.3">
      <c r="A962" s="130"/>
      <c r="B962" s="129"/>
      <c r="C962" s="129"/>
      <c r="D962" s="121"/>
      <c r="E962" s="123"/>
    </row>
    <row r="963" spans="1:5" ht="15.75" x14ac:dyDescent="0.25">
      <c r="A963" s="130"/>
      <c r="B963" s="129"/>
      <c r="C963" s="129"/>
      <c r="D963" s="138" t="s">
        <v>2837</v>
      </c>
      <c r="E963" s="139">
        <f>SUM(E918:E936)</f>
        <v>8.1853578004552574</v>
      </c>
    </row>
    <row r="964" spans="1:5" ht="15.75" x14ac:dyDescent="0.25">
      <c r="A964" s="130"/>
      <c r="B964" s="129"/>
      <c r="C964" s="129"/>
      <c r="D964" s="138" t="s">
        <v>2822</v>
      </c>
      <c r="E964" s="140">
        <f>E937</f>
        <v>1</v>
      </c>
    </row>
    <row r="965" spans="1:5" ht="15.75" x14ac:dyDescent="0.25">
      <c r="A965" s="130"/>
      <c r="B965" s="129"/>
      <c r="C965" s="129"/>
      <c r="D965" s="138" t="s">
        <v>2838</v>
      </c>
      <c r="E965" s="141">
        <f>E963/E964</f>
        <v>8.1853578004552574</v>
      </c>
    </row>
    <row r="966" spans="1:5" ht="15.75" x14ac:dyDescent="0.25">
      <c r="A966" s="130"/>
      <c r="B966" s="129"/>
      <c r="C966" s="129"/>
      <c r="D966" s="138" t="s">
        <v>2839</v>
      </c>
      <c r="E966" s="141">
        <v>0.1</v>
      </c>
    </row>
    <row r="967" spans="1:5" ht="15.75" x14ac:dyDescent="0.25">
      <c r="A967" s="130"/>
      <c r="B967" s="129"/>
      <c r="C967" s="129"/>
      <c r="D967" s="138" t="s">
        <v>2840</v>
      </c>
      <c r="E967" s="141">
        <f>E965+E966</f>
        <v>8.285357800455257</v>
      </c>
    </row>
    <row r="968" spans="1:5" ht="15.75" x14ac:dyDescent="0.25">
      <c r="A968" s="130"/>
      <c r="B968" s="129"/>
      <c r="C968" s="129"/>
      <c r="D968" s="138" t="s">
        <v>2841</v>
      </c>
      <c r="E968" s="142">
        <v>28</v>
      </c>
    </row>
    <row r="969" spans="1:5" ht="16.5" thickBot="1" x14ac:dyDescent="0.3">
      <c r="A969" s="143"/>
      <c r="B969" s="144"/>
      <c r="C969" s="144"/>
      <c r="D969" s="138" t="s">
        <v>2842</v>
      </c>
      <c r="E969" s="145">
        <f>E967/E968</f>
        <v>0.2959056357305449</v>
      </c>
    </row>
    <row r="970" spans="1:5" x14ac:dyDescent="0.25">
      <c r="A970" s="146"/>
      <c r="B970" s="147"/>
      <c r="C970" s="148"/>
      <c r="D970" s="148"/>
      <c r="E970" s="149"/>
    </row>
    <row r="971" spans="1:5" ht="15.75" thickBot="1" x14ac:dyDescent="0.3">
      <c r="A971" s="150"/>
      <c r="B971" s="151"/>
      <c r="C971" s="152"/>
      <c r="D971" s="152"/>
      <c r="E971" s="153"/>
    </row>
    <row r="972" spans="1:5" ht="30" x14ac:dyDescent="0.4">
      <c r="A972" s="70" t="s">
        <v>2814</v>
      </c>
      <c r="B972" s="155" t="s">
        <v>2874</v>
      </c>
      <c r="C972" s="154"/>
      <c r="D972" s="72"/>
      <c r="E972" s="73"/>
    </row>
    <row r="973" spans="1:5" ht="15.75" thickBot="1" x14ac:dyDescent="0.3">
      <c r="A973" s="74"/>
      <c r="B973" s="75"/>
      <c r="C973" s="75"/>
      <c r="D973" s="75"/>
      <c r="E973" s="76"/>
    </row>
    <row r="974" spans="1:5" ht="15.75" thickBot="1" x14ac:dyDescent="0.3">
      <c r="A974" s="77" t="s">
        <v>2816</v>
      </c>
      <c r="B974" s="78" t="s">
        <v>2817</v>
      </c>
      <c r="C974" s="79" t="s">
        <v>2818</v>
      </c>
      <c r="D974" s="79" t="s">
        <v>2819</v>
      </c>
      <c r="E974" s="80" t="s">
        <v>2820</v>
      </c>
    </row>
    <row r="975" spans="1:5" ht="15.75" x14ac:dyDescent="0.25">
      <c r="A975" s="81" t="s">
        <v>1219</v>
      </c>
      <c r="B975" s="82">
        <v>0.35</v>
      </c>
      <c r="C975" s="83" t="s">
        <v>2580</v>
      </c>
      <c r="D975" s="84">
        <f t="shared" ref="D975:D993" si="36">IF($A975&lt;&gt;"",VLOOKUP($A975,PRODUITS_ET_RECETTES,4,FALSE),"")</f>
        <v>8</v>
      </c>
      <c r="E975" s="84">
        <f t="shared" ref="E975:E993" si="37">SUM(B975*D975)</f>
        <v>2.8</v>
      </c>
    </row>
    <row r="976" spans="1:5" ht="15.75" x14ac:dyDescent="0.25">
      <c r="A976" s="81" t="s">
        <v>554</v>
      </c>
      <c r="B976" s="85">
        <v>0.15</v>
      </c>
      <c r="C976" s="86" t="s">
        <v>2580</v>
      </c>
      <c r="D976" s="87">
        <f t="shared" si="36"/>
        <v>3.8546255506607929</v>
      </c>
      <c r="E976" s="87">
        <f t="shared" si="37"/>
        <v>0.57819383259911894</v>
      </c>
    </row>
    <row r="977" spans="1:5" ht="15.75" x14ac:dyDescent="0.25">
      <c r="A977" s="81" t="s">
        <v>1425</v>
      </c>
      <c r="B977" s="82">
        <v>0.01</v>
      </c>
      <c r="C977" s="83" t="s">
        <v>2580</v>
      </c>
      <c r="D977" s="84">
        <f t="shared" si="36"/>
        <v>49.95</v>
      </c>
      <c r="E977" s="84">
        <f t="shared" si="37"/>
        <v>0.49950000000000006</v>
      </c>
    </row>
    <row r="978" spans="1:5" ht="15.75" x14ac:dyDescent="0.25">
      <c r="A978" s="81" t="s">
        <v>918</v>
      </c>
      <c r="B978" s="85">
        <v>2.5000000000000001E-2</v>
      </c>
      <c r="C978" s="86" t="s">
        <v>2580</v>
      </c>
      <c r="D978" s="87">
        <f t="shared" si="36"/>
        <v>30</v>
      </c>
      <c r="E978" s="87">
        <f t="shared" si="37"/>
        <v>0.75</v>
      </c>
    </row>
    <row r="979" spans="1:5" ht="15.75" x14ac:dyDescent="0.25">
      <c r="A979" s="81" t="s">
        <v>571</v>
      </c>
      <c r="B979" s="82">
        <v>0.05</v>
      </c>
      <c r="C979" s="83" t="s">
        <v>2872</v>
      </c>
      <c r="D979" s="84">
        <f t="shared" si="36"/>
        <v>5</v>
      </c>
      <c r="E979" s="84">
        <f t="shared" si="37"/>
        <v>0.25</v>
      </c>
    </row>
    <row r="980" spans="1:5" x14ac:dyDescent="0.25">
      <c r="A980" s="81" t="s">
        <v>709</v>
      </c>
      <c r="B980" s="85">
        <v>0.05</v>
      </c>
      <c r="C980" s="88" t="s">
        <v>2580</v>
      </c>
      <c r="D980" s="87">
        <f t="shared" si="36"/>
        <v>3.1456953642384105</v>
      </c>
      <c r="E980" s="87">
        <f t="shared" si="37"/>
        <v>0.15728476821192053</v>
      </c>
    </row>
    <row r="981" spans="1:5" x14ac:dyDescent="0.25">
      <c r="A981" s="81" t="s">
        <v>1479</v>
      </c>
      <c r="B981" s="82">
        <v>3.0000000000000001E-3</v>
      </c>
      <c r="C981" s="89" t="s">
        <v>2580</v>
      </c>
      <c r="D981" s="84">
        <f t="shared" si="36"/>
        <v>12</v>
      </c>
      <c r="E981" s="84">
        <f t="shared" si="37"/>
        <v>3.6000000000000004E-2</v>
      </c>
    </row>
    <row r="982" spans="1:5" x14ac:dyDescent="0.25">
      <c r="A982" s="81" t="s">
        <v>2161</v>
      </c>
      <c r="B982" s="85">
        <v>5.0000000000000001E-3</v>
      </c>
      <c r="C982" s="88" t="s">
        <v>2872</v>
      </c>
      <c r="D982" s="87">
        <f t="shared" si="36"/>
        <v>12.251250000000001</v>
      </c>
      <c r="E982" s="87">
        <f t="shared" si="37"/>
        <v>6.1256250000000005E-2</v>
      </c>
    </row>
    <row r="983" spans="1:5" x14ac:dyDescent="0.25">
      <c r="A983" s="81" t="s">
        <v>2456</v>
      </c>
      <c r="B983" s="82">
        <v>0.05</v>
      </c>
      <c r="C983" s="89" t="s">
        <v>2872</v>
      </c>
      <c r="D983" s="84">
        <f t="shared" si="36"/>
        <v>7.9459999999999997</v>
      </c>
      <c r="E983" s="84">
        <f t="shared" si="37"/>
        <v>0.39729999999999999</v>
      </c>
    </row>
    <row r="984" spans="1:5" x14ac:dyDescent="0.25">
      <c r="A984" s="81" t="s">
        <v>15</v>
      </c>
      <c r="B984" s="85">
        <v>2.5000000000000001E-2</v>
      </c>
      <c r="C984" s="88" t="s">
        <v>2872</v>
      </c>
      <c r="D984" s="87">
        <f t="shared" si="36"/>
        <v>4.2079646017699117</v>
      </c>
      <c r="E984" s="87">
        <f t="shared" si="37"/>
        <v>0.1051991150442478</v>
      </c>
    </row>
    <row r="985" spans="1:5" x14ac:dyDescent="0.25">
      <c r="A985" s="81" t="s">
        <v>162</v>
      </c>
      <c r="B985" s="82">
        <v>2.5000000000000001E-2</v>
      </c>
      <c r="C985" s="89" t="s">
        <v>2580</v>
      </c>
      <c r="D985" s="84">
        <f t="shared" si="36"/>
        <v>10.142070484581497</v>
      </c>
      <c r="E985" s="84">
        <f t="shared" si="37"/>
        <v>0.25355176211453745</v>
      </c>
    </row>
    <row r="986" spans="1:5" x14ac:dyDescent="0.25">
      <c r="A986" s="81" t="s">
        <v>468</v>
      </c>
      <c r="B986" s="85">
        <v>0.05</v>
      </c>
      <c r="C986" s="88" t="s">
        <v>2870</v>
      </c>
      <c r="D986" s="87">
        <f t="shared" si="36"/>
        <v>1.75</v>
      </c>
      <c r="E986" s="87">
        <f t="shared" si="37"/>
        <v>8.7500000000000008E-2</v>
      </c>
    </row>
    <row r="987" spans="1:5" x14ac:dyDescent="0.25">
      <c r="A987" s="81" t="s">
        <v>1643</v>
      </c>
      <c r="B987" s="82">
        <v>0.05</v>
      </c>
      <c r="C987" s="89" t="s">
        <v>2870</v>
      </c>
      <c r="D987" s="84">
        <f t="shared" si="36"/>
        <v>0.95</v>
      </c>
      <c r="E987" s="84">
        <f t="shared" si="37"/>
        <v>4.7500000000000001E-2</v>
      </c>
    </row>
    <row r="988" spans="1:5" x14ac:dyDescent="0.25">
      <c r="A988" s="81" t="s">
        <v>1585</v>
      </c>
      <c r="B988" s="85">
        <v>0.03</v>
      </c>
      <c r="C988" s="88" t="s">
        <v>2580</v>
      </c>
      <c r="D988" s="87">
        <f t="shared" si="36"/>
        <v>22.43</v>
      </c>
      <c r="E988" s="87">
        <f t="shared" si="37"/>
        <v>0.67289999999999994</v>
      </c>
    </row>
    <row r="989" spans="1:5" x14ac:dyDescent="0.25">
      <c r="A989" s="81" t="s">
        <v>1104</v>
      </c>
      <c r="B989" s="82">
        <v>0.01</v>
      </c>
      <c r="C989" s="89" t="s">
        <v>2872</v>
      </c>
      <c r="D989" s="84">
        <f t="shared" si="36"/>
        <v>7.5</v>
      </c>
      <c r="E989" s="84">
        <f t="shared" si="37"/>
        <v>7.4999999999999997E-2</v>
      </c>
    </row>
    <row r="990" spans="1:5" x14ac:dyDescent="0.25">
      <c r="A990" s="81" t="s">
        <v>2454</v>
      </c>
      <c r="B990" s="90"/>
      <c r="C990" s="91"/>
      <c r="D990" s="92">
        <f t="shared" si="36"/>
        <v>0</v>
      </c>
      <c r="E990" s="92">
        <f t="shared" si="37"/>
        <v>0</v>
      </c>
    </row>
    <row r="991" spans="1:5" x14ac:dyDescent="0.25">
      <c r="A991" s="81" t="s">
        <v>2454</v>
      </c>
      <c r="B991" s="82"/>
      <c r="C991" s="89"/>
      <c r="D991" s="84">
        <f t="shared" si="36"/>
        <v>0</v>
      </c>
      <c r="E991" s="84">
        <f t="shared" si="37"/>
        <v>0</v>
      </c>
    </row>
    <row r="992" spans="1:5" x14ac:dyDescent="0.25">
      <c r="A992" s="81" t="s">
        <v>2454</v>
      </c>
      <c r="B992" s="85"/>
      <c r="C992" s="88"/>
      <c r="D992" s="87">
        <f t="shared" si="36"/>
        <v>0</v>
      </c>
      <c r="E992" s="87">
        <f t="shared" si="37"/>
        <v>0</v>
      </c>
    </row>
    <row r="993" spans="1:5" ht="15.75" thickBot="1" x14ac:dyDescent="0.3">
      <c r="A993" s="81" t="s">
        <v>2454</v>
      </c>
      <c r="B993" s="93"/>
      <c r="C993" s="94"/>
      <c r="D993" s="95">
        <f t="shared" si="36"/>
        <v>0</v>
      </c>
      <c r="E993" s="95">
        <f t="shared" si="37"/>
        <v>0</v>
      </c>
    </row>
    <row r="994" spans="1:5" ht="16.5" thickBot="1" x14ac:dyDescent="0.3">
      <c r="A994" s="96" t="s">
        <v>2821</v>
      </c>
      <c r="B994" s="97"/>
      <c r="C994" s="97"/>
      <c r="D994" s="98" t="s">
        <v>2822</v>
      </c>
      <c r="E994" s="99">
        <v>1</v>
      </c>
    </row>
    <row r="995" spans="1:5" ht="15.75" x14ac:dyDescent="0.25">
      <c r="A995" s="100"/>
      <c r="B995" s="97"/>
      <c r="C995" s="101"/>
      <c r="D995" s="102" t="s">
        <v>2823</v>
      </c>
      <c r="E995" s="103" t="s">
        <v>2551</v>
      </c>
    </row>
    <row r="996" spans="1:5" ht="15.75" x14ac:dyDescent="0.25">
      <c r="A996" s="104"/>
      <c r="B996" s="105"/>
      <c r="C996" s="106"/>
      <c r="D996" s="102" t="s">
        <v>2824</v>
      </c>
      <c r="E996" s="107" t="s">
        <v>2825</v>
      </c>
    </row>
    <row r="997" spans="1:5" ht="15.75" x14ac:dyDescent="0.25">
      <c r="A997" s="108"/>
      <c r="B997" s="105"/>
      <c r="C997" s="106"/>
      <c r="D997" s="102"/>
      <c r="E997" s="109"/>
    </row>
    <row r="998" spans="1:5" ht="16.5" thickBot="1" x14ac:dyDescent="0.3">
      <c r="A998" s="108"/>
      <c r="B998" s="105"/>
      <c r="C998" s="106"/>
      <c r="D998" s="110"/>
      <c r="E998" s="111"/>
    </row>
    <row r="999" spans="1:5" ht="15.75" x14ac:dyDescent="0.25">
      <c r="A999" s="112"/>
      <c r="B999" s="113"/>
      <c r="C999" s="114"/>
      <c r="D999" s="115" t="s">
        <v>2826</v>
      </c>
      <c r="E999" s="116"/>
    </row>
    <row r="1000" spans="1:5" ht="15.75" x14ac:dyDescent="0.25">
      <c r="A1000" s="104"/>
      <c r="B1000" s="117"/>
      <c r="C1000" s="118"/>
      <c r="D1000" s="119" t="s">
        <v>2827</v>
      </c>
      <c r="E1000" s="120"/>
    </row>
    <row r="1001" spans="1:5" ht="15.75" x14ac:dyDescent="0.25">
      <c r="A1001" s="104"/>
      <c r="B1001" s="117"/>
      <c r="C1001" s="118"/>
      <c r="D1001" s="119" t="s">
        <v>2828</v>
      </c>
      <c r="E1001" s="120"/>
    </row>
    <row r="1002" spans="1:5" ht="15.75" x14ac:dyDescent="0.25">
      <c r="A1002" s="104"/>
      <c r="B1002" s="117"/>
      <c r="C1002" s="118"/>
      <c r="D1002" s="119"/>
      <c r="E1002" s="120"/>
    </row>
    <row r="1003" spans="1:5" ht="15.75" x14ac:dyDescent="0.25">
      <c r="A1003" s="121"/>
      <c r="B1003" s="117"/>
      <c r="C1003" s="118"/>
      <c r="D1003" s="119"/>
      <c r="E1003" s="120"/>
    </row>
    <row r="1004" spans="1:5" x14ac:dyDescent="0.25">
      <c r="A1004" s="121"/>
      <c r="B1004" s="122"/>
      <c r="C1004" s="123"/>
      <c r="D1004" s="122"/>
      <c r="E1004" s="123"/>
    </row>
    <row r="1005" spans="1:5" x14ac:dyDescent="0.25">
      <c r="A1005" s="121"/>
      <c r="B1005" s="122"/>
      <c r="C1005" s="123"/>
      <c r="D1005" s="122"/>
      <c r="E1005" s="123"/>
    </row>
    <row r="1006" spans="1:5" ht="15.75" thickBot="1" x14ac:dyDescent="0.3">
      <c r="A1006" s="121"/>
      <c r="B1006" s="122"/>
      <c r="C1006" s="123"/>
      <c r="D1006" s="124"/>
      <c r="E1006" s="125"/>
    </row>
    <row r="1007" spans="1:5" ht="15.75" x14ac:dyDescent="0.25">
      <c r="A1007" s="121"/>
      <c r="B1007" s="122"/>
      <c r="C1007" s="123"/>
      <c r="D1007" s="126" t="s">
        <v>2829</v>
      </c>
      <c r="E1007" s="123"/>
    </row>
    <row r="1008" spans="1:5" x14ac:dyDescent="0.25">
      <c r="A1008" s="121"/>
      <c r="B1008" s="122"/>
      <c r="C1008" s="123"/>
      <c r="D1008" s="122"/>
      <c r="E1008" s="123"/>
    </row>
    <row r="1009" spans="1:5" x14ac:dyDescent="0.25">
      <c r="A1009" s="121"/>
      <c r="B1009" s="122"/>
      <c r="C1009" s="123"/>
      <c r="D1009" s="122" t="s">
        <v>2830</v>
      </c>
      <c r="E1009" s="123"/>
    </row>
    <row r="1010" spans="1:5" ht="15.75" thickBot="1" x14ac:dyDescent="0.3">
      <c r="A1010" s="127"/>
      <c r="B1010" s="124"/>
      <c r="C1010" s="125"/>
      <c r="D1010" s="122" t="s">
        <v>2831</v>
      </c>
      <c r="E1010" s="123"/>
    </row>
    <row r="1011" spans="1:5" ht="15.75" x14ac:dyDescent="0.25">
      <c r="A1011" s="128" t="s">
        <v>2832</v>
      </c>
      <c r="B1011" s="129"/>
      <c r="C1011" s="129"/>
      <c r="D1011" s="121" t="s">
        <v>2833</v>
      </c>
      <c r="E1011" s="123"/>
    </row>
    <row r="1012" spans="1:5" ht="15.75" x14ac:dyDescent="0.25">
      <c r="A1012" s="130"/>
      <c r="B1012" s="131"/>
      <c r="C1012" s="131"/>
      <c r="D1012" s="132" t="s">
        <v>2834</v>
      </c>
      <c r="E1012" s="120"/>
    </row>
    <row r="1013" spans="1:5" ht="77.25" x14ac:dyDescent="0.25">
      <c r="A1013" s="130"/>
      <c r="B1013" s="131"/>
      <c r="C1013" s="131"/>
      <c r="D1013" s="133" t="s">
        <v>2835</v>
      </c>
      <c r="E1013" s="134"/>
    </row>
    <row r="1014" spans="1:5" x14ac:dyDescent="0.25">
      <c r="A1014" s="130"/>
      <c r="B1014" s="129"/>
      <c r="C1014" s="129"/>
      <c r="D1014" s="135" t="s">
        <v>2836</v>
      </c>
      <c r="E1014" s="136"/>
    </row>
    <row r="1015" spans="1:5" x14ac:dyDescent="0.25">
      <c r="A1015" s="130"/>
      <c r="B1015" s="129"/>
      <c r="C1015" s="129"/>
      <c r="D1015" s="137"/>
      <c r="E1015" s="136"/>
    </row>
    <row r="1016" spans="1:5" x14ac:dyDescent="0.25">
      <c r="A1016" s="130"/>
      <c r="B1016" s="129"/>
      <c r="C1016" s="129"/>
      <c r="D1016" s="121"/>
      <c r="E1016" s="123"/>
    </row>
    <row r="1017" spans="1:5" x14ac:dyDescent="0.25">
      <c r="A1017" s="130"/>
      <c r="B1017" s="129"/>
      <c r="C1017" s="129"/>
      <c r="D1017" s="121"/>
      <c r="E1017" s="123"/>
    </row>
    <row r="1018" spans="1:5" x14ac:dyDescent="0.25">
      <c r="A1018" s="130"/>
      <c r="B1018" s="129"/>
      <c r="C1018" s="129"/>
      <c r="D1018" s="121"/>
      <c r="E1018" s="123"/>
    </row>
    <row r="1019" spans="1:5" ht="15.75" thickBot="1" x14ac:dyDescent="0.3">
      <c r="A1019" s="130"/>
      <c r="B1019" s="129"/>
      <c r="C1019" s="129"/>
      <c r="D1019" s="121"/>
      <c r="E1019" s="123"/>
    </row>
    <row r="1020" spans="1:5" ht="15.75" x14ac:dyDescent="0.25">
      <c r="A1020" s="130"/>
      <c r="B1020" s="129"/>
      <c r="C1020" s="129"/>
      <c r="D1020" s="138" t="s">
        <v>2837</v>
      </c>
      <c r="E1020" s="139">
        <f>SUM(E975:E993)</f>
        <v>6.7711857279698258</v>
      </c>
    </row>
    <row r="1021" spans="1:5" ht="15.75" x14ac:dyDescent="0.25">
      <c r="A1021" s="130"/>
      <c r="B1021" s="129"/>
      <c r="C1021" s="129"/>
      <c r="D1021" s="138" t="s">
        <v>2822</v>
      </c>
      <c r="E1021" s="140">
        <f>E994</f>
        <v>1</v>
      </c>
    </row>
    <row r="1022" spans="1:5" ht="15.75" x14ac:dyDescent="0.25">
      <c r="A1022" s="130"/>
      <c r="B1022" s="129"/>
      <c r="C1022" s="129"/>
      <c r="D1022" s="138" t="s">
        <v>2838</v>
      </c>
      <c r="E1022" s="141">
        <f>E1020/E1021</f>
        <v>6.7711857279698258</v>
      </c>
    </row>
    <row r="1023" spans="1:5" ht="15.75" x14ac:dyDescent="0.25">
      <c r="A1023" s="130"/>
      <c r="B1023" s="129"/>
      <c r="C1023" s="129"/>
      <c r="D1023" s="138" t="s">
        <v>2839</v>
      </c>
      <c r="E1023" s="141">
        <v>0.1</v>
      </c>
    </row>
    <row r="1024" spans="1:5" ht="15.75" x14ac:dyDescent="0.25">
      <c r="A1024" s="130"/>
      <c r="B1024" s="129"/>
      <c r="C1024" s="129"/>
      <c r="D1024" s="138" t="s">
        <v>2840</v>
      </c>
      <c r="E1024" s="141">
        <f>E1022+E1023</f>
        <v>6.8711857279698254</v>
      </c>
    </row>
    <row r="1025" spans="1:5" ht="15.75" x14ac:dyDescent="0.25">
      <c r="A1025" s="130"/>
      <c r="B1025" s="129"/>
      <c r="C1025" s="129"/>
      <c r="D1025" s="138" t="s">
        <v>2841</v>
      </c>
      <c r="E1025" s="142">
        <v>26</v>
      </c>
    </row>
    <row r="1026" spans="1:5" ht="16.5" thickBot="1" x14ac:dyDescent="0.3">
      <c r="A1026" s="143"/>
      <c r="B1026" s="144"/>
      <c r="C1026" s="144"/>
      <c r="D1026" s="138" t="s">
        <v>2842</v>
      </c>
      <c r="E1026" s="145">
        <f>E1024/E1025</f>
        <v>0.26427637415268557</v>
      </c>
    </row>
    <row r="1027" spans="1:5" x14ac:dyDescent="0.25">
      <c r="A1027" s="146"/>
      <c r="B1027" s="147"/>
      <c r="C1027" s="148"/>
      <c r="D1027" s="148"/>
      <c r="E1027" s="149"/>
    </row>
    <row r="1028" spans="1:5" ht="15.75" thickBot="1" x14ac:dyDescent="0.3">
      <c r="A1028" s="150"/>
      <c r="B1028" s="151"/>
      <c r="C1028" s="152"/>
      <c r="D1028" s="152"/>
      <c r="E1028" s="153"/>
    </row>
    <row r="1029" spans="1:5" ht="30" x14ac:dyDescent="0.4">
      <c r="A1029" s="70" t="s">
        <v>2814</v>
      </c>
      <c r="B1029" s="155" t="s">
        <v>2875</v>
      </c>
      <c r="C1029" s="154"/>
      <c r="D1029" s="72"/>
      <c r="E1029" s="73"/>
    </row>
    <row r="1030" spans="1:5" ht="15.75" thickBot="1" x14ac:dyDescent="0.3">
      <c r="A1030" s="74"/>
      <c r="B1030" s="75"/>
      <c r="C1030" s="75"/>
      <c r="D1030" s="75"/>
      <c r="E1030" s="76"/>
    </row>
    <row r="1031" spans="1:5" ht="15.75" thickBot="1" x14ac:dyDescent="0.3">
      <c r="A1031" s="77" t="s">
        <v>2816</v>
      </c>
      <c r="B1031" s="78" t="s">
        <v>2817</v>
      </c>
      <c r="C1031" s="79" t="s">
        <v>2818</v>
      </c>
      <c r="D1031" s="79" t="s">
        <v>2819</v>
      </c>
      <c r="E1031" s="80" t="s">
        <v>2820</v>
      </c>
    </row>
    <row r="1032" spans="1:5" ht="15.75" x14ac:dyDescent="0.25">
      <c r="A1032" s="81" t="s">
        <v>1219</v>
      </c>
      <c r="B1032" s="82">
        <v>0.2</v>
      </c>
      <c r="C1032" s="83" t="s">
        <v>2580</v>
      </c>
      <c r="D1032" s="84">
        <f t="shared" ref="D1032:D1050" si="38">IF($A1032&lt;&gt;"",VLOOKUP($A1032,PRODUITS_ET_RECETTES,4,FALSE),"")</f>
        <v>8</v>
      </c>
      <c r="E1032" s="84">
        <f t="shared" ref="E1032:E1050" si="39">SUM(B1032*D1032)</f>
        <v>1.6</v>
      </c>
    </row>
    <row r="1033" spans="1:5" ht="15.75" x14ac:dyDescent="0.25">
      <c r="A1033" s="81" t="s">
        <v>459</v>
      </c>
      <c r="B1033" s="85">
        <v>0.1</v>
      </c>
      <c r="C1033" s="86" t="s">
        <v>2580</v>
      </c>
      <c r="D1033" s="87">
        <f t="shared" si="38"/>
        <v>1.5</v>
      </c>
      <c r="E1033" s="87">
        <f t="shared" si="39"/>
        <v>0.15000000000000002</v>
      </c>
    </row>
    <row r="1034" spans="1:5" ht="15.75" x14ac:dyDescent="0.25">
      <c r="A1034" s="81" t="s">
        <v>1425</v>
      </c>
      <c r="B1034" s="82">
        <v>1.4999999999999999E-2</v>
      </c>
      <c r="C1034" s="83" t="s">
        <v>2580</v>
      </c>
      <c r="D1034" s="84">
        <f t="shared" si="38"/>
        <v>49.95</v>
      </c>
      <c r="E1034" s="84">
        <f t="shared" si="39"/>
        <v>0.74924999999999997</v>
      </c>
    </row>
    <row r="1035" spans="1:5" ht="15.75" x14ac:dyDescent="0.25">
      <c r="A1035" s="81" t="s">
        <v>918</v>
      </c>
      <c r="B1035" s="85">
        <v>2.5000000000000001E-2</v>
      </c>
      <c r="C1035" s="86" t="s">
        <v>2580</v>
      </c>
      <c r="D1035" s="87">
        <f t="shared" si="38"/>
        <v>30</v>
      </c>
      <c r="E1035" s="87">
        <f t="shared" si="39"/>
        <v>0.75</v>
      </c>
    </row>
    <row r="1036" spans="1:5" ht="15.75" x14ac:dyDescent="0.25">
      <c r="A1036" s="81" t="s">
        <v>571</v>
      </c>
      <c r="B1036" s="82">
        <v>0.08</v>
      </c>
      <c r="C1036" s="83" t="s">
        <v>2872</v>
      </c>
      <c r="D1036" s="84">
        <f t="shared" si="38"/>
        <v>5</v>
      </c>
      <c r="E1036" s="84">
        <f t="shared" si="39"/>
        <v>0.4</v>
      </c>
    </row>
    <row r="1037" spans="1:5" x14ac:dyDescent="0.25">
      <c r="A1037" s="81" t="s">
        <v>709</v>
      </c>
      <c r="B1037" s="85">
        <v>2.5000000000000001E-2</v>
      </c>
      <c r="C1037" s="88" t="s">
        <v>2580</v>
      </c>
      <c r="D1037" s="87">
        <f t="shared" si="38"/>
        <v>3.1456953642384105</v>
      </c>
      <c r="E1037" s="87">
        <f t="shared" si="39"/>
        <v>7.8642384105960264E-2</v>
      </c>
    </row>
    <row r="1038" spans="1:5" x14ac:dyDescent="0.25">
      <c r="A1038" s="81" t="s">
        <v>1479</v>
      </c>
      <c r="B1038" s="82">
        <v>3.0000000000000001E-3</v>
      </c>
      <c r="C1038" s="89" t="s">
        <v>2580</v>
      </c>
      <c r="D1038" s="84">
        <f t="shared" si="38"/>
        <v>12</v>
      </c>
      <c r="E1038" s="84">
        <f t="shared" si="39"/>
        <v>3.6000000000000004E-2</v>
      </c>
    </row>
    <row r="1039" spans="1:5" x14ac:dyDescent="0.25">
      <c r="A1039" s="81" t="s">
        <v>2161</v>
      </c>
      <c r="B1039" s="85">
        <v>5.0000000000000001E-3</v>
      </c>
      <c r="C1039" s="88" t="s">
        <v>2872</v>
      </c>
      <c r="D1039" s="87">
        <f t="shared" si="38"/>
        <v>12.251250000000001</v>
      </c>
      <c r="E1039" s="87">
        <f t="shared" si="39"/>
        <v>6.1256250000000005E-2</v>
      </c>
    </row>
    <row r="1040" spans="1:5" x14ac:dyDescent="0.25">
      <c r="A1040" s="81" t="s">
        <v>2456</v>
      </c>
      <c r="B1040" s="82">
        <v>2.5000000000000001E-2</v>
      </c>
      <c r="C1040" s="89" t="s">
        <v>2872</v>
      </c>
      <c r="D1040" s="84">
        <f t="shared" si="38"/>
        <v>7.9459999999999997</v>
      </c>
      <c r="E1040" s="84">
        <f t="shared" si="39"/>
        <v>0.19864999999999999</v>
      </c>
    </row>
    <row r="1041" spans="1:5" x14ac:dyDescent="0.25">
      <c r="A1041" s="81" t="s">
        <v>15</v>
      </c>
      <c r="B1041" s="85">
        <v>0.01</v>
      </c>
      <c r="C1041" s="88" t="s">
        <v>2872</v>
      </c>
      <c r="D1041" s="87">
        <f t="shared" si="38"/>
        <v>4.2079646017699117</v>
      </c>
      <c r="E1041" s="87">
        <f t="shared" si="39"/>
        <v>4.2079646017699118E-2</v>
      </c>
    </row>
    <row r="1042" spans="1:5" x14ac:dyDescent="0.25">
      <c r="A1042" s="81" t="s">
        <v>162</v>
      </c>
      <c r="B1042" s="82">
        <v>1.4999999999999999E-2</v>
      </c>
      <c r="C1042" s="89" t="s">
        <v>2580</v>
      </c>
      <c r="D1042" s="84">
        <f t="shared" si="38"/>
        <v>10.142070484581497</v>
      </c>
      <c r="E1042" s="84">
        <f t="shared" si="39"/>
        <v>0.15213105726872245</v>
      </c>
    </row>
    <row r="1043" spans="1:5" x14ac:dyDescent="0.25">
      <c r="A1043" s="81" t="s">
        <v>468</v>
      </c>
      <c r="B1043" s="85">
        <v>0.05</v>
      </c>
      <c r="C1043" s="88" t="s">
        <v>2870</v>
      </c>
      <c r="D1043" s="87">
        <f t="shared" si="38"/>
        <v>1.75</v>
      </c>
      <c r="E1043" s="87">
        <f t="shared" si="39"/>
        <v>8.7500000000000008E-2</v>
      </c>
    </row>
    <row r="1044" spans="1:5" x14ac:dyDescent="0.25">
      <c r="A1044" s="81" t="s">
        <v>1643</v>
      </c>
      <c r="B1044" s="82">
        <v>0.1</v>
      </c>
      <c r="C1044" s="89" t="s">
        <v>2870</v>
      </c>
      <c r="D1044" s="84">
        <f t="shared" si="38"/>
        <v>0.95</v>
      </c>
      <c r="E1044" s="84">
        <f t="shared" si="39"/>
        <v>9.5000000000000001E-2</v>
      </c>
    </row>
    <row r="1045" spans="1:5" x14ac:dyDescent="0.25">
      <c r="A1045" s="81" t="s">
        <v>1585</v>
      </c>
      <c r="B1045" s="85">
        <v>0.02</v>
      </c>
      <c r="C1045" s="88" t="s">
        <v>2580</v>
      </c>
      <c r="D1045" s="87">
        <f t="shared" si="38"/>
        <v>22.43</v>
      </c>
      <c r="E1045" s="87">
        <f t="shared" si="39"/>
        <v>0.4486</v>
      </c>
    </row>
    <row r="1046" spans="1:5" x14ac:dyDescent="0.25">
      <c r="A1046" s="81" t="s">
        <v>1104</v>
      </c>
      <c r="B1046" s="82">
        <v>0.01</v>
      </c>
      <c r="C1046" s="89" t="s">
        <v>2872</v>
      </c>
      <c r="D1046" s="84">
        <f t="shared" si="38"/>
        <v>7.5</v>
      </c>
      <c r="E1046" s="84">
        <f t="shared" si="39"/>
        <v>7.4999999999999997E-2</v>
      </c>
    </row>
    <row r="1047" spans="1:5" x14ac:dyDescent="0.25">
      <c r="A1047" s="81" t="s">
        <v>2454</v>
      </c>
      <c r="B1047" s="90"/>
      <c r="C1047" s="91"/>
      <c r="D1047" s="92">
        <f t="shared" si="38"/>
        <v>0</v>
      </c>
      <c r="E1047" s="92">
        <f t="shared" si="39"/>
        <v>0</v>
      </c>
    </row>
    <row r="1048" spans="1:5" x14ac:dyDescent="0.25">
      <c r="A1048" s="81" t="s">
        <v>2454</v>
      </c>
      <c r="B1048" s="82"/>
      <c r="C1048" s="89"/>
      <c r="D1048" s="84">
        <f t="shared" si="38"/>
        <v>0</v>
      </c>
      <c r="E1048" s="84">
        <f t="shared" si="39"/>
        <v>0</v>
      </c>
    </row>
    <row r="1049" spans="1:5" x14ac:dyDescent="0.25">
      <c r="A1049" s="81" t="s">
        <v>2454</v>
      </c>
      <c r="B1049" s="85"/>
      <c r="C1049" s="88"/>
      <c r="D1049" s="87">
        <f t="shared" si="38"/>
        <v>0</v>
      </c>
      <c r="E1049" s="87">
        <f t="shared" si="39"/>
        <v>0</v>
      </c>
    </row>
    <row r="1050" spans="1:5" ht="15.75" thickBot="1" x14ac:dyDescent="0.3">
      <c r="A1050" s="81" t="s">
        <v>2454</v>
      </c>
      <c r="B1050" s="93"/>
      <c r="C1050" s="94"/>
      <c r="D1050" s="95">
        <f t="shared" si="38"/>
        <v>0</v>
      </c>
      <c r="E1050" s="95">
        <f t="shared" si="39"/>
        <v>0</v>
      </c>
    </row>
    <row r="1051" spans="1:5" ht="16.5" thickBot="1" x14ac:dyDescent="0.3">
      <c r="A1051" s="96" t="s">
        <v>2821</v>
      </c>
      <c r="B1051" s="97"/>
      <c r="C1051" s="97"/>
      <c r="D1051" s="98" t="s">
        <v>2822</v>
      </c>
      <c r="E1051" s="99">
        <v>1</v>
      </c>
    </row>
    <row r="1052" spans="1:5" ht="15.75" x14ac:dyDescent="0.25">
      <c r="A1052" s="100"/>
      <c r="B1052" s="97"/>
      <c r="C1052" s="101"/>
      <c r="D1052" s="102" t="s">
        <v>2823</v>
      </c>
      <c r="E1052" s="103" t="s">
        <v>2551</v>
      </c>
    </row>
    <row r="1053" spans="1:5" ht="15.75" x14ac:dyDescent="0.25">
      <c r="A1053" s="104"/>
      <c r="B1053" s="105"/>
      <c r="C1053" s="106"/>
      <c r="D1053" s="102" t="s">
        <v>2824</v>
      </c>
      <c r="E1053" s="107" t="s">
        <v>2825</v>
      </c>
    </row>
    <row r="1054" spans="1:5" ht="15.75" x14ac:dyDescent="0.25">
      <c r="A1054" s="108"/>
      <c r="B1054" s="105"/>
      <c r="C1054" s="106"/>
      <c r="D1054" s="102"/>
      <c r="E1054" s="109"/>
    </row>
    <row r="1055" spans="1:5" ht="16.5" thickBot="1" x14ac:dyDescent="0.3">
      <c r="A1055" s="108"/>
      <c r="B1055" s="105"/>
      <c r="C1055" s="106"/>
      <c r="D1055" s="110"/>
      <c r="E1055" s="111"/>
    </row>
    <row r="1056" spans="1:5" ht="15.75" x14ac:dyDescent="0.25">
      <c r="A1056" s="112"/>
      <c r="B1056" s="113"/>
      <c r="C1056" s="114"/>
      <c r="D1056" s="115" t="s">
        <v>2826</v>
      </c>
      <c r="E1056" s="116"/>
    </row>
    <row r="1057" spans="1:5" ht="15.75" x14ac:dyDescent="0.25">
      <c r="A1057" s="104"/>
      <c r="B1057" s="117"/>
      <c r="C1057" s="118"/>
      <c r="D1057" s="119" t="s">
        <v>2827</v>
      </c>
      <c r="E1057" s="120"/>
    </row>
    <row r="1058" spans="1:5" ht="15.75" x14ac:dyDescent="0.25">
      <c r="A1058" s="104"/>
      <c r="B1058" s="117"/>
      <c r="C1058" s="118"/>
      <c r="D1058" s="119" t="s">
        <v>2828</v>
      </c>
      <c r="E1058" s="120"/>
    </row>
    <row r="1059" spans="1:5" ht="15.75" x14ac:dyDescent="0.25">
      <c r="A1059" s="104"/>
      <c r="B1059" s="117"/>
      <c r="C1059" s="118"/>
      <c r="D1059" s="119"/>
      <c r="E1059" s="120"/>
    </row>
    <row r="1060" spans="1:5" ht="15.75" x14ac:dyDescent="0.25">
      <c r="A1060" s="121"/>
      <c r="B1060" s="117"/>
      <c r="C1060" s="118"/>
      <c r="D1060" s="119"/>
      <c r="E1060" s="120"/>
    </row>
    <row r="1061" spans="1:5" x14ac:dyDescent="0.25">
      <c r="A1061" s="121"/>
      <c r="B1061" s="122"/>
      <c r="C1061" s="123"/>
      <c r="D1061" s="122"/>
      <c r="E1061" s="123"/>
    </row>
    <row r="1062" spans="1:5" x14ac:dyDescent="0.25">
      <c r="A1062" s="121"/>
      <c r="B1062" s="122"/>
      <c r="C1062" s="123"/>
      <c r="D1062" s="122"/>
      <c r="E1062" s="123"/>
    </row>
    <row r="1063" spans="1:5" ht="15.75" thickBot="1" x14ac:dyDescent="0.3">
      <c r="A1063" s="121"/>
      <c r="B1063" s="122"/>
      <c r="C1063" s="123"/>
      <c r="D1063" s="124"/>
      <c r="E1063" s="125"/>
    </row>
    <row r="1064" spans="1:5" ht="15.75" x14ac:dyDescent="0.25">
      <c r="A1064" s="121"/>
      <c r="B1064" s="122"/>
      <c r="C1064" s="123"/>
      <c r="D1064" s="126" t="s">
        <v>2829</v>
      </c>
      <c r="E1064" s="123"/>
    </row>
    <row r="1065" spans="1:5" x14ac:dyDescent="0.25">
      <c r="A1065" s="121"/>
      <c r="B1065" s="122"/>
      <c r="C1065" s="123"/>
      <c r="D1065" s="122"/>
      <c r="E1065" s="123"/>
    </row>
    <row r="1066" spans="1:5" x14ac:dyDescent="0.25">
      <c r="A1066" s="121"/>
      <c r="B1066" s="122"/>
      <c r="C1066" s="123"/>
      <c r="D1066" s="122" t="s">
        <v>2830</v>
      </c>
      <c r="E1066" s="123"/>
    </row>
    <row r="1067" spans="1:5" ht="15.75" thickBot="1" x14ac:dyDescent="0.3">
      <c r="A1067" s="127"/>
      <c r="B1067" s="124"/>
      <c r="C1067" s="125"/>
      <c r="D1067" s="122" t="s">
        <v>2831</v>
      </c>
      <c r="E1067" s="123"/>
    </row>
    <row r="1068" spans="1:5" ht="15.75" x14ac:dyDescent="0.25">
      <c r="A1068" s="128" t="s">
        <v>2832</v>
      </c>
      <c r="B1068" s="129"/>
      <c r="C1068" s="129"/>
      <c r="D1068" s="121" t="s">
        <v>2833</v>
      </c>
      <c r="E1068" s="123"/>
    </row>
    <row r="1069" spans="1:5" ht="15.75" x14ac:dyDescent="0.25">
      <c r="A1069" s="130"/>
      <c r="B1069" s="131"/>
      <c r="C1069" s="131"/>
      <c r="D1069" s="132" t="s">
        <v>2834</v>
      </c>
      <c r="E1069" s="120"/>
    </row>
    <row r="1070" spans="1:5" ht="77.25" x14ac:dyDescent="0.25">
      <c r="A1070" s="130"/>
      <c r="B1070" s="131"/>
      <c r="C1070" s="131"/>
      <c r="D1070" s="133" t="s">
        <v>2835</v>
      </c>
      <c r="E1070" s="134"/>
    </row>
    <row r="1071" spans="1:5" x14ac:dyDescent="0.25">
      <c r="A1071" s="130"/>
      <c r="B1071" s="129"/>
      <c r="C1071" s="129"/>
      <c r="D1071" s="135" t="s">
        <v>2836</v>
      </c>
      <c r="E1071" s="136"/>
    </row>
    <row r="1072" spans="1:5" x14ac:dyDescent="0.25">
      <c r="A1072" s="130"/>
      <c r="B1072" s="129"/>
      <c r="C1072" s="129"/>
      <c r="D1072" s="137"/>
      <c r="E1072" s="136"/>
    </row>
    <row r="1073" spans="1:5" x14ac:dyDescent="0.25">
      <c r="A1073" s="130"/>
      <c r="B1073" s="129"/>
      <c r="C1073" s="129"/>
      <c r="D1073" s="121"/>
      <c r="E1073" s="123"/>
    </row>
    <row r="1074" spans="1:5" x14ac:dyDescent="0.25">
      <c r="A1074" s="130"/>
      <c r="B1074" s="129"/>
      <c r="C1074" s="129"/>
      <c r="D1074" s="121"/>
      <c r="E1074" s="123"/>
    </row>
    <row r="1075" spans="1:5" x14ac:dyDescent="0.25">
      <c r="A1075" s="130"/>
      <c r="B1075" s="129"/>
      <c r="C1075" s="129"/>
      <c r="D1075" s="121"/>
      <c r="E1075" s="123"/>
    </row>
    <row r="1076" spans="1:5" ht="15.75" thickBot="1" x14ac:dyDescent="0.3">
      <c r="A1076" s="130"/>
      <c r="B1076" s="129"/>
      <c r="C1076" s="129"/>
      <c r="D1076" s="121"/>
      <c r="E1076" s="123"/>
    </row>
    <row r="1077" spans="1:5" ht="15.75" x14ac:dyDescent="0.25">
      <c r="A1077" s="130"/>
      <c r="B1077" s="129"/>
      <c r="C1077" s="129"/>
      <c r="D1077" s="138" t="s">
        <v>2837</v>
      </c>
      <c r="E1077" s="139">
        <f>SUM(E1032:E1050)</f>
        <v>4.9241093373923812</v>
      </c>
    </row>
    <row r="1078" spans="1:5" ht="15.75" x14ac:dyDescent="0.25">
      <c r="A1078" s="130"/>
      <c r="B1078" s="129"/>
      <c r="C1078" s="129"/>
      <c r="D1078" s="138" t="s">
        <v>2822</v>
      </c>
      <c r="E1078" s="140">
        <f>E1051</f>
        <v>1</v>
      </c>
    </row>
    <row r="1079" spans="1:5" ht="15.75" x14ac:dyDescent="0.25">
      <c r="A1079" s="130"/>
      <c r="B1079" s="129"/>
      <c r="C1079" s="129"/>
      <c r="D1079" s="138" t="s">
        <v>2838</v>
      </c>
      <c r="E1079" s="141">
        <f>E1077/E1078</f>
        <v>4.9241093373923812</v>
      </c>
    </row>
    <row r="1080" spans="1:5" ht="15.75" x14ac:dyDescent="0.25">
      <c r="A1080" s="130"/>
      <c r="B1080" s="129"/>
      <c r="C1080" s="129"/>
      <c r="D1080" s="138" t="s">
        <v>2839</v>
      </c>
      <c r="E1080" s="141">
        <v>0.1</v>
      </c>
    </row>
    <row r="1081" spans="1:5" ht="15.75" x14ac:dyDescent="0.25">
      <c r="A1081" s="130"/>
      <c r="B1081" s="129"/>
      <c r="C1081" s="129"/>
      <c r="D1081" s="138" t="s">
        <v>2840</v>
      </c>
      <c r="E1081" s="141">
        <f>E1079+E1080</f>
        <v>5.0241093373923809</v>
      </c>
    </row>
    <row r="1082" spans="1:5" ht="15.75" x14ac:dyDescent="0.25">
      <c r="A1082" s="130"/>
      <c r="B1082" s="129"/>
      <c r="C1082" s="129"/>
      <c r="D1082" s="138" t="s">
        <v>2841</v>
      </c>
      <c r="E1082" s="142">
        <v>14</v>
      </c>
    </row>
    <row r="1083" spans="1:5" ht="16.5" thickBot="1" x14ac:dyDescent="0.3">
      <c r="A1083" s="143"/>
      <c r="B1083" s="144"/>
      <c r="C1083" s="144"/>
      <c r="D1083" s="138" t="s">
        <v>2842</v>
      </c>
      <c r="E1083" s="145">
        <f>E1081/E1082</f>
        <v>0.35886495267088436</v>
      </c>
    </row>
    <row r="1084" spans="1:5" x14ac:dyDescent="0.25">
      <c r="A1084" s="146"/>
      <c r="B1084" s="147"/>
      <c r="C1084" s="148"/>
      <c r="D1084" s="148"/>
      <c r="E1084" s="149"/>
    </row>
    <row r="1085" spans="1:5" ht="15.75" thickBot="1" x14ac:dyDescent="0.3">
      <c r="A1085" s="150"/>
      <c r="B1085" s="151"/>
      <c r="C1085" s="152"/>
      <c r="D1085" s="152"/>
      <c r="E1085" s="153"/>
    </row>
    <row r="1086" spans="1:5" ht="30" x14ac:dyDescent="0.4">
      <c r="A1086" s="70" t="s">
        <v>2814</v>
      </c>
      <c r="B1086" s="155" t="s">
        <v>2876</v>
      </c>
      <c r="C1086" s="154"/>
      <c r="D1086" s="72"/>
      <c r="E1086" s="73"/>
    </row>
    <row r="1087" spans="1:5" ht="15.75" thickBot="1" x14ac:dyDescent="0.3">
      <c r="A1087" s="74"/>
      <c r="B1087" s="75"/>
      <c r="C1087" s="75"/>
      <c r="D1087" s="75"/>
      <c r="E1087" s="76"/>
    </row>
    <row r="1088" spans="1:5" ht="15.75" thickBot="1" x14ac:dyDescent="0.3">
      <c r="A1088" s="77" t="s">
        <v>2816</v>
      </c>
      <c r="B1088" s="78" t="s">
        <v>2817</v>
      </c>
      <c r="C1088" s="79" t="s">
        <v>2818</v>
      </c>
      <c r="D1088" s="79" t="s">
        <v>2819</v>
      </c>
      <c r="E1088" s="80" t="s">
        <v>2820</v>
      </c>
    </row>
    <row r="1089" spans="1:5" ht="15.75" x14ac:dyDescent="0.25">
      <c r="A1089" s="81" t="s">
        <v>1256</v>
      </c>
      <c r="B1089" s="82">
        <v>0.21</v>
      </c>
      <c r="C1089" s="83"/>
      <c r="D1089" s="84">
        <f t="shared" ref="D1089:D1107" si="40">IF($A1089&lt;&gt;"",VLOOKUP($A1089,PRODUITS_ET_RECETTES,4,FALSE),"")</f>
        <v>18.25</v>
      </c>
      <c r="E1089" s="84">
        <f t="shared" ref="E1089:E1107" si="41">SUM(B1089*D1089)</f>
        <v>3.8325</v>
      </c>
    </row>
    <row r="1090" spans="1:5" ht="15.75" x14ac:dyDescent="0.25">
      <c r="A1090" s="81" t="s">
        <v>517</v>
      </c>
      <c r="B1090" s="85">
        <v>0.01</v>
      </c>
      <c r="C1090" s="86"/>
      <c r="D1090" s="87">
        <f t="shared" si="40"/>
        <v>15</v>
      </c>
      <c r="E1090" s="87">
        <f t="shared" si="41"/>
        <v>0.15</v>
      </c>
    </row>
    <row r="1091" spans="1:5" ht="15.75" x14ac:dyDescent="0.25">
      <c r="A1091" s="81" t="s">
        <v>357</v>
      </c>
      <c r="B1091" s="82">
        <v>0.15</v>
      </c>
      <c r="C1091" s="83"/>
      <c r="D1091" s="84">
        <f t="shared" si="40"/>
        <v>3.9415656008820283</v>
      </c>
      <c r="E1091" s="84">
        <f t="shared" si="41"/>
        <v>0.59123484013230421</v>
      </c>
    </row>
    <row r="1092" spans="1:5" ht="15.75" x14ac:dyDescent="0.25">
      <c r="A1092" s="81" t="s">
        <v>162</v>
      </c>
      <c r="B1092" s="85">
        <v>2.5000000000000001E-2</v>
      </c>
      <c r="C1092" s="86"/>
      <c r="D1092" s="87">
        <f t="shared" si="40"/>
        <v>10.142070484581497</v>
      </c>
      <c r="E1092" s="87">
        <f t="shared" si="41"/>
        <v>0.25355176211453745</v>
      </c>
    </row>
    <row r="1093" spans="1:5" ht="15.75" x14ac:dyDescent="0.25">
      <c r="A1093" s="81" t="s">
        <v>571</v>
      </c>
      <c r="B1093" s="82">
        <v>0.02</v>
      </c>
      <c r="C1093" s="83"/>
      <c r="D1093" s="84">
        <f t="shared" si="40"/>
        <v>5</v>
      </c>
      <c r="E1093" s="84">
        <f t="shared" si="41"/>
        <v>0.1</v>
      </c>
    </row>
    <row r="1094" spans="1:5" x14ac:dyDescent="0.25">
      <c r="A1094" s="81" t="s">
        <v>795</v>
      </c>
      <c r="B1094" s="85">
        <v>3.0000000000000001E-3</v>
      </c>
      <c r="C1094" s="88"/>
      <c r="D1094" s="87">
        <f t="shared" si="40"/>
        <v>11.5</v>
      </c>
      <c r="E1094" s="87">
        <f t="shared" si="41"/>
        <v>3.4500000000000003E-2</v>
      </c>
    </row>
    <row r="1095" spans="1:5" x14ac:dyDescent="0.25">
      <c r="A1095" s="81" t="s">
        <v>453</v>
      </c>
      <c r="B1095" s="82">
        <v>0.08</v>
      </c>
      <c r="C1095" s="89"/>
      <c r="D1095" s="84">
        <f t="shared" si="40"/>
        <v>4.8414096916299556</v>
      </c>
      <c r="E1095" s="84">
        <f t="shared" si="41"/>
        <v>0.38731277533039643</v>
      </c>
    </row>
    <row r="1096" spans="1:5" x14ac:dyDescent="0.25">
      <c r="A1096" s="81" t="s">
        <v>329</v>
      </c>
      <c r="B1096" s="85">
        <v>2.5000000000000001E-2</v>
      </c>
      <c r="C1096" s="88"/>
      <c r="D1096" s="87">
        <f t="shared" si="40"/>
        <v>11.504424778761063</v>
      </c>
      <c r="E1096" s="87">
        <f t="shared" si="41"/>
        <v>0.28761061946902661</v>
      </c>
    </row>
    <row r="1097" spans="1:5" x14ac:dyDescent="0.25">
      <c r="A1097" s="81" t="s">
        <v>685</v>
      </c>
      <c r="B1097" s="82">
        <v>0.1</v>
      </c>
      <c r="C1097" s="89"/>
      <c r="D1097" s="84">
        <f t="shared" si="40"/>
        <v>8.6992426112737604</v>
      </c>
      <c r="E1097" s="84">
        <f t="shared" si="41"/>
        <v>0.86992426112737609</v>
      </c>
    </row>
    <row r="1098" spans="1:5" x14ac:dyDescent="0.25">
      <c r="A1098" s="81" t="s">
        <v>350</v>
      </c>
      <c r="B1098" s="85">
        <v>0.04</v>
      </c>
      <c r="C1098" s="88"/>
      <c r="D1098" s="87">
        <f t="shared" si="40"/>
        <v>15.75</v>
      </c>
      <c r="E1098" s="87">
        <f t="shared" si="41"/>
        <v>0.63</v>
      </c>
    </row>
    <row r="1099" spans="1:5" x14ac:dyDescent="0.25">
      <c r="A1099" s="81" t="s">
        <v>1796</v>
      </c>
      <c r="B1099" s="82">
        <v>3.0000000000000001E-3</v>
      </c>
      <c r="C1099" s="89"/>
      <c r="D1099" s="84">
        <f t="shared" si="40"/>
        <v>109.5</v>
      </c>
      <c r="E1099" s="84">
        <f t="shared" si="41"/>
        <v>0.32850000000000001</v>
      </c>
    </row>
    <row r="1100" spans="1:5" x14ac:dyDescent="0.25">
      <c r="A1100" s="81" t="s">
        <v>2454</v>
      </c>
      <c r="B1100" s="85"/>
      <c r="C1100" s="88"/>
      <c r="D1100" s="87">
        <f t="shared" si="40"/>
        <v>0</v>
      </c>
      <c r="E1100" s="87">
        <f t="shared" si="41"/>
        <v>0</v>
      </c>
    </row>
    <row r="1101" spans="1:5" x14ac:dyDescent="0.25">
      <c r="A1101" s="81" t="s">
        <v>2454</v>
      </c>
      <c r="B1101" s="82"/>
      <c r="C1101" s="89"/>
      <c r="D1101" s="84">
        <f t="shared" si="40"/>
        <v>0</v>
      </c>
      <c r="E1101" s="84">
        <f t="shared" si="41"/>
        <v>0</v>
      </c>
    </row>
    <row r="1102" spans="1:5" x14ac:dyDescent="0.25">
      <c r="A1102" s="81" t="s">
        <v>2454</v>
      </c>
      <c r="B1102" s="85"/>
      <c r="C1102" s="88"/>
      <c r="D1102" s="87">
        <f t="shared" si="40"/>
        <v>0</v>
      </c>
      <c r="E1102" s="87">
        <f t="shared" si="41"/>
        <v>0</v>
      </c>
    </row>
    <row r="1103" spans="1:5" x14ac:dyDescent="0.25">
      <c r="A1103" s="81" t="s">
        <v>2454</v>
      </c>
      <c r="B1103" s="82"/>
      <c r="C1103" s="89"/>
      <c r="D1103" s="84">
        <f t="shared" si="40"/>
        <v>0</v>
      </c>
      <c r="E1103" s="84">
        <f t="shared" si="41"/>
        <v>0</v>
      </c>
    </row>
    <row r="1104" spans="1:5" x14ac:dyDescent="0.25">
      <c r="A1104" s="81" t="s">
        <v>2454</v>
      </c>
      <c r="B1104" s="90"/>
      <c r="C1104" s="91"/>
      <c r="D1104" s="92">
        <f t="shared" si="40"/>
        <v>0</v>
      </c>
      <c r="E1104" s="92">
        <f t="shared" si="41"/>
        <v>0</v>
      </c>
    </row>
    <row r="1105" spans="1:5" x14ac:dyDescent="0.25">
      <c r="A1105" s="81" t="s">
        <v>2454</v>
      </c>
      <c r="B1105" s="82"/>
      <c r="C1105" s="89"/>
      <c r="D1105" s="84">
        <f t="shared" si="40"/>
        <v>0</v>
      </c>
      <c r="E1105" s="84">
        <f t="shared" si="41"/>
        <v>0</v>
      </c>
    </row>
    <row r="1106" spans="1:5" x14ac:dyDescent="0.25">
      <c r="A1106" s="81" t="s">
        <v>2454</v>
      </c>
      <c r="B1106" s="85"/>
      <c r="C1106" s="88"/>
      <c r="D1106" s="87">
        <f t="shared" si="40"/>
        <v>0</v>
      </c>
      <c r="E1106" s="87">
        <f t="shared" si="41"/>
        <v>0</v>
      </c>
    </row>
    <row r="1107" spans="1:5" ht="15.75" thickBot="1" x14ac:dyDescent="0.3">
      <c r="A1107" s="81" t="s">
        <v>2454</v>
      </c>
      <c r="B1107" s="93"/>
      <c r="C1107" s="94"/>
      <c r="D1107" s="95">
        <f t="shared" si="40"/>
        <v>0</v>
      </c>
      <c r="E1107" s="95">
        <f t="shared" si="41"/>
        <v>0</v>
      </c>
    </row>
    <row r="1108" spans="1:5" ht="16.5" thickBot="1" x14ac:dyDescent="0.3">
      <c r="A1108" s="96" t="s">
        <v>2821</v>
      </c>
      <c r="B1108" s="97"/>
      <c r="C1108" s="97"/>
      <c r="D1108" s="98" t="s">
        <v>2822</v>
      </c>
      <c r="E1108" s="99">
        <v>1</v>
      </c>
    </row>
    <row r="1109" spans="1:5" ht="15.75" x14ac:dyDescent="0.25">
      <c r="A1109" s="100"/>
      <c r="B1109" s="97"/>
      <c r="C1109" s="101"/>
      <c r="D1109" s="102" t="s">
        <v>2823</v>
      </c>
      <c r="E1109" s="103" t="s">
        <v>2551</v>
      </c>
    </row>
    <row r="1110" spans="1:5" ht="15.75" x14ac:dyDescent="0.25">
      <c r="A1110" s="104"/>
      <c r="B1110" s="105"/>
      <c r="C1110" s="106"/>
      <c r="D1110" s="102" t="s">
        <v>2824</v>
      </c>
      <c r="E1110" s="107" t="s">
        <v>2825</v>
      </c>
    </row>
    <row r="1111" spans="1:5" ht="15.75" x14ac:dyDescent="0.25">
      <c r="A1111" s="108"/>
      <c r="B1111" s="105"/>
      <c r="C1111" s="106"/>
      <c r="D1111" s="102"/>
      <c r="E1111" s="109"/>
    </row>
    <row r="1112" spans="1:5" ht="16.5" thickBot="1" x14ac:dyDescent="0.3">
      <c r="A1112" s="108"/>
      <c r="B1112" s="105"/>
      <c r="C1112" s="106"/>
      <c r="D1112" s="110"/>
      <c r="E1112" s="111"/>
    </row>
    <row r="1113" spans="1:5" ht="15.75" x14ac:dyDescent="0.25">
      <c r="A1113" s="112"/>
      <c r="B1113" s="113"/>
      <c r="C1113" s="114"/>
      <c r="D1113" s="115" t="s">
        <v>2826</v>
      </c>
      <c r="E1113" s="116"/>
    </row>
    <row r="1114" spans="1:5" ht="15.75" x14ac:dyDescent="0.25">
      <c r="A1114" s="104"/>
      <c r="B1114" s="117"/>
      <c r="C1114" s="118"/>
      <c r="D1114" s="119" t="s">
        <v>2827</v>
      </c>
      <c r="E1114" s="120"/>
    </row>
    <row r="1115" spans="1:5" ht="15.75" x14ac:dyDescent="0.25">
      <c r="A1115" s="104"/>
      <c r="B1115" s="117"/>
      <c r="C1115" s="118"/>
      <c r="D1115" s="119" t="s">
        <v>2828</v>
      </c>
      <c r="E1115" s="120"/>
    </row>
    <row r="1116" spans="1:5" ht="15.75" x14ac:dyDescent="0.25">
      <c r="A1116" s="104"/>
      <c r="B1116" s="117"/>
      <c r="C1116" s="118"/>
      <c r="D1116" s="119"/>
      <c r="E1116" s="120"/>
    </row>
    <row r="1117" spans="1:5" ht="15.75" x14ac:dyDescent="0.25">
      <c r="A1117" s="121"/>
      <c r="B1117" s="117"/>
      <c r="C1117" s="118"/>
      <c r="D1117" s="119"/>
      <c r="E1117" s="120"/>
    </row>
    <row r="1118" spans="1:5" x14ac:dyDescent="0.25">
      <c r="A1118" s="121"/>
      <c r="B1118" s="122"/>
      <c r="C1118" s="123"/>
      <c r="D1118" s="122"/>
      <c r="E1118" s="123"/>
    </row>
    <row r="1119" spans="1:5" x14ac:dyDescent="0.25">
      <c r="A1119" s="121"/>
      <c r="B1119" s="122"/>
      <c r="C1119" s="123"/>
      <c r="D1119" s="122"/>
      <c r="E1119" s="123"/>
    </row>
    <row r="1120" spans="1:5" ht="15.75" thickBot="1" x14ac:dyDescent="0.3">
      <c r="A1120" s="121"/>
      <c r="B1120" s="122"/>
      <c r="C1120" s="123"/>
      <c r="D1120" s="124"/>
      <c r="E1120" s="125"/>
    </row>
    <row r="1121" spans="1:5" ht="15.75" x14ac:dyDescent="0.25">
      <c r="A1121" s="121"/>
      <c r="B1121" s="122"/>
      <c r="C1121" s="123"/>
      <c r="D1121" s="126" t="s">
        <v>2829</v>
      </c>
      <c r="E1121" s="123"/>
    </row>
    <row r="1122" spans="1:5" x14ac:dyDescent="0.25">
      <c r="A1122" s="121"/>
      <c r="B1122" s="122"/>
      <c r="C1122" s="123"/>
      <c r="D1122" s="122"/>
      <c r="E1122" s="123"/>
    </row>
    <row r="1123" spans="1:5" x14ac:dyDescent="0.25">
      <c r="A1123" s="121"/>
      <c r="B1123" s="122"/>
      <c r="C1123" s="123"/>
      <c r="D1123" s="122" t="s">
        <v>2830</v>
      </c>
      <c r="E1123" s="123"/>
    </row>
    <row r="1124" spans="1:5" ht="15.75" thickBot="1" x14ac:dyDescent="0.3">
      <c r="A1124" s="127"/>
      <c r="B1124" s="124"/>
      <c r="C1124" s="125"/>
      <c r="D1124" s="122" t="s">
        <v>2831</v>
      </c>
      <c r="E1124" s="123"/>
    </row>
    <row r="1125" spans="1:5" ht="15.75" x14ac:dyDescent="0.25">
      <c r="A1125" s="128" t="s">
        <v>2832</v>
      </c>
      <c r="B1125" s="129"/>
      <c r="C1125" s="129"/>
      <c r="D1125" s="121" t="s">
        <v>2833</v>
      </c>
      <c r="E1125" s="123"/>
    </row>
    <row r="1126" spans="1:5" ht="15.75" x14ac:dyDescent="0.25">
      <c r="A1126" s="130"/>
      <c r="B1126" s="131"/>
      <c r="C1126" s="131"/>
      <c r="D1126" s="132" t="s">
        <v>2834</v>
      </c>
      <c r="E1126" s="120"/>
    </row>
    <row r="1127" spans="1:5" ht="77.25" x14ac:dyDescent="0.25">
      <c r="A1127" s="130"/>
      <c r="B1127" s="131"/>
      <c r="C1127" s="131"/>
      <c r="D1127" s="133" t="s">
        <v>2835</v>
      </c>
      <c r="E1127" s="134"/>
    </row>
    <row r="1128" spans="1:5" x14ac:dyDescent="0.25">
      <c r="A1128" s="130"/>
      <c r="B1128" s="129"/>
      <c r="C1128" s="129"/>
      <c r="D1128" s="135" t="s">
        <v>2836</v>
      </c>
      <c r="E1128" s="136"/>
    </row>
    <row r="1129" spans="1:5" x14ac:dyDescent="0.25">
      <c r="A1129" s="130"/>
      <c r="B1129" s="129"/>
      <c r="C1129" s="129"/>
      <c r="D1129" s="137"/>
      <c r="E1129" s="136"/>
    </row>
    <row r="1130" spans="1:5" x14ac:dyDescent="0.25">
      <c r="A1130" s="130"/>
      <c r="B1130" s="129"/>
      <c r="C1130" s="129"/>
      <c r="D1130" s="121"/>
      <c r="E1130" s="123"/>
    </row>
    <row r="1131" spans="1:5" x14ac:dyDescent="0.25">
      <c r="A1131" s="130"/>
      <c r="B1131" s="129"/>
      <c r="C1131" s="129"/>
      <c r="D1131" s="121"/>
      <c r="E1131" s="123"/>
    </row>
    <row r="1132" spans="1:5" x14ac:dyDescent="0.25">
      <c r="A1132" s="130"/>
      <c r="B1132" s="129"/>
      <c r="C1132" s="129"/>
      <c r="D1132" s="121"/>
      <c r="E1132" s="123"/>
    </row>
    <row r="1133" spans="1:5" ht="15.75" thickBot="1" x14ac:dyDescent="0.3">
      <c r="A1133" s="130"/>
      <c r="B1133" s="129"/>
      <c r="C1133" s="129"/>
      <c r="D1133" s="121"/>
      <c r="E1133" s="123"/>
    </row>
    <row r="1134" spans="1:5" ht="15.75" x14ac:dyDescent="0.25">
      <c r="A1134" s="130"/>
      <c r="B1134" s="129"/>
      <c r="C1134" s="129"/>
      <c r="D1134" s="138" t="s">
        <v>2837</v>
      </c>
      <c r="E1134" s="139">
        <f>SUM(E1089:E1107)</f>
        <v>7.4651342581736397</v>
      </c>
    </row>
    <row r="1135" spans="1:5" ht="15.75" x14ac:dyDescent="0.25">
      <c r="A1135" s="130"/>
      <c r="B1135" s="129"/>
      <c r="C1135" s="129"/>
      <c r="D1135" s="138" t="s">
        <v>2822</v>
      </c>
      <c r="E1135" s="140">
        <f>E1108</f>
        <v>1</v>
      </c>
    </row>
    <row r="1136" spans="1:5" ht="15.75" x14ac:dyDescent="0.25">
      <c r="A1136" s="130"/>
      <c r="B1136" s="129"/>
      <c r="C1136" s="129"/>
      <c r="D1136" s="138" t="s">
        <v>2838</v>
      </c>
      <c r="E1136" s="141">
        <f>E1134/E1135</f>
        <v>7.4651342581736397</v>
      </c>
    </row>
    <row r="1137" spans="1:5" ht="15.75" x14ac:dyDescent="0.25">
      <c r="A1137" s="130"/>
      <c r="B1137" s="129"/>
      <c r="C1137" s="129"/>
      <c r="D1137" s="138" t="s">
        <v>2839</v>
      </c>
      <c r="E1137" s="141">
        <v>0.2</v>
      </c>
    </row>
    <row r="1138" spans="1:5" ht="15.75" x14ac:dyDescent="0.25">
      <c r="A1138" s="130"/>
      <c r="B1138" s="129"/>
      <c r="C1138" s="129"/>
      <c r="D1138" s="138" t="s">
        <v>2840</v>
      </c>
      <c r="E1138" s="141">
        <f>E1136+E1137</f>
        <v>7.6651342581736399</v>
      </c>
    </row>
    <row r="1139" spans="1:5" ht="15.75" x14ac:dyDescent="0.25">
      <c r="A1139" s="130"/>
      <c r="B1139" s="129"/>
      <c r="C1139" s="129"/>
      <c r="D1139" s="138" t="s">
        <v>2841</v>
      </c>
      <c r="E1139" s="142">
        <v>29</v>
      </c>
    </row>
    <row r="1140" spans="1:5" ht="16.5" thickBot="1" x14ac:dyDescent="0.3">
      <c r="A1140" s="143"/>
      <c r="B1140" s="144"/>
      <c r="C1140" s="144"/>
      <c r="D1140" s="138" t="s">
        <v>2842</v>
      </c>
      <c r="E1140" s="145">
        <f>E1138/E1139</f>
        <v>0.26431497441978069</v>
      </c>
    </row>
    <row r="1141" spans="1:5" x14ac:dyDescent="0.25">
      <c r="A1141" s="146"/>
      <c r="B1141" s="147"/>
      <c r="C1141" s="148"/>
      <c r="D1141" s="148"/>
      <c r="E1141" s="149"/>
    </row>
    <row r="1142" spans="1:5" ht="15.75" thickBot="1" x14ac:dyDescent="0.3">
      <c r="A1142" s="150"/>
      <c r="B1142" s="151"/>
      <c r="C1142" s="152"/>
      <c r="D1142" s="152"/>
      <c r="E1142" s="153"/>
    </row>
    <row r="1143" spans="1:5" ht="30" x14ac:dyDescent="0.4">
      <c r="A1143" s="70" t="s">
        <v>2814</v>
      </c>
      <c r="B1143" s="155" t="s">
        <v>2877</v>
      </c>
      <c r="C1143" s="154"/>
      <c r="D1143" s="72"/>
      <c r="E1143" s="73"/>
    </row>
    <row r="1144" spans="1:5" ht="15.75" thickBot="1" x14ac:dyDescent="0.3">
      <c r="A1144" s="74"/>
      <c r="B1144" s="75"/>
      <c r="C1144" s="75"/>
      <c r="D1144" s="75"/>
      <c r="E1144" s="76"/>
    </row>
    <row r="1145" spans="1:5" ht="15.75" thickBot="1" x14ac:dyDescent="0.3">
      <c r="A1145" s="77" t="s">
        <v>2816</v>
      </c>
      <c r="B1145" s="78" t="s">
        <v>2817</v>
      </c>
      <c r="C1145" s="79" t="s">
        <v>2818</v>
      </c>
      <c r="D1145" s="79" t="s">
        <v>2819</v>
      </c>
      <c r="E1145" s="80" t="s">
        <v>2820</v>
      </c>
    </row>
    <row r="1146" spans="1:5" ht="15.75" x14ac:dyDescent="0.25">
      <c r="A1146" s="81" t="s">
        <v>1373</v>
      </c>
      <c r="B1146" s="82">
        <v>0.18</v>
      </c>
      <c r="C1146" s="83" t="s">
        <v>2552</v>
      </c>
      <c r="D1146" s="84">
        <f t="shared" ref="D1146:D1164" si="42">IF($A1146&lt;&gt;"",VLOOKUP($A1146,PRODUITS_ET_RECETTES,4,FALSE),"")</f>
        <v>22.955882352941174</v>
      </c>
      <c r="E1146" s="84">
        <f t="shared" ref="E1146:E1164" si="43">SUM(B1146*D1146)</f>
        <v>4.1320588235294116</v>
      </c>
    </row>
    <row r="1147" spans="1:5" ht="15.75" x14ac:dyDescent="0.25">
      <c r="A1147" s="81" t="s">
        <v>402</v>
      </c>
      <c r="B1147" s="85">
        <v>2E-3</v>
      </c>
      <c r="C1147" s="86" t="s">
        <v>2552</v>
      </c>
      <c r="D1147" s="87">
        <f t="shared" si="42"/>
        <v>120</v>
      </c>
      <c r="E1147" s="87">
        <f t="shared" si="43"/>
        <v>0.24</v>
      </c>
    </row>
    <row r="1148" spans="1:5" ht="15.75" x14ac:dyDescent="0.25">
      <c r="A1148" s="81" t="s">
        <v>1104</v>
      </c>
      <c r="B1148" s="82">
        <v>2.5000000000000001E-2</v>
      </c>
      <c r="C1148" s="83" t="s">
        <v>2553</v>
      </c>
      <c r="D1148" s="84">
        <f t="shared" si="42"/>
        <v>7.5</v>
      </c>
      <c r="E1148" s="84">
        <f t="shared" si="43"/>
        <v>0.1875</v>
      </c>
    </row>
    <row r="1149" spans="1:5" ht="15.75" x14ac:dyDescent="0.25">
      <c r="A1149" s="81" t="s">
        <v>1560</v>
      </c>
      <c r="B1149" s="85">
        <v>0.15</v>
      </c>
      <c r="C1149" s="86" t="s">
        <v>2552</v>
      </c>
      <c r="D1149" s="87">
        <f t="shared" si="42"/>
        <v>6.1837455830388697</v>
      </c>
      <c r="E1149" s="87">
        <f t="shared" si="43"/>
        <v>0.92756183745583043</v>
      </c>
    </row>
    <row r="1150" spans="1:5" ht="15.75" x14ac:dyDescent="0.25">
      <c r="A1150" s="81" t="s">
        <v>883</v>
      </c>
      <c r="B1150" s="82">
        <v>0.15</v>
      </c>
      <c r="C1150" s="83" t="s">
        <v>2553</v>
      </c>
      <c r="D1150" s="84">
        <f t="shared" si="42"/>
        <v>3.9040062952338923</v>
      </c>
      <c r="E1150" s="84">
        <f t="shared" si="43"/>
        <v>0.5856009442850838</v>
      </c>
    </row>
    <row r="1151" spans="1:5" x14ac:dyDescent="0.25">
      <c r="A1151" s="81" t="s">
        <v>329</v>
      </c>
      <c r="B1151" s="85">
        <v>2.5000000000000001E-2</v>
      </c>
      <c r="C1151" s="88" t="s">
        <v>2552</v>
      </c>
      <c r="D1151" s="87">
        <f t="shared" si="42"/>
        <v>11.504424778761063</v>
      </c>
      <c r="E1151" s="87">
        <f t="shared" si="43"/>
        <v>0.28761061946902661</v>
      </c>
    </row>
    <row r="1152" spans="1:5" x14ac:dyDescent="0.25">
      <c r="A1152" s="81" t="s">
        <v>2131</v>
      </c>
      <c r="B1152" s="82">
        <v>5.0000000000000001E-3</v>
      </c>
      <c r="C1152" s="89" t="s">
        <v>2553</v>
      </c>
      <c r="D1152" s="84">
        <f t="shared" si="42"/>
        <v>4.6493055555555562</v>
      </c>
      <c r="E1152" s="84">
        <f t="shared" si="43"/>
        <v>2.3246527777777783E-2</v>
      </c>
    </row>
    <row r="1153" spans="1:5" x14ac:dyDescent="0.25">
      <c r="A1153" s="81" t="s">
        <v>2147</v>
      </c>
      <c r="B1153" s="85">
        <v>3.0000000000000001E-3</v>
      </c>
      <c r="C1153" s="88" t="s">
        <v>2553</v>
      </c>
      <c r="D1153" s="87">
        <f t="shared" si="42"/>
        <v>35.810133333333333</v>
      </c>
      <c r="E1153" s="87">
        <f t="shared" si="43"/>
        <v>0.1074304</v>
      </c>
    </row>
    <row r="1154" spans="1:5" x14ac:dyDescent="0.25">
      <c r="A1154" s="81" t="s">
        <v>1740</v>
      </c>
      <c r="B1154" s="82">
        <v>0.05</v>
      </c>
      <c r="C1154" s="89" t="s">
        <v>2552</v>
      </c>
      <c r="D1154" s="84">
        <f t="shared" si="42"/>
        <v>3.125</v>
      </c>
      <c r="E1154" s="84">
        <f t="shared" si="43"/>
        <v>0.15625</v>
      </c>
    </row>
    <row r="1155" spans="1:5" x14ac:dyDescent="0.25">
      <c r="A1155" s="81" t="s">
        <v>1643</v>
      </c>
      <c r="B1155" s="85">
        <v>0.1</v>
      </c>
      <c r="C1155" s="88" t="s">
        <v>2591</v>
      </c>
      <c r="D1155" s="87">
        <f t="shared" si="42"/>
        <v>0.95</v>
      </c>
      <c r="E1155" s="87">
        <f t="shared" si="43"/>
        <v>9.5000000000000001E-2</v>
      </c>
    </row>
    <row r="1156" spans="1:5" x14ac:dyDescent="0.25">
      <c r="A1156" s="81" t="s">
        <v>468</v>
      </c>
      <c r="B1156" s="82">
        <v>0.05</v>
      </c>
      <c r="C1156" s="89" t="s">
        <v>2591</v>
      </c>
      <c r="D1156" s="84">
        <f t="shared" si="42"/>
        <v>1.75</v>
      </c>
      <c r="E1156" s="84">
        <f t="shared" si="43"/>
        <v>8.7500000000000008E-2</v>
      </c>
    </row>
    <row r="1157" spans="1:5" x14ac:dyDescent="0.25">
      <c r="A1157" s="81" t="s">
        <v>2456</v>
      </c>
      <c r="B1157" s="85">
        <v>0.05</v>
      </c>
      <c r="C1157" s="88" t="s">
        <v>2553</v>
      </c>
      <c r="D1157" s="87">
        <f t="shared" si="42"/>
        <v>7.9459999999999997</v>
      </c>
      <c r="E1157" s="87">
        <f t="shared" si="43"/>
        <v>0.39729999999999999</v>
      </c>
    </row>
    <row r="1158" spans="1:5" x14ac:dyDescent="0.25">
      <c r="A1158" s="81" t="s">
        <v>709</v>
      </c>
      <c r="B1158" s="82">
        <v>2.5000000000000001E-2</v>
      </c>
      <c r="C1158" s="89" t="s">
        <v>2552</v>
      </c>
      <c r="D1158" s="84">
        <f t="shared" si="42"/>
        <v>3.1456953642384105</v>
      </c>
      <c r="E1158" s="84">
        <f t="shared" si="43"/>
        <v>7.8642384105960264E-2</v>
      </c>
    </row>
    <row r="1159" spans="1:5" x14ac:dyDescent="0.25">
      <c r="A1159" s="81" t="s">
        <v>162</v>
      </c>
      <c r="B1159" s="85">
        <v>2.5000000000000001E-2</v>
      </c>
      <c r="C1159" s="88" t="s">
        <v>2552</v>
      </c>
      <c r="D1159" s="87">
        <f t="shared" si="42"/>
        <v>10.142070484581497</v>
      </c>
      <c r="E1159" s="87">
        <f t="shared" si="43"/>
        <v>0.25355176211453745</v>
      </c>
    </row>
    <row r="1160" spans="1:5" x14ac:dyDescent="0.25">
      <c r="A1160" s="81" t="s">
        <v>1797</v>
      </c>
      <c r="B1160" s="82">
        <v>5.0000000000000001E-3</v>
      </c>
      <c r="C1160" s="89" t="s">
        <v>2552</v>
      </c>
      <c r="D1160" s="84">
        <f t="shared" si="42"/>
        <v>120</v>
      </c>
      <c r="E1160" s="84">
        <f t="shared" si="43"/>
        <v>0.6</v>
      </c>
    </row>
    <row r="1161" spans="1:5" x14ac:dyDescent="0.25">
      <c r="A1161" s="81" t="s">
        <v>2454</v>
      </c>
      <c r="B1161" s="90"/>
      <c r="C1161" s="91"/>
      <c r="D1161" s="92">
        <f t="shared" si="42"/>
        <v>0</v>
      </c>
      <c r="E1161" s="92">
        <f t="shared" si="43"/>
        <v>0</v>
      </c>
    </row>
    <row r="1162" spans="1:5" x14ac:dyDescent="0.25">
      <c r="A1162" s="81" t="s">
        <v>2454</v>
      </c>
      <c r="B1162" s="82"/>
      <c r="C1162" s="89"/>
      <c r="D1162" s="84">
        <f t="shared" si="42"/>
        <v>0</v>
      </c>
      <c r="E1162" s="84">
        <f t="shared" si="43"/>
        <v>0</v>
      </c>
    </row>
    <row r="1163" spans="1:5" x14ac:dyDescent="0.25">
      <c r="A1163" s="81" t="s">
        <v>2454</v>
      </c>
      <c r="B1163" s="85"/>
      <c r="C1163" s="88"/>
      <c r="D1163" s="87">
        <f t="shared" si="42"/>
        <v>0</v>
      </c>
      <c r="E1163" s="87">
        <f t="shared" si="43"/>
        <v>0</v>
      </c>
    </row>
    <row r="1164" spans="1:5" ht="15.75" thickBot="1" x14ac:dyDescent="0.3">
      <c r="A1164" s="81" t="s">
        <v>2454</v>
      </c>
      <c r="B1164" s="93"/>
      <c r="C1164" s="94"/>
      <c r="D1164" s="95">
        <f t="shared" si="42"/>
        <v>0</v>
      </c>
      <c r="E1164" s="95">
        <f t="shared" si="43"/>
        <v>0</v>
      </c>
    </row>
    <row r="1165" spans="1:5" ht="16.5" thickBot="1" x14ac:dyDescent="0.3">
      <c r="A1165" s="96" t="s">
        <v>2821</v>
      </c>
      <c r="B1165" s="97"/>
      <c r="C1165" s="97"/>
      <c r="D1165" s="98" t="s">
        <v>2822</v>
      </c>
      <c r="E1165" s="99">
        <v>1</v>
      </c>
    </row>
    <row r="1166" spans="1:5" ht="15.75" x14ac:dyDescent="0.25">
      <c r="A1166" s="100"/>
      <c r="B1166" s="97"/>
      <c r="C1166" s="101"/>
      <c r="D1166" s="102" t="s">
        <v>2823</v>
      </c>
      <c r="E1166" s="103" t="s">
        <v>2551</v>
      </c>
    </row>
    <row r="1167" spans="1:5" ht="15.75" x14ac:dyDescent="0.25">
      <c r="A1167" s="104"/>
      <c r="B1167" s="105"/>
      <c r="C1167" s="106"/>
      <c r="D1167" s="102" t="s">
        <v>2824</v>
      </c>
      <c r="E1167" s="107" t="s">
        <v>2825</v>
      </c>
    </row>
    <row r="1168" spans="1:5" ht="15.75" x14ac:dyDescent="0.25">
      <c r="A1168" s="108"/>
      <c r="B1168" s="105"/>
      <c r="C1168" s="106"/>
      <c r="D1168" s="102"/>
      <c r="E1168" s="109"/>
    </row>
    <row r="1169" spans="1:5" ht="16.5" thickBot="1" x14ac:dyDescent="0.3">
      <c r="A1169" s="108"/>
      <c r="B1169" s="105"/>
      <c r="C1169" s="106"/>
      <c r="D1169" s="110"/>
      <c r="E1169" s="111"/>
    </row>
    <row r="1170" spans="1:5" ht="15.75" x14ac:dyDescent="0.25">
      <c r="A1170" s="112"/>
      <c r="B1170" s="113"/>
      <c r="C1170" s="114"/>
      <c r="D1170" s="115" t="s">
        <v>2826</v>
      </c>
      <c r="E1170" s="116"/>
    </row>
    <row r="1171" spans="1:5" ht="15.75" x14ac:dyDescent="0.25">
      <c r="A1171" s="104"/>
      <c r="B1171" s="117"/>
      <c r="C1171" s="118"/>
      <c r="D1171" s="119" t="s">
        <v>2827</v>
      </c>
      <c r="E1171" s="120"/>
    </row>
    <row r="1172" spans="1:5" ht="15.75" x14ac:dyDescent="0.25">
      <c r="A1172" s="104"/>
      <c r="B1172" s="117"/>
      <c r="C1172" s="118"/>
      <c r="D1172" s="119" t="s">
        <v>2828</v>
      </c>
      <c r="E1172" s="120"/>
    </row>
    <row r="1173" spans="1:5" ht="15.75" x14ac:dyDescent="0.25">
      <c r="A1173" s="104"/>
      <c r="B1173" s="117"/>
      <c r="C1173" s="118"/>
      <c r="D1173" s="119"/>
      <c r="E1173" s="120"/>
    </row>
    <row r="1174" spans="1:5" ht="15.75" x14ac:dyDescent="0.25">
      <c r="A1174" s="121"/>
      <c r="B1174" s="117"/>
      <c r="C1174" s="118"/>
      <c r="D1174" s="119"/>
      <c r="E1174" s="120"/>
    </row>
    <row r="1175" spans="1:5" x14ac:dyDescent="0.25">
      <c r="A1175" s="121"/>
      <c r="B1175" s="122"/>
      <c r="C1175" s="123"/>
      <c r="D1175" s="122"/>
      <c r="E1175" s="123"/>
    </row>
    <row r="1176" spans="1:5" x14ac:dyDescent="0.25">
      <c r="A1176" s="121"/>
      <c r="B1176" s="122"/>
      <c r="C1176" s="123"/>
      <c r="D1176" s="122"/>
      <c r="E1176" s="123"/>
    </row>
    <row r="1177" spans="1:5" ht="15.75" thickBot="1" x14ac:dyDescent="0.3">
      <c r="A1177" s="121"/>
      <c r="B1177" s="122"/>
      <c r="C1177" s="123"/>
      <c r="D1177" s="124"/>
      <c r="E1177" s="125"/>
    </row>
    <row r="1178" spans="1:5" ht="15.75" x14ac:dyDescent="0.25">
      <c r="A1178" s="121"/>
      <c r="B1178" s="122"/>
      <c r="C1178" s="123"/>
      <c r="D1178" s="126" t="s">
        <v>2829</v>
      </c>
      <c r="E1178" s="123"/>
    </row>
    <row r="1179" spans="1:5" x14ac:dyDescent="0.25">
      <c r="A1179" s="121"/>
      <c r="B1179" s="122"/>
      <c r="C1179" s="123"/>
      <c r="D1179" s="122"/>
      <c r="E1179" s="123"/>
    </row>
    <row r="1180" spans="1:5" x14ac:dyDescent="0.25">
      <c r="A1180" s="121"/>
      <c r="B1180" s="122"/>
      <c r="C1180" s="123"/>
      <c r="D1180" s="122" t="s">
        <v>2830</v>
      </c>
      <c r="E1180" s="123"/>
    </row>
    <row r="1181" spans="1:5" ht="15.75" thickBot="1" x14ac:dyDescent="0.3">
      <c r="A1181" s="127"/>
      <c r="B1181" s="124"/>
      <c r="C1181" s="125"/>
      <c r="D1181" s="122" t="s">
        <v>2831</v>
      </c>
      <c r="E1181" s="123"/>
    </row>
    <row r="1182" spans="1:5" ht="15.75" x14ac:dyDescent="0.25">
      <c r="A1182" s="128" t="s">
        <v>2832</v>
      </c>
      <c r="B1182" s="129"/>
      <c r="C1182" s="129"/>
      <c r="D1182" s="121" t="s">
        <v>2833</v>
      </c>
      <c r="E1182" s="123"/>
    </row>
    <row r="1183" spans="1:5" ht="15.75" x14ac:dyDescent="0.25">
      <c r="A1183" s="130"/>
      <c r="B1183" s="131"/>
      <c r="C1183" s="131"/>
      <c r="D1183" s="132" t="s">
        <v>2834</v>
      </c>
      <c r="E1183" s="120"/>
    </row>
    <row r="1184" spans="1:5" ht="77.25" x14ac:dyDescent="0.25">
      <c r="A1184" s="130"/>
      <c r="B1184" s="131"/>
      <c r="C1184" s="131"/>
      <c r="D1184" s="133" t="s">
        <v>2835</v>
      </c>
      <c r="E1184" s="134"/>
    </row>
    <row r="1185" spans="1:5" x14ac:dyDescent="0.25">
      <c r="A1185" s="130"/>
      <c r="B1185" s="129"/>
      <c r="C1185" s="129"/>
      <c r="D1185" s="135" t="s">
        <v>2836</v>
      </c>
      <c r="E1185" s="136"/>
    </row>
    <row r="1186" spans="1:5" x14ac:dyDescent="0.25">
      <c r="A1186" s="130"/>
      <c r="B1186" s="129"/>
      <c r="C1186" s="129"/>
      <c r="D1186" s="137"/>
      <c r="E1186" s="136"/>
    </row>
    <row r="1187" spans="1:5" x14ac:dyDescent="0.25">
      <c r="A1187" s="130"/>
      <c r="B1187" s="129"/>
      <c r="C1187" s="129"/>
      <c r="D1187" s="121"/>
      <c r="E1187" s="123"/>
    </row>
    <row r="1188" spans="1:5" x14ac:dyDescent="0.25">
      <c r="A1188" s="130"/>
      <c r="B1188" s="129"/>
      <c r="C1188" s="129"/>
      <c r="D1188" s="121"/>
      <c r="E1188" s="123"/>
    </row>
    <row r="1189" spans="1:5" x14ac:dyDescent="0.25">
      <c r="A1189" s="130"/>
      <c r="B1189" s="129"/>
      <c r="C1189" s="129"/>
      <c r="D1189" s="121"/>
      <c r="E1189" s="123"/>
    </row>
    <row r="1190" spans="1:5" ht="15.75" thickBot="1" x14ac:dyDescent="0.3">
      <c r="A1190" s="130"/>
      <c r="B1190" s="129"/>
      <c r="C1190" s="129"/>
      <c r="D1190" s="121"/>
      <c r="E1190" s="123"/>
    </row>
    <row r="1191" spans="1:5" ht="15.75" x14ac:dyDescent="0.25">
      <c r="A1191" s="130"/>
      <c r="B1191" s="129"/>
      <c r="C1191" s="129"/>
      <c r="D1191" s="138" t="s">
        <v>2837</v>
      </c>
      <c r="E1191" s="139">
        <f>SUM(E1146:E1164)</f>
        <v>8.1592532987376281</v>
      </c>
    </row>
    <row r="1192" spans="1:5" ht="15.75" x14ac:dyDescent="0.25">
      <c r="A1192" s="130"/>
      <c r="B1192" s="129"/>
      <c r="C1192" s="129"/>
      <c r="D1192" s="138" t="s">
        <v>2822</v>
      </c>
      <c r="E1192" s="140">
        <f>E1165</f>
        <v>1</v>
      </c>
    </row>
    <row r="1193" spans="1:5" ht="15.75" x14ac:dyDescent="0.25">
      <c r="A1193" s="130"/>
      <c r="B1193" s="129"/>
      <c r="C1193" s="129"/>
      <c r="D1193" s="138" t="s">
        <v>2838</v>
      </c>
      <c r="E1193" s="141">
        <f>E1191/E1192</f>
        <v>8.1592532987376281</v>
      </c>
    </row>
    <row r="1194" spans="1:5" ht="15.75" x14ac:dyDescent="0.25">
      <c r="A1194" s="130"/>
      <c r="B1194" s="129"/>
      <c r="C1194" s="129"/>
      <c r="D1194" s="138" t="s">
        <v>2839</v>
      </c>
      <c r="E1194" s="141">
        <v>0.1</v>
      </c>
    </row>
    <row r="1195" spans="1:5" ht="15.75" x14ac:dyDescent="0.25">
      <c r="A1195" s="130"/>
      <c r="B1195" s="129"/>
      <c r="C1195" s="129"/>
      <c r="D1195" s="138" t="s">
        <v>2840</v>
      </c>
      <c r="E1195" s="141">
        <f>E1193+E1194</f>
        <v>8.2592532987376277</v>
      </c>
    </row>
    <row r="1196" spans="1:5" ht="15.75" x14ac:dyDescent="0.25">
      <c r="A1196" s="130"/>
      <c r="B1196" s="129"/>
      <c r="C1196" s="129"/>
      <c r="D1196" s="138" t="s">
        <v>2841</v>
      </c>
      <c r="E1196" s="142">
        <v>29</v>
      </c>
    </row>
    <row r="1197" spans="1:5" ht="16.5" thickBot="1" x14ac:dyDescent="0.3">
      <c r="A1197" s="143"/>
      <c r="B1197" s="144"/>
      <c r="C1197" s="144"/>
      <c r="D1197" s="138" t="s">
        <v>2842</v>
      </c>
      <c r="E1197" s="145">
        <f>E1195/E1196</f>
        <v>0.28480183788750441</v>
      </c>
    </row>
    <row r="1198" spans="1:5" x14ac:dyDescent="0.25">
      <c r="A1198" s="146"/>
      <c r="B1198" s="147"/>
      <c r="C1198" s="148"/>
      <c r="D1198" s="148"/>
      <c r="E1198" s="149"/>
    </row>
    <row r="1199" spans="1:5" ht="15.75" thickBot="1" x14ac:dyDescent="0.3">
      <c r="A1199" s="150"/>
      <c r="B1199" s="151"/>
      <c r="C1199" s="152"/>
      <c r="D1199" s="152"/>
      <c r="E1199" s="153"/>
    </row>
    <row r="1200" spans="1:5" ht="30" x14ac:dyDescent="0.4">
      <c r="A1200" s="70" t="s">
        <v>2814</v>
      </c>
      <c r="B1200" s="155" t="s">
        <v>2878</v>
      </c>
      <c r="C1200" s="154"/>
      <c r="D1200" s="72"/>
      <c r="E1200" s="73"/>
    </row>
    <row r="1201" spans="1:5" ht="15.75" thickBot="1" x14ac:dyDescent="0.3">
      <c r="A1201" s="74"/>
      <c r="B1201" s="75"/>
      <c r="C1201" s="75"/>
      <c r="D1201" s="75"/>
      <c r="E1201" s="76"/>
    </row>
    <row r="1202" spans="1:5" ht="15.75" thickBot="1" x14ac:dyDescent="0.3">
      <c r="A1202" s="77" t="s">
        <v>2816</v>
      </c>
      <c r="B1202" s="78" t="s">
        <v>2817</v>
      </c>
      <c r="C1202" s="79" t="s">
        <v>2818</v>
      </c>
      <c r="D1202" s="79" t="s">
        <v>2819</v>
      </c>
      <c r="E1202" s="80" t="s">
        <v>2820</v>
      </c>
    </row>
    <row r="1203" spans="1:5" ht="15.75" x14ac:dyDescent="0.25">
      <c r="A1203" s="81" t="s">
        <v>1784</v>
      </c>
      <c r="B1203" s="82">
        <v>0.8</v>
      </c>
      <c r="C1203" s="83"/>
      <c r="D1203" s="84">
        <f t="shared" ref="D1203:D1221" si="44">IF($A1203&lt;&gt;"",VLOOKUP($A1203,PRODUITS_ET_RECETTES,4,FALSE),"")</f>
        <v>5.19</v>
      </c>
      <c r="E1203" s="84">
        <f t="shared" ref="E1203:E1221" si="45">SUM(B1203*D1203)</f>
        <v>4.1520000000000001</v>
      </c>
    </row>
    <row r="1204" spans="1:5" ht="15.75" x14ac:dyDescent="0.25">
      <c r="A1204" s="81" t="s">
        <v>1676</v>
      </c>
      <c r="B1204" s="85">
        <v>0.01</v>
      </c>
      <c r="C1204" s="86"/>
      <c r="D1204" s="87">
        <f t="shared" si="44"/>
        <v>13.3</v>
      </c>
      <c r="E1204" s="87">
        <f t="shared" si="45"/>
        <v>0.13300000000000001</v>
      </c>
    </row>
    <row r="1205" spans="1:5" ht="15.75" x14ac:dyDescent="0.25">
      <c r="A1205" s="81" t="s">
        <v>473</v>
      </c>
      <c r="B1205" s="82">
        <v>1</v>
      </c>
      <c r="C1205" s="83"/>
      <c r="D1205" s="84">
        <f t="shared" si="44"/>
        <v>0.33695652173913043</v>
      </c>
      <c r="E1205" s="84">
        <f t="shared" si="45"/>
        <v>0.33695652173913043</v>
      </c>
    </row>
    <row r="1206" spans="1:5" ht="15.75" x14ac:dyDescent="0.25">
      <c r="A1206" s="81" t="s">
        <v>15</v>
      </c>
      <c r="B1206" s="85">
        <v>0.02</v>
      </c>
      <c r="C1206" s="86"/>
      <c r="D1206" s="87">
        <f t="shared" si="44"/>
        <v>4.2079646017699117</v>
      </c>
      <c r="E1206" s="87">
        <f t="shared" si="45"/>
        <v>8.4159292035398237E-2</v>
      </c>
    </row>
    <row r="1207" spans="1:5" ht="15.75" x14ac:dyDescent="0.25">
      <c r="A1207" s="81" t="s">
        <v>795</v>
      </c>
      <c r="B1207" s="82">
        <v>3.0000000000000001E-3</v>
      </c>
      <c r="C1207" s="83"/>
      <c r="D1207" s="84">
        <f t="shared" si="44"/>
        <v>11.5</v>
      </c>
      <c r="E1207" s="84">
        <f t="shared" si="45"/>
        <v>3.4500000000000003E-2</v>
      </c>
    </row>
    <row r="1208" spans="1:5" x14ac:dyDescent="0.25">
      <c r="A1208" s="81" t="s">
        <v>2260</v>
      </c>
      <c r="B1208" s="85">
        <v>0.01</v>
      </c>
      <c r="C1208" s="88"/>
      <c r="D1208" s="87">
        <f t="shared" si="44"/>
        <v>1.4155</v>
      </c>
      <c r="E1208" s="87">
        <f t="shared" si="45"/>
        <v>1.4155000000000001E-2</v>
      </c>
    </row>
    <row r="1209" spans="1:5" x14ac:dyDescent="0.25">
      <c r="A1209" s="81" t="s">
        <v>1480</v>
      </c>
      <c r="B1209" s="82">
        <v>5.0000000000000001E-3</v>
      </c>
      <c r="C1209" s="89"/>
      <c r="D1209" s="84">
        <f t="shared" si="44"/>
        <v>2</v>
      </c>
      <c r="E1209" s="84">
        <f t="shared" si="45"/>
        <v>0.01</v>
      </c>
    </row>
    <row r="1210" spans="1:5" x14ac:dyDescent="0.25">
      <c r="A1210" s="81" t="s">
        <v>1104</v>
      </c>
      <c r="B1210" s="85">
        <v>0.05</v>
      </c>
      <c r="C1210" s="88"/>
      <c r="D1210" s="87">
        <f t="shared" si="44"/>
        <v>7.5</v>
      </c>
      <c r="E1210" s="87">
        <f t="shared" si="45"/>
        <v>0.375</v>
      </c>
    </row>
    <row r="1211" spans="1:5" x14ac:dyDescent="0.25">
      <c r="A1211" s="81" t="s">
        <v>1580</v>
      </c>
      <c r="B1211" s="82">
        <v>0.01</v>
      </c>
      <c r="C1211" s="89"/>
      <c r="D1211" s="84">
        <f t="shared" si="44"/>
        <v>7.18</v>
      </c>
      <c r="E1211" s="84">
        <f t="shared" si="45"/>
        <v>7.1800000000000003E-2</v>
      </c>
    </row>
    <row r="1212" spans="1:5" x14ac:dyDescent="0.25">
      <c r="A1212" s="81" t="s">
        <v>1752</v>
      </c>
      <c r="B1212" s="85">
        <v>0.15</v>
      </c>
      <c r="C1212" s="88"/>
      <c r="D1212" s="87">
        <f t="shared" si="44"/>
        <v>4.1629955947136565</v>
      </c>
      <c r="E1212" s="87">
        <f t="shared" si="45"/>
        <v>0.62444933920704848</v>
      </c>
    </row>
    <row r="1213" spans="1:5" x14ac:dyDescent="0.25">
      <c r="A1213" s="81" t="s">
        <v>453</v>
      </c>
      <c r="B1213" s="82">
        <v>7.4999999999999997E-2</v>
      </c>
      <c r="C1213" s="89"/>
      <c r="D1213" s="84">
        <f t="shared" si="44"/>
        <v>4.8414096916299556</v>
      </c>
      <c r="E1213" s="84">
        <f t="shared" si="45"/>
        <v>0.36310572687224668</v>
      </c>
    </row>
    <row r="1214" spans="1:5" x14ac:dyDescent="0.25">
      <c r="A1214" s="81" t="s">
        <v>329</v>
      </c>
      <c r="B1214" s="85">
        <v>0.05</v>
      </c>
      <c r="C1214" s="88"/>
      <c r="D1214" s="87">
        <f t="shared" si="44"/>
        <v>11.504424778761063</v>
      </c>
      <c r="E1214" s="87">
        <f t="shared" si="45"/>
        <v>0.57522123893805321</v>
      </c>
    </row>
    <row r="1215" spans="1:5" x14ac:dyDescent="0.25">
      <c r="A1215" s="81" t="s">
        <v>584</v>
      </c>
      <c r="B1215" s="82">
        <v>0.05</v>
      </c>
      <c r="C1215" s="89"/>
      <c r="D1215" s="84">
        <f t="shared" si="44"/>
        <v>8</v>
      </c>
      <c r="E1215" s="84">
        <f t="shared" si="45"/>
        <v>0.4</v>
      </c>
    </row>
    <row r="1216" spans="1:5" x14ac:dyDescent="0.25">
      <c r="A1216" s="81" t="s">
        <v>2454</v>
      </c>
      <c r="B1216" s="85"/>
      <c r="C1216" s="88"/>
      <c r="D1216" s="87">
        <f t="shared" si="44"/>
        <v>0</v>
      </c>
      <c r="E1216" s="87">
        <f t="shared" si="45"/>
        <v>0</v>
      </c>
    </row>
    <row r="1217" spans="1:5" x14ac:dyDescent="0.25">
      <c r="A1217" s="81" t="s">
        <v>2454</v>
      </c>
      <c r="B1217" s="82"/>
      <c r="C1217" s="89"/>
      <c r="D1217" s="84">
        <f t="shared" si="44"/>
        <v>0</v>
      </c>
      <c r="E1217" s="84">
        <f t="shared" si="45"/>
        <v>0</v>
      </c>
    </row>
    <row r="1218" spans="1:5" x14ac:dyDescent="0.25">
      <c r="A1218" s="81" t="s">
        <v>2454</v>
      </c>
      <c r="B1218" s="90"/>
      <c r="C1218" s="91"/>
      <c r="D1218" s="92">
        <f t="shared" si="44"/>
        <v>0</v>
      </c>
      <c r="E1218" s="92">
        <f t="shared" si="45"/>
        <v>0</v>
      </c>
    </row>
    <row r="1219" spans="1:5" x14ac:dyDescent="0.25">
      <c r="A1219" s="81" t="s">
        <v>2454</v>
      </c>
      <c r="B1219" s="82"/>
      <c r="C1219" s="89"/>
      <c r="D1219" s="84">
        <f t="shared" si="44"/>
        <v>0</v>
      </c>
      <c r="E1219" s="84">
        <f t="shared" si="45"/>
        <v>0</v>
      </c>
    </row>
    <row r="1220" spans="1:5" x14ac:dyDescent="0.25">
      <c r="A1220" s="81" t="s">
        <v>2454</v>
      </c>
      <c r="B1220" s="85"/>
      <c r="C1220" s="88"/>
      <c r="D1220" s="87">
        <f t="shared" si="44"/>
        <v>0</v>
      </c>
      <c r="E1220" s="87">
        <f t="shared" si="45"/>
        <v>0</v>
      </c>
    </row>
    <row r="1221" spans="1:5" ht="15.75" thickBot="1" x14ac:dyDescent="0.3">
      <c r="A1221" s="81" t="s">
        <v>2454</v>
      </c>
      <c r="B1221" s="93"/>
      <c r="C1221" s="94"/>
      <c r="D1221" s="95">
        <f t="shared" si="44"/>
        <v>0</v>
      </c>
      <c r="E1221" s="95">
        <f t="shared" si="45"/>
        <v>0</v>
      </c>
    </row>
    <row r="1222" spans="1:5" ht="16.5" thickBot="1" x14ac:dyDescent="0.3">
      <c r="A1222" s="96" t="s">
        <v>2821</v>
      </c>
      <c r="B1222" s="97"/>
      <c r="C1222" s="97"/>
      <c r="D1222" s="98" t="s">
        <v>2822</v>
      </c>
      <c r="E1222" s="99">
        <v>1</v>
      </c>
    </row>
    <row r="1223" spans="1:5" ht="15.75" x14ac:dyDescent="0.25">
      <c r="A1223" s="100"/>
      <c r="B1223" s="97"/>
      <c r="C1223" s="101"/>
      <c r="D1223" s="102" t="s">
        <v>2823</v>
      </c>
      <c r="E1223" s="103" t="s">
        <v>2551</v>
      </c>
    </row>
    <row r="1224" spans="1:5" ht="15.75" x14ac:dyDescent="0.25">
      <c r="A1224" s="104"/>
      <c r="B1224" s="105"/>
      <c r="C1224" s="106"/>
      <c r="D1224" s="102" t="s">
        <v>2824</v>
      </c>
      <c r="E1224" s="107" t="s">
        <v>2825</v>
      </c>
    </row>
    <row r="1225" spans="1:5" ht="15.75" x14ac:dyDescent="0.25">
      <c r="A1225" s="108"/>
      <c r="B1225" s="105"/>
      <c r="C1225" s="106"/>
      <c r="D1225" s="102"/>
      <c r="E1225" s="109"/>
    </row>
    <row r="1226" spans="1:5" ht="16.5" thickBot="1" x14ac:dyDescent="0.3">
      <c r="A1226" s="108"/>
      <c r="B1226" s="105"/>
      <c r="C1226" s="106"/>
      <c r="D1226" s="110"/>
      <c r="E1226" s="111"/>
    </row>
    <row r="1227" spans="1:5" ht="15.75" x14ac:dyDescent="0.25">
      <c r="A1227" s="112"/>
      <c r="B1227" s="113"/>
      <c r="C1227" s="114"/>
      <c r="D1227" s="115" t="s">
        <v>2826</v>
      </c>
      <c r="E1227" s="116"/>
    </row>
    <row r="1228" spans="1:5" ht="15.75" x14ac:dyDescent="0.25">
      <c r="A1228" s="104"/>
      <c r="B1228" s="117"/>
      <c r="C1228" s="118"/>
      <c r="D1228" s="119" t="s">
        <v>2827</v>
      </c>
      <c r="E1228" s="120"/>
    </row>
    <row r="1229" spans="1:5" ht="15.75" x14ac:dyDescent="0.25">
      <c r="A1229" s="104"/>
      <c r="B1229" s="117"/>
      <c r="C1229" s="118"/>
      <c r="D1229" s="119" t="s">
        <v>2828</v>
      </c>
      <c r="E1229" s="120"/>
    </row>
    <row r="1230" spans="1:5" ht="15.75" x14ac:dyDescent="0.25">
      <c r="A1230" s="104"/>
      <c r="B1230" s="117"/>
      <c r="C1230" s="118"/>
      <c r="D1230" s="119"/>
      <c r="E1230" s="120"/>
    </row>
    <row r="1231" spans="1:5" ht="15.75" x14ac:dyDescent="0.25">
      <c r="A1231" s="121"/>
      <c r="B1231" s="117"/>
      <c r="C1231" s="118"/>
      <c r="D1231" s="119"/>
      <c r="E1231" s="120"/>
    </row>
    <row r="1232" spans="1:5" x14ac:dyDescent="0.25">
      <c r="A1232" s="121"/>
      <c r="B1232" s="122"/>
      <c r="C1232" s="123"/>
      <c r="D1232" s="122"/>
      <c r="E1232" s="123"/>
    </row>
    <row r="1233" spans="1:5" x14ac:dyDescent="0.25">
      <c r="A1233" s="121"/>
      <c r="B1233" s="122"/>
      <c r="C1233" s="123"/>
      <c r="D1233" s="122"/>
      <c r="E1233" s="123"/>
    </row>
    <row r="1234" spans="1:5" ht="15.75" thickBot="1" x14ac:dyDescent="0.3">
      <c r="A1234" s="121"/>
      <c r="B1234" s="122"/>
      <c r="C1234" s="123"/>
      <c r="D1234" s="124"/>
      <c r="E1234" s="125"/>
    </row>
    <row r="1235" spans="1:5" ht="15.75" x14ac:dyDescent="0.25">
      <c r="A1235" s="121"/>
      <c r="B1235" s="122"/>
      <c r="C1235" s="123"/>
      <c r="D1235" s="126" t="s">
        <v>2829</v>
      </c>
      <c r="E1235" s="123"/>
    </row>
    <row r="1236" spans="1:5" x14ac:dyDescent="0.25">
      <c r="A1236" s="121"/>
      <c r="B1236" s="122"/>
      <c r="C1236" s="123"/>
      <c r="D1236" s="122"/>
      <c r="E1236" s="123"/>
    </row>
    <row r="1237" spans="1:5" x14ac:dyDescent="0.25">
      <c r="A1237" s="121"/>
      <c r="B1237" s="122"/>
      <c r="C1237" s="123"/>
      <c r="D1237" s="122" t="s">
        <v>2830</v>
      </c>
      <c r="E1237" s="123"/>
    </row>
    <row r="1238" spans="1:5" ht="15.75" thickBot="1" x14ac:dyDescent="0.3">
      <c r="A1238" s="127"/>
      <c r="B1238" s="124"/>
      <c r="C1238" s="125"/>
      <c r="D1238" s="122" t="s">
        <v>2831</v>
      </c>
      <c r="E1238" s="123"/>
    </row>
    <row r="1239" spans="1:5" ht="15.75" x14ac:dyDescent="0.25">
      <c r="A1239" s="128" t="s">
        <v>2832</v>
      </c>
      <c r="B1239" s="129"/>
      <c r="C1239" s="129"/>
      <c r="D1239" s="121" t="s">
        <v>2833</v>
      </c>
      <c r="E1239" s="123"/>
    </row>
    <row r="1240" spans="1:5" ht="15.75" x14ac:dyDescent="0.25">
      <c r="A1240" s="130"/>
      <c r="B1240" s="131"/>
      <c r="C1240" s="131"/>
      <c r="D1240" s="132" t="s">
        <v>2834</v>
      </c>
      <c r="E1240" s="120"/>
    </row>
    <row r="1241" spans="1:5" ht="77.25" x14ac:dyDescent="0.25">
      <c r="A1241" s="130"/>
      <c r="B1241" s="131"/>
      <c r="C1241" s="131"/>
      <c r="D1241" s="133" t="s">
        <v>2835</v>
      </c>
      <c r="E1241" s="134"/>
    </row>
    <row r="1242" spans="1:5" x14ac:dyDescent="0.25">
      <c r="A1242" s="130"/>
      <c r="B1242" s="129"/>
      <c r="C1242" s="129"/>
      <c r="D1242" s="135" t="s">
        <v>2836</v>
      </c>
      <c r="E1242" s="136"/>
    </row>
    <row r="1243" spans="1:5" x14ac:dyDescent="0.25">
      <c r="A1243" s="130"/>
      <c r="B1243" s="129"/>
      <c r="C1243" s="129"/>
      <c r="D1243" s="137"/>
      <c r="E1243" s="136"/>
    </row>
    <row r="1244" spans="1:5" x14ac:dyDescent="0.25">
      <c r="A1244" s="130"/>
      <c r="B1244" s="129"/>
      <c r="C1244" s="129"/>
      <c r="D1244" s="121"/>
      <c r="E1244" s="123"/>
    </row>
    <row r="1245" spans="1:5" x14ac:dyDescent="0.25">
      <c r="A1245" s="130"/>
      <c r="B1245" s="129"/>
      <c r="C1245" s="129"/>
      <c r="D1245" s="121"/>
      <c r="E1245" s="123"/>
    </row>
    <row r="1246" spans="1:5" x14ac:dyDescent="0.25">
      <c r="A1246" s="130"/>
      <c r="B1246" s="129"/>
      <c r="C1246" s="129"/>
      <c r="D1246" s="121"/>
      <c r="E1246" s="123"/>
    </row>
    <row r="1247" spans="1:5" ht="15.75" thickBot="1" x14ac:dyDescent="0.3">
      <c r="A1247" s="130"/>
      <c r="B1247" s="129"/>
      <c r="C1247" s="129"/>
      <c r="D1247" s="121"/>
      <c r="E1247" s="123"/>
    </row>
    <row r="1248" spans="1:5" ht="15.75" x14ac:dyDescent="0.25">
      <c r="A1248" s="130"/>
      <c r="B1248" s="129"/>
      <c r="C1248" s="129"/>
      <c r="D1248" s="138" t="s">
        <v>2837</v>
      </c>
      <c r="E1248" s="139">
        <f>SUM(E1203:E1221)</f>
        <v>7.1743471187918777</v>
      </c>
    </row>
    <row r="1249" spans="1:5" ht="15.75" x14ac:dyDescent="0.25">
      <c r="A1249" s="130"/>
      <c r="B1249" s="129"/>
      <c r="C1249" s="129"/>
      <c r="D1249" s="138" t="s">
        <v>2822</v>
      </c>
      <c r="E1249" s="140">
        <f>E1222</f>
        <v>1</v>
      </c>
    </row>
    <row r="1250" spans="1:5" ht="15.75" x14ac:dyDescent="0.25">
      <c r="A1250" s="130"/>
      <c r="B1250" s="129"/>
      <c r="C1250" s="129"/>
      <c r="D1250" s="138" t="s">
        <v>2838</v>
      </c>
      <c r="E1250" s="141">
        <f>E1248/E1249</f>
        <v>7.1743471187918777</v>
      </c>
    </row>
    <row r="1251" spans="1:5" ht="15.75" x14ac:dyDescent="0.25">
      <c r="A1251" s="130"/>
      <c r="B1251" s="129"/>
      <c r="C1251" s="129"/>
      <c r="D1251" s="138" t="s">
        <v>2839</v>
      </c>
      <c r="E1251" s="141">
        <v>0.1</v>
      </c>
    </row>
    <row r="1252" spans="1:5" ht="15.75" x14ac:dyDescent="0.25">
      <c r="A1252" s="130"/>
      <c r="B1252" s="129"/>
      <c r="C1252" s="129"/>
      <c r="D1252" s="138" t="s">
        <v>2840</v>
      </c>
      <c r="E1252" s="141">
        <f>E1250+E1251</f>
        <v>7.2743471187918773</v>
      </c>
    </row>
    <row r="1253" spans="1:5" ht="15.75" x14ac:dyDescent="0.25">
      <c r="A1253" s="130"/>
      <c r="B1253" s="129"/>
      <c r="C1253" s="129"/>
      <c r="D1253" s="138" t="s">
        <v>2841</v>
      </c>
      <c r="E1253" s="142">
        <v>24</v>
      </c>
    </row>
    <row r="1254" spans="1:5" ht="16.5" thickBot="1" x14ac:dyDescent="0.3">
      <c r="A1254" s="143"/>
      <c r="B1254" s="144"/>
      <c r="C1254" s="144"/>
      <c r="D1254" s="138" t="s">
        <v>2842</v>
      </c>
      <c r="E1254" s="145">
        <f>E1252/E1253</f>
        <v>0.30309779661632824</v>
      </c>
    </row>
    <row r="1255" spans="1:5" x14ac:dyDescent="0.25">
      <c r="A1255" s="146"/>
      <c r="B1255" s="147"/>
      <c r="C1255" s="148"/>
      <c r="D1255" s="148"/>
      <c r="E1255" s="149"/>
    </row>
    <row r="1256" spans="1:5" ht="15.75" thickBot="1" x14ac:dyDescent="0.3">
      <c r="A1256" s="150"/>
      <c r="B1256" s="151"/>
      <c r="C1256" s="152"/>
      <c r="D1256" s="152"/>
      <c r="E1256" s="153"/>
    </row>
    <row r="1257" spans="1:5" ht="30" x14ac:dyDescent="0.4">
      <c r="A1257" s="70" t="s">
        <v>2814</v>
      </c>
      <c r="B1257" s="155" t="s">
        <v>2879</v>
      </c>
      <c r="C1257" s="154"/>
      <c r="D1257" s="72"/>
      <c r="E1257" s="73"/>
    </row>
    <row r="1258" spans="1:5" ht="15.75" thickBot="1" x14ac:dyDescent="0.3">
      <c r="A1258" s="74"/>
      <c r="B1258" s="75"/>
      <c r="C1258" s="75"/>
      <c r="D1258" s="75"/>
      <c r="E1258" s="76"/>
    </row>
    <row r="1259" spans="1:5" ht="15.75" thickBot="1" x14ac:dyDescent="0.3">
      <c r="A1259" s="77" t="s">
        <v>2816</v>
      </c>
      <c r="B1259" s="78" t="s">
        <v>2817</v>
      </c>
      <c r="C1259" s="79" t="s">
        <v>2818</v>
      </c>
      <c r="D1259" s="79" t="s">
        <v>2819</v>
      </c>
      <c r="E1259" s="80" t="s">
        <v>2820</v>
      </c>
    </row>
    <row r="1260" spans="1:5" ht="15.75" x14ac:dyDescent="0.25">
      <c r="A1260" s="81" t="s">
        <v>1469</v>
      </c>
      <c r="B1260" s="82">
        <v>0.2</v>
      </c>
      <c r="C1260" s="83" t="s">
        <v>2580</v>
      </c>
      <c r="D1260" s="84">
        <f t="shared" ref="D1260:D1278" si="46">IF($A1260&lt;&gt;"",VLOOKUP($A1260,PRODUITS_ET_RECETTES,4,FALSE),"")</f>
        <v>35.6</v>
      </c>
      <c r="E1260" s="84">
        <f t="shared" ref="E1260:E1278" si="47">SUM(B1260*D1260)</f>
        <v>7.120000000000001</v>
      </c>
    </row>
    <row r="1261" spans="1:5" ht="15.75" x14ac:dyDescent="0.25">
      <c r="A1261" s="81" t="s">
        <v>1017</v>
      </c>
      <c r="B1261" s="85">
        <v>2E-3</v>
      </c>
      <c r="C1261" s="86" t="s">
        <v>2580</v>
      </c>
      <c r="D1261" s="87">
        <f t="shared" si="46"/>
        <v>9.9</v>
      </c>
      <c r="E1261" s="87">
        <f t="shared" si="47"/>
        <v>1.9800000000000002E-2</v>
      </c>
    </row>
    <row r="1262" spans="1:5" ht="15.75" x14ac:dyDescent="0.25">
      <c r="A1262" s="81" t="s">
        <v>782</v>
      </c>
      <c r="B1262" s="82">
        <v>0.1</v>
      </c>
      <c r="C1262" s="83" t="s">
        <v>2880</v>
      </c>
      <c r="D1262" s="84">
        <f t="shared" si="46"/>
        <v>1.6041666666666667</v>
      </c>
      <c r="E1262" s="84">
        <f t="shared" si="47"/>
        <v>0.16041666666666668</v>
      </c>
    </row>
    <row r="1263" spans="1:5" ht="15.75" x14ac:dyDescent="0.25">
      <c r="A1263" s="81" t="s">
        <v>1104</v>
      </c>
      <c r="B1263" s="85">
        <v>0.02</v>
      </c>
      <c r="C1263" s="86" t="s">
        <v>2580</v>
      </c>
      <c r="D1263" s="87">
        <f t="shared" si="46"/>
        <v>7.5</v>
      </c>
      <c r="E1263" s="87">
        <f t="shared" si="47"/>
        <v>0.15</v>
      </c>
    </row>
    <row r="1264" spans="1:5" ht="15.75" x14ac:dyDescent="0.25">
      <c r="A1264" s="81" t="s">
        <v>1643</v>
      </c>
      <c r="B1264" s="82">
        <v>0.1</v>
      </c>
      <c r="C1264" s="83" t="s">
        <v>2870</v>
      </c>
      <c r="D1264" s="84">
        <f t="shared" si="46"/>
        <v>0.95</v>
      </c>
      <c r="E1264" s="84">
        <f t="shared" si="47"/>
        <v>9.5000000000000001E-2</v>
      </c>
    </row>
    <row r="1265" spans="1:5" x14ac:dyDescent="0.25">
      <c r="A1265" s="81" t="s">
        <v>468</v>
      </c>
      <c r="B1265" s="85">
        <v>0.05</v>
      </c>
      <c r="C1265" s="88" t="s">
        <v>2870</v>
      </c>
      <c r="D1265" s="87">
        <f t="shared" si="46"/>
        <v>1.75</v>
      </c>
      <c r="E1265" s="87">
        <f t="shared" si="47"/>
        <v>8.7500000000000008E-2</v>
      </c>
    </row>
    <row r="1266" spans="1:5" x14ac:dyDescent="0.25">
      <c r="A1266" s="81" t="s">
        <v>2467</v>
      </c>
      <c r="B1266" s="82">
        <v>0.01</v>
      </c>
      <c r="C1266" s="89" t="s">
        <v>2872</v>
      </c>
      <c r="D1266" s="84">
        <f t="shared" si="46"/>
        <v>5.5</v>
      </c>
      <c r="E1266" s="84">
        <f t="shared" si="47"/>
        <v>5.5E-2</v>
      </c>
    </row>
    <row r="1267" spans="1:5" x14ac:dyDescent="0.25">
      <c r="A1267" s="81" t="s">
        <v>2233</v>
      </c>
      <c r="B1267" s="85">
        <v>0.02</v>
      </c>
      <c r="C1267" s="88" t="s">
        <v>2580</v>
      </c>
      <c r="D1267" s="87">
        <f t="shared" si="46"/>
        <v>16.5</v>
      </c>
      <c r="E1267" s="87">
        <f t="shared" si="47"/>
        <v>0.33</v>
      </c>
    </row>
    <row r="1268" spans="1:5" x14ac:dyDescent="0.25">
      <c r="A1268" s="81" t="s">
        <v>1836</v>
      </c>
      <c r="B1268" s="82">
        <v>0.02</v>
      </c>
      <c r="C1268" s="89" t="s">
        <v>2580</v>
      </c>
      <c r="D1268" s="84">
        <f t="shared" si="46"/>
        <v>15.95</v>
      </c>
      <c r="E1268" s="84">
        <f t="shared" si="47"/>
        <v>0.31900000000000001</v>
      </c>
    </row>
    <row r="1269" spans="1:5" x14ac:dyDescent="0.25">
      <c r="A1269" s="81" t="s">
        <v>556</v>
      </c>
      <c r="B1269" s="85">
        <v>0.05</v>
      </c>
      <c r="C1269" s="88" t="s">
        <v>2580</v>
      </c>
      <c r="D1269" s="87">
        <f t="shared" si="46"/>
        <v>3.0416666666666665</v>
      </c>
      <c r="E1269" s="87">
        <f t="shared" si="47"/>
        <v>0.15208333333333335</v>
      </c>
    </row>
    <row r="1270" spans="1:5" x14ac:dyDescent="0.25">
      <c r="A1270" s="81" t="s">
        <v>883</v>
      </c>
      <c r="B1270" s="82">
        <v>0.05</v>
      </c>
      <c r="C1270" s="89" t="s">
        <v>2872</v>
      </c>
      <c r="D1270" s="84">
        <f t="shared" si="46"/>
        <v>3.9040062952338923</v>
      </c>
      <c r="E1270" s="84">
        <f t="shared" si="47"/>
        <v>0.19520031476169464</v>
      </c>
    </row>
    <row r="1271" spans="1:5" x14ac:dyDescent="0.25">
      <c r="A1271" s="81" t="s">
        <v>709</v>
      </c>
      <c r="B1271" s="85">
        <v>0.02</v>
      </c>
      <c r="C1271" s="88" t="s">
        <v>2580</v>
      </c>
      <c r="D1271" s="87">
        <f t="shared" si="46"/>
        <v>3.1456953642384105</v>
      </c>
      <c r="E1271" s="87">
        <f t="shared" si="47"/>
        <v>6.2913907284768214E-2</v>
      </c>
    </row>
    <row r="1272" spans="1:5" x14ac:dyDescent="0.25">
      <c r="A1272" s="81" t="s">
        <v>1074</v>
      </c>
      <c r="B1272" s="82">
        <v>0.03</v>
      </c>
      <c r="C1272" s="89" t="s">
        <v>2580</v>
      </c>
      <c r="D1272" s="84">
        <f t="shared" si="46"/>
        <v>11.013215859030836</v>
      </c>
      <c r="E1272" s="84">
        <f t="shared" si="47"/>
        <v>0.33039647577092507</v>
      </c>
    </row>
    <row r="1273" spans="1:5" x14ac:dyDescent="0.25">
      <c r="A1273" s="81" t="s">
        <v>1880</v>
      </c>
      <c r="B1273" s="85">
        <v>0.01</v>
      </c>
      <c r="C1273" s="88" t="s">
        <v>2580</v>
      </c>
      <c r="D1273" s="87">
        <f t="shared" si="46"/>
        <v>8</v>
      </c>
      <c r="E1273" s="87">
        <f t="shared" si="47"/>
        <v>0.08</v>
      </c>
    </row>
    <row r="1274" spans="1:5" x14ac:dyDescent="0.25">
      <c r="A1274" s="81" t="s">
        <v>162</v>
      </c>
      <c r="B1274" s="82">
        <v>2.5000000000000001E-2</v>
      </c>
      <c r="C1274" s="89" t="s">
        <v>2580</v>
      </c>
      <c r="D1274" s="84">
        <f t="shared" si="46"/>
        <v>10.142070484581497</v>
      </c>
      <c r="E1274" s="84">
        <f t="shared" si="47"/>
        <v>0.25355176211453745</v>
      </c>
    </row>
    <row r="1275" spans="1:5" x14ac:dyDescent="0.25">
      <c r="A1275" s="81" t="s">
        <v>2454</v>
      </c>
      <c r="B1275" s="90"/>
      <c r="C1275" s="91"/>
      <c r="D1275" s="92">
        <f t="shared" si="46"/>
        <v>0</v>
      </c>
      <c r="E1275" s="92">
        <f t="shared" si="47"/>
        <v>0</v>
      </c>
    </row>
    <row r="1276" spans="1:5" x14ac:dyDescent="0.25">
      <c r="A1276" s="81" t="s">
        <v>2454</v>
      </c>
      <c r="B1276" s="82"/>
      <c r="C1276" s="89"/>
      <c r="D1276" s="84">
        <f t="shared" si="46"/>
        <v>0</v>
      </c>
      <c r="E1276" s="84">
        <f t="shared" si="47"/>
        <v>0</v>
      </c>
    </row>
    <row r="1277" spans="1:5" x14ac:dyDescent="0.25">
      <c r="A1277" s="81" t="s">
        <v>2454</v>
      </c>
      <c r="B1277" s="85"/>
      <c r="C1277" s="88"/>
      <c r="D1277" s="87">
        <f t="shared" si="46"/>
        <v>0</v>
      </c>
      <c r="E1277" s="87">
        <f t="shared" si="47"/>
        <v>0</v>
      </c>
    </row>
    <row r="1278" spans="1:5" ht="15.75" thickBot="1" x14ac:dyDescent="0.3">
      <c r="A1278" s="81" t="s">
        <v>2454</v>
      </c>
      <c r="B1278" s="93"/>
      <c r="C1278" s="94"/>
      <c r="D1278" s="95">
        <f t="shared" si="46"/>
        <v>0</v>
      </c>
      <c r="E1278" s="95">
        <f t="shared" si="47"/>
        <v>0</v>
      </c>
    </row>
    <row r="1279" spans="1:5" ht="16.5" thickBot="1" x14ac:dyDescent="0.3">
      <c r="A1279" s="96" t="s">
        <v>2821</v>
      </c>
      <c r="B1279" s="97"/>
      <c r="C1279" s="97"/>
      <c r="D1279" s="98" t="s">
        <v>2822</v>
      </c>
      <c r="E1279" s="99"/>
    </row>
    <row r="1280" spans="1:5" ht="15.75" x14ac:dyDescent="0.25">
      <c r="A1280" s="100"/>
      <c r="B1280" s="97"/>
      <c r="C1280" s="101"/>
      <c r="D1280" s="102" t="s">
        <v>2823</v>
      </c>
      <c r="E1280" s="103" t="s">
        <v>2551</v>
      </c>
    </row>
    <row r="1281" spans="1:5" ht="15.75" x14ac:dyDescent="0.25">
      <c r="A1281" s="104"/>
      <c r="B1281" s="105"/>
      <c r="C1281" s="106"/>
      <c r="D1281" s="102" t="s">
        <v>2824</v>
      </c>
      <c r="E1281" s="107" t="s">
        <v>2825</v>
      </c>
    </row>
    <row r="1282" spans="1:5" ht="15.75" x14ac:dyDescent="0.25">
      <c r="A1282" s="108"/>
      <c r="B1282" s="105"/>
      <c r="C1282" s="106"/>
      <c r="D1282" s="102"/>
      <c r="E1282" s="109"/>
    </row>
    <row r="1283" spans="1:5" ht="16.5" thickBot="1" x14ac:dyDescent="0.3">
      <c r="A1283" s="108"/>
      <c r="B1283" s="105"/>
      <c r="C1283" s="106"/>
      <c r="D1283" s="110"/>
      <c r="E1283" s="111"/>
    </row>
    <row r="1284" spans="1:5" ht="15.75" x14ac:dyDescent="0.25">
      <c r="A1284" s="112"/>
      <c r="B1284" s="113"/>
      <c r="C1284" s="114"/>
      <c r="D1284" s="115" t="s">
        <v>2826</v>
      </c>
      <c r="E1284" s="116"/>
    </row>
    <row r="1285" spans="1:5" ht="15.75" x14ac:dyDescent="0.25">
      <c r="A1285" s="104"/>
      <c r="B1285" s="117"/>
      <c r="C1285" s="118"/>
      <c r="D1285" s="119" t="s">
        <v>2827</v>
      </c>
      <c r="E1285" s="120"/>
    </row>
    <row r="1286" spans="1:5" ht="15.75" x14ac:dyDescent="0.25">
      <c r="A1286" s="104"/>
      <c r="B1286" s="117"/>
      <c r="C1286" s="118"/>
      <c r="D1286" s="119" t="s">
        <v>2828</v>
      </c>
      <c r="E1286" s="120"/>
    </row>
    <row r="1287" spans="1:5" ht="15.75" x14ac:dyDescent="0.25">
      <c r="A1287" s="104"/>
      <c r="B1287" s="117"/>
      <c r="C1287" s="118"/>
      <c r="D1287" s="119"/>
      <c r="E1287" s="120"/>
    </row>
    <row r="1288" spans="1:5" ht="15.75" x14ac:dyDescent="0.25">
      <c r="A1288" s="121"/>
      <c r="B1288" s="117"/>
      <c r="C1288" s="118"/>
      <c r="D1288" s="119"/>
      <c r="E1288" s="120"/>
    </row>
    <row r="1289" spans="1:5" x14ac:dyDescent="0.25">
      <c r="A1289" s="121"/>
      <c r="B1289" s="122"/>
      <c r="C1289" s="123"/>
      <c r="D1289" s="122"/>
      <c r="E1289" s="123"/>
    </row>
    <row r="1290" spans="1:5" x14ac:dyDescent="0.25">
      <c r="A1290" s="121"/>
      <c r="B1290" s="122"/>
      <c r="C1290" s="123"/>
      <c r="D1290" s="122"/>
      <c r="E1290" s="123"/>
    </row>
    <row r="1291" spans="1:5" ht="15.75" thickBot="1" x14ac:dyDescent="0.3">
      <c r="A1291" s="121"/>
      <c r="B1291" s="122"/>
      <c r="C1291" s="123"/>
      <c r="D1291" s="124"/>
      <c r="E1291" s="125"/>
    </row>
    <row r="1292" spans="1:5" ht="15.75" x14ac:dyDescent="0.25">
      <c r="A1292" s="121"/>
      <c r="B1292" s="122"/>
      <c r="C1292" s="123"/>
      <c r="D1292" s="126" t="s">
        <v>2829</v>
      </c>
      <c r="E1292" s="123"/>
    </row>
    <row r="1293" spans="1:5" x14ac:dyDescent="0.25">
      <c r="A1293" s="121"/>
      <c r="B1293" s="122"/>
      <c r="C1293" s="123"/>
      <c r="D1293" s="122"/>
      <c r="E1293" s="123"/>
    </row>
    <row r="1294" spans="1:5" x14ac:dyDescent="0.25">
      <c r="A1294" s="121"/>
      <c r="B1294" s="122"/>
      <c r="C1294" s="123"/>
      <c r="D1294" s="122" t="s">
        <v>2830</v>
      </c>
      <c r="E1294" s="123"/>
    </row>
    <row r="1295" spans="1:5" ht="15.75" thickBot="1" x14ac:dyDescent="0.3">
      <c r="A1295" s="127"/>
      <c r="B1295" s="124"/>
      <c r="C1295" s="125"/>
      <c r="D1295" s="122" t="s">
        <v>2831</v>
      </c>
      <c r="E1295" s="123"/>
    </row>
    <row r="1296" spans="1:5" ht="15.75" x14ac:dyDescent="0.25">
      <c r="A1296" s="128" t="s">
        <v>2832</v>
      </c>
      <c r="B1296" s="129"/>
      <c r="C1296" s="129"/>
      <c r="D1296" s="121" t="s">
        <v>2833</v>
      </c>
      <c r="E1296" s="123"/>
    </row>
    <row r="1297" spans="1:5" ht="15.75" x14ac:dyDescent="0.25">
      <c r="A1297" s="130"/>
      <c r="B1297" s="131"/>
      <c r="C1297" s="131"/>
      <c r="D1297" s="132" t="s">
        <v>2834</v>
      </c>
      <c r="E1297" s="120"/>
    </row>
    <row r="1298" spans="1:5" ht="77.25" x14ac:dyDescent="0.25">
      <c r="A1298" s="130"/>
      <c r="B1298" s="131"/>
      <c r="C1298" s="131"/>
      <c r="D1298" s="133" t="s">
        <v>2835</v>
      </c>
      <c r="E1298" s="134"/>
    </row>
    <row r="1299" spans="1:5" x14ac:dyDescent="0.25">
      <c r="A1299" s="130"/>
      <c r="B1299" s="129"/>
      <c r="C1299" s="129"/>
      <c r="D1299" s="135" t="s">
        <v>2836</v>
      </c>
      <c r="E1299" s="136"/>
    </row>
    <row r="1300" spans="1:5" x14ac:dyDescent="0.25">
      <c r="A1300" s="130"/>
      <c r="B1300" s="129"/>
      <c r="C1300" s="129"/>
      <c r="D1300" s="137"/>
      <c r="E1300" s="136"/>
    </row>
    <row r="1301" spans="1:5" x14ac:dyDescent="0.25">
      <c r="A1301" s="130"/>
      <c r="B1301" s="129"/>
      <c r="C1301" s="129"/>
      <c r="D1301" s="121"/>
      <c r="E1301" s="123"/>
    </row>
    <row r="1302" spans="1:5" x14ac:dyDescent="0.25">
      <c r="A1302" s="130"/>
      <c r="B1302" s="129"/>
      <c r="C1302" s="129"/>
      <c r="D1302" s="121"/>
      <c r="E1302" s="123"/>
    </row>
    <row r="1303" spans="1:5" x14ac:dyDescent="0.25">
      <c r="A1303" s="130"/>
      <c r="B1303" s="129"/>
      <c r="C1303" s="129"/>
      <c r="D1303" s="121"/>
      <c r="E1303" s="123"/>
    </row>
    <row r="1304" spans="1:5" ht="15.75" thickBot="1" x14ac:dyDescent="0.3">
      <c r="A1304" s="130"/>
      <c r="B1304" s="129"/>
      <c r="C1304" s="129"/>
      <c r="D1304" s="121"/>
      <c r="E1304" s="123"/>
    </row>
    <row r="1305" spans="1:5" ht="15.75" x14ac:dyDescent="0.25">
      <c r="A1305" s="130"/>
      <c r="B1305" s="129"/>
      <c r="C1305" s="129"/>
      <c r="D1305" s="138" t="s">
        <v>2837</v>
      </c>
      <c r="E1305" s="139">
        <f>SUM(E1260:E1278)</f>
        <v>9.4108624599319253</v>
      </c>
    </row>
    <row r="1306" spans="1:5" ht="15.75" x14ac:dyDescent="0.25">
      <c r="A1306" s="130"/>
      <c r="B1306" s="129"/>
      <c r="C1306" s="129"/>
      <c r="D1306" s="138" t="s">
        <v>2822</v>
      </c>
      <c r="E1306" s="140">
        <v>1</v>
      </c>
    </row>
    <row r="1307" spans="1:5" ht="15.75" x14ac:dyDescent="0.25">
      <c r="A1307" s="130"/>
      <c r="B1307" s="129"/>
      <c r="C1307" s="129"/>
      <c r="D1307" s="138" t="s">
        <v>2838</v>
      </c>
      <c r="E1307" s="141">
        <f>E1305/E1306</f>
        <v>9.4108624599319253</v>
      </c>
    </row>
    <row r="1308" spans="1:5" ht="15.75" x14ac:dyDescent="0.25">
      <c r="A1308" s="130"/>
      <c r="B1308" s="129"/>
      <c r="C1308" s="129"/>
      <c r="D1308" s="138" t="s">
        <v>2839</v>
      </c>
      <c r="E1308" s="141">
        <v>0.1</v>
      </c>
    </row>
    <row r="1309" spans="1:5" ht="15.75" x14ac:dyDescent="0.25">
      <c r="A1309" s="130"/>
      <c r="B1309" s="129"/>
      <c r="C1309" s="129"/>
      <c r="D1309" s="138" t="s">
        <v>2840</v>
      </c>
      <c r="E1309" s="141">
        <f>E1307+E1308</f>
        <v>9.5108624599319249</v>
      </c>
    </row>
    <row r="1310" spans="1:5" ht="15.75" x14ac:dyDescent="0.25">
      <c r="A1310" s="130"/>
      <c r="B1310" s="129"/>
      <c r="C1310" s="129"/>
      <c r="D1310" s="138" t="s">
        <v>2841</v>
      </c>
      <c r="E1310" s="142">
        <v>28</v>
      </c>
    </row>
    <row r="1311" spans="1:5" ht="16.5" thickBot="1" x14ac:dyDescent="0.3">
      <c r="A1311" s="143"/>
      <c r="B1311" s="144"/>
      <c r="C1311" s="144"/>
      <c r="D1311" s="138" t="s">
        <v>2842</v>
      </c>
      <c r="E1311" s="145">
        <f>E1309/E1310</f>
        <v>0.33967365928328302</v>
      </c>
    </row>
    <row r="1312" spans="1:5" x14ac:dyDescent="0.25">
      <c r="A1312" s="146"/>
      <c r="B1312" s="147"/>
      <c r="C1312" s="148"/>
      <c r="D1312" s="148"/>
      <c r="E1312" s="149"/>
    </row>
    <row r="1313" spans="1:5" ht="15.75" thickBot="1" x14ac:dyDescent="0.3">
      <c r="A1313" s="150"/>
      <c r="B1313" s="151"/>
      <c r="C1313" s="152"/>
      <c r="D1313" s="152"/>
      <c r="E1313" s="153"/>
    </row>
    <row r="1314" spans="1:5" ht="30" x14ac:dyDescent="0.4">
      <c r="A1314" s="70" t="s">
        <v>2814</v>
      </c>
      <c r="B1314" s="155" t="s">
        <v>2881</v>
      </c>
      <c r="C1314" s="154"/>
      <c r="D1314" s="72"/>
      <c r="E1314" s="73"/>
    </row>
    <row r="1315" spans="1:5" ht="15.75" thickBot="1" x14ac:dyDescent="0.3">
      <c r="A1315" s="74"/>
      <c r="B1315" s="75"/>
      <c r="C1315" s="75"/>
      <c r="D1315" s="75"/>
      <c r="E1315" s="76"/>
    </row>
    <row r="1316" spans="1:5" ht="15.75" thickBot="1" x14ac:dyDescent="0.3">
      <c r="A1316" s="77" t="s">
        <v>2816</v>
      </c>
      <c r="B1316" s="78" t="s">
        <v>2817</v>
      </c>
      <c r="C1316" s="79" t="s">
        <v>2818</v>
      </c>
      <c r="D1316" s="79" t="s">
        <v>2819</v>
      </c>
      <c r="E1316" s="80" t="s">
        <v>2820</v>
      </c>
    </row>
    <row r="1317" spans="1:5" ht="15.75" x14ac:dyDescent="0.25">
      <c r="A1317" s="81" t="s">
        <v>343</v>
      </c>
      <c r="B1317" s="82">
        <v>0.3</v>
      </c>
      <c r="C1317" s="83" t="s">
        <v>2580</v>
      </c>
      <c r="D1317" s="84">
        <f t="shared" ref="D1317:D1335" si="48">IF($A1317&lt;&gt;"",VLOOKUP($A1317,PRODUITS_ET_RECETTES,4,FALSE),"")</f>
        <v>14.57</v>
      </c>
      <c r="E1317" s="84">
        <f t="shared" ref="E1317:E1335" si="49">SUM(B1317*D1317)</f>
        <v>4.3709999999999996</v>
      </c>
    </row>
    <row r="1318" spans="1:5" ht="15.75" x14ac:dyDescent="0.25">
      <c r="A1318" s="81" t="s">
        <v>456</v>
      </c>
      <c r="B1318" s="85">
        <v>0.2</v>
      </c>
      <c r="C1318" s="86" t="s">
        <v>2580</v>
      </c>
      <c r="D1318" s="87">
        <f t="shared" si="48"/>
        <v>2.375</v>
      </c>
      <c r="E1318" s="87">
        <f t="shared" si="49"/>
        <v>0.47500000000000003</v>
      </c>
    </row>
    <row r="1319" spans="1:5" ht="15.75" x14ac:dyDescent="0.25">
      <c r="A1319" s="81" t="s">
        <v>329</v>
      </c>
      <c r="B1319" s="82">
        <v>0.04</v>
      </c>
      <c r="C1319" s="83" t="s">
        <v>2580</v>
      </c>
      <c r="D1319" s="84">
        <f t="shared" si="48"/>
        <v>11.504424778761063</v>
      </c>
      <c r="E1319" s="84">
        <f t="shared" si="49"/>
        <v>0.46017699115044253</v>
      </c>
    </row>
    <row r="1320" spans="1:5" ht="15.75" x14ac:dyDescent="0.25">
      <c r="A1320" s="81" t="s">
        <v>685</v>
      </c>
      <c r="B1320" s="85">
        <v>0.05</v>
      </c>
      <c r="C1320" s="86" t="s">
        <v>2872</v>
      </c>
      <c r="D1320" s="87">
        <f t="shared" si="48"/>
        <v>8.6992426112737604</v>
      </c>
      <c r="E1320" s="87">
        <f t="shared" si="49"/>
        <v>0.43496213056368804</v>
      </c>
    </row>
    <row r="1321" spans="1:5" ht="15.75" x14ac:dyDescent="0.25">
      <c r="A1321" s="81" t="s">
        <v>2456</v>
      </c>
      <c r="B1321" s="82">
        <v>0.01</v>
      </c>
      <c r="C1321" s="83" t="s">
        <v>2872</v>
      </c>
      <c r="D1321" s="84">
        <f t="shared" si="48"/>
        <v>7.9459999999999997</v>
      </c>
      <c r="E1321" s="84">
        <f t="shared" si="49"/>
        <v>7.9460000000000003E-2</v>
      </c>
    </row>
    <row r="1322" spans="1:5" x14ac:dyDescent="0.25">
      <c r="A1322" s="81" t="s">
        <v>709</v>
      </c>
      <c r="B1322" s="85">
        <v>0.01</v>
      </c>
      <c r="C1322" s="88" t="s">
        <v>2580</v>
      </c>
      <c r="D1322" s="87">
        <f t="shared" si="48"/>
        <v>3.1456953642384105</v>
      </c>
      <c r="E1322" s="87">
        <f t="shared" si="49"/>
        <v>3.1456953642384107E-2</v>
      </c>
    </row>
    <row r="1323" spans="1:5" x14ac:dyDescent="0.25">
      <c r="A1323" s="81" t="s">
        <v>285</v>
      </c>
      <c r="B1323" s="82">
        <v>5.0000000000000001E-3</v>
      </c>
      <c r="C1323" s="89" t="s">
        <v>2872</v>
      </c>
      <c r="D1323" s="84">
        <f t="shared" si="48"/>
        <v>53.333333333333336</v>
      </c>
      <c r="E1323" s="84">
        <f t="shared" si="49"/>
        <v>0.26666666666666666</v>
      </c>
    </row>
    <row r="1324" spans="1:5" x14ac:dyDescent="0.25">
      <c r="A1324" s="81" t="s">
        <v>1042</v>
      </c>
      <c r="B1324" s="85">
        <v>0.02</v>
      </c>
      <c r="C1324" s="88" t="s">
        <v>2580</v>
      </c>
      <c r="D1324" s="87">
        <f t="shared" si="48"/>
        <v>8</v>
      </c>
      <c r="E1324" s="87">
        <f t="shared" si="49"/>
        <v>0.16</v>
      </c>
    </row>
    <row r="1325" spans="1:5" x14ac:dyDescent="0.25">
      <c r="A1325" s="81" t="s">
        <v>1074</v>
      </c>
      <c r="B1325" s="82">
        <v>0.03</v>
      </c>
      <c r="C1325" s="89" t="s">
        <v>2580</v>
      </c>
      <c r="D1325" s="84">
        <f t="shared" si="48"/>
        <v>11.013215859030836</v>
      </c>
      <c r="E1325" s="84">
        <f t="shared" si="49"/>
        <v>0.33039647577092507</v>
      </c>
    </row>
    <row r="1326" spans="1:5" x14ac:dyDescent="0.25">
      <c r="A1326" s="81" t="s">
        <v>1447</v>
      </c>
      <c r="B1326" s="85">
        <v>0.05</v>
      </c>
      <c r="C1326" s="88" t="s">
        <v>2580</v>
      </c>
      <c r="D1326" s="87">
        <f t="shared" si="48"/>
        <v>2.2506619593998236</v>
      </c>
      <c r="E1326" s="87">
        <f t="shared" si="49"/>
        <v>0.11253309796999118</v>
      </c>
    </row>
    <row r="1327" spans="1:5" x14ac:dyDescent="0.25">
      <c r="A1327" s="81" t="s">
        <v>1298</v>
      </c>
      <c r="B1327" s="82">
        <v>3.0000000000000001E-3</v>
      </c>
      <c r="C1327" s="89" t="s">
        <v>2580</v>
      </c>
      <c r="D1327" s="84">
        <f t="shared" si="48"/>
        <v>35</v>
      </c>
      <c r="E1327" s="84">
        <f t="shared" si="49"/>
        <v>0.105</v>
      </c>
    </row>
    <row r="1328" spans="1:5" x14ac:dyDescent="0.25">
      <c r="A1328" s="81" t="s">
        <v>1104</v>
      </c>
      <c r="B1328" s="85">
        <v>0.01</v>
      </c>
      <c r="C1328" s="88" t="s">
        <v>2872</v>
      </c>
      <c r="D1328" s="87">
        <f t="shared" si="48"/>
        <v>7.5</v>
      </c>
      <c r="E1328" s="87">
        <f t="shared" si="49"/>
        <v>7.4999999999999997E-2</v>
      </c>
    </row>
    <row r="1329" spans="1:5" x14ac:dyDescent="0.25">
      <c r="A1329" s="81" t="s">
        <v>162</v>
      </c>
      <c r="B1329" s="82">
        <v>0.02</v>
      </c>
      <c r="C1329" s="89" t="s">
        <v>2580</v>
      </c>
      <c r="D1329" s="84">
        <f t="shared" si="48"/>
        <v>10.142070484581497</v>
      </c>
      <c r="E1329" s="84">
        <f t="shared" si="49"/>
        <v>0.20284140969162995</v>
      </c>
    </row>
    <row r="1330" spans="1:5" x14ac:dyDescent="0.25">
      <c r="A1330" s="81" t="s">
        <v>1670</v>
      </c>
      <c r="B1330" s="85">
        <v>1E-3</v>
      </c>
      <c r="C1330" s="88" t="s">
        <v>2580</v>
      </c>
      <c r="D1330" s="87">
        <f t="shared" si="48"/>
        <v>218.4</v>
      </c>
      <c r="E1330" s="87">
        <f t="shared" si="49"/>
        <v>0.21840000000000001</v>
      </c>
    </row>
    <row r="1331" spans="1:5" x14ac:dyDescent="0.25">
      <c r="A1331" s="81" t="s">
        <v>2454</v>
      </c>
      <c r="B1331" s="82"/>
      <c r="C1331" s="89"/>
      <c r="D1331" s="84">
        <f t="shared" si="48"/>
        <v>0</v>
      </c>
      <c r="E1331" s="84">
        <f t="shared" si="49"/>
        <v>0</v>
      </c>
    </row>
    <row r="1332" spans="1:5" x14ac:dyDescent="0.25">
      <c r="A1332" s="81" t="s">
        <v>2454</v>
      </c>
      <c r="B1332" s="90"/>
      <c r="C1332" s="91"/>
      <c r="D1332" s="92">
        <f t="shared" si="48"/>
        <v>0</v>
      </c>
      <c r="E1332" s="92">
        <f t="shared" si="49"/>
        <v>0</v>
      </c>
    </row>
    <row r="1333" spans="1:5" x14ac:dyDescent="0.25">
      <c r="A1333" s="81" t="s">
        <v>2454</v>
      </c>
      <c r="B1333" s="82"/>
      <c r="C1333" s="89"/>
      <c r="D1333" s="84">
        <f t="shared" si="48"/>
        <v>0</v>
      </c>
      <c r="E1333" s="84">
        <f t="shared" si="49"/>
        <v>0</v>
      </c>
    </row>
    <row r="1334" spans="1:5" x14ac:dyDescent="0.25">
      <c r="A1334" s="81" t="s">
        <v>2454</v>
      </c>
      <c r="B1334" s="85"/>
      <c r="C1334" s="88"/>
      <c r="D1334" s="87">
        <f t="shared" si="48"/>
        <v>0</v>
      </c>
      <c r="E1334" s="87">
        <f t="shared" si="49"/>
        <v>0</v>
      </c>
    </row>
    <row r="1335" spans="1:5" ht="15.75" thickBot="1" x14ac:dyDescent="0.3">
      <c r="A1335" s="81" t="s">
        <v>2454</v>
      </c>
      <c r="B1335" s="93"/>
      <c r="C1335" s="94"/>
      <c r="D1335" s="95">
        <f t="shared" si="48"/>
        <v>0</v>
      </c>
      <c r="E1335" s="95">
        <f t="shared" si="49"/>
        <v>0</v>
      </c>
    </row>
    <row r="1336" spans="1:5" ht="16.5" thickBot="1" x14ac:dyDescent="0.3">
      <c r="A1336" s="96" t="s">
        <v>2821</v>
      </c>
      <c r="B1336" s="97"/>
      <c r="C1336" s="97"/>
      <c r="D1336" s="98" t="s">
        <v>2822</v>
      </c>
      <c r="E1336" s="99">
        <v>1</v>
      </c>
    </row>
    <row r="1337" spans="1:5" ht="15.75" x14ac:dyDescent="0.25">
      <c r="A1337" s="100"/>
      <c r="B1337" s="97"/>
      <c r="C1337" s="101"/>
      <c r="D1337" s="102" t="s">
        <v>2823</v>
      </c>
      <c r="E1337" s="103" t="s">
        <v>2551</v>
      </c>
    </row>
    <row r="1338" spans="1:5" ht="15.75" x14ac:dyDescent="0.25">
      <c r="A1338" s="104"/>
      <c r="B1338" s="105"/>
      <c r="C1338" s="106"/>
      <c r="D1338" s="102" t="s">
        <v>2824</v>
      </c>
      <c r="E1338" s="107" t="s">
        <v>2825</v>
      </c>
    </row>
    <row r="1339" spans="1:5" ht="15.75" x14ac:dyDescent="0.25">
      <c r="A1339" s="108"/>
      <c r="B1339" s="105"/>
      <c r="C1339" s="106"/>
      <c r="D1339" s="102"/>
      <c r="E1339" s="109"/>
    </row>
    <row r="1340" spans="1:5" ht="16.5" thickBot="1" x14ac:dyDescent="0.3">
      <c r="A1340" s="108"/>
      <c r="B1340" s="105"/>
      <c r="C1340" s="106"/>
      <c r="D1340" s="110"/>
      <c r="E1340" s="111"/>
    </row>
    <row r="1341" spans="1:5" ht="15.75" x14ac:dyDescent="0.25">
      <c r="A1341" s="112"/>
      <c r="B1341" s="113"/>
      <c r="C1341" s="114"/>
      <c r="D1341" s="115" t="s">
        <v>2826</v>
      </c>
      <c r="E1341" s="116"/>
    </row>
    <row r="1342" spans="1:5" ht="15.75" x14ac:dyDescent="0.25">
      <c r="A1342" s="104"/>
      <c r="B1342" s="117"/>
      <c r="C1342" s="118"/>
      <c r="D1342" s="119" t="s">
        <v>2827</v>
      </c>
      <c r="E1342" s="120"/>
    </row>
    <row r="1343" spans="1:5" ht="15.75" x14ac:dyDescent="0.25">
      <c r="A1343" s="104"/>
      <c r="B1343" s="117"/>
      <c r="C1343" s="118"/>
      <c r="D1343" s="119" t="s">
        <v>2828</v>
      </c>
      <c r="E1343" s="120"/>
    </row>
    <row r="1344" spans="1:5" ht="15.75" x14ac:dyDescent="0.25">
      <c r="A1344" s="104"/>
      <c r="B1344" s="117"/>
      <c r="C1344" s="118"/>
      <c r="D1344" s="119"/>
      <c r="E1344" s="120"/>
    </row>
    <row r="1345" spans="1:5" ht="15.75" x14ac:dyDescent="0.25">
      <c r="A1345" s="121"/>
      <c r="B1345" s="117"/>
      <c r="C1345" s="118"/>
      <c r="D1345" s="119"/>
      <c r="E1345" s="120"/>
    </row>
    <row r="1346" spans="1:5" x14ac:dyDescent="0.25">
      <c r="A1346" s="121"/>
      <c r="B1346" s="122"/>
      <c r="C1346" s="123"/>
      <c r="D1346" s="122"/>
      <c r="E1346" s="123"/>
    </row>
    <row r="1347" spans="1:5" x14ac:dyDescent="0.25">
      <c r="A1347" s="121"/>
      <c r="B1347" s="122"/>
      <c r="C1347" s="123"/>
      <c r="D1347" s="122"/>
      <c r="E1347" s="123"/>
    </row>
    <row r="1348" spans="1:5" ht="15.75" thickBot="1" x14ac:dyDescent="0.3">
      <c r="A1348" s="121"/>
      <c r="B1348" s="122"/>
      <c r="C1348" s="123"/>
      <c r="D1348" s="124"/>
      <c r="E1348" s="125"/>
    </row>
    <row r="1349" spans="1:5" ht="15.75" x14ac:dyDescent="0.25">
      <c r="A1349" s="121"/>
      <c r="B1349" s="122"/>
      <c r="C1349" s="123"/>
      <c r="D1349" s="126" t="s">
        <v>2829</v>
      </c>
      <c r="E1349" s="123"/>
    </row>
    <row r="1350" spans="1:5" x14ac:dyDescent="0.25">
      <c r="A1350" s="121"/>
      <c r="B1350" s="122"/>
      <c r="C1350" s="123"/>
      <c r="D1350" s="122"/>
      <c r="E1350" s="123"/>
    </row>
    <row r="1351" spans="1:5" x14ac:dyDescent="0.25">
      <c r="A1351" s="121"/>
      <c r="B1351" s="122"/>
      <c r="C1351" s="123"/>
      <c r="D1351" s="122" t="s">
        <v>2830</v>
      </c>
      <c r="E1351" s="123"/>
    </row>
    <row r="1352" spans="1:5" ht="15.75" thickBot="1" x14ac:dyDescent="0.3">
      <c r="A1352" s="127"/>
      <c r="B1352" s="124"/>
      <c r="C1352" s="125"/>
      <c r="D1352" s="122" t="s">
        <v>2831</v>
      </c>
      <c r="E1352" s="123"/>
    </row>
    <row r="1353" spans="1:5" ht="15.75" x14ac:dyDescent="0.25">
      <c r="A1353" s="128" t="s">
        <v>2832</v>
      </c>
      <c r="B1353" s="129"/>
      <c r="C1353" s="129"/>
      <c r="D1353" s="121" t="s">
        <v>2833</v>
      </c>
      <c r="E1353" s="123"/>
    </row>
    <row r="1354" spans="1:5" ht="15.75" x14ac:dyDescent="0.25">
      <c r="A1354" s="130"/>
      <c r="B1354" s="131"/>
      <c r="C1354" s="131"/>
      <c r="D1354" s="132" t="s">
        <v>2834</v>
      </c>
      <c r="E1354" s="120"/>
    </row>
    <row r="1355" spans="1:5" ht="77.25" x14ac:dyDescent="0.25">
      <c r="A1355" s="130"/>
      <c r="B1355" s="131"/>
      <c r="C1355" s="131"/>
      <c r="D1355" s="133" t="s">
        <v>2835</v>
      </c>
      <c r="E1355" s="134"/>
    </row>
    <row r="1356" spans="1:5" x14ac:dyDescent="0.25">
      <c r="A1356" s="130"/>
      <c r="B1356" s="129"/>
      <c r="C1356" s="129"/>
      <c r="D1356" s="135" t="s">
        <v>2836</v>
      </c>
      <c r="E1356" s="136"/>
    </row>
    <row r="1357" spans="1:5" x14ac:dyDescent="0.25">
      <c r="A1357" s="130"/>
      <c r="B1357" s="129"/>
      <c r="C1357" s="129"/>
      <c r="D1357" s="137"/>
      <c r="E1357" s="136"/>
    </row>
    <row r="1358" spans="1:5" x14ac:dyDescent="0.25">
      <c r="A1358" s="130"/>
      <c r="B1358" s="129"/>
      <c r="C1358" s="129"/>
      <c r="D1358" s="121"/>
      <c r="E1358" s="123"/>
    </row>
    <row r="1359" spans="1:5" x14ac:dyDescent="0.25">
      <c r="A1359" s="130"/>
      <c r="B1359" s="129"/>
      <c r="C1359" s="129"/>
      <c r="D1359" s="121"/>
      <c r="E1359" s="123"/>
    </row>
    <row r="1360" spans="1:5" x14ac:dyDescent="0.25">
      <c r="A1360" s="130"/>
      <c r="B1360" s="129"/>
      <c r="C1360" s="129"/>
      <c r="D1360" s="121"/>
      <c r="E1360" s="123"/>
    </row>
    <row r="1361" spans="1:5" ht="15.75" thickBot="1" x14ac:dyDescent="0.3">
      <c r="A1361" s="130"/>
      <c r="B1361" s="129"/>
      <c r="C1361" s="129"/>
      <c r="D1361" s="121"/>
      <c r="E1361" s="123"/>
    </row>
    <row r="1362" spans="1:5" ht="15.75" x14ac:dyDescent="0.25">
      <c r="A1362" s="130"/>
      <c r="B1362" s="129"/>
      <c r="C1362" s="129"/>
      <c r="D1362" s="138" t="s">
        <v>2837</v>
      </c>
      <c r="E1362" s="139">
        <f>SUM(E1317:E1335)</f>
        <v>7.322893725455728</v>
      </c>
    </row>
    <row r="1363" spans="1:5" ht="15.75" x14ac:dyDescent="0.25">
      <c r="A1363" s="130"/>
      <c r="B1363" s="129"/>
      <c r="C1363" s="129"/>
      <c r="D1363" s="138" t="s">
        <v>2822</v>
      </c>
      <c r="E1363" s="140">
        <f>E1336</f>
        <v>1</v>
      </c>
    </row>
    <row r="1364" spans="1:5" ht="15.75" x14ac:dyDescent="0.25">
      <c r="A1364" s="130"/>
      <c r="B1364" s="129"/>
      <c r="C1364" s="129"/>
      <c r="D1364" s="138" t="s">
        <v>2838</v>
      </c>
      <c r="E1364" s="141">
        <f>E1362/E1363</f>
        <v>7.322893725455728</v>
      </c>
    </row>
    <row r="1365" spans="1:5" ht="15.75" x14ac:dyDescent="0.25">
      <c r="A1365" s="130"/>
      <c r="B1365" s="129"/>
      <c r="C1365" s="129"/>
      <c r="D1365" s="138" t="s">
        <v>2839</v>
      </c>
      <c r="E1365" s="141">
        <v>0.2</v>
      </c>
    </row>
    <row r="1366" spans="1:5" ht="15.75" x14ac:dyDescent="0.25">
      <c r="A1366" s="130"/>
      <c r="B1366" s="129"/>
      <c r="C1366" s="129"/>
      <c r="D1366" s="138" t="s">
        <v>2840</v>
      </c>
      <c r="E1366" s="141">
        <f>E1364+E1365</f>
        <v>7.5228937254557282</v>
      </c>
    </row>
    <row r="1367" spans="1:5" ht="15.75" x14ac:dyDescent="0.25">
      <c r="A1367" s="130"/>
      <c r="B1367" s="129"/>
      <c r="C1367" s="129"/>
      <c r="D1367" s="138" t="s">
        <v>2841</v>
      </c>
      <c r="E1367" s="142">
        <v>26</v>
      </c>
    </row>
    <row r="1368" spans="1:5" ht="16.5" thickBot="1" x14ac:dyDescent="0.3">
      <c r="A1368" s="143"/>
      <c r="B1368" s="144"/>
      <c r="C1368" s="144"/>
      <c r="D1368" s="138" t="s">
        <v>2842</v>
      </c>
      <c r="E1368" s="145">
        <f>E1366/E1367</f>
        <v>0.28934206636368187</v>
      </c>
    </row>
    <row r="1369" spans="1:5" x14ac:dyDescent="0.25">
      <c r="A1369" s="146"/>
      <c r="B1369" s="147"/>
      <c r="C1369" s="148"/>
      <c r="D1369" s="148"/>
      <c r="E1369" s="149"/>
    </row>
    <row r="1370" spans="1:5" ht="15.75" thickBot="1" x14ac:dyDescent="0.3">
      <c r="A1370" s="150"/>
      <c r="B1370" s="151"/>
      <c r="C1370" s="152"/>
      <c r="D1370" s="152"/>
      <c r="E1370" s="153"/>
    </row>
    <row r="1371" spans="1:5" ht="30" x14ac:dyDescent="0.4">
      <c r="A1371" s="70" t="s">
        <v>2814</v>
      </c>
      <c r="B1371" s="155" t="s">
        <v>2882</v>
      </c>
      <c r="C1371" s="154"/>
      <c r="D1371" s="72"/>
      <c r="E1371" s="73"/>
    </row>
    <row r="1372" spans="1:5" ht="15.75" thickBot="1" x14ac:dyDescent="0.3">
      <c r="A1372" s="74"/>
      <c r="B1372" s="75"/>
      <c r="C1372" s="75"/>
      <c r="D1372" s="75"/>
      <c r="E1372" s="76"/>
    </row>
    <row r="1373" spans="1:5" ht="15.75" thickBot="1" x14ac:dyDescent="0.3">
      <c r="A1373" s="77" t="s">
        <v>2816</v>
      </c>
      <c r="B1373" s="78" t="s">
        <v>2817</v>
      </c>
      <c r="C1373" s="79" t="s">
        <v>2818</v>
      </c>
      <c r="D1373" s="79" t="s">
        <v>2819</v>
      </c>
      <c r="E1373" s="80" t="s">
        <v>2820</v>
      </c>
    </row>
    <row r="1374" spans="1:5" ht="15.75" x14ac:dyDescent="0.25">
      <c r="A1374" s="81" t="s">
        <v>143</v>
      </c>
      <c r="B1374" s="82">
        <v>0.24</v>
      </c>
      <c r="C1374" s="83" t="s">
        <v>2580</v>
      </c>
      <c r="D1374" s="84">
        <f t="shared" ref="D1374:D1392" si="50">IF($A1374&lt;&gt;"",VLOOKUP($A1374,PRODUITS_ET_RECETTES,4,FALSE),"")</f>
        <v>19.239999999999998</v>
      </c>
      <c r="E1374" s="84">
        <f t="shared" ref="E1374:E1392" si="51">SUM(B1374*D1374)</f>
        <v>4.6175999999999995</v>
      </c>
    </row>
    <row r="1375" spans="1:5" ht="15.75" x14ac:dyDescent="0.25">
      <c r="A1375" s="81" t="s">
        <v>423</v>
      </c>
      <c r="B1375" s="85">
        <v>1</v>
      </c>
      <c r="C1375" s="86" t="s">
        <v>2883</v>
      </c>
      <c r="D1375" s="87">
        <f t="shared" si="50"/>
        <v>0.87931395200395457</v>
      </c>
      <c r="E1375" s="87">
        <f t="shared" si="51"/>
        <v>0.87931395200395457</v>
      </c>
    </row>
    <row r="1376" spans="1:5" ht="15.75" x14ac:dyDescent="0.25">
      <c r="A1376" s="81" t="s">
        <v>329</v>
      </c>
      <c r="B1376" s="82">
        <v>0.04</v>
      </c>
      <c r="C1376" s="83" t="s">
        <v>2580</v>
      </c>
      <c r="D1376" s="84">
        <f t="shared" si="50"/>
        <v>11.504424778761063</v>
      </c>
      <c r="E1376" s="84">
        <f t="shared" si="51"/>
        <v>0.46017699115044253</v>
      </c>
    </row>
    <row r="1377" spans="1:5" ht="15.75" x14ac:dyDescent="0.25">
      <c r="A1377" s="81" t="s">
        <v>1074</v>
      </c>
      <c r="B1377" s="85">
        <v>0.03</v>
      </c>
      <c r="C1377" s="86" t="s">
        <v>2580</v>
      </c>
      <c r="D1377" s="87">
        <f t="shared" si="50"/>
        <v>11.013215859030836</v>
      </c>
      <c r="E1377" s="87">
        <f t="shared" si="51"/>
        <v>0.33039647577092507</v>
      </c>
    </row>
    <row r="1378" spans="1:5" ht="15.75" x14ac:dyDescent="0.25">
      <c r="A1378" s="81" t="s">
        <v>1599</v>
      </c>
      <c r="B1378" s="82">
        <v>0.1</v>
      </c>
      <c r="C1378" s="83" t="s">
        <v>2580</v>
      </c>
      <c r="D1378" s="84">
        <f t="shared" si="50"/>
        <v>0.84292035398230092</v>
      </c>
      <c r="E1378" s="84">
        <f t="shared" si="51"/>
        <v>8.4292035398230103E-2</v>
      </c>
    </row>
    <row r="1379" spans="1:5" x14ac:dyDescent="0.25">
      <c r="A1379" s="81" t="s">
        <v>1094</v>
      </c>
      <c r="B1379" s="85">
        <v>0.05</v>
      </c>
      <c r="C1379" s="88" t="s">
        <v>2872</v>
      </c>
      <c r="D1379" s="87">
        <f t="shared" si="50"/>
        <v>1.7718750000000001</v>
      </c>
      <c r="E1379" s="87">
        <f t="shared" si="51"/>
        <v>8.8593750000000013E-2</v>
      </c>
    </row>
    <row r="1380" spans="1:5" x14ac:dyDescent="0.25">
      <c r="A1380" s="81" t="s">
        <v>865</v>
      </c>
      <c r="B1380" s="82">
        <v>2E-3</v>
      </c>
      <c r="C1380" s="89" t="s">
        <v>2580</v>
      </c>
      <c r="D1380" s="84">
        <f t="shared" si="50"/>
        <v>26.5</v>
      </c>
      <c r="E1380" s="84">
        <f t="shared" si="51"/>
        <v>5.2999999999999999E-2</v>
      </c>
    </row>
    <row r="1381" spans="1:5" x14ac:dyDescent="0.25">
      <c r="A1381" s="81" t="s">
        <v>1165</v>
      </c>
      <c r="B1381" s="85">
        <v>1</v>
      </c>
      <c r="C1381" s="88" t="s">
        <v>2551</v>
      </c>
      <c r="D1381" s="87">
        <f t="shared" si="50"/>
        <v>0.13444818820490972</v>
      </c>
      <c r="E1381" s="87">
        <f t="shared" si="51"/>
        <v>0.13444818820490972</v>
      </c>
    </row>
    <row r="1382" spans="1:5" x14ac:dyDescent="0.25">
      <c r="A1382" s="81" t="s">
        <v>2454</v>
      </c>
      <c r="B1382" s="82"/>
      <c r="C1382" s="89"/>
      <c r="D1382" s="84">
        <f t="shared" si="50"/>
        <v>0</v>
      </c>
      <c r="E1382" s="84">
        <f t="shared" si="51"/>
        <v>0</v>
      </c>
    </row>
    <row r="1383" spans="1:5" x14ac:dyDescent="0.25">
      <c r="A1383" s="81" t="s">
        <v>2454</v>
      </c>
      <c r="B1383" s="85"/>
      <c r="C1383" s="88"/>
      <c r="D1383" s="87">
        <f t="shared" si="50"/>
        <v>0</v>
      </c>
      <c r="E1383" s="87">
        <f t="shared" si="51"/>
        <v>0</v>
      </c>
    </row>
    <row r="1384" spans="1:5" x14ac:dyDescent="0.25">
      <c r="A1384" s="81" t="s">
        <v>2454</v>
      </c>
      <c r="B1384" s="82"/>
      <c r="C1384" s="89"/>
      <c r="D1384" s="84">
        <f t="shared" si="50"/>
        <v>0</v>
      </c>
      <c r="E1384" s="84">
        <f t="shared" si="51"/>
        <v>0</v>
      </c>
    </row>
    <row r="1385" spans="1:5" x14ac:dyDescent="0.25">
      <c r="A1385" s="81" t="s">
        <v>2454</v>
      </c>
      <c r="B1385" s="85"/>
      <c r="C1385" s="88"/>
      <c r="D1385" s="87">
        <f t="shared" si="50"/>
        <v>0</v>
      </c>
      <c r="E1385" s="87">
        <f t="shared" si="51"/>
        <v>0</v>
      </c>
    </row>
    <row r="1386" spans="1:5" x14ac:dyDescent="0.25">
      <c r="A1386" s="81" t="s">
        <v>2454</v>
      </c>
      <c r="B1386" s="82"/>
      <c r="C1386" s="89"/>
      <c r="D1386" s="84">
        <f t="shared" si="50"/>
        <v>0</v>
      </c>
      <c r="E1386" s="84">
        <f t="shared" si="51"/>
        <v>0</v>
      </c>
    </row>
    <row r="1387" spans="1:5" x14ac:dyDescent="0.25">
      <c r="A1387" s="81" t="s">
        <v>2454</v>
      </c>
      <c r="B1387" s="85"/>
      <c r="C1387" s="88"/>
      <c r="D1387" s="87">
        <f t="shared" si="50"/>
        <v>0</v>
      </c>
      <c r="E1387" s="87">
        <f t="shared" si="51"/>
        <v>0</v>
      </c>
    </row>
    <row r="1388" spans="1:5" x14ac:dyDescent="0.25">
      <c r="A1388" s="81" t="s">
        <v>2454</v>
      </c>
      <c r="B1388" s="82"/>
      <c r="C1388" s="89"/>
      <c r="D1388" s="84">
        <f t="shared" si="50"/>
        <v>0</v>
      </c>
      <c r="E1388" s="84">
        <f t="shared" si="51"/>
        <v>0</v>
      </c>
    </row>
    <row r="1389" spans="1:5" x14ac:dyDescent="0.25">
      <c r="A1389" s="81" t="s">
        <v>2454</v>
      </c>
      <c r="B1389" s="90"/>
      <c r="C1389" s="91"/>
      <c r="D1389" s="92">
        <f t="shared" si="50"/>
        <v>0</v>
      </c>
      <c r="E1389" s="92">
        <f t="shared" si="51"/>
        <v>0</v>
      </c>
    </row>
    <row r="1390" spans="1:5" x14ac:dyDescent="0.25">
      <c r="A1390" s="81" t="s">
        <v>2454</v>
      </c>
      <c r="B1390" s="82"/>
      <c r="C1390" s="89"/>
      <c r="D1390" s="84">
        <f t="shared" si="50"/>
        <v>0</v>
      </c>
      <c r="E1390" s="84">
        <f t="shared" si="51"/>
        <v>0</v>
      </c>
    </row>
    <row r="1391" spans="1:5" x14ac:dyDescent="0.25">
      <c r="A1391" s="81" t="s">
        <v>2454</v>
      </c>
      <c r="B1391" s="85"/>
      <c r="C1391" s="88"/>
      <c r="D1391" s="87">
        <f t="shared" si="50"/>
        <v>0</v>
      </c>
      <c r="E1391" s="87">
        <f t="shared" si="51"/>
        <v>0</v>
      </c>
    </row>
    <row r="1392" spans="1:5" ht="15.75" thickBot="1" x14ac:dyDescent="0.3">
      <c r="A1392" s="81" t="s">
        <v>2454</v>
      </c>
      <c r="B1392" s="93"/>
      <c r="C1392" s="94"/>
      <c r="D1392" s="95">
        <f t="shared" si="50"/>
        <v>0</v>
      </c>
      <c r="E1392" s="95">
        <f t="shared" si="51"/>
        <v>0</v>
      </c>
    </row>
    <row r="1393" spans="1:5" ht="16.5" thickBot="1" x14ac:dyDescent="0.3">
      <c r="A1393" s="96" t="s">
        <v>2821</v>
      </c>
      <c r="B1393" s="97"/>
      <c r="C1393" s="97"/>
      <c r="D1393" s="98" t="s">
        <v>2822</v>
      </c>
      <c r="E1393" s="99">
        <v>1</v>
      </c>
    </row>
    <row r="1394" spans="1:5" ht="15.75" x14ac:dyDescent="0.25">
      <c r="A1394" s="100"/>
      <c r="B1394" s="97"/>
      <c r="C1394" s="101"/>
      <c r="D1394" s="102" t="s">
        <v>2823</v>
      </c>
      <c r="E1394" s="103" t="s">
        <v>2551</v>
      </c>
    </row>
    <row r="1395" spans="1:5" ht="15.75" x14ac:dyDescent="0.25">
      <c r="A1395" s="104"/>
      <c r="B1395" s="105"/>
      <c r="C1395" s="106"/>
      <c r="D1395" s="102" t="s">
        <v>2824</v>
      </c>
      <c r="E1395" s="107" t="s">
        <v>2825</v>
      </c>
    </row>
    <row r="1396" spans="1:5" ht="15.75" x14ac:dyDescent="0.25">
      <c r="A1396" s="108"/>
      <c r="B1396" s="105"/>
      <c r="C1396" s="106"/>
      <c r="D1396" s="102"/>
      <c r="E1396" s="109"/>
    </row>
    <row r="1397" spans="1:5" ht="16.5" thickBot="1" x14ac:dyDescent="0.3">
      <c r="A1397" s="108"/>
      <c r="B1397" s="105"/>
      <c r="C1397" s="106"/>
      <c r="D1397" s="110"/>
      <c r="E1397" s="111"/>
    </row>
    <row r="1398" spans="1:5" ht="15.75" x14ac:dyDescent="0.25">
      <c r="A1398" s="112"/>
      <c r="B1398" s="113"/>
      <c r="C1398" s="114"/>
      <c r="D1398" s="115" t="s">
        <v>2826</v>
      </c>
      <c r="E1398" s="116"/>
    </row>
    <row r="1399" spans="1:5" ht="15.75" x14ac:dyDescent="0.25">
      <c r="A1399" s="104"/>
      <c r="B1399" s="117"/>
      <c r="C1399" s="118"/>
      <c r="D1399" s="119" t="s">
        <v>2827</v>
      </c>
      <c r="E1399" s="120"/>
    </row>
    <row r="1400" spans="1:5" ht="15.75" x14ac:dyDescent="0.25">
      <c r="A1400" s="104"/>
      <c r="B1400" s="117"/>
      <c r="C1400" s="118"/>
      <c r="D1400" s="119" t="s">
        <v>2828</v>
      </c>
      <c r="E1400" s="120"/>
    </row>
    <row r="1401" spans="1:5" ht="15.75" x14ac:dyDescent="0.25">
      <c r="A1401" s="104"/>
      <c r="B1401" s="117"/>
      <c r="C1401" s="118"/>
      <c r="D1401" s="119"/>
      <c r="E1401" s="120"/>
    </row>
    <row r="1402" spans="1:5" ht="15.75" x14ac:dyDescent="0.25">
      <c r="A1402" s="121"/>
      <c r="B1402" s="117"/>
      <c r="C1402" s="118"/>
      <c r="D1402" s="119"/>
      <c r="E1402" s="120"/>
    </row>
    <row r="1403" spans="1:5" x14ac:dyDescent="0.25">
      <c r="A1403" s="121"/>
      <c r="B1403" s="122"/>
      <c r="C1403" s="123"/>
      <c r="D1403" s="122"/>
      <c r="E1403" s="123"/>
    </row>
    <row r="1404" spans="1:5" x14ac:dyDescent="0.25">
      <c r="A1404" s="121"/>
      <c r="B1404" s="122"/>
      <c r="C1404" s="123"/>
      <c r="D1404" s="122"/>
      <c r="E1404" s="123"/>
    </row>
    <row r="1405" spans="1:5" ht="15.75" thickBot="1" x14ac:dyDescent="0.3">
      <c r="A1405" s="121"/>
      <c r="B1405" s="122"/>
      <c r="C1405" s="123"/>
      <c r="D1405" s="124"/>
      <c r="E1405" s="125"/>
    </row>
    <row r="1406" spans="1:5" ht="15.75" x14ac:dyDescent="0.25">
      <c r="A1406" s="121"/>
      <c r="B1406" s="122"/>
      <c r="C1406" s="123"/>
      <c r="D1406" s="126" t="s">
        <v>2829</v>
      </c>
      <c r="E1406" s="123"/>
    </row>
    <row r="1407" spans="1:5" x14ac:dyDescent="0.25">
      <c r="A1407" s="121"/>
      <c r="B1407" s="122"/>
      <c r="C1407" s="123"/>
      <c r="D1407" s="122"/>
      <c r="E1407" s="123"/>
    </row>
    <row r="1408" spans="1:5" x14ac:dyDescent="0.25">
      <c r="A1408" s="121"/>
      <c r="B1408" s="122"/>
      <c r="C1408" s="123"/>
      <c r="D1408" s="122" t="s">
        <v>2830</v>
      </c>
      <c r="E1408" s="123"/>
    </row>
    <row r="1409" spans="1:5" ht="15.75" thickBot="1" x14ac:dyDescent="0.3">
      <c r="A1409" s="127"/>
      <c r="B1409" s="124"/>
      <c r="C1409" s="125"/>
      <c r="D1409" s="122" t="s">
        <v>2831</v>
      </c>
      <c r="E1409" s="123"/>
    </row>
    <row r="1410" spans="1:5" ht="15.75" x14ac:dyDescent="0.25">
      <c r="A1410" s="128" t="s">
        <v>2832</v>
      </c>
      <c r="B1410" s="129"/>
      <c r="C1410" s="129"/>
      <c r="D1410" s="121" t="s">
        <v>2833</v>
      </c>
      <c r="E1410" s="123"/>
    </row>
    <row r="1411" spans="1:5" ht="15.75" x14ac:dyDescent="0.25">
      <c r="A1411" s="130"/>
      <c r="B1411" s="131"/>
      <c r="C1411" s="131"/>
      <c r="D1411" s="132" t="s">
        <v>2834</v>
      </c>
      <c r="E1411" s="120"/>
    </row>
    <row r="1412" spans="1:5" ht="77.25" x14ac:dyDescent="0.25">
      <c r="A1412" s="130"/>
      <c r="B1412" s="131"/>
      <c r="C1412" s="131"/>
      <c r="D1412" s="133" t="s">
        <v>2835</v>
      </c>
      <c r="E1412" s="134"/>
    </row>
    <row r="1413" spans="1:5" x14ac:dyDescent="0.25">
      <c r="A1413" s="130"/>
      <c r="B1413" s="129"/>
      <c r="C1413" s="129"/>
      <c r="D1413" s="135" t="s">
        <v>2836</v>
      </c>
      <c r="E1413" s="136"/>
    </row>
    <row r="1414" spans="1:5" x14ac:dyDescent="0.25">
      <c r="A1414" s="130"/>
      <c r="B1414" s="129"/>
      <c r="C1414" s="129"/>
      <c r="D1414" s="137"/>
      <c r="E1414" s="136"/>
    </row>
    <row r="1415" spans="1:5" x14ac:dyDescent="0.25">
      <c r="A1415" s="130"/>
      <c r="B1415" s="129"/>
      <c r="C1415" s="129"/>
      <c r="D1415" s="121"/>
      <c r="E1415" s="123"/>
    </row>
    <row r="1416" spans="1:5" x14ac:dyDescent="0.25">
      <c r="A1416" s="130"/>
      <c r="B1416" s="129"/>
      <c r="C1416" s="129"/>
      <c r="D1416" s="121"/>
      <c r="E1416" s="123"/>
    </row>
    <row r="1417" spans="1:5" x14ac:dyDescent="0.25">
      <c r="A1417" s="130"/>
      <c r="B1417" s="129"/>
      <c r="C1417" s="129"/>
      <c r="D1417" s="121"/>
      <c r="E1417" s="123"/>
    </row>
    <row r="1418" spans="1:5" ht="15.75" thickBot="1" x14ac:dyDescent="0.3">
      <c r="A1418" s="130"/>
      <c r="B1418" s="129"/>
      <c r="C1418" s="129"/>
      <c r="D1418" s="121"/>
      <c r="E1418" s="123"/>
    </row>
    <row r="1419" spans="1:5" ht="15.75" x14ac:dyDescent="0.25">
      <c r="A1419" s="130"/>
      <c r="B1419" s="129"/>
      <c r="C1419" s="129"/>
      <c r="D1419" s="138" t="s">
        <v>2837</v>
      </c>
      <c r="E1419" s="139">
        <f>SUM(E1374:E1392)</f>
        <v>6.6478213925284608</v>
      </c>
    </row>
    <row r="1420" spans="1:5" ht="15.75" x14ac:dyDescent="0.25">
      <c r="A1420" s="130"/>
      <c r="B1420" s="129"/>
      <c r="C1420" s="129"/>
      <c r="D1420" s="138" t="s">
        <v>2822</v>
      </c>
      <c r="E1420" s="140">
        <f>E1393</f>
        <v>1</v>
      </c>
    </row>
    <row r="1421" spans="1:5" ht="15.75" x14ac:dyDescent="0.25">
      <c r="A1421" s="130"/>
      <c r="B1421" s="129"/>
      <c r="C1421" s="129"/>
      <c r="D1421" s="138" t="s">
        <v>2838</v>
      </c>
      <c r="E1421" s="141">
        <f>E1419/E1420</f>
        <v>6.6478213925284608</v>
      </c>
    </row>
    <row r="1422" spans="1:5" ht="15.75" x14ac:dyDescent="0.25">
      <c r="A1422" s="130"/>
      <c r="B1422" s="129"/>
      <c r="C1422" s="129"/>
      <c r="D1422" s="138" t="s">
        <v>2839</v>
      </c>
      <c r="E1422" s="141">
        <v>0.15</v>
      </c>
    </row>
    <row r="1423" spans="1:5" ht="15.75" x14ac:dyDescent="0.25">
      <c r="A1423" s="130"/>
      <c r="B1423" s="129"/>
      <c r="C1423" s="129"/>
      <c r="D1423" s="138" t="s">
        <v>2840</v>
      </c>
      <c r="E1423" s="141">
        <f>E1421+E1422</f>
        <v>6.7978213925284612</v>
      </c>
    </row>
    <row r="1424" spans="1:5" ht="15.75" x14ac:dyDescent="0.25">
      <c r="A1424" s="130"/>
      <c r="B1424" s="129"/>
      <c r="C1424" s="129"/>
      <c r="D1424" s="138" t="s">
        <v>2841</v>
      </c>
      <c r="E1424" s="142">
        <v>26</v>
      </c>
    </row>
    <row r="1425" spans="1:5" ht="16.5" thickBot="1" x14ac:dyDescent="0.3">
      <c r="A1425" s="143"/>
      <c r="B1425" s="144"/>
      <c r="C1425" s="144"/>
      <c r="D1425" s="138" t="s">
        <v>2842</v>
      </c>
      <c r="E1425" s="145">
        <f>E1423/E1424</f>
        <v>0.26145466894340236</v>
      </c>
    </row>
    <row r="1426" spans="1:5" x14ac:dyDescent="0.25">
      <c r="A1426" s="146"/>
      <c r="B1426" s="147"/>
      <c r="C1426" s="148"/>
      <c r="D1426" s="148"/>
      <c r="E1426" s="149"/>
    </row>
    <row r="1427" spans="1:5" ht="15.75" thickBot="1" x14ac:dyDescent="0.3">
      <c r="A1427" s="150"/>
      <c r="B1427" s="151"/>
      <c r="C1427" s="152"/>
      <c r="D1427" s="152"/>
      <c r="E1427" s="153"/>
    </row>
    <row r="1428" spans="1:5" ht="30" x14ac:dyDescent="0.4">
      <c r="A1428" s="70" t="s">
        <v>2814</v>
      </c>
      <c r="B1428" s="162" t="s">
        <v>2884</v>
      </c>
      <c r="C1428" s="154"/>
      <c r="D1428" s="72"/>
      <c r="E1428" s="73"/>
    </row>
    <row r="1429" spans="1:5" ht="15.75" thickBot="1" x14ac:dyDescent="0.3">
      <c r="A1429" s="74"/>
      <c r="B1429" s="75"/>
      <c r="C1429" s="75"/>
      <c r="D1429" s="75"/>
      <c r="E1429" s="76"/>
    </row>
    <row r="1430" spans="1:5" ht="15.75" thickBot="1" x14ac:dyDescent="0.3">
      <c r="A1430" s="77" t="s">
        <v>2816</v>
      </c>
      <c r="B1430" s="78" t="s">
        <v>2817</v>
      </c>
      <c r="C1430" s="79" t="s">
        <v>2818</v>
      </c>
      <c r="D1430" s="79" t="s">
        <v>2819</v>
      </c>
      <c r="E1430" s="80" t="s">
        <v>2820</v>
      </c>
    </row>
    <row r="1431" spans="1:5" ht="15.75" x14ac:dyDescent="0.25">
      <c r="A1431" s="81" t="s">
        <v>512</v>
      </c>
      <c r="B1431" s="82">
        <v>0.24</v>
      </c>
      <c r="C1431" s="83"/>
      <c r="D1431" s="84">
        <f t="shared" ref="D1431:D1449" si="52">IF($A1431&lt;&gt;"",VLOOKUP($A1431,PRODUITS_ET_RECETTES,4,FALSE),"")</f>
        <v>25.36</v>
      </c>
      <c r="E1431" s="84">
        <f t="shared" ref="E1431:E1449" si="53">SUM(B1431*D1431)</f>
        <v>6.0863999999999994</v>
      </c>
    </row>
    <row r="1432" spans="1:5" ht="15.75" x14ac:dyDescent="0.25">
      <c r="A1432" s="81" t="s">
        <v>513</v>
      </c>
      <c r="B1432" s="85">
        <v>0</v>
      </c>
      <c r="C1432" s="86"/>
      <c r="D1432" s="87">
        <f t="shared" si="52"/>
        <v>33.221600000000002</v>
      </c>
      <c r="E1432" s="87">
        <f t="shared" si="53"/>
        <v>0</v>
      </c>
    </row>
    <row r="1433" spans="1:5" ht="15.75" x14ac:dyDescent="0.25">
      <c r="A1433" s="81" t="s">
        <v>3</v>
      </c>
      <c r="B1433" s="82">
        <v>1</v>
      </c>
      <c r="C1433" s="83"/>
      <c r="D1433" s="84">
        <f t="shared" si="52"/>
        <v>1.85</v>
      </c>
      <c r="E1433" s="84">
        <f t="shared" si="53"/>
        <v>1.85</v>
      </c>
    </row>
    <row r="1434" spans="1:5" ht="15.75" x14ac:dyDescent="0.25">
      <c r="A1434" s="81" t="s">
        <v>2050</v>
      </c>
      <c r="B1434" s="85">
        <v>1</v>
      </c>
      <c r="C1434" s="86"/>
      <c r="D1434" s="87">
        <f t="shared" si="52"/>
        <v>0.75</v>
      </c>
      <c r="E1434" s="87">
        <f t="shared" si="53"/>
        <v>0.75</v>
      </c>
    </row>
    <row r="1435" spans="1:5" ht="15.75" x14ac:dyDescent="0.25">
      <c r="A1435" s="81" t="s">
        <v>736</v>
      </c>
      <c r="B1435" s="82">
        <v>0.01</v>
      </c>
      <c r="C1435" s="83"/>
      <c r="D1435" s="84">
        <f t="shared" si="52"/>
        <v>6.125</v>
      </c>
      <c r="E1435" s="84">
        <f t="shared" si="53"/>
        <v>6.1249999999999999E-2</v>
      </c>
    </row>
    <row r="1436" spans="1:5" x14ac:dyDescent="0.25">
      <c r="A1436" s="81" t="s">
        <v>2454</v>
      </c>
      <c r="B1436" s="85"/>
      <c r="C1436" s="88"/>
      <c r="D1436" s="87">
        <f t="shared" si="52"/>
        <v>0</v>
      </c>
      <c r="E1436" s="87">
        <f t="shared" si="53"/>
        <v>0</v>
      </c>
    </row>
    <row r="1437" spans="1:5" x14ac:dyDescent="0.25">
      <c r="A1437" s="81" t="s">
        <v>2454</v>
      </c>
      <c r="B1437" s="82"/>
      <c r="C1437" s="89"/>
      <c r="D1437" s="84">
        <f t="shared" si="52"/>
        <v>0</v>
      </c>
      <c r="E1437" s="84">
        <f t="shared" si="53"/>
        <v>0</v>
      </c>
    </row>
    <row r="1438" spans="1:5" x14ac:dyDescent="0.25">
      <c r="A1438" s="81" t="s">
        <v>2454</v>
      </c>
      <c r="B1438" s="85"/>
      <c r="C1438" s="88"/>
      <c r="D1438" s="87">
        <f t="shared" si="52"/>
        <v>0</v>
      </c>
      <c r="E1438" s="87">
        <f t="shared" si="53"/>
        <v>0</v>
      </c>
    </row>
    <row r="1439" spans="1:5" x14ac:dyDescent="0.25">
      <c r="A1439" s="81" t="s">
        <v>2454</v>
      </c>
      <c r="B1439" s="82"/>
      <c r="C1439" s="89"/>
      <c r="D1439" s="84">
        <f t="shared" si="52"/>
        <v>0</v>
      </c>
      <c r="E1439" s="84">
        <f t="shared" si="53"/>
        <v>0</v>
      </c>
    </row>
    <row r="1440" spans="1:5" x14ac:dyDescent="0.25">
      <c r="A1440" s="81" t="s">
        <v>2454</v>
      </c>
      <c r="B1440" s="85"/>
      <c r="C1440" s="88"/>
      <c r="D1440" s="87">
        <f t="shared" si="52"/>
        <v>0</v>
      </c>
      <c r="E1440" s="87">
        <f t="shared" si="53"/>
        <v>0</v>
      </c>
    </row>
    <row r="1441" spans="1:5" x14ac:dyDescent="0.25">
      <c r="A1441" s="81" t="s">
        <v>2454</v>
      </c>
      <c r="B1441" s="82"/>
      <c r="C1441" s="89"/>
      <c r="D1441" s="84">
        <f t="shared" si="52"/>
        <v>0</v>
      </c>
      <c r="E1441" s="84">
        <f t="shared" si="53"/>
        <v>0</v>
      </c>
    </row>
    <row r="1442" spans="1:5" x14ac:dyDescent="0.25">
      <c r="A1442" s="81" t="s">
        <v>2454</v>
      </c>
      <c r="B1442" s="85"/>
      <c r="C1442" s="88"/>
      <c r="D1442" s="87">
        <f t="shared" si="52"/>
        <v>0</v>
      </c>
      <c r="E1442" s="87">
        <f t="shared" si="53"/>
        <v>0</v>
      </c>
    </row>
    <row r="1443" spans="1:5" x14ac:dyDescent="0.25">
      <c r="A1443" s="81" t="s">
        <v>2454</v>
      </c>
      <c r="B1443" s="82"/>
      <c r="C1443" s="89"/>
      <c r="D1443" s="84">
        <f t="shared" si="52"/>
        <v>0</v>
      </c>
      <c r="E1443" s="84">
        <f t="shared" si="53"/>
        <v>0</v>
      </c>
    </row>
    <row r="1444" spans="1:5" x14ac:dyDescent="0.25">
      <c r="A1444" s="81" t="s">
        <v>2454</v>
      </c>
      <c r="B1444" s="85"/>
      <c r="C1444" s="88"/>
      <c r="D1444" s="87">
        <f t="shared" si="52"/>
        <v>0</v>
      </c>
      <c r="E1444" s="87">
        <f t="shared" si="53"/>
        <v>0</v>
      </c>
    </row>
    <row r="1445" spans="1:5" x14ac:dyDescent="0.25">
      <c r="A1445" s="81" t="s">
        <v>2454</v>
      </c>
      <c r="B1445" s="82"/>
      <c r="C1445" s="89"/>
      <c r="D1445" s="84">
        <f t="shared" si="52"/>
        <v>0</v>
      </c>
      <c r="E1445" s="84">
        <f t="shared" si="53"/>
        <v>0</v>
      </c>
    </row>
    <row r="1446" spans="1:5" x14ac:dyDescent="0.25">
      <c r="A1446" s="81" t="s">
        <v>2454</v>
      </c>
      <c r="B1446" s="90"/>
      <c r="C1446" s="91"/>
      <c r="D1446" s="92">
        <f t="shared" si="52"/>
        <v>0</v>
      </c>
      <c r="E1446" s="92">
        <f t="shared" si="53"/>
        <v>0</v>
      </c>
    </row>
    <row r="1447" spans="1:5" x14ac:dyDescent="0.25">
      <c r="A1447" s="81" t="s">
        <v>2454</v>
      </c>
      <c r="B1447" s="82"/>
      <c r="C1447" s="89"/>
      <c r="D1447" s="84">
        <f t="shared" si="52"/>
        <v>0</v>
      </c>
      <c r="E1447" s="84">
        <f t="shared" si="53"/>
        <v>0</v>
      </c>
    </row>
    <row r="1448" spans="1:5" x14ac:dyDescent="0.25">
      <c r="A1448" s="81" t="s">
        <v>2454</v>
      </c>
      <c r="B1448" s="85"/>
      <c r="C1448" s="88"/>
      <c r="D1448" s="87">
        <f t="shared" si="52"/>
        <v>0</v>
      </c>
      <c r="E1448" s="87">
        <f t="shared" si="53"/>
        <v>0</v>
      </c>
    </row>
    <row r="1449" spans="1:5" ht="15.75" thickBot="1" x14ac:dyDescent="0.3">
      <c r="A1449" s="81" t="s">
        <v>2454</v>
      </c>
      <c r="B1449" s="93"/>
      <c r="C1449" s="94"/>
      <c r="D1449" s="95">
        <f t="shared" si="52"/>
        <v>0</v>
      </c>
      <c r="E1449" s="95">
        <f t="shared" si="53"/>
        <v>0</v>
      </c>
    </row>
    <row r="1450" spans="1:5" ht="16.5" thickBot="1" x14ac:dyDescent="0.3">
      <c r="A1450" s="96" t="s">
        <v>2821</v>
      </c>
      <c r="B1450" s="97"/>
      <c r="C1450" s="97"/>
      <c r="D1450" s="98" t="s">
        <v>2822</v>
      </c>
      <c r="E1450" s="99">
        <v>1</v>
      </c>
    </row>
    <row r="1451" spans="1:5" ht="15.75" x14ac:dyDescent="0.25">
      <c r="A1451" s="100"/>
      <c r="B1451" s="97"/>
      <c r="C1451" s="101"/>
      <c r="D1451" s="102" t="s">
        <v>2823</v>
      </c>
      <c r="E1451" s="103" t="s">
        <v>2551</v>
      </c>
    </row>
    <row r="1452" spans="1:5" ht="15.75" x14ac:dyDescent="0.25">
      <c r="A1452" s="104"/>
      <c r="B1452" s="105"/>
      <c r="C1452" s="106"/>
      <c r="D1452" s="102" t="s">
        <v>2824</v>
      </c>
      <c r="E1452" s="107" t="s">
        <v>2825</v>
      </c>
    </row>
    <row r="1453" spans="1:5" ht="15.75" x14ac:dyDescent="0.25">
      <c r="A1453" s="108"/>
      <c r="B1453" s="105"/>
      <c r="C1453" s="106"/>
      <c r="D1453" s="102"/>
      <c r="E1453" s="109"/>
    </row>
    <row r="1454" spans="1:5" ht="16.5" thickBot="1" x14ac:dyDescent="0.3">
      <c r="A1454" s="108"/>
      <c r="B1454" s="105"/>
      <c r="C1454" s="106"/>
      <c r="D1454" s="110"/>
      <c r="E1454" s="111"/>
    </row>
    <row r="1455" spans="1:5" ht="15.75" x14ac:dyDescent="0.25">
      <c r="A1455" s="112"/>
      <c r="B1455" s="113"/>
      <c r="C1455" s="114"/>
      <c r="D1455" s="115" t="s">
        <v>2826</v>
      </c>
      <c r="E1455" s="116"/>
    </row>
    <row r="1456" spans="1:5" ht="15.75" x14ac:dyDescent="0.25">
      <c r="A1456" s="104"/>
      <c r="B1456" s="117"/>
      <c r="C1456" s="118"/>
      <c r="D1456" s="119" t="s">
        <v>2827</v>
      </c>
      <c r="E1456" s="120"/>
    </row>
    <row r="1457" spans="1:5" ht="15.75" x14ac:dyDescent="0.25">
      <c r="A1457" s="104"/>
      <c r="B1457" s="117"/>
      <c r="C1457" s="118"/>
      <c r="D1457" s="119" t="s">
        <v>2828</v>
      </c>
      <c r="E1457" s="120"/>
    </row>
    <row r="1458" spans="1:5" ht="15.75" x14ac:dyDescent="0.25">
      <c r="A1458" s="104"/>
      <c r="B1458" s="117"/>
      <c r="C1458" s="118"/>
      <c r="D1458" s="119"/>
      <c r="E1458" s="120"/>
    </row>
    <row r="1459" spans="1:5" ht="15.75" x14ac:dyDescent="0.25">
      <c r="A1459" s="121"/>
      <c r="B1459" s="117"/>
      <c r="C1459" s="118"/>
      <c r="D1459" s="119"/>
      <c r="E1459" s="120"/>
    </row>
    <row r="1460" spans="1:5" x14ac:dyDescent="0.25">
      <c r="A1460" s="121"/>
      <c r="B1460" s="122"/>
      <c r="C1460" s="123"/>
      <c r="D1460" s="122"/>
      <c r="E1460" s="123"/>
    </row>
    <row r="1461" spans="1:5" x14ac:dyDescent="0.25">
      <c r="A1461" s="121"/>
      <c r="B1461" s="122"/>
      <c r="C1461" s="123"/>
      <c r="D1461" s="122"/>
      <c r="E1461" s="123"/>
    </row>
    <row r="1462" spans="1:5" ht="15.75" thickBot="1" x14ac:dyDescent="0.3">
      <c r="A1462" s="121"/>
      <c r="B1462" s="122"/>
      <c r="C1462" s="123"/>
      <c r="D1462" s="124"/>
      <c r="E1462" s="125"/>
    </row>
    <row r="1463" spans="1:5" ht="15.75" x14ac:dyDescent="0.25">
      <c r="A1463" s="121"/>
      <c r="B1463" s="122"/>
      <c r="C1463" s="123"/>
      <c r="D1463" s="126" t="s">
        <v>2829</v>
      </c>
      <c r="E1463" s="123"/>
    </row>
    <row r="1464" spans="1:5" x14ac:dyDescent="0.25">
      <c r="A1464" s="121"/>
      <c r="B1464" s="122"/>
      <c r="C1464" s="123"/>
      <c r="D1464" s="122"/>
      <c r="E1464" s="123"/>
    </row>
    <row r="1465" spans="1:5" x14ac:dyDescent="0.25">
      <c r="A1465" s="121"/>
      <c r="B1465" s="122"/>
      <c r="C1465" s="123"/>
      <c r="D1465" s="122" t="s">
        <v>2830</v>
      </c>
      <c r="E1465" s="123"/>
    </row>
    <row r="1466" spans="1:5" ht="15.75" thickBot="1" x14ac:dyDescent="0.3">
      <c r="A1466" s="127"/>
      <c r="B1466" s="124"/>
      <c r="C1466" s="125"/>
      <c r="D1466" s="122" t="s">
        <v>2831</v>
      </c>
      <c r="E1466" s="123"/>
    </row>
    <row r="1467" spans="1:5" ht="15.75" x14ac:dyDescent="0.25">
      <c r="A1467" s="128" t="s">
        <v>2832</v>
      </c>
      <c r="B1467" s="129"/>
      <c r="C1467" s="129"/>
      <c r="D1467" s="121" t="s">
        <v>2833</v>
      </c>
      <c r="E1467" s="123"/>
    </row>
    <row r="1468" spans="1:5" ht="15.75" x14ac:dyDescent="0.25">
      <c r="A1468" s="130"/>
      <c r="B1468" s="131"/>
      <c r="C1468" s="131"/>
      <c r="D1468" s="132" t="s">
        <v>2834</v>
      </c>
      <c r="E1468" s="120"/>
    </row>
    <row r="1469" spans="1:5" ht="77.25" x14ac:dyDescent="0.25">
      <c r="A1469" s="130"/>
      <c r="B1469" s="131"/>
      <c r="C1469" s="131"/>
      <c r="D1469" s="133" t="s">
        <v>2835</v>
      </c>
      <c r="E1469" s="134"/>
    </row>
    <row r="1470" spans="1:5" x14ac:dyDescent="0.25">
      <c r="A1470" s="130"/>
      <c r="B1470" s="129"/>
      <c r="C1470" s="129"/>
      <c r="D1470" s="135" t="s">
        <v>2836</v>
      </c>
      <c r="E1470" s="136"/>
    </row>
    <row r="1471" spans="1:5" x14ac:dyDescent="0.25">
      <c r="A1471" s="130"/>
      <c r="B1471" s="129"/>
      <c r="C1471" s="129"/>
      <c r="D1471" s="137"/>
      <c r="E1471" s="136"/>
    </row>
    <row r="1472" spans="1:5" x14ac:dyDescent="0.25">
      <c r="A1472" s="130"/>
      <c r="B1472" s="129"/>
      <c r="C1472" s="129"/>
      <c r="D1472" s="121"/>
      <c r="E1472" s="123"/>
    </row>
    <row r="1473" spans="1:5" x14ac:dyDescent="0.25">
      <c r="A1473" s="130"/>
      <c r="B1473" s="129"/>
      <c r="C1473" s="129"/>
      <c r="D1473" s="121"/>
      <c r="E1473" s="123"/>
    </row>
    <row r="1474" spans="1:5" x14ac:dyDescent="0.25">
      <c r="A1474" s="130"/>
      <c r="B1474" s="129"/>
      <c r="C1474" s="129"/>
      <c r="D1474" s="121"/>
      <c r="E1474" s="123"/>
    </row>
    <row r="1475" spans="1:5" ht="15.75" thickBot="1" x14ac:dyDescent="0.3">
      <c r="A1475" s="130"/>
      <c r="B1475" s="129"/>
      <c r="C1475" s="129"/>
      <c r="D1475" s="121"/>
      <c r="E1475" s="123"/>
    </row>
    <row r="1476" spans="1:5" ht="15.75" x14ac:dyDescent="0.25">
      <c r="A1476" s="130"/>
      <c r="B1476" s="129"/>
      <c r="C1476" s="129"/>
      <c r="D1476" s="138" t="s">
        <v>2837</v>
      </c>
      <c r="E1476" s="139">
        <f>SUM(E1431:E1449)</f>
        <v>8.7476499999999984</v>
      </c>
    </row>
    <row r="1477" spans="1:5" ht="15.75" x14ac:dyDescent="0.25">
      <c r="A1477" s="130"/>
      <c r="B1477" s="129"/>
      <c r="C1477" s="129"/>
      <c r="D1477" s="138" t="s">
        <v>2822</v>
      </c>
      <c r="E1477" s="140">
        <f>E1450</f>
        <v>1</v>
      </c>
    </row>
    <row r="1478" spans="1:5" ht="15.75" x14ac:dyDescent="0.25">
      <c r="A1478" s="130"/>
      <c r="B1478" s="129"/>
      <c r="C1478" s="129"/>
      <c r="D1478" s="138" t="s">
        <v>2838</v>
      </c>
      <c r="E1478" s="141">
        <f>E1476/E1477</f>
        <v>8.7476499999999984</v>
      </c>
    </row>
    <row r="1479" spans="1:5" ht="15.75" x14ac:dyDescent="0.25">
      <c r="A1479" s="130"/>
      <c r="B1479" s="129"/>
      <c r="C1479" s="129"/>
      <c r="D1479" s="138" t="s">
        <v>2839</v>
      </c>
      <c r="E1479" s="141">
        <v>0.2</v>
      </c>
    </row>
    <row r="1480" spans="1:5" ht="15.75" x14ac:dyDescent="0.25">
      <c r="A1480" s="130"/>
      <c r="B1480" s="129"/>
      <c r="C1480" s="129"/>
      <c r="D1480" s="138" t="s">
        <v>2840</v>
      </c>
      <c r="E1480" s="141">
        <f>E1478+E1479</f>
        <v>8.9476499999999977</v>
      </c>
    </row>
    <row r="1481" spans="1:5" ht="15.75" x14ac:dyDescent="0.25">
      <c r="A1481" s="130"/>
      <c r="B1481" s="129"/>
      <c r="C1481" s="129"/>
      <c r="D1481" s="138" t="s">
        <v>2841</v>
      </c>
      <c r="E1481" s="142">
        <v>32</v>
      </c>
    </row>
    <row r="1482" spans="1:5" ht="16.5" thickBot="1" x14ac:dyDescent="0.3">
      <c r="A1482" s="143"/>
      <c r="B1482" s="144"/>
      <c r="C1482" s="144"/>
      <c r="D1482" s="138" t="s">
        <v>2842</v>
      </c>
      <c r="E1482" s="145">
        <f>E1480/E1481</f>
        <v>0.27961406249999993</v>
      </c>
    </row>
    <row r="1483" spans="1:5" ht="15.75" thickBot="1" x14ac:dyDescent="0.3">
      <c r="A1483" s="146"/>
      <c r="B1483" s="147"/>
      <c r="C1483" s="148"/>
      <c r="D1483" s="148"/>
      <c r="E1483" s="149"/>
    </row>
    <row r="1484" spans="1:5" ht="30" x14ac:dyDescent="0.4">
      <c r="A1484" s="70" t="s">
        <v>2814</v>
      </c>
      <c r="B1484" s="155" t="s">
        <v>2885</v>
      </c>
      <c r="C1484" s="154"/>
      <c r="D1484" s="72"/>
      <c r="E1484" s="73"/>
    </row>
    <row r="1485" spans="1:5" ht="15.75" thickBot="1" x14ac:dyDescent="0.3">
      <c r="A1485" s="74"/>
      <c r="B1485" s="75"/>
      <c r="C1485" s="75"/>
      <c r="D1485" s="75"/>
      <c r="E1485" s="76"/>
    </row>
    <row r="1486" spans="1:5" ht="15.75" thickBot="1" x14ac:dyDescent="0.3">
      <c r="A1486" s="77" t="s">
        <v>2816</v>
      </c>
      <c r="B1486" s="78" t="s">
        <v>2817</v>
      </c>
      <c r="C1486" s="79" t="s">
        <v>2818</v>
      </c>
      <c r="D1486" s="79" t="s">
        <v>2819</v>
      </c>
      <c r="E1486" s="80" t="s">
        <v>2820</v>
      </c>
    </row>
    <row r="1487" spans="1:5" ht="15.75" x14ac:dyDescent="0.25">
      <c r="A1487" s="81" t="s">
        <v>516</v>
      </c>
      <c r="B1487" s="82">
        <v>0.38</v>
      </c>
      <c r="C1487" s="83" t="s">
        <v>2552</v>
      </c>
      <c r="D1487" s="84">
        <f t="shared" ref="D1487:D1505" si="54">IF($A1487&lt;&gt;"",VLOOKUP($A1487,PRODUITS_ET_RECETTES,4,FALSE),"")</f>
        <v>32.21</v>
      </c>
      <c r="E1487" s="84">
        <f t="shared" ref="E1487:E1505" si="55">SUM(B1487*D1487)</f>
        <v>12.239800000000001</v>
      </c>
    </row>
    <row r="1488" spans="1:5" ht="15.75" x14ac:dyDescent="0.25">
      <c r="A1488" s="81" t="s">
        <v>1752</v>
      </c>
      <c r="B1488" s="85">
        <v>0.1</v>
      </c>
      <c r="C1488" s="86" t="s">
        <v>2552</v>
      </c>
      <c r="D1488" s="87">
        <f t="shared" si="54"/>
        <v>4.1629955947136565</v>
      </c>
      <c r="E1488" s="87">
        <f t="shared" si="55"/>
        <v>0.41629955947136565</v>
      </c>
    </row>
    <row r="1489" spans="1:5" ht="15.75" x14ac:dyDescent="0.25">
      <c r="A1489" s="81" t="s">
        <v>1104</v>
      </c>
      <c r="B1489" s="82">
        <v>0.01</v>
      </c>
      <c r="C1489" s="83" t="s">
        <v>2553</v>
      </c>
      <c r="D1489" s="84">
        <f t="shared" si="54"/>
        <v>7.5</v>
      </c>
      <c r="E1489" s="84">
        <f t="shared" si="55"/>
        <v>7.4999999999999997E-2</v>
      </c>
    </row>
    <row r="1490" spans="1:5" ht="15.75" x14ac:dyDescent="0.25">
      <c r="A1490" s="81" t="s">
        <v>1479</v>
      </c>
      <c r="B1490" s="85">
        <v>1E-3</v>
      </c>
      <c r="C1490" s="86" t="s">
        <v>2886</v>
      </c>
      <c r="D1490" s="87">
        <f t="shared" si="54"/>
        <v>12</v>
      </c>
      <c r="E1490" s="87">
        <f t="shared" si="55"/>
        <v>1.2E-2</v>
      </c>
    </row>
    <row r="1491" spans="1:5" ht="15.75" x14ac:dyDescent="0.25">
      <c r="A1491" s="81" t="s">
        <v>2348</v>
      </c>
      <c r="B1491" s="82">
        <v>0.01</v>
      </c>
      <c r="C1491" s="83" t="s">
        <v>2887</v>
      </c>
      <c r="D1491" s="84">
        <f t="shared" si="54"/>
        <v>11.25</v>
      </c>
      <c r="E1491" s="84">
        <f t="shared" si="55"/>
        <v>0.1125</v>
      </c>
    </row>
    <row r="1492" spans="1:5" x14ac:dyDescent="0.25">
      <c r="A1492" s="81" t="s">
        <v>795</v>
      </c>
      <c r="B1492" s="85">
        <v>5.0000000000000001E-3</v>
      </c>
      <c r="C1492" s="88" t="s">
        <v>2886</v>
      </c>
      <c r="D1492" s="87">
        <f t="shared" si="54"/>
        <v>11.5</v>
      </c>
      <c r="E1492" s="87">
        <f t="shared" si="55"/>
        <v>5.7500000000000002E-2</v>
      </c>
    </row>
    <row r="1493" spans="1:5" x14ac:dyDescent="0.25">
      <c r="A1493" s="81" t="s">
        <v>2050</v>
      </c>
      <c r="B1493" s="82">
        <v>1</v>
      </c>
      <c r="C1493" s="89" t="s">
        <v>2887</v>
      </c>
      <c r="D1493" s="84">
        <f t="shared" si="54"/>
        <v>0.75</v>
      </c>
      <c r="E1493" s="84">
        <f t="shared" si="55"/>
        <v>0.75</v>
      </c>
    </row>
    <row r="1494" spans="1:5" x14ac:dyDescent="0.25">
      <c r="A1494" s="81" t="s">
        <v>1074</v>
      </c>
      <c r="B1494" s="85">
        <v>0.03</v>
      </c>
      <c r="C1494" s="88" t="s">
        <v>2552</v>
      </c>
      <c r="D1494" s="87">
        <f t="shared" si="54"/>
        <v>11.013215859030836</v>
      </c>
      <c r="E1494" s="87">
        <f t="shared" si="55"/>
        <v>0.33039647577092507</v>
      </c>
    </row>
    <row r="1495" spans="1:5" x14ac:dyDescent="0.25">
      <c r="A1495" s="81" t="s">
        <v>2454</v>
      </c>
      <c r="B1495" s="82"/>
      <c r="C1495" s="89"/>
      <c r="D1495" s="84">
        <f t="shared" si="54"/>
        <v>0</v>
      </c>
      <c r="E1495" s="84">
        <f t="shared" si="55"/>
        <v>0</v>
      </c>
    </row>
    <row r="1496" spans="1:5" x14ac:dyDescent="0.25">
      <c r="A1496" s="81" t="s">
        <v>2454</v>
      </c>
      <c r="B1496" s="85"/>
      <c r="C1496" s="88"/>
      <c r="D1496" s="87">
        <f t="shared" si="54"/>
        <v>0</v>
      </c>
      <c r="E1496" s="87">
        <f t="shared" si="55"/>
        <v>0</v>
      </c>
    </row>
    <row r="1497" spans="1:5" x14ac:dyDescent="0.25">
      <c r="A1497" s="81" t="s">
        <v>2454</v>
      </c>
      <c r="B1497" s="82"/>
      <c r="C1497" s="89"/>
      <c r="D1497" s="84">
        <f t="shared" si="54"/>
        <v>0</v>
      </c>
      <c r="E1497" s="84">
        <f t="shared" si="55"/>
        <v>0</v>
      </c>
    </row>
    <row r="1498" spans="1:5" x14ac:dyDescent="0.25">
      <c r="A1498" s="81" t="s">
        <v>2454</v>
      </c>
      <c r="B1498" s="85"/>
      <c r="C1498" s="88"/>
      <c r="D1498" s="87">
        <f t="shared" si="54"/>
        <v>0</v>
      </c>
      <c r="E1498" s="87">
        <f t="shared" si="55"/>
        <v>0</v>
      </c>
    </row>
    <row r="1499" spans="1:5" x14ac:dyDescent="0.25">
      <c r="A1499" s="81" t="s">
        <v>2454</v>
      </c>
      <c r="B1499" s="82"/>
      <c r="C1499" s="89"/>
      <c r="D1499" s="84">
        <f t="shared" si="54"/>
        <v>0</v>
      </c>
      <c r="E1499" s="84">
        <f t="shared" si="55"/>
        <v>0</v>
      </c>
    </row>
    <row r="1500" spans="1:5" x14ac:dyDescent="0.25">
      <c r="A1500" s="81" t="s">
        <v>2454</v>
      </c>
      <c r="B1500" s="85"/>
      <c r="C1500" s="88"/>
      <c r="D1500" s="87">
        <f t="shared" si="54"/>
        <v>0</v>
      </c>
      <c r="E1500" s="87">
        <f t="shared" si="55"/>
        <v>0</v>
      </c>
    </row>
    <row r="1501" spans="1:5" x14ac:dyDescent="0.25">
      <c r="A1501" s="81" t="s">
        <v>2454</v>
      </c>
      <c r="B1501" s="82"/>
      <c r="C1501" s="89"/>
      <c r="D1501" s="84">
        <f t="shared" si="54"/>
        <v>0</v>
      </c>
      <c r="E1501" s="84">
        <f t="shared" si="55"/>
        <v>0</v>
      </c>
    </row>
    <row r="1502" spans="1:5" x14ac:dyDescent="0.25">
      <c r="A1502" s="81" t="s">
        <v>2454</v>
      </c>
      <c r="B1502" s="90"/>
      <c r="C1502" s="91"/>
      <c r="D1502" s="92">
        <f t="shared" si="54"/>
        <v>0</v>
      </c>
      <c r="E1502" s="92">
        <f t="shared" si="55"/>
        <v>0</v>
      </c>
    </row>
    <row r="1503" spans="1:5" x14ac:dyDescent="0.25">
      <c r="A1503" s="81" t="s">
        <v>2454</v>
      </c>
      <c r="B1503" s="82"/>
      <c r="C1503" s="89"/>
      <c r="D1503" s="84">
        <f t="shared" si="54"/>
        <v>0</v>
      </c>
      <c r="E1503" s="84">
        <f t="shared" si="55"/>
        <v>0</v>
      </c>
    </row>
    <row r="1504" spans="1:5" x14ac:dyDescent="0.25">
      <c r="A1504" s="81" t="s">
        <v>2454</v>
      </c>
      <c r="B1504" s="85"/>
      <c r="C1504" s="88"/>
      <c r="D1504" s="87">
        <f t="shared" si="54"/>
        <v>0</v>
      </c>
      <c r="E1504" s="87">
        <f t="shared" si="55"/>
        <v>0</v>
      </c>
    </row>
    <row r="1505" spans="1:5" ht="15.75" thickBot="1" x14ac:dyDescent="0.3">
      <c r="A1505" s="81" t="s">
        <v>2454</v>
      </c>
      <c r="B1505" s="93"/>
      <c r="C1505" s="94"/>
      <c r="D1505" s="95">
        <f t="shared" si="54"/>
        <v>0</v>
      </c>
      <c r="E1505" s="95">
        <f t="shared" si="55"/>
        <v>0</v>
      </c>
    </row>
    <row r="1506" spans="1:5" ht="16.5" thickBot="1" x14ac:dyDescent="0.3">
      <c r="A1506" s="96" t="s">
        <v>2821</v>
      </c>
      <c r="B1506" s="97"/>
      <c r="C1506" s="97"/>
      <c r="D1506" s="98" t="s">
        <v>2822</v>
      </c>
      <c r="E1506" s="99">
        <v>1</v>
      </c>
    </row>
    <row r="1507" spans="1:5" ht="15.75" x14ac:dyDescent="0.25">
      <c r="A1507" s="100"/>
      <c r="B1507" s="97"/>
      <c r="C1507" s="101"/>
      <c r="D1507" s="102" t="s">
        <v>2823</v>
      </c>
      <c r="E1507" s="103" t="s">
        <v>2551</v>
      </c>
    </row>
    <row r="1508" spans="1:5" ht="15.75" x14ac:dyDescent="0.25">
      <c r="A1508" s="104"/>
      <c r="B1508" s="105"/>
      <c r="C1508" s="106"/>
      <c r="D1508" s="102" t="s">
        <v>2824</v>
      </c>
      <c r="E1508" s="107" t="s">
        <v>2825</v>
      </c>
    </row>
    <row r="1509" spans="1:5" ht="15.75" x14ac:dyDescent="0.25">
      <c r="A1509" s="108"/>
      <c r="B1509" s="105"/>
      <c r="C1509" s="106"/>
      <c r="D1509" s="102"/>
      <c r="E1509" s="109"/>
    </row>
    <row r="1510" spans="1:5" ht="16.5" thickBot="1" x14ac:dyDescent="0.3">
      <c r="A1510" s="108"/>
      <c r="B1510" s="105"/>
      <c r="C1510" s="106"/>
      <c r="D1510" s="110"/>
      <c r="E1510" s="111"/>
    </row>
    <row r="1511" spans="1:5" ht="15.75" x14ac:dyDescent="0.25">
      <c r="A1511" s="112"/>
      <c r="B1511" s="113"/>
      <c r="C1511" s="114"/>
      <c r="D1511" s="115" t="s">
        <v>2826</v>
      </c>
      <c r="E1511" s="116"/>
    </row>
    <row r="1512" spans="1:5" ht="15.75" x14ac:dyDescent="0.25">
      <c r="A1512" s="104"/>
      <c r="B1512" s="117"/>
      <c r="C1512" s="118"/>
      <c r="D1512" s="119" t="s">
        <v>2827</v>
      </c>
      <c r="E1512" s="120"/>
    </row>
    <row r="1513" spans="1:5" ht="15.75" x14ac:dyDescent="0.25">
      <c r="A1513" s="104"/>
      <c r="B1513" s="117"/>
      <c r="C1513" s="118"/>
      <c r="D1513" s="119" t="s">
        <v>2828</v>
      </c>
      <c r="E1513" s="120"/>
    </row>
    <row r="1514" spans="1:5" ht="15.75" x14ac:dyDescent="0.25">
      <c r="A1514" s="104"/>
      <c r="B1514" s="117"/>
      <c r="C1514" s="118"/>
      <c r="D1514" s="119"/>
      <c r="E1514" s="120"/>
    </row>
    <row r="1515" spans="1:5" ht="15.75" x14ac:dyDescent="0.25">
      <c r="A1515" s="121"/>
      <c r="B1515" s="117"/>
      <c r="C1515" s="118"/>
      <c r="D1515" s="119"/>
      <c r="E1515" s="120"/>
    </row>
    <row r="1516" spans="1:5" x14ac:dyDescent="0.25">
      <c r="A1516" s="121"/>
      <c r="B1516" s="122"/>
      <c r="C1516" s="123"/>
      <c r="D1516" s="122"/>
      <c r="E1516" s="123"/>
    </row>
    <row r="1517" spans="1:5" x14ac:dyDescent="0.25">
      <c r="A1517" s="121"/>
      <c r="B1517" s="122"/>
      <c r="C1517" s="123"/>
      <c r="D1517" s="122"/>
      <c r="E1517" s="123"/>
    </row>
    <row r="1518" spans="1:5" ht="15.75" thickBot="1" x14ac:dyDescent="0.3">
      <c r="A1518" s="121"/>
      <c r="B1518" s="122"/>
      <c r="C1518" s="123"/>
      <c r="D1518" s="124"/>
      <c r="E1518" s="125"/>
    </row>
    <row r="1519" spans="1:5" ht="15.75" x14ac:dyDescent="0.25">
      <c r="A1519" s="121"/>
      <c r="B1519" s="122"/>
      <c r="C1519" s="123"/>
      <c r="D1519" s="126" t="s">
        <v>2829</v>
      </c>
      <c r="E1519" s="123"/>
    </row>
    <row r="1520" spans="1:5" x14ac:dyDescent="0.25">
      <c r="A1520" s="121"/>
      <c r="B1520" s="122"/>
      <c r="C1520" s="123"/>
      <c r="D1520" s="122"/>
      <c r="E1520" s="123"/>
    </row>
    <row r="1521" spans="1:5" x14ac:dyDescent="0.25">
      <c r="A1521" s="121"/>
      <c r="B1521" s="122"/>
      <c r="C1521" s="123"/>
      <c r="D1521" s="122" t="s">
        <v>2830</v>
      </c>
      <c r="E1521" s="123"/>
    </row>
    <row r="1522" spans="1:5" ht="15.75" thickBot="1" x14ac:dyDescent="0.3">
      <c r="A1522" s="127"/>
      <c r="B1522" s="124"/>
      <c r="C1522" s="125"/>
      <c r="D1522" s="122" t="s">
        <v>2831</v>
      </c>
      <c r="E1522" s="123"/>
    </row>
    <row r="1523" spans="1:5" ht="15.75" x14ac:dyDescent="0.25">
      <c r="A1523" s="128" t="s">
        <v>2832</v>
      </c>
      <c r="B1523" s="129"/>
      <c r="C1523" s="129"/>
      <c r="D1523" s="121" t="s">
        <v>2833</v>
      </c>
      <c r="E1523" s="123"/>
    </row>
    <row r="1524" spans="1:5" ht="15.75" x14ac:dyDescent="0.25">
      <c r="A1524" s="130"/>
      <c r="B1524" s="131"/>
      <c r="C1524" s="131"/>
      <c r="D1524" s="132" t="s">
        <v>2834</v>
      </c>
      <c r="E1524" s="120"/>
    </row>
    <row r="1525" spans="1:5" ht="77.25" x14ac:dyDescent="0.25">
      <c r="A1525" s="130"/>
      <c r="B1525" s="131"/>
      <c r="C1525" s="131"/>
      <c r="D1525" s="133" t="s">
        <v>2835</v>
      </c>
      <c r="E1525" s="134"/>
    </row>
    <row r="1526" spans="1:5" x14ac:dyDescent="0.25">
      <c r="A1526" s="130"/>
      <c r="B1526" s="129"/>
      <c r="C1526" s="129"/>
      <c r="D1526" s="135" t="s">
        <v>2836</v>
      </c>
      <c r="E1526" s="136"/>
    </row>
    <row r="1527" spans="1:5" x14ac:dyDescent="0.25">
      <c r="A1527" s="130"/>
      <c r="B1527" s="129"/>
      <c r="C1527" s="129"/>
      <c r="D1527" s="137"/>
      <c r="E1527" s="136"/>
    </row>
    <row r="1528" spans="1:5" x14ac:dyDescent="0.25">
      <c r="A1528" s="130"/>
      <c r="B1528" s="129"/>
      <c r="C1528" s="129"/>
      <c r="D1528" s="121"/>
      <c r="E1528" s="123"/>
    </row>
    <row r="1529" spans="1:5" x14ac:dyDescent="0.25">
      <c r="A1529" s="130"/>
      <c r="B1529" s="129"/>
      <c r="C1529" s="129"/>
      <c r="D1529" s="121"/>
      <c r="E1529" s="123"/>
    </row>
    <row r="1530" spans="1:5" x14ac:dyDescent="0.25">
      <c r="A1530" s="130"/>
      <c r="B1530" s="129"/>
      <c r="C1530" s="129"/>
      <c r="D1530" s="121"/>
      <c r="E1530" s="123"/>
    </row>
    <row r="1531" spans="1:5" ht="15.75" thickBot="1" x14ac:dyDescent="0.3">
      <c r="A1531" s="130"/>
      <c r="B1531" s="129"/>
      <c r="C1531" s="129"/>
      <c r="D1531" s="121"/>
      <c r="E1531" s="123"/>
    </row>
    <row r="1532" spans="1:5" ht="15.75" x14ac:dyDescent="0.25">
      <c r="A1532" s="130"/>
      <c r="B1532" s="129"/>
      <c r="C1532" s="129"/>
      <c r="D1532" s="138" t="s">
        <v>2837</v>
      </c>
      <c r="E1532" s="139">
        <f>SUM(E1487:E1505)</f>
        <v>13.993496035242291</v>
      </c>
    </row>
    <row r="1533" spans="1:5" ht="15.75" x14ac:dyDescent="0.25">
      <c r="A1533" s="130"/>
      <c r="B1533" s="129"/>
      <c r="C1533" s="129"/>
      <c r="D1533" s="138" t="s">
        <v>2822</v>
      </c>
      <c r="E1533" s="140">
        <f>E1506</f>
        <v>1</v>
      </c>
    </row>
    <row r="1534" spans="1:5" ht="15.75" x14ac:dyDescent="0.25">
      <c r="A1534" s="130"/>
      <c r="B1534" s="129"/>
      <c r="C1534" s="129"/>
      <c r="D1534" s="138" t="s">
        <v>2838</v>
      </c>
      <c r="E1534" s="141">
        <f>E1532/E1533</f>
        <v>13.993496035242291</v>
      </c>
    </row>
    <row r="1535" spans="1:5" ht="15.75" x14ac:dyDescent="0.25">
      <c r="A1535" s="130"/>
      <c r="B1535" s="129"/>
      <c r="C1535" s="129"/>
      <c r="D1535" s="138" t="s">
        <v>2839</v>
      </c>
      <c r="E1535" s="141">
        <v>0.3</v>
      </c>
    </row>
    <row r="1536" spans="1:5" ht="15.75" x14ac:dyDescent="0.25">
      <c r="A1536" s="130"/>
      <c r="B1536" s="129"/>
      <c r="C1536" s="129"/>
      <c r="D1536" s="138" t="s">
        <v>2840</v>
      </c>
      <c r="E1536" s="141">
        <f>E1534+E1535</f>
        <v>14.293496035242292</v>
      </c>
    </row>
    <row r="1537" spans="1:5" ht="15.75" x14ac:dyDescent="0.25">
      <c r="A1537" s="130"/>
      <c r="B1537" s="129"/>
      <c r="C1537" s="129"/>
      <c r="D1537" s="138" t="s">
        <v>2841</v>
      </c>
      <c r="E1537" s="142">
        <v>36</v>
      </c>
    </row>
    <row r="1538" spans="1:5" ht="16.5" thickBot="1" x14ac:dyDescent="0.3">
      <c r="A1538" s="143"/>
      <c r="B1538" s="144"/>
      <c r="C1538" s="144"/>
      <c r="D1538" s="138" t="s">
        <v>2842</v>
      </c>
      <c r="E1538" s="145">
        <f>E1536/E1537</f>
        <v>0.39704155653450812</v>
      </c>
    </row>
    <row r="1539" spans="1:5" x14ac:dyDescent="0.25">
      <c r="A1539" s="146"/>
      <c r="B1539" s="147"/>
      <c r="C1539" s="148"/>
      <c r="D1539" s="148"/>
      <c r="E1539" s="149"/>
    </row>
    <row r="1540" spans="1:5" ht="15.75" thickBot="1" x14ac:dyDescent="0.3">
      <c r="A1540" s="150"/>
      <c r="B1540" s="151"/>
      <c r="C1540" s="152"/>
      <c r="D1540" s="152"/>
      <c r="E1540" s="153"/>
    </row>
    <row r="1541" spans="1:5" ht="30" x14ac:dyDescent="0.4">
      <c r="A1541" s="70" t="s">
        <v>2814</v>
      </c>
      <c r="B1541" s="155" t="s">
        <v>2888</v>
      </c>
      <c r="C1541" s="154"/>
      <c r="D1541" s="72"/>
      <c r="E1541" s="73"/>
    </row>
    <row r="1542" spans="1:5" ht="15.75" thickBot="1" x14ac:dyDescent="0.3">
      <c r="A1542" s="74"/>
      <c r="B1542" s="158"/>
      <c r="C1542" s="75"/>
      <c r="D1542" s="75"/>
      <c r="E1542" s="76"/>
    </row>
    <row r="1543" spans="1:5" ht="15.75" thickBot="1" x14ac:dyDescent="0.3">
      <c r="A1543" s="77" t="s">
        <v>2816</v>
      </c>
      <c r="B1543" s="78" t="s">
        <v>2817</v>
      </c>
      <c r="C1543" s="79" t="s">
        <v>2818</v>
      </c>
      <c r="D1543" s="79" t="s">
        <v>2819</v>
      </c>
      <c r="E1543" s="80" t="s">
        <v>2820</v>
      </c>
    </row>
    <row r="1544" spans="1:5" ht="15.75" x14ac:dyDescent="0.25">
      <c r="A1544" s="81" t="s">
        <v>529</v>
      </c>
      <c r="B1544" s="82">
        <v>0</v>
      </c>
      <c r="C1544" s="83"/>
      <c r="D1544" s="84">
        <f t="shared" ref="D1544:D1562" si="56">IF($A1544&lt;&gt;"",VLOOKUP($A1544,PRODUITS_ET_RECETTES,4,FALSE),"")</f>
        <v>26.44</v>
      </c>
      <c r="E1544" s="84">
        <f t="shared" ref="E1544:E1562" si="57">SUM(B1544*D1544)</f>
        <v>0</v>
      </c>
    </row>
    <row r="1545" spans="1:5" ht="15.75" x14ac:dyDescent="0.25">
      <c r="A1545" s="81" t="s">
        <v>530</v>
      </c>
      <c r="B1545" s="85">
        <v>0.47</v>
      </c>
      <c r="C1545" s="86"/>
      <c r="D1545" s="87">
        <f t="shared" si="56"/>
        <v>36.722222222222229</v>
      </c>
      <c r="E1545" s="87">
        <f t="shared" si="57"/>
        <v>17.259444444444448</v>
      </c>
    </row>
    <row r="1546" spans="1:5" ht="15.75" x14ac:dyDescent="0.25">
      <c r="A1546" s="81" t="s">
        <v>3</v>
      </c>
      <c r="B1546" s="82">
        <v>1</v>
      </c>
      <c r="C1546" s="83"/>
      <c r="D1546" s="84">
        <f t="shared" si="56"/>
        <v>1.85</v>
      </c>
      <c r="E1546" s="84">
        <f t="shared" si="57"/>
        <v>1.85</v>
      </c>
    </row>
    <row r="1547" spans="1:5" ht="15.75" x14ac:dyDescent="0.25">
      <c r="A1547" s="81" t="s">
        <v>2050</v>
      </c>
      <c r="B1547" s="85">
        <v>1</v>
      </c>
      <c r="C1547" s="86"/>
      <c r="D1547" s="87">
        <f t="shared" si="56"/>
        <v>0.75</v>
      </c>
      <c r="E1547" s="87">
        <f t="shared" si="57"/>
        <v>0.75</v>
      </c>
    </row>
    <row r="1548" spans="1:5" ht="15.75" x14ac:dyDescent="0.25">
      <c r="A1548" s="81" t="s">
        <v>736</v>
      </c>
      <c r="B1548" s="82">
        <v>0.01</v>
      </c>
      <c r="C1548" s="83"/>
      <c r="D1548" s="84">
        <f t="shared" si="56"/>
        <v>6.125</v>
      </c>
      <c r="E1548" s="84">
        <f t="shared" si="57"/>
        <v>6.1249999999999999E-2</v>
      </c>
    </row>
    <row r="1549" spans="1:5" x14ac:dyDescent="0.25">
      <c r="A1549" s="81" t="s">
        <v>2454</v>
      </c>
      <c r="B1549" s="85"/>
      <c r="C1549" s="88"/>
      <c r="D1549" s="87">
        <f t="shared" si="56"/>
        <v>0</v>
      </c>
      <c r="E1549" s="87">
        <f t="shared" si="57"/>
        <v>0</v>
      </c>
    </row>
    <row r="1550" spans="1:5" x14ac:dyDescent="0.25">
      <c r="A1550" s="81" t="s">
        <v>2454</v>
      </c>
      <c r="B1550" s="82"/>
      <c r="C1550" s="89"/>
      <c r="D1550" s="84">
        <f t="shared" si="56"/>
        <v>0</v>
      </c>
      <c r="E1550" s="84">
        <f t="shared" si="57"/>
        <v>0</v>
      </c>
    </row>
    <row r="1551" spans="1:5" x14ac:dyDescent="0.25">
      <c r="A1551" s="81" t="s">
        <v>2454</v>
      </c>
      <c r="B1551" s="85"/>
      <c r="C1551" s="88"/>
      <c r="D1551" s="87">
        <f t="shared" si="56"/>
        <v>0</v>
      </c>
      <c r="E1551" s="87">
        <f t="shared" si="57"/>
        <v>0</v>
      </c>
    </row>
    <row r="1552" spans="1:5" x14ac:dyDescent="0.25">
      <c r="A1552" s="81" t="s">
        <v>2454</v>
      </c>
      <c r="B1552" s="82"/>
      <c r="C1552" s="89"/>
      <c r="D1552" s="84">
        <f t="shared" si="56"/>
        <v>0</v>
      </c>
      <c r="E1552" s="84">
        <f t="shared" si="57"/>
        <v>0</v>
      </c>
    </row>
    <row r="1553" spans="1:5" x14ac:dyDescent="0.25">
      <c r="A1553" s="81" t="s">
        <v>2454</v>
      </c>
      <c r="B1553" s="85"/>
      <c r="C1553" s="88"/>
      <c r="D1553" s="87">
        <f t="shared" si="56"/>
        <v>0</v>
      </c>
      <c r="E1553" s="87">
        <f t="shared" si="57"/>
        <v>0</v>
      </c>
    </row>
    <row r="1554" spans="1:5" x14ac:dyDescent="0.25">
      <c r="A1554" s="81" t="s">
        <v>2454</v>
      </c>
      <c r="B1554" s="82"/>
      <c r="C1554" s="89"/>
      <c r="D1554" s="84">
        <f t="shared" si="56"/>
        <v>0</v>
      </c>
      <c r="E1554" s="84">
        <f t="shared" si="57"/>
        <v>0</v>
      </c>
    </row>
    <row r="1555" spans="1:5" x14ac:dyDescent="0.25">
      <c r="A1555" s="81" t="s">
        <v>2454</v>
      </c>
      <c r="B1555" s="85"/>
      <c r="C1555" s="88"/>
      <c r="D1555" s="87">
        <f t="shared" si="56"/>
        <v>0</v>
      </c>
      <c r="E1555" s="87">
        <f t="shared" si="57"/>
        <v>0</v>
      </c>
    </row>
    <row r="1556" spans="1:5" x14ac:dyDescent="0.25">
      <c r="A1556" s="81" t="s">
        <v>2454</v>
      </c>
      <c r="B1556" s="82"/>
      <c r="C1556" s="89"/>
      <c r="D1556" s="84">
        <f t="shared" si="56"/>
        <v>0</v>
      </c>
      <c r="E1556" s="84">
        <f t="shared" si="57"/>
        <v>0</v>
      </c>
    </row>
    <row r="1557" spans="1:5" x14ac:dyDescent="0.25">
      <c r="A1557" s="81" t="s">
        <v>2454</v>
      </c>
      <c r="B1557" s="85"/>
      <c r="C1557" s="88"/>
      <c r="D1557" s="87">
        <f t="shared" si="56"/>
        <v>0</v>
      </c>
      <c r="E1557" s="87">
        <f t="shared" si="57"/>
        <v>0</v>
      </c>
    </row>
    <row r="1558" spans="1:5" x14ac:dyDescent="0.25">
      <c r="A1558" s="81" t="s">
        <v>2454</v>
      </c>
      <c r="B1558" s="82"/>
      <c r="C1558" s="89"/>
      <c r="D1558" s="84">
        <f t="shared" si="56"/>
        <v>0</v>
      </c>
      <c r="E1558" s="84">
        <f t="shared" si="57"/>
        <v>0</v>
      </c>
    </row>
    <row r="1559" spans="1:5" x14ac:dyDescent="0.25">
      <c r="A1559" s="81" t="s">
        <v>2454</v>
      </c>
      <c r="B1559" s="90"/>
      <c r="C1559" s="91"/>
      <c r="D1559" s="92">
        <f t="shared" si="56"/>
        <v>0</v>
      </c>
      <c r="E1559" s="92">
        <f t="shared" si="57"/>
        <v>0</v>
      </c>
    </row>
    <row r="1560" spans="1:5" x14ac:dyDescent="0.25">
      <c r="A1560" s="81" t="s">
        <v>2454</v>
      </c>
      <c r="B1560" s="82"/>
      <c r="C1560" s="89"/>
      <c r="D1560" s="84">
        <f t="shared" si="56"/>
        <v>0</v>
      </c>
      <c r="E1560" s="84">
        <f t="shared" si="57"/>
        <v>0</v>
      </c>
    </row>
    <row r="1561" spans="1:5" x14ac:dyDescent="0.25">
      <c r="A1561" s="81" t="s">
        <v>2454</v>
      </c>
      <c r="B1561" s="85"/>
      <c r="C1561" s="88"/>
      <c r="D1561" s="87">
        <f t="shared" si="56"/>
        <v>0</v>
      </c>
      <c r="E1561" s="87">
        <f t="shared" si="57"/>
        <v>0</v>
      </c>
    </row>
    <row r="1562" spans="1:5" ht="15.75" thickBot="1" x14ac:dyDescent="0.3">
      <c r="A1562" s="81" t="s">
        <v>2454</v>
      </c>
      <c r="B1562" s="93"/>
      <c r="C1562" s="94"/>
      <c r="D1562" s="95">
        <f t="shared" si="56"/>
        <v>0</v>
      </c>
      <c r="E1562" s="95">
        <f t="shared" si="57"/>
        <v>0</v>
      </c>
    </row>
    <row r="1563" spans="1:5" ht="16.5" thickBot="1" x14ac:dyDescent="0.3">
      <c r="A1563" s="96" t="s">
        <v>2821</v>
      </c>
      <c r="B1563" s="97"/>
      <c r="C1563" s="97"/>
      <c r="D1563" s="98" t="s">
        <v>2822</v>
      </c>
      <c r="E1563" s="99">
        <v>1</v>
      </c>
    </row>
    <row r="1564" spans="1:5" ht="15.75" x14ac:dyDescent="0.25">
      <c r="A1564" s="100"/>
      <c r="B1564" s="97"/>
      <c r="C1564" s="101"/>
      <c r="D1564" s="102" t="s">
        <v>2823</v>
      </c>
      <c r="E1564" s="103" t="s">
        <v>2551</v>
      </c>
    </row>
    <row r="1565" spans="1:5" ht="15.75" x14ac:dyDescent="0.25">
      <c r="A1565" s="104"/>
      <c r="B1565" s="105"/>
      <c r="C1565" s="106"/>
      <c r="D1565" s="102" t="s">
        <v>2824</v>
      </c>
      <c r="E1565" s="107" t="s">
        <v>2825</v>
      </c>
    </row>
    <row r="1566" spans="1:5" ht="15.75" x14ac:dyDescent="0.25">
      <c r="A1566" s="108"/>
      <c r="B1566" s="105"/>
      <c r="C1566" s="106"/>
      <c r="D1566" s="102"/>
      <c r="E1566" s="109"/>
    </row>
    <row r="1567" spans="1:5" ht="16.5" thickBot="1" x14ac:dyDescent="0.3">
      <c r="A1567" s="108"/>
      <c r="B1567" s="105"/>
      <c r="C1567" s="106"/>
      <c r="D1567" s="110"/>
      <c r="E1567" s="111"/>
    </row>
    <row r="1568" spans="1:5" ht="15.75" x14ac:dyDescent="0.25">
      <c r="A1568" s="112"/>
      <c r="B1568" s="113"/>
      <c r="C1568" s="114"/>
      <c r="D1568" s="115" t="s">
        <v>2826</v>
      </c>
      <c r="E1568" s="116"/>
    </row>
    <row r="1569" spans="1:5" ht="15.75" x14ac:dyDescent="0.25">
      <c r="A1569" s="104"/>
      <c r="B1569" s="117"/>
      <c r="C1569" s="118"/>
      <c r="D1569" s="119" t="s">
        <v>2827</v>
      </c>
      <c r="E1569" s="120"/>
    </row>
    <row r="1570" spans="1:5" ht="15.75" x14ac:dyDescent="0.25">
      <c r="A1570" s="104"/>
      <c r="B1570" s="117"/>
      <c r="C1570" s="118"/>
      <c r="D1570" s="119" t="s">
        <v>2828</v>
      </c>
      <c r="E1570" s="120"/>
    </row>
    <row r="1571" spans="1:5" ht="15.75" x14ac:dyDescent="0.25">
      <c r="A1571" s="104"/>
      <c r="B1571" s="117"/>
      <c r="C1571" s="118"/>
      <c r="D1571" s="119"/>
      <c r="E1571" s="120"/>
    </row>
    <row r="1572" spans="1:5" ht="15.75" x14ac:dyDescent="0.25">
      <c r="A1572" s="121"/>
      <c r="B1572" s="117"/>
      <c r="C1572" s="118"/>
      <c r="D1572" s="119"/>
      <c r="E1572" s="120"/>
    </row>
    <row r="1573" spans="1:5" x14ac:dyDescent="0.25">
      <c r="A1573" s="121"/>
      <c r="B1573" s="122"/>
      <c r="C1573" s="123"/>
      <c r="D1573" s="122"/>
      <c r="E1573" s="123"/>
    </row>
    <row r="1574" spans="1:5" x14ac:dyDescent="0.25">
      <c r="A1574" s="121"/>
      <c r="B1574" s="122"/>
      <c r="C1574" s="123"/>
      <c r="D1574" s="122"/>
      <c r="E1574" s="123"/>
    </row>
    <row r="1575" spans="1:5" ht="15.75" thickBot="1" x14ac:dyDescent="0.3">
      <c r="A1575" s="121"/>
      <c r="B1575" s="122"/>
      <c r="C1575" s="123"/>
      <c r="D1575" s="124"/>
      <c r="E1575" s="125"/>
    </row>
    <row r="1576" spans="1:5" ht="15.75" x14ac:dyDescent="0.25">
      <c r="A1576" s="121"/>
      <c r="B1576" s="122"/>
      <c r="C1576" s="123"/>
      <c r="D1576" s="126" t="s">
        <v>2829</v>
      </c>
      <c r="E1576" s="123"/>
    </row>
    <row r="1577" spans="1:5" x14ac:dyDescent="0.25">
      <c r="A1577" s="121"/>
      <c r="B1577" s="122"/>
      <c r="C1577" s="123"/>
      <c r="D1577" s="122"/>
      <c r="E1577" s="123"/>
    </row>
    <row r="1578" spans="1:5" x14ac:dyDescent="0.25">
      <c r="A1578" s="121"/>
      <c r="B1578" s="122"/>
      <c r="C1578" s="123"/>
      <c r="D1578" s="122" t="s">
        <v>2830</v>
      </c>
      <c r="E1578" s="123"/>
    </row>
    <row r="1579" spans="1:5" ht="15.75" thickBot="1" x14ac:dyDescent="0.3">
      <c r="A1579" s="127"/>
      <c r="B1579" s="124"/>
      <c r="C1579" s="125"/>
      <c r="D1579" s="122" t="s">
        <v>2831</v>
      </c>
      <c r="E1579" s="123"/>
    </row>
    <row r="1580" spans="1:5" ht="15.75" x14ac:dyDescent="0.25">
      <c r="A1580" s="128" t="s">
        <v>2832</v>
      </c>
      <c r="B1580" s="129"/>
      <c r="C1580" s="129"/>
      <c r="D1580" s="121" t="s">
        <v>2833</v>
      </c>
      <c r="E1580" s="123"/>
    </row>
    <row r="1581" spans="1:5" ht="15.75" x14ac:dyDescent="0.25">
      <c r="A1581" s="130"/>
      <c r="B1581" s="131"/>
      <c r="C1581" s="131"/>
      <c r="D1581" s="132" t="s">
        <v>2834</v>
      </c>
      <c r="E1581" s="120"/>
    </row>
    <row r="1582" spans="1:5" ht="77.25" x14ac:dyDescent="0.25">
      <c r="A1582" s="130"/>
      <c r="B1582" s="131"/>
      <c r="C1582" s="131"/>
      <c r="D1582" s="133" t="s">
        <v>2835</v>
      </c>
      <c r="E1582" s="134"/>
    </row>
    <row r="1583" spans="1:5" x14ac:dyDescent="0.25">
      <c r="A1583" s="130"/>
      <c r="B1583" s="129"/>
      <c r="C1583" s="129"/>
      <c r="D1583" s="135" t="s">
        <v>2836</v>
      </c>
      <c r="E1583" s="136"/>
    </row>
    <row r="1584" spans="1:5" x14ac:dyDescent="0.25">
      <c r="A1584" s="130"/>
      <c r="B1584" s="129"/>
      <c r="C1584" s="129"/>
      <c r="D1584" s="137"/>
      <c r="E1584" s="136"/>
    </row>
    <row r="1585" spans="1:5" x14ac:dyDescent="0.25">
      <c r="A1585" s="130"/>
      <c r="B1585" s="129"/>
      <c r="C1585" s="129"/>
      <c r="D1585" s="121"/>
      <c r="E1585" s="123"/>
    </row>
    <row r="1586" spans="1:5" x14ac:dyDescent="0.25">
      <c r="A1586" s="130"/>
      <c r="B1586" s="129"/>
      <c r="C1586" s="129"/>
      <c r="D1586" s="121"/>
      <c r="E1586" s="123"/>
    </row>
    <row r="1587" spans="1:5" x14ac:dyDescent="0.25">
      <c r="A1587" s="130"/>
      <c r="B1587" s="129"/>
      <c r="C1587" s="129"/>
      <c r="D1587" s="121"/>
      <c r="E1587" s="123"/>
    </row>
    <row r="1588" spans="1:5" ht="15.75" thickBot="1" x14ac:dyDescent="0.3">
      <c r="A1588" s="130"/>
      <c r="B1588" s="129"/>
      <c r="C1588" s="129"/>
      <c r="D1588" s="121"/>
      <c r="E1588" s="123"/>
    </row>
    <row r="1589" spans="1:5" ht="15.75" x14ac:dyDescent="0.25">
      <c r="A1589" s="130"/>
      <c r="B1589" s="129"/>
      <c r="C1589" s="129"/>
      <c r="D1589" s="138" t="s">
        <v>2837</v>
      </c>
      <c r="E1589" s="139">
        <f>SUM(E1544:E1562)</f>
        <v>19.92069444444445</v>
      </c>
    </row>
    <row r="1590" spans="1:5" ht="15.75" x14ac:dyDescent="0.25">
      <c r="A1590" s="130"/>
      <c r="B1590" s="129"/>
      <c r="C1590" s="129"/>
      <c r="D1590" s="138" t="s">
        <v>2822</v>
      </c>
      <c r="E1590" s="140">
        <f>E1563</f>
        <v>1</v>
      </c>
    </row>
    <row r="1591" spans="1:5" ht="15.75" x14ac:dyDescent="0.25">
      <c r="A1591" s="130"/>
      <c r="B1591" s="129"/>
      <c r="C1591" s="129"/>
      <c r="D1591" s="138" t="s">
        <v>2838</v>
      </c>
      <c r="E1591" s="141">
        <f>E1589/E1590</f>
        <v>19.92069444444445</v>
      </c>
    </row>
    <row r="1592" spans="1:5" ht="15.75" x14ac:dyDescent="0.25">
      <c r="A1592" s="130"/>
      <c r="B1592" s="129"/>
      <c r="C1592" s="129"/>
      <c r="D1592" s="138" t="s">
        <v>2839</v>
      </c>
      <c r="E1592" s="141">
        <v>0.2</v>
      </c>
    </row>
    <row r="1593" spans="1:5" ht="15.75" x14ac:dyDescent="0.25">
      <c r="A1593" s="130"/>
      <c r="B1593" s="129"/>
      <c r="C1593" s="129"/>
      <c r="D1593" s="138" t="s">
        <v>2840</v>
      </c>
      <c r="E1593" s="141">
        <f>E1591+E1592</f>
        <v>20.12069444444445</v>
      </c>
    </row>
    <row r="1594" spans="1:5" ht="15.75" x14ac:dyDescent="0.25">
      <c r="A1594" s="130"/>
      <c r="B1594" s="129"/>
      <c r="C1594" s="129"/>
      <c r="D1594" s="138" t="s">
        <v>2841</v>
      </c>
      <c r="E1594" s="142">
        <v>54</v>
      </c>
    </row>
    <row r="1595" spans="1:5" ht="16.5" thickBot="1" x14ac:dyDescent="0.3">
      <c r="A1595" s="143"/>
      <c r="B1595" s="144"/>
      <c r="C1595" s="144"/>
      <c r="D1595" s="138" t="s">
        <v>2842</v>
      </c>
      <c r="E1595" s="145">
        <f>E1593/E1594</f>
        <v>0.3726054526748972</v>
      </c>
    </row>
    <row r="1596" spans="1:5" x14ac:dyDescent="0.25">
      <c r="A1596" s="146"/>
      <c r="B1596" s="147"/>
      <c r="C1596" s="148"/>
      <c r="D1596" s="148"/>
      <c r="E1596" s="149"/>
    </row>
    <row r="1597" spans="1:5" ht="15.75" thickBot="1" x14ac:dyDescent="0.3">
      <c r="A1597" s="150"/>
      <c r="B1597" s="151"/>
      <c r="C1597" s="152"/>
      <c r="D1597" s="152"/>
      <c r="E1597" s="153"/>
    </row>
    <row r="1598" spans="1:5" ht="30" x14ac:dyDescent="0.4">
      <c r="A1598" s="70" t="s">
        <v>2814</v>
      </c>
      <c r="B1598" s="155" t="s">
        <v>2889</v>
      </c>
      <c r="C1598" s="154"/>
      <c r="D1598" s="72"/>
      <c r="E1598" s="73"/>
    </row>
    <row r="1599" spans="1:5" ht="15.75" thickBot="1" x14ac:dyDescent="0.3">
      <c r="A1599" s="74"/>
      <c r="B1599" s="75"/>
      <c r="C1599" s="75"/>
      <c r="D1599" s="75"/>
      <c r="E1599" s="76"/>
    </row>
    <row r="1600" spans="1:5" ht="15.75" thickBot="1" x14ac:dyDescent="0.3">
      <c r="A1600" s="77" t="s">
        <v>2816</v>
      </c>
      <c r="B1600" s="78" t="s">
        <v>2817</v>
      </c>
      <c r="C1600" s="79" t="s">
        <v>2818</v>
      </c>
      <c r="D1600" s="79" t="s">
        <v>2819</v>
      </c>
      <c r="E1600" s="80" t="s">
        <v>2820</v>
      </c>
    </row>
    <row r="1601" spans="1:5" ht="15.75" x14ac:dyDescent="0.25">
      <c r="A1601" s="81" t="s">
        <v>1226</v>
      </c>
      <c r="B1601" s="82">
        <v>0</v>
      </c>
      <c r="C1601" s="83"/>
      <c r="D1601" s="84">
        <f t="shared" ref="D1601:D1619" si="58">IF($A1601&lt;&gt;"",VLOOKUP($A1601,PRODUITS_ET_RECETTES,4,FALSE),"")</f>
        <v>27.2</v>
      </c>
      <c r="E1601" s="84">
        <f t="shared" ref="E1601:E1619" si="59">SUM(B1601*D1601)</f>
        <v>0</v>
      </c>
    </row>
    <row r="1602" spans="1:5" ht="15.75" x14ac:dyDescent="0.25">
      <c r="A1602" s="81" t="s">
        <v>1225</v>
      </c>
      <c r="B1602" s="85">
        <v>0</v>
      </c>
      <c r="C1602" s="86"/>
      <c r="D1602" s="87">
        <f t="shared" si="58"/>
        <v>28.684931506849317</v>
      </c>
      <c r="E1602" s="87">
        <f t="shared" si="59"/>
        <v>0</v>
      </c>
    </row>
    <row r="1603" spans="1:5" ht="15.75" x14ac:dyDescent="0.25">
      <c r="A1603" s="81" t="s">
        <v>3</v>
      </c>
      <c r="B1603" s="82">
        <v>2</v>
      </c>
      <c r="C1603" s="83"/>
      <c r="D1603" s="84">
        <f t="shared" si="58"/>
        <v>1.85</v>
      </c>
      <c r="E1603" s="84">
        <f t="shared" si="59"/>
        <v>3.7</v>
      </c>
    </row>
    <row r="1604" spans="1:5" ht="15.75" x14ac:dyDescent="0.25">
      <c r="A1604" s="81" t="s">
        <v>2050</v>
      </c>
      <c r="B1604" s="85">
        <v>1</v>
      </c>
      <c r="C1604" s="86"/>
      <c r="D1604" s="87">
        <f t="shared" si="58"/>
        <v>0.75</v>
      </c>
      <c r="E1604" s="87">
        <f t="shared" si="59"/>
        <v>0.75</v>
      </c>
    </row>
    <row r="1605" spans="1:5" ht="15.75" x14ac:dyDescent="0.25">
      <c r="A1605" s="81" t="s">
        <v>736</v>
      </c>
      <c r="B1605" s="82">
        <v>0.2</v>
      </c>
      <c r="C1605" s="83"/>
      <c r="D1605" s="84">
        <f t="shared" si="58"/>
        <v>6.125</v>
      </c>
      <c r="E1605" s="84">
        <f t="shared" si="59"/>
        <v>1.2250000000000001</v>
      </c>
    </row>
    <row r="1606" spans="1:5" x14ac:dyDescent="0.25">
      <c r="A1606" s="81" t="s">
        <v>1227</v>
      </c>
      <c r="B1606" s="85">
        <v>0.90700000000000003</v>
      </c>
      <c r="C1606" s="88"/>
      <c r="D1606" s="87">
        <f t="shared" si="58"/>
        <v>36.176000000000002</v>
      </c>
      <c r="E1606" s="87">
        <f t="shared" si="59"/>
        <v>32.811632000000003</v>
      </c>
    </row>
    <row r="1607" spans="1:5" x14ac:dyDescent="0.25">
      <c r="A1607" s="81" t="s">
        <v>2454</v>
      </c>
      <c r="B1607" s="82"/>
      <c r="C1607" s="89"/>
      <c r="D1607" s="84">
        <f t="shared" si="58"/>
        <v>0</v>
      </c>
      <c r="E1607" s="84">
        <f t="shared" si="59"/>
        <v>0</v>
      </c>
    </row>
    <row r="1608" spans="1:5" x14ac:dyDescent="0.25">
      <c r="A1608" s="81" t="s">
        <v>2454</v>
      </c>
      <c r="B1608" s="85"/>
      <c r="C1608" s="88"/>
      <c r="D1608" s="87">
        <f t="shared" si="58"/>
        <v>0</v>
      </c>
      <c r="E1608" s="87">
        <f t="shared" si="59"/>
        <v>0</v>
      </c>
    </row>
    <row r="1609" spans="1:5" x14ac:dyDescent="0.25">
      <c r="A1609" s="81" t="s">
        <v>2454</v>
      </c>
      <c r="B1609" s="82"/>
      <c r="C1609" s="89"/>
      <c r="D1609" s="84">
        <f t="shared" si="58"/>
        <v>0</v>
      </c>
      <c r="E1609" s="84">
        <f t="shared" si="59"/>
        <v>0</v>
      </c>
    </row>
    <row r="1610" spans="1:5" x14ac:dyDescent="0.25">
      <c r="A1610" s="81" t="s">
        <v>2454</v>
      </c>
      <c r="B1610" s="85"/>
      <c r="C1610" s="88"/>
      <c r="D1610" s="87">
        <f t="shared" si="58"/>
        <v>0</v>
      </c>
      <c r="E1610" s="87">
        <f t="shared" si="59"/>
        <v>0</v>
      </c>
    </row>
    <row r="1611" spans="1:5" x14ac:dyDescent="0.25">
      <c r="A1611" s="81" t="s">
        <v>2454</v>
      </c>
      <c r="B1611" s="82"/>
      <c r="C1611" s="89"/>
      <c r="D1611" s="84">
        <f t="shared" si="58"/>
        <v>0</v>
      </c>
      <c r="E1611" s="84">
        <f t="shared" si="59"/>
        <v>0</v>
      </c>
    </row>
    <row r="1612" spans="1:5" x14ac:dyDescent="0.25">
      <c r="A1612" s="81" t="s">
        <v>2454</v>
      </c>
      <c r="B1612" s="85"/>
      <c r="C1612" s="88"/>
      <c r="D1612" s="87">
        <f t="shared" si="58"/>
        <v>0</v>
      </c>
      <c r="E1612" s="87">
        <f t="shared" si="59"/>
        <v>0</v>
      </c>
    </row>
    <row r="1613" spans="1:5" x14ac:dyDescent="0.25">
      <c r="A1613" s="81" t="s">
        <v>2454</v>
      </c>
      <c r="B1613" s="82"/>
      <c r="C1613" s="89"/>
      <c r="D1613" s="84">
        <f t="shared" si="58"/>
        <v>0</v>
      </c>
      <c r="E1613" s="84">
        <f t="shared" si="59"/>
        <v>0</v>
      </c>
    </row>
    <row r="1614" spans="1:5" x14ac:dyDescent="0.25">
      <c r="A1614" s="81" t="s">
        <v>2454</v>
      </c>
      <c r="B1614" s="85"/>
      <c r="C1614" s="88"/>
      <c r="D1614" s="87">
        <f t="shared" si="58"/>
        <v>0</v>
      </c>
      <c r="E1614" s="87">
        <f t="shared" si="59"/>
        <v>0</v>
      </c>
    </row>
    <row r="1615" spans="1:5" x14ac:dyDescent="0.25">
      <c r="A1615" s="81" t="s">
        <v>2454</v>
      </c>
      <c r="B1615" s="82"/>
      <c r="C1615" s="89"/>
      <c r="D1615" s="84">
        <f t="shared" si="58"/>
        <v>0</v>
      </c>
      <c r="E1615" s="84">
        <f t="shared" si="59"/>
        <v>0</v>
      </c>
    </row>
    <row r="1616" spans="1:5" x14ac:dyDescent="0.25">
      <c r="A1616" s="81" t="s">
        <v>2454</v>
      </c>
      <c r="B1616" s="90"/>
      <c r="C1616" s="91"/>
      <c r="D1616" s="92">
        <f t="shared" si="58"/>
        <v>0</v>
      </c>
      <c r="E1616" s="92">
        <f t="shared" si="59"/>
        <v>0</v>
      </c>
    </row>
    <row r="1617" spans="1:5" x14ac:dyDescent="0.25">
      <c r="A1617" s="81" t="s">
        <v>2454</v>
      </c>
      <c r="B1617" s="82"/>
      <c r="C1617" s="89"/>
      <c r="D1617" s="84">
        <f t="shared" si="58"/>
        <v>0</v>
      </c>
      <c r="E1617" s="84">
        <f t="shared" si="59"/>
        <v>0</v>
      </c>
    </row>
    <row r="1618" spans="1:5" x14ac:dyDescent="0.25">
      <c r="A1618" s="81" t="s">
        <v>2454</v>
      </c>
      <c r="B1618" s="85"/>
      <c r="C1618" s="88"/>
      <c r="D1618" s="87">
        <f t="shared" si="58"/>
        <v>0</v>
      </c>
      <c r="E1618" s="87">
        <f t="shared" si="59"/>
        <v>0</v>
      </c>
    </row>
    <row r="1619" spans="1:5" ht="15.75" thickBot="1" x14ac:dyDescent="0.3">
      <c r="A1619" s="81" t="s">
        <v>2454</v>
      </c>
      <c r="B1619" s="93"/>
      <c r="C1619" s="94"/>
      <c r="D1619" s="95">
        <f t="shared" si="58"/>
        <v>0</v>
      </c>
      <c r="E1619" s="95">
        <f t="shared" si="59"/>
        <v>0</v>
      </c>
    </row>
    <row r="1620" spans="1:5" ht="16.5" thickBot="1" x14ac:dyDescent="0.3">
      <c r="A1620" s="96" t="s">
        <v>2821</v>
      </c>
      <c r="B1620" s="97"/>
      <c r="C1620" s="97"/>
      <c r="D1620" s="98" t="s">
        <v>2822</v>
      </c>
      <c r="E1620" s="99">
        <v>1</v>
      </c>
    </row>
    <row r="1621" spans="1:5" ht="15.75" x14ac:dyDescent="0.25">
      <c r="A1621" s="100"/>
      <c r="B1621" s="97"/>
      <c r="C1621" s="101"/>
      <c r="D1621" s="102" t="s">
        <v>2823</v>
      </c>
      <c r="E1621" s="103" t="s">
        <v>2551</v>
      </c>
    </row>
    <row r="1622" spans="1:5" ht="15.75" x14ac:dyDescent="0.25">
      <c r="A1622" s="104"/>
      <c r="B1622" s="105"/>
      <c r="C1622" s="106"/>
      <c r="D1622" s="102" t="s">
        <v>2824</v>
      </c>
      <c r="E1622" s="107" t="s">
        <v>2825</v>
      </c>
    </row>
    <row r="1623" spans="1:5" ht="15.75" x14ac:dyDescent="0.25">
      <c r="A1623" s="108"/>
      <c r="B1623" s="105"/>
      <c r="C1623" s="106"/>
      <c r="D1623" s="102"/>
      <c r="E1623" s="109"/>
    </row>
    <row r="1624" spans="1:5" ht="16.5" thickBot="1" x14ac:dyDescent="0.3">
      <c r="A1624" s="108"/>
      <c r="B1624" s="105"/>
      <c r="C1624" s="106"/>
      <c r="D1624" s="110"/>
      <c r="E1624" s="111"/>
    </row>
    <row r="1625" spans="1:5" ht="15.75" x14ac:dyDescent="0.25">
      <c r="A1625" s="112"/>
      <c r="B1625" s="113"/>
      <c r="C1625" s="114"/>
      <c r="D1625" s="115" t="s">
        <v>2826</v>
      </c>
      <c r="E1625" s="116"/>
    </row>
    <row r="1626" spans="1:5" ht="15.75" x14ac:dyDescent="0.25">
      <c r="A1626" s="104"/>
      <c r="B1626" s="117"/>
      <c r="C1626" s="118"/>
      <c r="D1626" s="119" t="s">
        <v>2827</v>
      </c>
      <c r="E1626" s="120"/>
    </row>
    <row r="1627" spans="1:5" ht="15.75" x14ac:dyDescent="0.25">
      <c r="A1627" s="104"/>
      <c r="B1627" s="117"/>
      <c r="C1627" s="118"/>
      <c r="D1627" s="119" t="s">
        <v>2828</v>
      </c>
      <c r="E1627" s="120"/>
    </row>
    <row r="1628" spans="1:5" ht="15.75" x14ac:dyDescent="0.25">
      <c r="A1628" s="104"/>
      <c r="B1628" s="117"/>
      <c r="C1628" s="118"/>
      <c r="D1628" s="119"/>
      <c r="E1628" s="120"/>
    </row>
    <row r="1629" spans="1:5" ht="15.75" x14ac:dyDescent="0.25">
      <c r="A1629" s="121"/>
      <c r="B1629" s="117"/>
      <c r="C1629" s="118"/>
      <c r="D1629" s="119"/>
      <c r="E1629" s="120"/>
    </row>
    <row r="1630" spans="1:5" x14ac:dyDescent="0.25">
      <c r="A1630" s="121"/>
      <c r="B1630" s="122"/>
      <c r="C1630" s="123"/>
      <c r="D1630" s="122"/>
      <c r="E1630" s="123"/>
    </row>
    <row r="1631" spans="1:5" x14ac:dyDescent="0.25">
      <c r="A1631" s="121"/>
      <c r="B1631" s="122"/>
      <c r="C1631" s="123"/>
      <c r="D1631" s="122"/>
      <c r="E1631" s="123"/>
    </row>
    <row r="1632" spans="1:5" ht="15.75" thickBot="1" x14ac:dyDescent="0.3">
      <c r="A1632" s="121"/>
      <c r="B1632" s="122"/>
      <c r="C1632" s="123"/>
      <c r="D1632" s="124"/>
      <c r="E1632" s="125"/>
    </row>
    <row r="1633" spans="1:5" ht="15.75" x14ac:dyDescent="0.25">
      <c r="A1633" s="121"/>
      <c r="B1633" s="122"/>
      <c r="C1633" s="123"/>
      <c r="D1633" s="126" t="s">
        <v>2829</v>
      </c>
      <c r="E1633" s="123"/>
    </row>
    <row r="1634" spans="1:5" x14ac:dyDescent="0.25">
      <c r="A1634" s="121"/>
      <c r="B1634" s="122"/>
      <c r="C1634" s="123"/>
      <c r="D1634" s="122"/>
      <c r="E1634" s="123"/>
    </row>
    <row r="1635" spans="1:5" x14ac:dyDescent="0.25">
      <c r="A1635" s="121"/>
      <c r="B1635" s="122"/>
      <c r="C1635" s="123"/>
      <c r="D1635" s="122" t="s">
        <v>2830</v>
      </c>
      <c r="E1635" s="123"/>
    </row>
    <row r="1636" spans="1:5" ht="15.75" thickBot="1" x14ac:dyDescent="0.3">
      <c r="A1636" s="127"/>
      <c r="B1636" s="124"/>
      <c r="C1636" s="125"/>
      <c r="D1636" s="122" t="s">
        <v>2831</v>
      </c>
      <c r="E1636" s="123"/>
    </row>
    <row r="1637" spans="1:5" ht="15.75" x14ac:dyDescent="0.25">
      <c r="A1637" s="128" t="s">
        <v>2832</v>
      </c>
      <c r="B1637" s="129"/>
      <c r="C1637" s="129"/>
      <c r="D1637" s="121" t="s">
        <v>2833</v>
      </c>
      <c r="E1637" s="123"/>
    </row>
    <row r="1638" spans="1:5" ht="15.75" x14ac:dyDescent="0.25">
      <c r="A1638" s="130"/>
      <c r="B1638" s="131"/>
      <c r="C1638" s="131"/>
      <c r="D1638" s="132" t="s">
        <v>2834</v>
      </c>
      <c r="E1638" s="120"/>
    </row>
    <row r="1639" spans="1:5" ht="77.25" x14ac:dyDescent="0.25">
      <c r="A1639" s="130"/>
      <c r="B1639" s="131"/>
      <c r="C1639" s="131"/>
      <c r="D1639" s="133" t="s">
        <v>2835</v>
      </c>
      <c r="E1639" s="134"/>
    </row>
    <row r="1640" spans="1:5" x14ac:dyDescent="0.25">
      <c r="A1640" s="130"/>
      <c r="B1640" s="129"/>
      <c r="C1640" s="129"/>
      <c r="D1640" s="135" t="s">
        <v>2836</v>
      </c>
      <c r="E1640" s="136"/>
    </row>
    <row r="1641" spans="1:5" x14ac:dyDescent="0.25">
      <c r="A1641" s="130"/>
      <c r="B1641" s="129"/>
      <c r="C1641" s="129"/>
      <c r="D1641" s="137"/>
      <c r="E1641" s="136"/>
    </row>
    <row r="1642" spans="1:5" x14ac:dyDescent="0.25">
      <c r="A1642" s="130"/>
      <c r="B1642" s="129"/>
      <c r="C1642" s="129"/>
      <c r="D1642" s="121"/>
      <c r="E1642" s="123"/>
    </row>
    <row r="1643" spans="1:5" x14ac:dyDescent="0.25">
      <c r="A1643" s="130"/>
      <c r="B1643" s="129"/>
      <c r="C1643" s="129"/>
      <c r="D1643" s="121"/>
      <c r="E1643" s="123"/>
    </row>
    <row r="1644" spans="1:5" x14ac:dyDescent="0.25">
      <c r="A1644" s="130"/>
      <c r="B1644" s="129"/>
      <c r="C1644" s="129"/>
      <c r="D1644" s="121"/>
      <c r="E1644" s="123"/>
    </row>
    <row r="1645" spans="1:5" ht="15.75" thickBot="1" x14ac:dyDescent="0.3">
      <c r="A1645" s="130"/>
      <c r="B1645" s="129"/>
      <c r="C1645" s="129"/>
      <c r="D1645" s="121"/>
      <c r="E1645" s="123"/>
    </row>
    <row r="1646" spans="1:5" ht="15.75" x14ac:dyDescent="0.25">
      <c r="A1646" s="130"/>
      <c r="B1646" s="129"/>
      <c r="C1646" s="129"/>
      <c r="D1646" s="138" t="s">
        <v>2837</v>
      </c>
      <c r="E1646" s="139">
        <f>SUM(E1601:E1619)</f>
        <v>38.486632</v>
      </c>
    </row>
    <row r="1647" spans="1:5" ht="15.75" x14ac:dyDescent="0.25">
      <c r="A1647" s="130"/>
      <c r="B1647" s="129"/>
      <c r="C1647" s="129"/>
      <c r="D1647" s="138" t="s">
        <v>2822</v>
      </c>
      <c r="E1647" s="140">
        <f>E1620</f>
        <v>1</v>
      </c>
    </row>
    <row r="1648" spans="1:5" ht="15.75" x14ac:dyDescent="0.25">
      <c r="A1648" s="130"/>
      <c r="B1648" s="129"/>
      <c r="C1648" s="129"/>
      <c r="D1648" s="138" t="s">
        <v>2838</v>
      </c>
      <c r="E1648" s="141">
        <f>E1646/E1647</f>
        <v>38.486632</v>
      </c>
    </row>
    <row r="1649" spans="1:5" ht="15.75" x14ac:dyDescent="0.25">
      <c r="A1649" s="130"/>
      <c r="B1649" s="129"/>
      <c r="C1649" s="129"/>
      <c r="D1649" s="138" t="s">
        <v>2839</v>
      </c>
      <c r="E1649" s="141">
        <v>0</v>
      </c>
    </row>
    <row r="1650" spans="1:5" ht="15.75" x14ac:dyDescent="0.25">
      <c r="A1650" s="130"/>
      <c r="B1650" s="129"/>
      <c r="C1650" s="129"/>
      <c r="D1650" s="138" t="s">
        <v>2840</v>
      </c>
      <c r="E1650" s="141">
        <f>E1648+E1649</f>
        <v>38.486632</v>
      </c>
    </row>
    <row r="1651" spans="1:5" ht="15.75" x14ac:dyDescent="0.25">
      <c r="A1651" s="130"/>
      <c r="B1651" s="129"/>
      <c r="C1651" s="129"/>
      <c r="D1651" s="138" t="s">
        <v>2841</v>
      </c>
      <c r="E1651" s="142">
        <v>110</v>
      </c>
    </row>
    <row r="1652" spans="1:5" ht="16.5" thickBot="1" x14ac:dyDescent="0.3">
      <c r="A1652" s="143"/>
      <c r="B1652" s="144"/>
      <c r="C1652" s="144"/>
      <c r="D1652" s="138" t="s">
        <v>2842</v>
      </c>
      <c r="E1652" s="145">
        <f>E1650/E1651</f>
        <v>0.34987847272727274</v>
      </c>
    </row>
    <row r="1653" spans="1:5" x14ac:dyDescent="0.25">
      <c r="A1653" s="146"/>
      <c r="B1653" s="147"/>
      <c r="C1653" s="148"/>
      <c r="D1653" s="148"/>
      <c r="E1653" s="149"/>
    </row>
    <row r="1654" spans="1:5" ht="15.75" thickBot="1" x14ac:dyDescent="0.3">
      <c r="A1654" s="150"/>
      <c r="B1654" s="151"/>
      <c r="C1654" s="152"/>
      <c r="D1654" s="152"/>
      <c r="E1654" s="153"/>
    </row>
    <row r="1655" spans="1:5" ht="30" x14ac:dyDescent="0.4">
      <c r="A1655" s="70" t="s">
        <v>2814</v>
      </c>
      <c r="B1655" s="155" t="s">
        <v>2890</v>
      </c>
      <c r="C1655" s="154"/>
      <c r="D1655" s="72"/>
      <c r="E1655" s="73"/>
    </row>
    <row r="1656" spans="1:5" ht="15.75" thickBot="1" x14ac:dyDescent="0.3">
      <c r="A1656" s="74"/>
      <c r="B1656" s="75"/>
      <c r="C1656" s="75"/>
      <c r="D1656" s="75"/>
      <c r="E1656" s="76"/>
    </row>
    <row r="1657" spans="1:5" ht="15.75" thickBot="1" x14ac:dyDescent="0.3">
      <c r="A1657" s="77" t="s">
        <v>2816</v>
      </c>
      <c r="B1657" s="78" t="s">
        <v>2817</v>
      </c>
      <c r="C1657" s="79" t="s">
        <v>2818</v>
      </c>
      <c r="D1657" s="79" t="s">
        <v>2819</v>
      </c>
      <c r="E1657" s="80" t="s">
        <v>2820</v>
      </c>
    </row>
    <row r="1658" spans="1:5" ht="15.75" x14ac:dyDescent="0.25">
      <c r="A1658" s="81" t="s">
        <v>1226</v>
      </c>
      <c r="B1658" s="82">
        <v>0</v>
      </c>
      <c r="C1658" s="83"/>
      <c r="D1658" s="84">
        <f t="shared" ref="D1658:D1676" si="60">IF($A1658&lt;&gt;"",VLOOKUP($A1658,PRODUITS_ET_RECETTES,4,FALSE),"")</f>
        <v>27.2</v>
      </c>
      <c r="E1658" s="84">
        <f t="shared" ref="E1658:E1676" si="61">SUM(B1658*D1658)</f>
        <v>0</v>
      </c>
    </row>
    <row r="1659" spans="1:5" ht="15.75" x14ac:dyDescent="0.25">
      <c r="A1659" s="81" t="s">
        <v>3</v>
      </c>
      <c r="B1659" s="85">
        <v>1</v>
      </c>
      <c r="C1659" s="86"/>
      <c r="D1659" s="87">
        <f t="shared" si="60"/>
        <v>1.85</v>
      </c>
      <c r="E1659" s="87">
        <f t="shared" si="61"/>
        <v>1.85</v>
      </c>
    </row>
    <row r="1660" spans="1:5" ht="15.75" x14ac:dyDescent="0.25">
      <c r="A1660" s="81" t="s">
        <v>2050</v>
      </c>
      <c r="B1660" s="82">
        <v>1</v>
      </c>
      <c r="C1660" s="83"/>
      <c r="D1660" s="84">
        <f t="shared" si="60"/>
        <v>0.75</v>
      </c>
      <c r="E1660" s="84">
        <f t="shared" si="61"/>
        <v>0.75</v>
      </c>
    </row>
    <row r="1661" spans="1:5" ht="15.75" x14ac:dyDescent="0.25">
      <c r="A1661" s="81" t="s">
        <v>736</v>
      </c>
      <c r="B1661" s="85">
        <v>0.01</v>
      </c>
      <c r="C1661" s="86"/>
      <c r="D1661" s="87">
        <f t="shared" si="60"/>
        <v>6.125</v>
      </c>
      <c r="E1661" s="87">
        <f t="shared" si="61"/>
        <v>6.1249999999999999E-2</v>
      </c>
    </row>
    <row r="1662" spans="1:5" ht="15.75" x14ac:dyDescent="0.25">
      <c r="A1662" s="81" t="s">
        <v>1227</v>
      </c>
      <c r="B1662" s="82">
        <v>0.51</v>
      </c>
      <c r="C1662" s="83"/>
      <c r="D1662" s="84">
        <f t="shared" si="60"/>
        <v>36.176000000000002</v>
      </c>
      <c r="E1662" s="84">
        <f t="shared" si="61"/>
        <v>18.449760000000001</v>
      </c>
    </row>
    <row r="1663" spans="1:5" x14ac:dyDescent="0.25">
      <c r="A1663" s="81" t="s">
        <v>2454</v>
      </c>
      <c r="B1663" s="85"/>
      <c r="C1663" s="88"/>
      <c r="D1663" s="87">
        <f t="shared" si="60"/>
        <v>0</v>
      </c>
      <c r="E1663" s="87">
        <f t="shared" si="61"/>
        <v>0</v>
      </c>
    </row>
    <row r="1664" spans="1:5" x14ac:dyDescent="0.25">
      <c r="A1664" s="81" t="s">
        <v>2454</v>
      </c>
      <c r="B1664" s="82"/>
      <c r="C1664" s="89"/>
      <c r="D1664" s="84">
        <f t="shared" si="60"/>
        <v>0</v>
      </c>
      <c r="E1664" s="84">
        <f t="shared" si="61"/>
        <v>0</v>
      </c>
    </row>
    <row r="1665" spans="1:5" x14ac:dyDescent="0.25">
      <c r="A1665" s="81" t="s">
        <v>2454</v>
      </c>
      <c r="B1665" s="85"/>
      <c r="C1665" s="88"/>
      <c r="D1665" s="87">
        <f t="shared" si="60"/>
        <v>0</v>
      </c>
      <c r="E1665" s="87">
        <f t="shared" si="61"/>
        <v>0</v>
      </c>
    </row>
    <row r="1666" spans="1:5" x14ac:dyDescent="0.25">
      <c r="A1666" s="81" t="s">
        <v>2454</v>
      </c>
      <c r="B1666" s="82"/>
      <c r="C1666" s="89"/>
      <c r="D1666" s="84">
        <f t="shared" si="60"/>
        <v>0</v>
      </c>
      <c r="E1666" s="84">
        <f t="shared" si="61"/>
        <v>0</v>
      </c>
    </row>
    <row r="1667" spans="1:5" x14ac:dyDescent="0.25">
      <c r="A1667" s="81" t="s">
        <v>2454</v>
      </c>
      <c r="B1667" s="85"/>
      <c r="C1667" s="88"/>
      <c r="D1667" s="87">
        <f t="shared" si="60"/>
        <v>0</v>
      </c>
      <c r="E1667" s="87">
        <f t="shared" si="61"/>
        <v>0</v>
      </c>
    </row>
    <row r="1668" spans="1:5" x14ac:dyDescent="0.25">
      <c r="A1668" s="81" t="s">
        <v>2454</v>
      </c>
      <c r="B1668" s="82"/>
      <c r="C1668" s="89"/>
      <c r="D1668" s="84">
        <f t="shared" si="60"/>
        <v>0</v>
      </c>
      <c r="E1668" s="84">
        <f t="shared" si="61"/>
        <v>0</v>
      </c>
    </row>
    <row r="1669" spans="1:5" x14ac:dyDescent="0.25">
      <c r="A1669" s="81" t="s">
        <v>2454</v>
      </c>
      <c r="B1669" s="85"/>
      <c r="C1669" s="88"/>
      <c r="D1669" s="87">
        <f t="shared" si="60"/>
        <v>0</v>
      </c>
      <c r="E1669" s="87">
        <f t="shared" si="61"/>
        <v>0</v>
      </c>
    </row>
    <row r="1670" spans="1:5" x14ac:dyDescent="0.25">
      <c r="A1670" s="81" t="s">
        <v>2454</v>
      </c>
      <c r="B1670" s="82"/>
      <c r="C1670" s="89"/>
      <c r="D1670" s="84">
        <f t="shared" si="60"/>
        <v>0</v>
      </c>
      <c r="E1670" s="84">
        <f t="shared" si="61"/>
        <v>0</v>
      </c>
    </row>
    <row r="1671" spans="1:5" x14ac:dyDescent="0.25">
      <c r="A1671" s="81" t="s">
        <v>2454</v>
      </c>
      <c r="B1671" s="85"/>
      <c r="C1671" s="88"/>
      <c r="D1671" s="87">
        <f t="shared" si="60"/>
        <v>0</v>
      </c>
      <c r="E1671" s="87">
        <f t="shared" si="61"/>
        <v>0</v>
      </c>
    </row>
    <row r="1672" spans="1:5" x14ac:dyDescent="0.25">
      <c r="A1672" s="81" t="s">
        <v>2454</v>
      </c>
      <c r="B1672" s="82"/>
      <c r="C1672" s="89"/>
      <c r="D1672" s="84">
        <f t="shared" si="60"/>
        <v>0</v>
      </c>
      <c r="E1672" s="84">
        <f t="shared" si="61"/>
        <v>0</v>
      </c>
    </row>
    <row r="1673" spans="1:5" x14ac:dyDescent="0.25">
      <c r="A1673" s="81" t="s">
        <v>2454</v>
      </c>
      <c r="B1673" s="90"/>
      <c r="C1673" s="91"/>
      <c r="D1673" s="92">
        <f t="shared" si="60"/>
        <v>0</v>
      </c>
      <c r="E1673" s="92">
        <f t="shared" si="61"/>
        <v>0</v>
      </c>
    </row>
    <row r="1674" spans="1:5" x14ac:dyDescent="0.25">
      <c r="A1674" s="81" t="s">
        <v>2454</v>
      </c>
      <c r="B1674" s="82"/>
      <c r="C1674" s="89"/>
      <c r="D1674" s="84">
        <f t="shared" si="60"/>
        <v>0</v>
      </c>
      <c r="E1674" s="84">
        <f t="shared" si="61"/>
        <v>0</v>
      </c>
    </row>
    <row r="1675" spans="1:5" x14ac:dyDescent="0.25">
      <c r="A1675" s="81" t="s">
        <v>2454</v>
      </c>
      <c r="B1675" s="85"/>
      <c r="C1675" s="88"/>
      <c r="D1675" s="87">
        <f t="shared" si="60"/>
        <v>0</v>
      </c>
      <c r="E1675" s="87">
        <f t="shared" si="61"/>
        <v>0</v>
      </c>
    </row>
    <row r="1676" spans="1:5" ht="15.75" thickBot="1" x14ac:dyDescent="0.3">
      <c r="A1676" s="81" t="s">
        <v>2454</v>
      </c>
      <c r="B1676" s="93"/>
      <c r="C1676" s="94"/>
      <c r="D1676" s="95">
        <f t="shared" si="60"/>
        <v>0</v>
      </c>
      <c r="E1676" s="95">
        <f t="shared" si="61"/>
        <v>0</v>
      </c>
    </row>
    <row r="1677" spans="1:5" ht="16.5" thickBot="1" x14ac:dyDescent="0.3">
      <c r="A1677" s="96" t="s">
        <v>2821</v>
      </c>
      <c r="B1677" s="97"/>
      <c r="C1677" s="97"/>
      <c r="D1677" s="98" t="s">
        <v>2822</v>
      </c>
      <c r="E1677" s="99">
        <v>1</v>
      </c>
    </row>
    <row r="1678" spans="1:5" ht="15.75" x14ac:dyDescent="0.25">
      <c r="A1678" s="100"/>
      <c r="B1678" s="97"/>
      <c r="C1678" s="101"/>
      <c r="D1678" s="102" t="s">
        <v>2823</v>
      </c>
      <c r="E1678" s="103" t="s">
        <v>2551</v>
      </c>
    </row>
    <row r="1679" spans="1:5" ht="15.75" x14ac:dyDescent="0.25">
      <c r="A1679" s="104"/>
      <c r="B1679" s="105"/>
      <c r="C1679" s="106"/>
      <c r="D1679" s="102" t="s">
        <v>2824</v>
      </c>
      <c r="E1679" s="107" t="s">
        <v>2825</v>
      </c>
    </row>
    <row r="1680" spans="1:5" ht="15.75" x14ac:dyDescent="0.25">
      <c r="A1680" s="108"/>
      <c r="B1680" s="105"/>
      <c r="C1680" s="106"/>
      <c r="D1680" s="102"/>
      <c r="E1680" s="109"/>
    </row>
    <row r="1681" spans="1:5" ht="16.5" thickBot="1" x14ac:dyDescent="0.3">
      <c r="A1681" s="108"/>
      <c r="B1681" s="105"/>
      <c r="C1681" s="106"/>
      <c r="D1681" s="110"/>
      <c r="E1681" s="111"/>
    </row>
    <row r="1682" spans="1:5" ht="15.75" x14ac:dyDescent="0.25">
      <c r="A1682" s="112"/>
      <c r="B1682" s="113"/>
      <c r="C1682" s="114"/>
      <c r="D1682" s="115" t="s">
        <v>2826</v>
      </c>
      <c r="E1682" s="116"/>
    </row>
    <row r="1683" spans="1:5" ht="15.75" x14ac:dyDescent="0.25">
      <c r="A1683" s="104"/>
      <c r="B1683" s="117"/>
      <c r="C1683" s="118"/>
      <c r="D1683" s="119" t="s">
        <v>2827</v>
      </c>
      <c r="E1683" s="120"/>
    </row>
    <row r="1684" spans="1:5" ht="15.75" x14ac:dyDescent="0.25">
      <c r="A1684" s="104"/>
      <c r="B1684" s="117"/>
      <c r="C1684" s="118"/>
      <c r="D1684" s="119" t="s">
        <v>2828</v>
      </c>
      <c r="E1684" s="120"/>
    </row>
    <row r="1685" spans="1:5" ht="15.75" x14ac:dyDescent="0.25">
      <c r="A1685" s="104"/>
      <c r="B1685" s="117"/>
      <c r="C1685" s="118"/>
      <c r="D1685" s="119"/>
      <c r="E1685" s="120"/>
    </row>
    <row r="1686" spans="1:5" ht="15.75" x14ac:dyDescent="0.25">
      <c r="A1686" s="121"/>
      <c r="B1686" s="117"/>
      <c r="C1686" s="118"/>
      <c r="D1686" s="119"/>
      <c r="E1686" s="120"/>
    </row>
    <row r="1687" spans="1:5" x14ac:dyDescent="0.25">
      <c r="A1687" s="121"/>
      <c r="B1687" s="122"/>
      <c r="C1687" s="123"/>
      <c r="D1687" s="122"/>
      <c r="E1687" s="123"/>
    </row>
    <row r="1688" spans="1:5" x14ac:dyDescent="0.25">
      <c r="A1688" s="121"/>
      <c r="B1688" s="122"/>
      <c r="C1688" s="123"/>
      <c r="D1688" s="122"/>
      <c r="E1688" s="123"/>
    </row>
    <row r="1689" spans="1:5" ht="15.75" thickBot="1" x14ac:dyDescent="0.3">
      <c r="A1689" s="121"/>
      <c r="B1689" s="122"/>
      <c r="C1689" s="123"/>
      <c r="D1689" s="124"/>
      <c r="E1689" s="125"/>
    </row>
    <row r="1690" spans="1:5" ht="15.75" x14ac:dyDescent="0.25">
      <c r="A1690" s="121"/>
      <c r="B1690" s="122"/>
      <c r="C1690" s="123"/>
      <c r="D1690" s="126" t="s">
        <v>2829</v>
      </c>
      <c r="E1690" s="123"/>
    </row>
    <row r="1691" spans="1:5" x14ac:dyDescent="0.25">
      <c r="A1691" s="121"/>
      <c r="B1691" s="122"/>
      <c r="C1691" s="123"/>
      <c r="D1691" s="122"/>
      <c r="E1691" s="123"/>
    </row>
    <row r="1692" spans="1:5" x14ac:dyDescent="0.25">
      <c r="A1692" s="121"/>
      <c r="B1692" s="122"/>
      <c r="C1692" s="123"/>
      <c r="D1692" s="122" t="s">
        <v>2830</v>
      </c>
      <c r="E1692" s="123"/>
    </row>
    <row r="1693" spans="1:5" ht="15.75" thickBot="1" x14ac:dyDescent="0.3">
      <c r="A1693" s="127"/>
      <c r="B1693" s="124"/>
      <c r="C1693" s="125"/>
      <c r="D1693" s="122" t="s">
        <v>2831</v>
      </c>
      <c r="E1693" s="123"/>
    </row>
    <row r="1694" spans="1:5" ht="15.75" x14ac:dyDescent="0.25">
      <c r="A1694" s="128" t="s">
        <v>2832</v>
      </c>
      <c r="B1694" s="129"/>
      <c r="C1694" s="129"/>
      <c r="D1694" s="121" t="s">
        <v>2833</v>
      </c>
      <c r="E1694" s="123"/>
    </row>
    <row r="1695" spans="1:5" ht="15.75" x14ac:dyDescent="0.25">
      <c r="A1695" s="130"/>
      <c r="B1695" s="131"/>
      <c r="C1695" s="131"/>
      <c r="D1695" s="132" t="s">
        <v>2834</v>
      </c>
      <c r="E1695" s="120"/>
    </row>
    <row r="1696" spans="1:5" ht="77.25" x14ac:dyDescent="0.25">
      <c r="A1696" s="130"/>
      <c r="B1696" s="131"/>
      <c r="C1696" s="131"/>
      <c r="D1696" s="133" t="s">
        <v>2835</v>
      </c>
      <c r="E1696" s="134"/>
    </row>
    <row r="1697" spans="1:5" x14ac:dyDescent="0.25">
      <c r="A1697" s="130"/>
      <c r="B1697" s="129"/>
      <c r="C1697" s="129"/>
      <c r="D1697" s="135" t="s">
        <v>2836</v>
      </c>
      <c r="E1697" s="136"/>
    </row>
    <row r="1698" spans="1:5" x14ac:dyDescent="0.25">
      <c r="A1698" s="130"/>
      <c r="B1698" s="129"/>
      <c r="C1698" s="129"/>
      <c r="D1698" s="137"/>
      <c r="E1698" s="136"/>
    </row>
    <row r="1699" spans="1:5" x14ac:dyDescent="0.25">
      <c r="A1699" s="130"/>
      <c r="B1699" s="129"/>
      <c r="C1699" s="129"/>
      <c r="D1699" s="121"/>
      <c r="E1699" s="123"/>
    </row>
    <row r="1700" spans="1:5" x14ac:dyDescent="0.25">
      <c r="A1700" s="130"/>
      <c r="B1700" s="129"/>
      <c r="C1700" s="129"/>
      <c r="D1700" s="121"/>
      <c r="E1700" s="123"/>
    </row>
    <row r="1701" spans="1:5" x14ac:dyDescent="0.25">
      <c r="A1701" s="130"/>
      <c r="B1701" s="129"/>
      <c r="C1701" s="129"/>
      <c r="D1701" s="121"/>
      <c r="E1701" s="123"/>
    </row>
    <row r="1702" spans="1:5" ht="15.75" thickBot="1" x14ac:dyDescent="0.3">
      <c r="A1702" s="130"/>
      <c r="B1702" s="129"/>
      <c r="C1702" s="129"/>
      <c r="D1702" s="121"/>
      <c r="E1702" s="123"/>
    </row>
    <row r="1703" spans="1:5" ht="15.75" x14ac:dyDescent="0.25">
      <c r="A1703" s="130"/>
      <c r="B1703" s="129"/>
      <c r="C1703" s="129"/>
      <c r="D1703" s="138" t="s">
        <v>2837</v>
      </c>
      <c r="E1703" s="139">
        <f>SUM(E1658:E1676)</f>
        <v>21.11101</v>
      </c>
    </row>
    <row r="1704" spans="1:5" ht="15.75" x14ac:dyDescent="0.25">
      <c r="A1704" s="130"/>
      <c r="B1704" s="129"/>
      <c r="C1704" s="129"/>
      <c r="D1704" s="138" t="s">
        <v>2822</v>
      </c>
      <c r="E1704" s="140">
        <f>E1677</f>
        <v>1</v>
      </c>
    </row>
    <row r="1705" spans="1:5" ht="15.75" x14ac:dyDescent="0.25">
      <c r="A1705" s="130"/>
      <c r="B1705" s="129"/>
      <c r="C1705" s="129"/>
      <c r="D1705" s="138" t="s">
        <v>2838</v>
      </c>
      <c r="E1705" s="141">
        <f>E1703/E1704</f>
        <v>21.11101</v>
      </c>
    </row>
    <row r="1706" spans="1:5" ht="15.75" x14ac:dyDescent="0.25">
      <c r="A1706" s="130"/>
      <c r="B1706" s="129"/>
      <c r="C1706" s="129"/>
      <c r="D1706" s="138" t="s">
        <v>2839</v>
      </c>
      <c r="E1706" s="141">
        <v>0.3</v>
      </c>
    </row>
    <row r="1707" spans="1:5" ht="15.75" x14ac:dyDescent="0.25">
      <c r="A1707" s="130"/>
      <c r="B1707" s="129"/>
      <c r="C1707" s="129"/>
      <c r="D1707" s="138" t="s">
        <v>2840</v>
      </c>
      <c r="E1707" s="141">
        <f>E1705+E1706</f>
        <v>21.411010000000001</v>
      </c>
    </row>
    <row r="1708" spans="1:5" ht="15.75" x14ac:dyDescent="0.25">
      <c r="A1708" s="130"/>
      <c r="B1708" s="129"/>
      <c r="C1708" s="129"/>
      <c r="D1708" s="138" t="s">
        <v>2841</v>
      </c>
      <c r="E1708" s="142">
        <v>59</v>
      </c>
    </row>
    <row r="1709" spans="1:5" ht="16.5" thickBot="1" x14ac:dyDescent="0.3">
      <c r="A1709" s="143"/>
      <c r="B1709" s="144"/>
      <c r="C1709" s="144"/>
      <c r="D1709" s="138" t="s">
        <v>2842</v>
      </c>
      <c r="E1709" s="145">
        <f>E1707/E1708</f>
        <v>0.36289847457627122</v>
      </c>
    </row>
    <row r="1710" spans="1:5" x14ac:dyDescent="0.25">
      <c r="A1710" s="146"/>
      <c r="B1710" s="147"/>
      <c r="C1710" s="148"/>
      <c r="D1710" s="148"/>
      <c r="E1710" s="149"/>
    </row>
    <row r="1711" spans="1:5" ht="15.75" thickBot="1" x14ac:dyDescent="0.3">
      <c r="A1711" s="150"/>
      <c r="B1711" s="151"/>
      <c r="C1711" s="152"/>
      <c r="D1711" s="152"/>
      <c r="E1711" s="153"/>
    </row>
    <row r="1712" spans="1:5" ht="30" x14ac:dyDescent="0.4">
      <c r="A1712" s="70" t="s">
        <v>2814</v>
      </c>
      <c r="B1712" s="155" t="s">
        <v>2891</v>
      </c>
      <c r="C1712" s="154"/>
      <c r="D1712" s="72"/>
      <c r="E1712" s="73"/>
    </row>
    <row r="1713" spans="1:5" ht="15.75" thickBot="1" x14ac:dyDescent="0.3">
      <c r="A1713" s="74"/>
      <c r="B1713" s="75"/>
      <c r="C1713" s="75"/>
      <c r="D1713" s="75"/>
      <c r="E1713" s="76"/>
    </row>
    <row r="1714" spans="1:5" ht="15.75" thickBot="1" x14ac:dyDescent="0.3">
      <c r="A1714" s="77" t="s">
        <v>2816</v>
      </c>
      <c r="B1714" s="78" t="s">
        <v>2817</v>
      </c>
      <c r="C1714" s="79" t="s">
        <v>2818</v>
      </c>
      <c r="D1714" s="79" t="s">
        <v>2819</v>
      </c>
      <c r="E1714" s="80" t="s">
        <v>2820</v>
      </c>
    </row>
    <row r="1715" spans="1:5" ht="15.75" x14ac:dyDescent="0.25">
      <c r="A1715" s="81" t="s">
        <v>1056</v>
      </c>
      <c r="B1715" s="82">
        <v>1</v>
      </c>
      <c r="C1715" s="83" t="s">
        <v>2552</v>
      </c>
      <c r="D1715" s="84">
        <f t="shared" ref="D1715:D1733" si="62">IF($A1715&lt;&gt;"",VLOOKUP($A1715,PRODUITS_ET_RECETTES,4,FALSE),"")</f>
        <v>6.89</v>
      </c>
      <c r="E1715" s="84">
        <f t="shared" ref="E1715:E1733" si="63">SUM(B1715*D1715)</f>
        <v>6.89</v>
      </c>
    </row>
    <row r="1716" spans="1:5" ht="15.75" x14ac:dyDescent="0.25">
      <c r="A1716" s="81" t="s">
        <v>404</v>
      </c>
      <c r="B1716" s="85">
        <v>7.4999999999999997E-2</v>
      </c>
      <c r="C1716" s="86" t="s">
        <v>2552</v>
      </c>
      <c r="D1716" s="87">
        <f t="shared" si="62"/>
        <v>3.6804942630185349</v>
      </c>
      <c r="E1716" s="87">
        <f t="shared" si="63"/>
        <v>0.27603706972639008</v>
      </c>
    </row>
    <row r="1717" spans="1:5" ht="15.75" x14ac:dyDescent="0.25">
      <c r="A1717" s="81" t="s">
        <v>1439</v>
      </c>
      <c r="B1717" s="82">
        <v>3</v>
      </c>
      <c r="C1717" s="83" t="s">
        <v>2591</v>
      </c>
      <c r="D1717" s="84">
        <f t="shared" si="62"/>
        <v>0.18099999999999997</v>
      </c>
      <c r="E1717" s="84">
        <f t="shared" si="63"/>
        <v>0.54299999999999993</v>
      </c>
    </row>
    <row r="1718" spans="1:5" ht="15.75" x14ac:dyDescent="0.25">
      <c r="A1718" s="81" t="s">
        <v>2144</v>
      </c>
      <c r="B1718" s="85">
        <v>0.06</v>
      </c>
      <c r="C1718" s="86" t="s">
        <v>2553</v>
      </c>
      <c r="D1718" s="87">
        <f t="shared" si="62"/>
        <v>3.5859788359788363</v>
      </c>
      <c r="E1718" s="87">
        <f t="shared" si="63"/>
        <v>0.21515873015873016</v>
      </c>
    </row>
    <row r="1719" spans="1:5" ht="15.75" x14ac:dyDescent="0.25">
      <c r="A1719" s="81" t="s">
        <v>2161</v>
      </c>
      <c r="B1719" s="82">
        <v>1.4999999999999999E-2</v>
      </c>
      <c r="C1719" s="83" t="s">
        <v>2553</v>
      </c>
      <c r="D1719" s="84">
        <f t="shared" si="62"/>
        <v>12.251250000000001</v>
      </c>
      <c r="E1719" s="84">
        <f t="shared" si="63"/>
        <v>0.18376875000000001</v>
      </c>
    </row>
    <row r="1720" spans="1:5" x14ac:dyDescent="0.25">
      <c r="A1720" s="81" t="s">
        <v>1479</v>
      </c>
      <c r="B1720" s="85">
        <v>5.0000000000000001E-3</v>
      </c>
      <c r="C1720" s="88" t="s">
        <v>2552</v>
      </c>
      <c r="D1720" s="87">
        <f t="shared" si="62"/>
        <v>12</v>
      </c>
      <c r="E1720" s="87">
        <f t="shared" si="63"/>
        <v>0.06</v>
      </c>
    </row>
    <row r="1721" spans="1:5" x14ac:dyDescent="0.25">
      <c r="A1721" s="81" t="s">
        <v>736</v>
      </c>
      <c r="B1721" s="82">
        <v>0.01</v>
      </c>
      <c r="C1721" s="89" t="s">
        <v>2552</v>
      </c>
      <c r="D1721" s="84">
        <f t="shared" si="62"/>
        <v>6.125</v>
      </c>
      <c r="E1721" s="84">
        <f t="shared" si="63"/>
        <v>6.1249999999999999E-2</v>
      </c>
    </row>
    <row r="1722" spans="1:5" x14ac:dyDescent="0.25">
      <c r="A1722" s="81" t="s">
        <v>1504</v>
      </c>
      <c r="B1722" s="85">
        <v>6</v>
      </c>
      <c r="C1722" s="88" t="s">
        <v>2591</v>
      </c>
      <c r="D1722" s="87">
        <f t="shared" si="62"/>
        <v>0.8</v>
      </c>
      <c r="E1722" s="87">
        <f t="shared" si="63"/>
        <v>4.8000000000000007</v>
      </c>
    </row>
    <row r="1723" spans="1:5" x14ac:dyDescent="0.25">
      <c r="A1723" s="81" t="s">
        <v>2204</v>
      </c>
      <c r="B1723" s="82">
        <v>0.36</v>
      </c>
      <c r="C1723" s="89" t="s">
        <v>2552</v>
      </c>
      <c r="D1723" s="84">
        <f t="shared" si="62"/>
        <v>31.6</v>
      </c>
      <c r="E1723" s="84">
        <f t="shared" si="63"/>
        <v>11.375999999999999</v>
      </c>
    </row>
    <row r="1724" spans="1:5" x14ac:dyDescent="0.25">
      <c r="A1724" s="81" t="s">
        <v>2544</v>
      </c>
      <c r="B1724" s="85">
        <v>0.6</v>
      </c>
      <c r="C1724" s="88" t="s">
        <v>2552</v>
      </c>
      <c r="D1724" s="87">
        <f t="shared" si="62"/>
        <v>0.68281938325991187</v>
      </c>
      <c r="E1724" s="87">
        <f t="shared" si="63"/>
        <v>0.4096916299559471</v>
      </c>
    </row>
    <row r="1725" spans="1:5" x14ac:dyDescent="0.25">
      <c r="A1725" s="81" t="s">
        <v>1109</v>
      </c>
      <c r="B1725" s="82">
        <v>0.1</v>
      </c>
      <c r="C1725" s="89" t="s">
        <v>2553</v>
      </c>
      <c r="D1725" s="84">
        <f t="shared" si="62"/>
        <v>1.86</v>
      </c>
      <c r="E1725" s="84">
        <f t="shared" si="63"/>
        <v>0.18600000000000003</v>
      </c>
    </row>
    <row r="1726" spans="1:5" x14ac:dyDescent="0.25">
      <c r="A1726" s="81" t="s">
        <v>2356</v>
      </c>
      <c r="B1726" s="85">
        <v>1</v>
      </c>
      <c r="C1726" s="88" t="s">
        <v>2552</v>
      </c>
      <c r="D1726" s="87">
        <f t="shared" si="62"/>
        <v>4.7539999999999996</v>
      </c>
      <c r="E1726" s="87">
        <f t="shared" si="63"/>
        <v>4.7539999999999996</v>
      </c>
    </row>
    <row r="1727" spans="1:5" x14ac:dyDescent="0.25">
      <c r="A1727" s="81" t="s">
        <v>1177</v>
      </c>
      <c r="B1727" s="82">
        <v>1</v>
      </c>
      <c r="C1727" s="89" t="s">
        <v>2591</v>
      </c>
      <c r="D1727" s="84">
        <f t="shared" si="62"/>
        <v>2.75</v>
      </c>
      <c r="E1727" s="84">
        <f t="shared" si="63"/>
        <v>2.75</v>
      </c>
    </row>
    <row r="1728" spans="1:5" x14ac:dyDescent="0.25">
      <c r="A1728" s="81" t="s">
        <v>1165</v>
      </c>
      <c r="B1728" s="85">
        <v>6</v>
      </c>
      <c r="C1728" s="88" t="s">
        <v>2553</v>
      </c>
      <c r="D1728" s="87">
        <f t="shared" si="62"/>
        <v>0.13444818820490972</v>
      </c>
      <c r="E1728" s="87">
        <f t="shared" si="63"/>
        <v>0.80668912922945835</v>
      </c>
    </row>
    <row r="1729" spans="1:5" x14ac:dyDescent="0.25">
      <c r="A1729" s="81" t="s">
        <v>2454</v>
      </c>
      <c r="B1729" s="82"/>
      <c r="C1729" s="89"/>
      <c r="D1729" s="84">
        <f t="shared" si="62"/>
        <v>0</v>
      </c>
      <c r="E1729" s="84">
        <f t="shared" si="63"/>
        <v>0</v>
      </c>
    </row>
    <row r="1730" spans="1:5" x14ac:dyDescent="0.25">
      <c r="A1730" s="81" t="s">
        <v>2454</v>
      </c>
      <c r="B1730" s="90"/>
      <c r="C1730" s="91"/>
      <c r="D1730" s="92">
        <f t="shared" si="62"/>
        <v>0</v>
      </c>
      <c r="E1730" s="92">
        <f t="shared" si="63"/>
        <v>0</v>
      </c>
    </row>
    <row r="1731" spans="1:5" x14ac:dyDescent="0.25">
      <c r="A1731" s="81" t="s">
        <v>2454</v>
      </c>
      <c r="B1731" s="82"/>
      <c r="C1731" s="89"/>
      <c r="D1731" s="84">
        <f t="shared" si="62"/>
        <v>0</v>
      </c>
      <c r="E1731" s="84">
        <f t="shared" si="63"/>
        <v>0</v>
      </c>
    </row>
    <row r="1732" spans="1:5" x14ac:dyDescent="0.25">
      <c r="A1732" s="81" t="s">
        <v>2454</v>
      </c>
      <c r="B1732" s="85"/>
      <c r="C1732" s="88"/>
      <c r="D1732" s="87">
        <f t="shared" si="62"/>
        <v>0</v>
      </c>
      <c r="E1732" s="87">
        <f t="shared" si="63"/>
        <v>0</v>
      </c>
    </row>
    <row r="1733" spans="1:5" ht="15.75" thickBot="1" x14ac:dyDescent="0.3">
      <c r="A1733" s="81" t="s">
        <v>2454</v>
      </c>
      <c r="B1733" s="93"/>
      <c r="C1733" s="94"/>
      <c r="D1733" s="95">
        <f t="shared" si="62"/>
        <v>0</v>
      </c>
      <c r="E1733" s="95">
        <f t="shared" si="63"/>
        <v>0</v>
      </c>
    </row>
    <row r="1734" spans="1:5" ht="16.5" thickBot="1" x14ac:dyDescent="0.3">
      <c r="A1734" s="96" t="s">
        <v>2821</v>
      </c>
      <c r="B1734" s="97"/>
      <c r="C1734" s="97"/>
      <c r="D1734" s="98" t="s">
        <v>2822</v>
      </c>
      <c r="E1734" s="99">
        <v>6</v>
      </c>
    </row>
    <row r="1735" spans="1:5" ht="15.75" x14ac:dyDescent="0.25">
      <c r="A1735" s="100"/>
      <c r="B1735" s="97"/>
      <c r="C1735" s="101"/>
      <c r="D1735" s="102" t="s">
        <v>2823</v>
      </c>
      <c r="E1735" s="103" t="s">
        <v>2551</v>
      </c>
    </row>
    <row r="1736" spans="1:5" ht="15.75" x14ac:dyDescent="0.25">
      <c r="A1736" s="104"/>
      <c r="B1736" s="105"/>
      <c r="C1736" s="106"/>
      <c r="D1736" s="102" t="s">
        <v>2824</v>
      </c>
      <c r="E1736" s="107" t="s">
        <v>2825</v>
      </c>
    </row>
    <row r="1737" spans="1:5" ht="15.75" x14ac:dyDescent="0.25">
      <c r="A1737" s="108"/>
      <c r="B1737" s="105"/>
      <c r="C1737" s="106"/>
      <c r="D1737" s="102"/>
      <c r="E1737" s="109"/>
    </row>
    <row r="1738" spans="1:5" ht="16.5" thickBot="1" x14ac:dyDescent="0.3">
      <c r="A1738" s="108"/>
      <c r="B1738" s="105"/>
      <c r="C1738" s="106"/>
      <c r="D1738" s="110"/>
      <c r="E1738" s="111"/>
    </row>
    <row r="1739" spans="1:5" ht="15.75" x14ac:dyDescent="0.25">
      <c r="A1739" s="112"/>
      <c r="B1739" s="113"/>
      <c r="C1739" s="114"/>
      <c r="D1739" s="115" t="s">
        <v>2826</v>
      </c>
      <c r="E1739" s="116"/>
    </row>
    <row r="1740" spans="1:5" ht="15.75" x14ac:dyDescent="0.25">
      <c r="A1740" s="104"/>
      <c r="B1740" s="117"/>
      <c r="C1740" s="118"/>
      <c r="D1740" s="119" t="s">
        <v>2827</v>
      </c>
      <c r="E1740" s="120"/>
    </row>
    <row r="1741" spans="1:5" ht="15.75" x14ac:dyDescent="0.25">
      <c r="A1741" s="104"/>
      <c r="B1741" s="117"/>
      <c r="C1741" s="118"/>
      <c r="D1741" s="119" t="s">
        <v>2828</v>
      </c>
      <c r="E1741" s="120"/>
    </row>
    <row r="1742" spans="1:5" ht="15.75" x14ac:dyDescent="0.25">
      <c r="A1742" s="104"/>
      <c r="B1742" s="117"/>
      <c r="C1742" s="118"/>
      <c r="D1742" s="119"/>
      <c r="E1742" s="120"/>
    </row>
    <row r="1743" spans="1:5" ht="15.75" x14ac:dyDescent="0.25">
      <c r="A1743" s="121"/>
      <c r="B1743" s="117"/>
      <c r="C1743" s="118"/>
      <c r="D1743" s="119"/>
      <c r="E1743" s="120"/>
    </row>
    <row r="1744" spans="1:5" x14ac:dyDescent="0.25">
      <c r="A1744" s="121"/>
      <c r="B1744" s="122"/>
      <c r="C1744" s="123"/>
      <c r="D1744" s="122"/>
      <c r="E1744" s="123"/>
    </row>
    <row r="1745" spans="1:5" x14ac:dyDescent="0.25">
      <c r="A1745" s="121"/>
      <c r="B1745" s="122"/>
      <c r="C1745" s="123"/>
      <c r="D1745" s="122"/>
      <c r="E1745" s="123"/>
    </row>
    <row r="1746" spans="1:5" ht="15.75" thickBot="1" x14ac:dyDescent="0.3">
      <c r="A1746" s="121"/>
      <c r="B1746" s="122"/>
      <c r="C1746" s="123"/>
      <c r="D1746" s="124"/>
      <c r="E1746" s="125"/>
    </row>
    <row r="1747" spans="1:5" ht="15.75" x14ac:dyDescent="0.25">
      <c r="A1747" s="121"/>
      <c r="B1747" s="122"/>
      <c r="C1747" s="123"/>
      <c r="D1747" s="126" t="s">
        <v>2829</v>
      </c>
      <c r="E1747" s="123"/>
    </row>
    <row r="1748" spans="1:5" x14ac:dyDescent="0.25">
      <c r="A1748" s="121"/>
      <c r="B1748" s="122"/>
      <c r="C1748" s="123"/>
      <c r="D1748" s="122"/>
      <c r="E1748" s="123"/>
    </row>
    <row r="1749" spans="1:5" x14ac:dyDescent="0.25">
      <c r="A1749" s="121"/>
      <c r="B1749" s="122"/>
      <c r="C1749" s="123"/>
      <c r="D1749" s="122" t="s">
        <v>2830</v>
      </c>
      <c r="E1749" s="123"/>
    </row>
    <row r="1750" spans="1:5" ht="15.75" thickBot="1" x14ac:dyDescent="0.3">
      <c r="A1750" s="127"/>
      <c r="B1750" s="124"/>
      <c r="C1750" s="125"/>
      <c r="D1750" s="122" t="s">
        <v>2831</v>
      </c>
      <c r="E1750" s="123"/>
    </row>
    <row r="1751" spans="1:5" ht="15.75" x14ac:dyDescent="0.25">
      <c r="A1751" s="128" t="s">
        <v>2832</v>
      </c>
      <c r="B1751" s="129"/>
      <c r="C1751" s="129"/>
      <c r="D1751" s="121" t="s">
        <v>2833</v>
      </c>
      <c r="E1751" s="123"/>
    </row>
    <row r="1752" spans="1:5" ht="15.75" x14ac:dyDescent="0.25">
      <c r="A1752" s="130"/>
      <c r="B1752" s="131"/>
      <c r="C1752" s="131"/>
      <c r="D1752" s="132" t="s">
        <v>2834</v>
      </c>
      <c r="E1752" s="120"/>
    </row>
    <row r="1753" spans="1:5" ht="77.25" x14ac:dyDescent="0.25">
      <c r="A1753" s="130"/>
      <c r="B1753" s="131"/>
      <c r="C1753" s="131"/>
      <c r="D1753" s="133" t="s">
        <v>2835</v>
      </c>
      <c r="E1753" s="134"/>
    </row>
    <row r="1754" spans="1:5" x14ac:dyDescent="0.25">
      <c r="A1754" s="130"/>
      <c r="B1754" s="129"/>
      <c r="C1754" s="129"/>
      <c r="D1754" s="135" t="s">
        <v>2836</v>
      </c>
      <c r="E1754" s="136"/>
    </row>
    <row r="1755" spans="1:5" x14ac:dyDescent="0.25">
      <c r="A1755" s="130"/>
      <c r="B1755" s="129"/>
      <c r="C1755" s="129"/>
      <c r="D1755" s="137"/>
      <c r="E1755" s="136"/>
    </row>
    <row r="1756" spans="1:5" x14ac:dyDescent="0.25">
      <c r="A1756" s="130"/>
      <c r="B1756" s="129"/>
      <c r="C1756" s="129"/>
      <c r="D1756" s="121"/>
      <c r="E1756" s="123"/>
    </row>
    <row r="1757" spans="1:5" x14ac:dyDescent="0.25">
      <c r="A1757" s="130"/>
      <c r="B1757" s="129"/>
      <c r="C1757" s="129"/>
      <c r="D1757" s="121"/>
      <c r="E1757" s="123"/>
    </row>
    <row r="1758" spans="1:5" x14ac:dyDescent="0.25">
      <c r="A1758" s="130"/>
      <c r="B1758" s="129"/>
      <c r="C1758" s="129"/>
      <c r="D1758" s="121"/>
      <c r="E1758" s="123"/>
    </row>
    <row r="1759" spans="1:5" ht="15.75" thickBot="1" x14ac:dyDescent="0.3">
      <c r="A1759" s="130"/>
      <c r="B1759" s="129"/>
      <c r="C1759" s="129"/>
      <c r="D1759" s="121"/>
      <c r="E1759" s="123"/>
    </row>
    <row r="1760" spans="1:5" ht="15.75" x14ac:dyDescent="0.25">
      <c r="A1760" s="130"/>
      <c r="B1760" s="129"/>
      <c r="C1760" s="129"/>
      <c r="D1760" s="138" t="s">
        <v>2837</v>
      </c>
      <c r="E1760" s="139">
        <f>SUM(E1715:E1733)</f>
        <v>33.311595309070526</v>
      </c>
    </row>
    <row r="1761" spans="1:5" ht="15.75" x14ac:dyDescent="0.25">
      <c r="A1761" s="130"/>
      <c r="B1761" s="129"/>
      <c r="C1761" s="129"/>
      <c r="D1761" s="138" t="s">
        <v>2822</v>
      </c>
      <c r="E1761" s="140">
        <f>E1734</f>
        <v>6</v>
      </c>
    </row>
    <row r="1762" spans="1:5" ht="15.75" x14ac:dyDescent="0.25">
      <c r="A1762" s="130"/>
      <c r="B1762" s="129"/>
      <c r="C1762" s="129"/>
      <c r="D1762" s="138" t="s">
        <v>2838</v>
      </c>
      <c r="E1762" s="141">
        <f>E1760/E1761</f>
        <v>5.5519325515117544</v>
      </c>
    </row>
    <row r="1763" spans="1:5" ht="15.75" x14ac:dyDescent="0.25">
      <c r="A1763" s="130"/>
      <c r="B1763" s="129"/>
      <c r="C1763" s="129"/>
      <c r="D1763" s="138" t="s">
        <v>2839</v>
      </c>
      <c r="E1763" s="141">
        <v>0</v>
      </c>
    </row>
    <row r="1764" spans="1:5" ht="15.75" x14ac:dyDescent="0.25">
      <c r="A1764" s="130"/>
      <c r="B1764" s="129"/>
      <c r="C1764" s="129"/>
      <c r="D1764" s="138" t="s">
        <v>2840</v>
      </c>
      <c r="E1764" s="141">
        <f>E1762+E1763</f>
        <v>5.5519325515117544</v>
      </c>
    </row>
    <row r="1765" spans="1:5" ht="15.75" x14ac:dyDescent="0.25">
      <c r="A1765" s="130"/>
      <c r="B1765" s="129"/>
      <c r="C1765" s="129"/>
      <c r="D1765" s="138" t="s">
        <v>2841</v>
      </c>
      <c r="E1765" s="142">
        <v>19</v>
      </c>
    </row>
    <row r="1766" spans="1:5" ht="16.5" thickBot="1" x14ac:dyDescent="0.3">
      <c r="A1766" s="143"/>
      <c r="B1766" s="144"/>
      <c r="C1766" s="144"/>
      <c r="D1766" s="138" t="s">
        <v>2842</v>
      </c>
      <c r="E1766" s="145">
        <f>E1764/E1765</f>
        <v>0.29220697639535548</v>
      </c>
    </row>
    <row r="1767" spans="1:5" x14ac:dyDescent="0.25">
      <c r="A1767" s="146"/>
      <c r="B1767" s="147"/>
      <c r="C1767" s="148"/>
      <c r="D1767" s="148"/>
      <c r="E1767" s="149"/>
    </row>
    <row r="1768" spans="1:5" ht="15.75" thickBot="1" x14ac:dyDescent="0.3">
      <c r="A1768" s="150"/>
      <c r="B1768" s="151"/>
      <c r="C1768" s="152"/>
      <c r="D1768" s="152"/>
      <c r="E1768" s="153"/>
    </row>
    <row r="1769" spans="1:5" ht="30" x14ac:dyDescent="0.4">
      <c r="A1769" s="70" t="s">
        <v>2814</v>
      </c>
      <c r="B1769" s="155" t="s">
        <v>2892</v>
      </c>
      <c r="C1769" s="154"/>
      <c r="D1769" s="72"/>
      <c r="E1769" s="73"/>
    </row>
    <row r="1770" spans="1:5" ht="15.75" thickBot="1" x14ac:dyDescent="0.3">
      <c r="A1770" s="74"/>
      <c r="B1770" s="75"/>
      <c r="C1770" s="75"/>
      <c r="D1770" s="75"/>
      <c r="E1770" s="76"/>
    </row>
    <row r="1771" spans="1:5" ht="15.75" thickBot="1" x14ac:dyDescent="0.3">
      <c r="A1771" s="77" t="s">
        <v>2816</v>
      </c>
      <c r="B1771" s="78" t="s">
        <v>2817</v>
      </c>
      <c r="C1771" s="79" t="s">
        <v>2818</v>
      </c>
      <c r="D1771" s="79" t="s">
        <v>2819</v>
      </c>
      <c r="E1771" s="80" t="s">
        <v>2820</v>
      </c>
    </row>
    <row r="1772" spans="1:5" ht="15.75" x14ac:dyDescent="0.25">
      <c r="A1772" s="81" t="s">
        <v>1170</v>
      </c>
      <c r="B1772" s="82">
        <v>0.73499999999999999</v>
      </c>
      <c r="C1772" s="83"/>
      <c r="D1772" s="84">
        <f t="shared" ref="D1772:D1790" si="64">IF($A1772&lt;&gt;"",VLOOKUP($A1772,PRODUITS_ET_RECETTES,4,FALSE),"")</f>
        <v>1.76</v>
      </c>
      <c r="E1772" s="84">
        <f t="shared" ref="E1772:E1790" si="65">SUM(B1772*D1772)</f>
        <v>1.2936000000000001</v>
      </c>
    </row>
    <row r="1773" spans="1:5" ht="15.75" x14ac:dyDescent="0.25">
      <c r="A1773" s="81" t="s">
        <v>571</v>
      </c>
      <c r="B1773" s="85">
        <f>0.335+0.4</f>
        <v>0.7350000000000001</v>
      </c>
      <c r="C1773" s="86"/>
      <c r="D1773" s="87">
        <f t="shared" si="64"/>
        <v>5</v>
      </c>
      <c r="E1773" s="87">
        <f t="shared" si="65"/>
        <v>3.6750000000000007</v>
      </c>
    </row>
    <row r="1774" spans="1:5" ht="15.75" x14ac:dyDescent="0.25">
      <c r="A1774" s="81" t="s">
        <v>1439</v>
      </c>
      <c r="B1774" s="82">
        <v>48</v>
      </c>
      <c r="C1774" s="83"/>
      <c r="D1774" s="84">
        <f t="shared" si="64"/>
        <v>0.18099999999999997</v>
      </c>
      <c r="E1774" s="84">
        <f t="shared" si="65"/>
        <v>8.6879999999999988</v>
      </c>
    </row>
    <row r="1775" spans="1:5" ht="15.75" x14ac:dyDescent="0.25">
      <c r="A1775" s="81" t="s">
        <v>2260</v>
      </c>
      <c r="B1775" s="85">
        <f>0.264+0.72+0.5</f>
        <v>1.484</v>
      </c>
      <c r="C1775" s="86"/>
      <c r="D1775" s="87">
        <f t="shared" si="64"/>
        <v>1.4155</v>
      </c>
      <c r="E1775" s="87">
        <f t="shared" si="65"/>
        <v>2.1006019999999999</v>
      </c>
    </row>
    <row r="1776" spans="1:5" ht="15.75" x14ac:dyDescent="0.25">
      <c r="A1776" s="81" t="s">
        <v>440</v>
      </c>
      <c r="B1776" s="82">
        <f>0.882</f>
        <v>0.88200000000000001</v>
      </c>
      <c r="C1776" s="83"/>
      <c r="D1776" s="84">
        <f t="shared" si="64"/>
        <v>11.484</v>
      </c>
      <c r="E1776" s="84">
        <f t="shared" si="65"/>
        <v>10.128888</v>
      </c>
    </row>
    <row r="1777" spans="1:5" x14ac:dyDescent="0.25">
      <c r="A1777" s="81" t="s">
        <v>897</v>
      </c>
      <c r="B1777" s="85">
        <v>6.5</v>
      </c>
      <c r="C1777" s="88"/>
      <c r="D1777" s="87">
        <f t="shared" si="64"/>
        <v>3</v>
      </c>
      <c r="E1777" s="87">
        <f t="shared" si="65"/>
        <v>19.5</v>
      </c>
    </row>
    <row r="1778" spans="1:5" x14ac:dyDescent="0.25">
      <c r="A1778" s="81" t="s">
        <v>1768</v>
      </c>
      <c r="B1778" s="82">
        <f>0.28+0.02</f>
        <v>0.30000000000000004</v>
      </c>
      <c r="C1778" s="89"/>
      <c r="D1778" s="84">
        <f t="shared" si="64"/>
        <v>15.84</v>
      </c>
      <c r="E1778" s="84">
        <f t="shared" si="65"/>
        <v>4.7520000000000007</v>
      </c>
    </row>
    <row r="1779" spans="1:5" x14ac:dyDescent="0.25">
      <c r="A1779" s="81" t="s">
        <v>2457</v>
      </c>
      <c r="B1779" s="85">
        <v>0.1</v>
      </c>
      <c r="C1779" s="88"/>
      <c r="D1779" s="87">
        <f t="shared" si="64"/>
        <v>5.95</v>
      </c>
      <c r="E1779" s="87">
        <f t="shared" si="65"/>
        <v>0.59500000000000008</v>
      </c>
    </row>
    <row r="1780" spans="1:5" x14ac:dyDescent="0.25">
      <c r="A1780" s="81" t="s">
        <v>2259</v>
      </c>
      <c r="B1780" s="82">
        <v>0.2</v>
      </c>
      <c r="C1780" s="89"/>
      <c r="D1780" s="84">
        <f t="shared" si="64"/>
        <v>2.12</v>
      </c>
      <c r="E1780" s="84">
        <f t="shared" si="65"/>
        <v>0.42400000000000004</v>
      </c>
    </row>
    <row r="1781" spans="1:5" x14ac:dyDescent="0.25">
      <c r="A1781" s="81" t="s">
        <v>773</v>
      </c>
      <c r="B1781" s="85">
        <v>0.64</v>
      </c>
      <c r="C1781" s="88"/>
      <c r="D1781" s="87">
        <f t="shared" si="64"/>
        <v>0.74249999999999994</v>
      </c>
      <c r="E1781" s="87">
        <f t="shared" si="65"/>
        <v>0.47519999999999996</v>
      </c>
    </row>
    <row r="1782" spans="1:5" x14ac:dyDescent="0.25">
      <c r="A1782" s="81" t="s">
        <v>162</v>
      </c>
      <c r="B1782" s="82">
        <v>0.08</v>
      </c>
      <c r="C1782" s="89"/>
      <c r="D1782" s="84">
        <f t="shared" si="64"/>
        <v>10.142070484581497</v>
      </c>
      <c r="E1782" s="84">
        <f t="shared" si="65"/>
        <v>0.81136563876651979</v>
      </c>
    </row>
    <row r="1783" spans="1:5" x14ac:dyDescent="0.25">
      <c r="A1783" s="81" t="s">
        <v>780</v>
      </c>
      <c r="B1783" s="85">
        <v>0.09</v>
      </c>
      <c r="C1783" s="88"/>
      <c r="D1783" s="87">
        <f t="shared" si="64"/>
        <v>3.3079999999999998</v>
      </c>
      <c r="E1783" s="87">
        <f t="shared" si="65"/>
        <v>0.29771999999999998</v>
      </c>
    </row>
    <row r="1784" spans="1:5" x14ac:dyDescent="0.25">
      <c r="A1784" s="81" t="s">
        <v>1011</v>
      </c>
      <c r="B1784" s="82">
        <v>0.01</v>
      </c>
      <c r="C1784" s="89"/>
      <c r="D1784" s="84">
        <f t="shared" si="64"/>
        <v>158</v>
      </c>
      <c r="E1784" s="84">
        <f t="shared" si="65"/>
        <v>1.58</v>
      </c>
    </row>
    <row r="1785" spans="1:5" x14ac:dyDescent="0.25">
      <c r="A1785" s="81" t="s">
        <v>2454</v>
      </c>
      <c r="B1785" s="85"/>
      <c r="C1785" s="88"/>
      <c r="D1785" s="87">
        <f t="shared" si="64"/>
        <v>0</v>
      </c>
      <c r="E1785" s="87">
        <f t="shared" si="65"/>
        <v>0</v>
      </c>
    </row>
    <row r="1786" spans="1:5" x14ac:dyDescent="0.25">
      <c r="A1786" s="81" t="s">
        <v>2454</v>
      </c>
      <c r="B1786" s="82"/>
      <c r="C1786" s="89"/>
      <c r="D1786" s="84">
        <f t="shared" si="64"/>
        <v>0</v>
      </c>
      <c r="E1786" s="84">
        <f t="shared" si="65"/>
        <v>0</v>
      </c>
    </row>
    <row r="1787" spans="1:5" x14ac:dyDescent="0.25">
      <c r="A1787" s="81" t="s">
        <v>2454</v>
      </c>
      <c r="B1787" s="90"/>
      <c r="C1787" s="91"/>
      <c r="D1787" s="92">
        <f t="shared" si="64"/>
        <v>0</v>
      </c>
      <c r="E1787" s="92">
        <f t="shared" si="65"/>
        <v>0</v>
      </c>
    </row>
    <row r="1788" spans="1:5" x14ac:dyDescent="0.25">
      <c r="A1788" s="81" t="s">
        <v>2454</v>
      </c>
      <c r="B1788" s="82"/>
      <c r="C1788" s="89"/>
      <c r="D1788" s="84">
        <f t="shared" si="64"/>
        <v>0</v>
      </c>
      <c r="E1788" s="84">
        <f t="shared" si="65"/>
        <v>0</v>
      </c>
    </row>
    <row r="1789" spans="1:5" x14ac:dyDescent="0.25">
      <c r="A1789" s="81" t="s">
        <v>2454</v>
      </c>
      <c r="B1789" s="85"/>
      <c r="C1789" s="88"/>
      <c r="D1789" s="87">
        <f t="shared" si="64"/>
        <v>0</v>
      </c>
      <c r="E1789" s="87">
        <f t="shared" si="65"/>
        <v>0</v>
      </c>
    </row>
    <row r="1790" spans="1:5" ht="15.75" thickBot="1" x14ac:dyDescent="0.3">
      <c r="A1790" s="81" t="s">
        <v>2454</v>
      </c>
      <c r="B1790" s="93"/>
      <c r="C1790" s="94"/>
      <c r="D1790" s="95">
        <f t="shared" si="64"/>
        <v>0</v>
      </c>
      <c r="E1790" s="95">
        <f t="shared" si="65"/>
        <v>0</v>
      </c>
    </row>
    <row r="1791" spans="1:5" ht="16.5" thickBot="1" x14ac:dyDescent="0.3">
      <c r="A1791" s="96" t="s">
        <v>2821</v>
      </c>
      <c r="B1791" s="97"/>
      <c r="C1791" s="97"/>
      <c r="D1791" s="98" t="s">
        <v>2822</v>
      </c>
      <c r="E1791" s="99">
        <v>45</v>
      </c>
    </row>
    <row r="1792" spans="1:5" ht="15.75" x14ac:dyDescent="0.25">
      <c r="A1792" s="100"/>
      <c r="B1792" s="97"/>
      <c r="C1792" s="101"/>
      <c r="D1792" s="102" t="s">
        <v>2823</v>
      </c>
      <c r="E1792" s="103" t="s">
        <v>2551</v>
      </c>
    </row>
    <row r="1793" spans="1:5" ht="15.75" x14ac:dyDescent="0.25">
      <c r="A1793" s="104"/>
      <c r="B1793" s="105"/>
      <c r="C1793" s="106"/>
      <c r="D1793" s="102" t="s">
        <v>2824</v>
      </c>
      <c r="E1793" s="107" t="s">
        <v>2825</v>
      </c>
    </row>
    <row r="1794" spans="1:5" ht="15.75" x14ac:dyDescent="0.25">
      <c r="A1794" s="108"/>
      <c r="B1794" s="105"/>
      <c r="C1794" s="106"/>
      <c r="D1794" s="102"/>
      <c r="E1794" s="109"/>
    </row>
    <row r="1795" spans="1:5" ht="16.5" thickBot="1" x14ac:dyDescent="0.3">
      <c r="A1795" s="108"/>
      <c r="B1795" s="105"/>
      <c r="C1795" s="106"/>
      <c r="D1795" s="110"/>
      <c r="E1795" s="111"/>
    </row>
    <row r="1796" spans="1:5" ht="15.75" x14ac:dyDescent="0.25">
      <c r="A1796" s="112"/>
      <c r="B1796" s="113"/>
      <c r="C1796" s="114"/>
      <c r="D1796" s="115" t="s">
        <v>2826</v>
      </c>
      <c r="E1796" s="116"/>
    </row>
    <row r="1797" spans="1:5" ht="15.75" x14ac:dyDescent="0.25">
      <c r="A1797" s="104"/>
      <c r="B1797" s="117"/>
      <c r="C1797" s="118"/>
      <c r="D1797" s="119" t="s">
        <v>2827</v>
      </c>
      <c r="E1797" s="120"/>
    </row>
    <row r="1798" spans="1:5" ht="15.75" x14ac:dyDescent="0.25">
      <c r="A1798" s="104"/>
      <c r="B1798" s="117"/>
      <c r="C1798" s="118"/>
      <c r="D1798" s="119" t="s">
        <v>2828</v>
      </c>
      <c r="E1798" s="120"/>
    </row>
    <row r="1799" spans="1:5" ht="15.75" x14ac:dyDescent="0.25">
      <c r="A1799" s="104"/>
      <c r="B1799" s="117"/>
      <c r="C1799" s="118"/>
      <c r="D1799" s="119"/>
      <c r="E1799" s="120"/>
    </row>
    <row r="1800" spans="1:5" ht="15.75" x14ac:dyDescent="0.25">
      <c r="A1800" s="121"/>
      <c r="B1800" s="117"/>
      <c r="C1800" s="118"/>
      <c r="D1800" s="119"/>
      <c r="E1800" s="120"/>
    </row>
    <row r="1801" spans="1:5" x14ac:dyDescent="0.25">
      <c r="A1801" s="121"/>
      <c r="B1801" s="122"/>
      <c r="C1801" s="123"/>
      <c r="D1801" s="122"/>
      <c r="E1801" s="123"/>
    </row>
    <row r="1802" spans="1:5" x14ac:dyDescent="0.25">
      <c r="A1802" s="121"/>
      <c r="B1802" s="122"/>
      <c r="C1802" s="123"/>
      <c r="D1802" s="122"/>
      <c r="E1802" s="123"/>
    </row>
    <row r="1803" spans="1:5" ht="15.75" thickBot="1" x14ac:dyDescent="0.3">
      <c r="A1803" s="121"/>
      <c r="B1803" s="122"/>
      <c r="C1803" s="123"/>
      <c r="D1803" s="124"/>
      <c r="E1803" s="125"/>
    </row>
    <row r="1804" spans="1:5" ht="15.75" x14ac:dyDescent="0.25">
      <c r="A1804" s="121"/>
      <c r="B1804" s="122"/>
      <c r="C1804" s="123"/>
      <c r="D1804" s="126" t="s">
        <v>2829</v>
      </c>
      <c r="E1804" s="123"/>
    </row>
    <row r="1805" spans="1:5" x14ac:dyDescent="0.25">
      <c r="A1805" s="121"/>
      <c r="B1805" s="122"/>
      <c r="C1805" s="123"/>
      <c r="D1805" s="122"/>
      <c r="E1805" s="123"/>
    </row>
    <row r="1806" spans="1:5" x14ac:dyDescent="0.25">
      <c r="A1806" s="121"/>
      <c r="B1806" s="122"/>
      <c r="C1806" s="123"/>
      <c r="D1806" s="122" t="s">
        <v>2830</v>
      </c>
      <c r="E1806" s="123"/>
    </row>
    <row r="1807" spans="1:5" ht="15.75" thickBot="1" x14ac:dyDescent="0.3">
      <c r="A1807" s="127"/>
      <c r="B1807" s="124"/>
      <c r="C1807" s="125"/>
      <c r="D1807" s="122" t="s">
        <v>2831</v>
      </c>
      <c r="E1807" s="123"/>
    </row>
    <row r="1808" spans="1:5" ht="15.75" x14ac:dyDescent="0.25">
      <c r="A1808" s="128" t="s">
        <v>2832</v>
      </c>
      <c r="B1808" s="129"/>
      <c r="C1808" s="129"/>
      <c r="D1808" s="121" t="s">
        <v>2833</v>
      </c>
      <c r="E1808" s="123"/>
    </row>
    <row r="1809" spans="1:5" ht="15.75" x14ac:dyDescent="0.25">
      <c r="A1809" s="130"/>
      <c r="B1809" s="131"/>
      <c r="C1809" s="131"/>
      <c r="D1809" s="132" t="s">
        <v>2834</v>
      </c>
      <c r="E1809" s="120"/>
    </row>
    <row r="1810" spans="1:5" ht="77.25" x14ac:dyDescent="0.25">
      <c r="A1810" s="130"/>
      <c r="B1810" s="131"/>
      <c r="C1810" s="131"/>
      <c r="D1810" s="133" t="s">
        <v>2835</v>
      </c>
      <c r="E1810" s="134"/>
    </row>
    <row r="1811" spans="1:5" x14ac:dyDescent="0.25">
      <c r="A1811" s="130"/>
      <c r="B1811" s="129"/>
      <c r="C1811" s="129"/>
      <c r="D1811" s="135" t="s">
        <v>2836</v>
      </c>
      <c r="E1811" s="136"/>
    </row>
    <row r="1812" spans="1:5" x14ac:dyDescent="0.25">
      <c r="A1812" s="130"/>
      <c r="B1812" s="129"/>
      <c r="C1812" s="129"/>
      <c r="D1812" s="137"/>
      <c r="E1812" s="136"/>
    </row>
    <row r="1813" spans="1:5" x14ac:dyDescent="0.25">
      <c r="A1813" s="130"/>
      <c r="B1813" s="129"/>
      <c r="C1813" s="129"/>
      <c r="D1813" s="121"/>
      <c r="E1813" s="123"/>
    </row>
    <row r="1814" spans="1:5" x14ac:dyDescent="0.25">
      <c r="A1814" s="130"/>
      <c r="B1814" s="129"/>
      <c r="C1814" s="129"/>
      <c r="D1814" s="121"/>
      <c r="E1814" s="123"/>
    </row>
    <row r="1815" spans="1:5" x14ac:dyDescent="0.25">
      <c r="A1815" s="130"/>
      <c r="B1815" s="129"/>
      <c r="C1815" s="129"/>
      <c r="D1815" s="121"/>
      <c r="E1815" s="123"/>
    </row>
    <row r="1816" spans="1:5" ht="15.75" thickBot="1" x14ac:dyDescent="0.3">
      <c r="A1816" s="130"/>
      <c r="B1816" s="129"/>
      <c r="C1816" s="129"/>
      <c r="D1816" s="121"/>
      <c r="E1816" s="123"/>
    </row>
    <row r="1817" spans="1:5" ht="15.75" x14ac:dyDescent="0.25">
      <c r="A1817" s="130"/>
      <c r="B1817" s="129"/>
      <c r="C1817" s="129"/>
      <c r="D1817" s="138" t="s">
        <v>2837</v>
      </c>
      <c r="E1817" s="139">
        <f>SUM(E1772:E1790)</f>
        <v>54.321375638766511</v>
      </c>
    </row>
    <row r="1818" spans="1:5" ht="15.75" x14ac:dyDescent="0.25">
      <c r="A1818" s="130"/>
      <c r="B1818" s="129"/>
      <c r="C1818" s="129"/>
      <c r="D1818" s="138" t="s">
        <v>2822</v>
      </c>
      <c r="E1818" s="140">
        <v>45</v>
      </c>
    </row>
    <row r="1819" spans="1:5" ht="15.75" x14ac:dyDescent="0.25">
      <c r="A1819" s="130"/>
      <c r="B1819" s="129"/>
      <c r="C1819" s="129"/>
      <c r="D1819" s="138" t="s">
        <v>2838</v>
      </c>
      <c r="E1819" s="141">
        <f>E1817/E1818</f>
        <v>1.2071416808614781</v>
      </c>
    </row>
    <row r="1820" spans="1:5" ht="15.75" x14ac:dyDescent="0.25">
      <c r="A1820" s="130"/>
      <c r="B1820" s="129"/>
      <c r="C1820" s="129"/>
      <c r="D1820" s="138" t="s">
        <v>2839</v>
      </c>
      <c r="E1820" s="141">
        <v>0.2</v>
      </c>
    </row>
    <row r="1821" spans="1:5" ht="15.75" x14ac:dyDescent="0.25">
      <c r="A1821" s="130"/>
      <c r="B1821" s="129"/>
      <c r="C1821" s="129"/>
      <c r="D1821" s="138" t="s">
        <v>2840</v>
      </c>
      <c r="E1821" s="141">
        <f>E1819+E1820</f>
        <v>1.4071416808614781</v>
      </c>
    </row>
    <row r="1822" spans="1:5" ht="15.75" x14ac:dyDescent="0.25">
      <c r="A1822" s="130"/>
      <c r="B1822" s="129"/>
      <c r="C1822" s="129"/>
      <c r="D1822" s="138" t="s">
        <v>2841</v>
      </c>
      <c r="E1822" s="142">
        <v>8</v>
      </c>
    </row>
    <row r="1823" spans="1:5" ht="16.5" thickBot="1" x14ac:dyDescent="0.3">
      <c r="A1823" s="143"/>
      <c r="B1823" s="144"/>
      <c r="C1823" s="144"/>
      <c r="D1823" s="138" t="s">
        <v>2842</v>
      </c>
      <c r="E1823" s="145">
        <f>E1821/E1822</f>
        <v>0.17589271010768476</v>
      </c>
    </row>
    <row r="1824" spans="1:5" x14ac:dyDescent="0.25">
      <c r="A1824" s="146"/>
      <c r="B1824" s="147"/>
      <c r="C1824" s="148"/>
      <c r="D1824" s="148"/>
      <c r="E1824" s="149"/>
    </row>
    <row r="1825" spans="1:5" ht="15.75" thickBot="1" x14ac:dyDescent="0.3">
      <c r="A1825" s="150"/>
      <c r="B1825" s="151"/>
      <c r="C1825" s="152"/>
      <c r="D1825" s="152"/>
      <c r="E1825" s="153"/>
    </row>
    <row r="1826" spans="1:5" ht="30" x14ac:dyDescent="0.4">
      <c r="A1826" s="70" t="s">
        <v>2814</v>
      </c>
      <c r="B1826" s="162" t="s">
        <v>2893</v>
      </c>
      <c r="C1826" s="154"/>
      <c r="D1826" s="72"/>
      <c r="E1826" s="73"/>
    </row>
    <row r="1827" spans="1:5" ht="15.75" thickBot="1" x14ac:dyDescent="0.3">
      <c r="A1827" s="74"/>
      <c r="B1827" s="75"/>
      <c r="C1827" s="75"/>
      <c r="D1827" s="75"/>
      <c r="E1827" s="76"/>
    </row>
    <row r="1828" spans="1:5" ht="15.75" thickBot="1" x14ac:dyDescent="0.3">
      <c r="A1828" s="77" t="s">
        <v>2816</v>
      </c>
      <c r="B1828" s="78" t="s">
        <v>2817</v>
      </c>
      <c r="C1828" s="79" t="s">
        <v>2818</v>
      </c>
      <c r="D1828" s="79" t="s">
        <v>2819</v>
      </c>
      <c r="E1828" s="80" t="s">
        <v>2820</v>
      </c>
    </row>
    <row r="1829" spans="1:5" ht="15.75" x14ac:dyDescent="0.25">
      <c r="A1829" s="81" t="s">
        <v>1617</v>
      </c>
      <c r="B1829" s="82">
        <v>0.5</v>
      </c>
      <c r="C1829" s="83"/>
      <c r="D1829" s="84">
        <f t="shared" ref="D1829:D1847" si="66">IF($A1829&lt;&gt;"",VLOOKUP($A1829,PRODUITS_ET_RECETTES,4,FALSE),"")</f>
        <v>2.1795</v>
      </c>
      <c r="E1829" s="84">
        <f t="shared" ref="E1829:E1847" si="67">SUM(B1829*D1829)</f>
        <v>1.08975</v>
      </c>
    </row>
    <row r="1830" spans="1:5" ht="15.75" x14ac:dyDescent="0.25">
      <c r="A1830" s="81" t="s">
        <v>1759</v>
      </c>
      <c r="B1830" s="85">
        <v>6</v>
      </c>
      <c r="C1830" s="86"/>
      <c r="D1830" s="87">
        <f t="shared" si="66"/>
        <v>0.36719999999999997</v>
      </c>
      <c r="E1830" s="87">
        <f t="shared" si="67"/>
        <v>2.2031999999999998</v>
      </c>
    </row>
    <row r="1831" spans="1:5" ht="15.75" x14ac:dyDescent="0.25">
      <c r="A1831" s="81" t="s">
        <v>1004</v>
      </c>
      <c r="B1831" s="82">
        <v>0.12</v>
      </c>
      <c r="C1831" s="83"/>
      <c r="D1831" s="84">
        <f t="shared" si="66"/>
        <v>4.6907833333333331</v>
      </c>
      <c r="E1831" s="84">
        <f t="shared" si="67"/>
        <v>0.56289399999999989</v>
      </c>
    </row>
    <row r="1832" spans="1:5" ht="15.75" x14ac:dyDescent="0.25">
      <c r="A1832" s="81" t="s">
        <v>2225</v>
      </c>
      <c r="B1832" s="85">
        <v>0.05</v>
      </c>
      <c r="C1832" s="86"/>
      <c r="D1832" s="87">
        <f t="shared" si="66"/>
        <v>13.1525</v>
      </c>
      <c r="E1832" s="87">
        <f t="shared" si="67"/>
        <v>0.65762500000000002</v>
      </c>
    </row>
    <row r="1833" spans="1:5" ht="15.75" x14ac:dyDescent="0.25">
      <c r="A1833" s="81" t="s">
        <v>2454</v>
      </c>
      <c r="B1833" s="82"/>
      <c r="C1833" s="83"/>
      <c r="D1833" s="84">
        <f t="shared" si="66"/>
        <v>0</v>
      </c>
      <c r="E1833" s="84">
        <f t="shared" si="67"/>
        <v>0</v>
      </c>
    </row>
    <row r="1834" spans="1:5" x14ac:dyDescent="0.25">
      <c r="A1834" s="81" t="s">
        <v>2454</v>
      </c>
      <c r="B1834" s="85"/>
      <c r="C1834" s="88"/>
      <c r="D1834" s="87">
        <f t="shared" si="66"/>
        <v>0</v>
      </c>
      <c r="E1834" s="87">
        <f t="shared" si="67"/>
        <v>0</v>
      </c>
    </row>
    <row r="1835" spans="1:5" x14ac:dyDescent="0.25">
      <c r="A1835" s="81" t="s">
        <v>2454</v>
      </c>
      <c r="B1835" s="82"/>
      <c r="C1835" s="89"/>
      <c r="D1835" s="84">
        <f t="shared" si="66"/>
        <v>0</v>
      </c>
      <c r="E1835" s="84">
        <f t="shared" si="67"/>
        <v>0</v>
      </c>
    </row>
    <row r="1836" spans="1:5" x14ac:dyDescent="0.25">
      <c r="A1836" s="81" t="s">
        <v>2454</v>
      </c>
      <c r="B1836" s="85"/>
      <c r="C1836" s="88"/>
      <c r="D1836" s="87">
        <f t="shared" si="66"/>
        <v>0</v>
      </c>
      <c r="E1836" s="87">
        <f t="shared" si="67"/>
        <v>0</v>
      </c>
    </row>
    <row r="1837" spans="1:5" x14ac:dyDescent="0.25">
      <c r="A1837" s="81" t="s">
        <v>2454</v>
      </c>
      <c r="B1837" s="82"/>
      <c r="C1837" s="89"/>
      <c r="D1837" s="84">
        <f t="shared" si="66"/>
        <v>0</v>
      </c>
      <c r="E1837" s="84">
        <f t="shared" si="67"/>
        <v>0</v>
      </c>
    </row>
    <row r="1838" spans="1:5" x14ac:dyDescent="0.25">
      <c r="A1838" s="81" t="s">
        <v>2454</v>
      </c>
      <c r="B1838" s="85"/>
      <c r="C1838" s="88"/>
      <c r="D1838" s="87">
        <f t="shared" si="66"/>
        <v>0</v>
      </c>
      <c r="E1838" s="87">
        <f t="shared" si="67"/>
        <v>0</v>
      </c>
    </row>
    <row r="1839" spans="1:5" x14ac:dyDescent="0.25">
      <c r="A1839" s="81" t="s">
        <v>2454</v>
      </c>
      <c r="B1839" s="82"/>
      <c r="C1839" s="89"/>
      <c r="D1839" s="84">
        <f t="shared" si="66"/>
        <v>0</v>
      </c>
      <c r="E1839" s="84">
        <f t="shared" si="67"/>
        <v>0</v>
      </c>
    </row>
    <row r="1840" spans="1:5" x14ac:dyDescent="0.25">
      <c r="A1840" s="81" t="s">
        <v>2454</v>
      </c>
      <c r="B1840" s="85"/>
      <c r="C1840" s="88"/>
      <c r="D1840" s="87">
        <f t="shared" si="66"/>
        <v>0</v>
      </c>
      <c r="E1840" s="87">
        <f t="shared" si="67"/>
        <v>0</v>
      </c>
    </row>
    <row r="1841" spans="1:5" x14ac:dyDescent="0.25">
      <c r="A1841" s="81" t="s">
        <v>2454</v>
      </c>
      <c r="B1841" s="82"/>
      <c r="C1841" s="89"/>
      <c r="D1841" s="84">
        <f t="shared" si="66"/>
        <v>0</v>
      </c>
      <c r="E1841" s="84">
        <f t="shared" si="67"/>
        <v>0</v>
      </c>
    </row>
    <row r="1842" spans="1:5" x14ac:dyDescent="0.25">
      <c r="A1842" s="81" t="s">
        <v>2454</v>
      </c>
      <c r="B1842" s="85"/>
      <c r="C1842" s="88"/>
      <c r="D1842" s="87">
        <f t="shared" si="66"/>
        <v>0</v>
      </c>
      <c r="E1842" s="87">
        <f t="shared" si="67"/>
        <v>0</v>
      </c>
    </row>
    <row r="1843" spans="1:5" x14ac:dyDescent="0.25">
      <c r="A1843" s="81" t="s">
        <v>2454</v>
      </c>
      <c r="B1843" s="82"/>
      <c r="C1843" s="89"/>
      <c r="D1843" s="84">
        <f t="shared" si="66"/>
        <v>0</v>
      </c>
      <c r="E1843" s="84">
        <f t="shared" si="67"/>
        <v>0</v>
      </c>
    </row>
    <row r="1844" spans="1:5" x14ac:dyDescent="0.25">
      <c r="A1844" s="81" t="s">
        <v>2454</v>
      </c>
      <c r="B1844" s="90"/>
      <c r="C1844" s="91"/>
      <c r="D1844" s="92">
        <f t="shared" si="66"/>
        <v>0</v>
      </c>
      <c r="E1844" s="92">
        <f t="shared" si="67"/>
        <v>0</v>
      </c>
    </row>
    <row r="1845" spans="1:5" x14ac:dyDescent="0.25">
      <c r="A1845" s="81" t="s">
        <v>2454</v>
      </c>
      <c r="B1845" s="82"/>
      <c r="C1845" s="89"/>
      <c r="D1845" s="84">
        <f t="shared" si="66"/>
        <v>0</v>
      </c>
      <c r="E1845" s="84">
        <f t="shared" si="67"/>
        <v>0</v>
      </c>
    </row>
    <row r="1846" spans="1:5" x14ac:dyDescent="0.25">
      <c r="A1846" s="81" t="s">
        <v>2454</v>
      </c>
      <c r="B1846" s="85"/>
      <c r="C1846" s="88"/>
      <c r="D1846" s="87">
        <f t="shared" si="66"/>
        <v>0</v>
      </c>
      <c r="E1846" s="87">
        <f t="shared" si="67"/>
        <v>0</v>
      </c>
    </row>
    <row r="1847" spans="1:5" ht="15.75" thickBot="1" x14ac:dyDescent="0.3">
      <c r="A1847" s="81" t="s">
        <v>2454</v>
      </c>
      <c r="B1847" s="93"/>
      <c r="C1847" s="94"/>
      <c r="D1847" s="95">
        <f t="shared" si="66"/>
        <v>0</v>
      </c>
      <c r="E1847" s="95">
        <f t="shared" si="67"/>
        <v>0</v>
      </c>
    </row>
    <row r="1848" spans="1:5" ht="16.5" thickBot="1" x14ac:dyDescent="0.3">
      <c r="A1848" s="96" t="s">
        <v>2821</v>
      </c>
      <c r="B1848" s="97"/>
      <c r="C1848" s="97"/>
      <c r="D1848" s="98" t="s">
        <v>2822</v>
      </c>
      <c r="E1848" s="99">
        <v>2</v>
      </c>
    </row>
    <row r="1849" spans="1:5" ht="15.75" x14ac:dyDescent="0.25">
      <c r="A1849" s="100"/>
      <c r="B1849" s="97"/>
      <c r="C1849" s="101"/>
      <c r="D1849" s="102" t="s">
        <v>2823</v>
      </c>
      <c r="E1849" s="103" t="s">
        <v>2551</v>
      </c>
    </row>
    <row r="1850" spans="1:5" ht="15.75" x14ac:dyDescent="0.25">
      <c r="A1850" s="104"/>
      <c r="B1850" s="105"/>
      <c r="C1850" s="106"/>
      <c r="D1850" s="102" t="s">
        <v>2824</v>
      </c>
      <c r="E1850" s="107" t="s">
        <v>2825</v>
      </c>
    </row>
    <row r="1851" spans="1:5" ht="15.75" x14ac:dyDescent="0.25">
      <c r="A1851" s="108"/>
      <c r="B1851" s="105"/>
      <c r="C1851" s="106"/>
      <c r="D1851" s="102"/>
      <c r="E1851" s="109"/>
    </row>
    <row r="1852" spans="1:5" ht="16.5" thickBot="1" x14ac:dyDescent="0.3">
      <c r="A1852" s="108"/>
      <c r="B1852" s="105"/>
      <c r="C1852" s="106"/>
      <c r="D1852" s="110"/>
      <c r="E1852" s="111"/>
    </row>
    <row r="1853" spans="1:5" ht="15.75" x14ac:dyDescent="0.25">
      <c r="A1853" s="112"/>
      <c r="B1853" s="113"/>
      <c r="C1853" s="114"/>
      <c r="D1853" s="115" t="s">
        <v>2826</v>
      </c>
      <c r="E1853" s="116"/>
    </row>
    <row r="1854" spans="1:5" ht="15.75" x14ac:dyDescent="0.25">
      <c r="A1854" s="104"/>
      <c r="B1854" s="117"/>
      <c r="C1854" s="118"/>
      <c r="D1854" s="119" t="s">
        <v>2827</v>
      </c>
      <c r="E1854" s="120"/>
    </row>
    <row r="1855" spans="1:5" ht="15.75" x14ac:dyDescent="0.25">
      <c r="A1855" s="104"/>
      <c r="B1855" s="117"/>
      <c r="C1855" s="118"/>
      <c r="D1855" s="119" t="s">
        <v>2828</v>
      </c>
      <c r="E1855" s="120"/>
    </row>
    <row r="1856" spans="1:5" ht="15.75" x14ac:dyDescent="0.25">
      <c r="A1856" s="104"/>
      <c r="B1856" s="117"/>
      <c r="C1856" s="118"/>
      <c r="D1856" s="119"/>
      <c r="E1856" s="120"/>
    </row>
    <row r="1857" spans="1:5" ht="15.75" x14ac:dyDescent="0.25">
      <c r="A1857" s="121"/>
      <c r="B1857" s="117"/>
      <c r="C1857" s="118"/>
      <c r="D1857" s="119"/>
      <c r="E1857" s="120"/>
    </row>
    <row r="1858" spans="1:5" x14ac:dyDescent="0.25">
      <c r="A1858" s="121"/>
      <c r="B1858" s="122"/>
      <c r="C1858" s="123"/>
      <c r="D1858" s="122"/>
      <c r="E1858" s="123"/>
    </row>
    <row r="1859" spans="1:5" x14ac:dyDescent="0.25">
      <c r="A1859" s="121"/>
      <c r="B1859" s="122"/>
      <c r="C1859" s="123"/>
      <c r="D1859" s="122"/>
      <c r="E1859" s="123"/>
    </row>
    <row r="1860" spans="1:5" ht="15.75" thickBot="1" x14ac:dyDescent="0.3">
      <c r="A1860" s="121"/>
      <c r="B1860" s="122"/>
      <c r="C1860" s="123"/>
      <c r="D1860" s="124"/>
      <c r="E1860" s="125"/>
    </row>
    <row r="1861" spans="1:5" ht="15.75" x14ac:dyDescent="0.25">
      <c r="A1861" s="121"/>
      <c r="B1861" s="122"/>
      <c r="C1861" s="123"/>
      <c r="D1861" s="126" t="s">
        <v>2829</v>
      </c>
      <c r="E1861" s="123"/>
    </row>
    <row r="1862" spans="1:5" x14ac:dyDescent="0.25">
      <c r="A1862" s="121"/>
      <c r="B1862" s="122"/>
      <c r="C1862" s="123"/>
      <c r="D1862" s="122"/>
      <c r="E1862" s="123"/>
    </row>
    <row r="1863" spans="1:5" x14ac:dyDescent="0.25">
      <c r="A1863" s="121"/>
      <c r="B1863" s="122"/>
      <c r="C1863" s="123"/>
      <c r="D1863" s="122" t="s">
        <v>2830</v>
      </c>
      <c r="E1863" s="123"/>
    </row>
    <row r="1864" spans="1:5" ht="15.75" thickBot="1" x14ac:dyDescent="0.3">
      <c r="A1864" s="127"/>
      <c r="B1864" s="124"/>
      <c r="C1864" s="125"/>
      <c r="D1864" s="122" t="s">
        <v>2831</v>
      </c>
      <c r="E1864" s="123"/>
    </row>
    <row r="1865" spans="1:5" ht="15.75" x14ac:dyDescent="0.25">
      <c r="A1865" s="128" t="s">
        <v>2832</v>
      </c>
      <c r="B1865" s="129"/>
      <c r="C1865" s="129"/>
      <c r="D1865" s="121" t="s">
        <v>2833</v>
      </c>
      <c r="E1865" s="123"/>
    </row>
    <row r="1866" spans="1:5" ht="15.75" x14ac:dyDescent="0.25">
      <c r="A1866" s="130"/>
      <c r="B1866" s="131"/>
      <c r="C1866" s="131"/>
      <c r="D1866" s="132" t="s">
        <v>2834</v>
      </c>
      <c r="E1866" s="120"/>
    </row>
    <row r="1867" spans="1:5" ht="77.25" x14ac:dyDescent="0.25">
      <c r="A1867" s="130"/>
      <c r="B1867" s="131"/>
      <c r="C1867" s="131"/>
      <c r="D1867" s="133" t="s">
        <v>2835</v>
      </c>
      <c r="E1867" s="134"/>
    </row>
    <row r="1868" spans="1:5" x14ac:dyDescent="0.25">
      <c r="A1868" s="130"/>
      <c r="B1868" s="129"/>
      <c r="C1868" s="129"/>
      <c r="D1868" s="135" t="s">
        <v>2836</v>
      </c>
      <c r="E1868" s="136"/>
    </row>
    <row r="1869" spans="1:5" x14ac:dyDescent="0.25">
      <c r="A1869" s="130"/>
      <c r="B1869" s="129"/>
      <c r="C1869" s="129"/>
      <c r="D1869" s="137"/>
      <c r="E1869" s="136"/>
    </row>
    <row r="1870" spans="1:5" x14ac:dyDescent="0.25">
      <c r="A1870" s="130"/>
      <c r="B1870" s="129"/>
      <c r="C1870" s="129"/>
      <c r="D1870" s="121"/>
      <c r="E1870" s="123"/>
    </row>
    <row r="1871" spans="1:5" x14ac:dyDescent="0.25">
      <c r="A1871" s="130"/>
      <c r="B1871" s="129"/>
      <c r="C1871" s="129"/>
      <c r="D1871" s="121"/>
      <c r="E1871" s="123"/>
    </row>
    <row r="1872" spans="1:5" x14ac:dyDescent="0.25">
      <c r="A1872" s="130"/>
      <c r="B1872" s="129"/>
      <c r="C1872" s="129"/>
      <c r="D1872" s="121"/>
      <c r="E1872" s="123"/>
    </row>
    <row r="1873" spans="1:5" ht="15.75" thickBot="1" x14ac:dyDescent="0.3">
      <c r="A1873" s="130"/>
      <c r="B1873" s="129"/>
      <c r="C1873" s="129"/>
      <c r="D1873" s="121"/>
      <c r="E1873" s="123"/>
    </row>
    <row r="1874" spans="1:5" ht="15.75" x14ac:dyDescent="0.25">
      <c r="A1874" s="130"/>
      <c r="B1874" s="129"/>
      <c r="C1874" s="129"/>
      <c r="D1874" s="138" t="s">
        <v>2837</v>
      </c>
      <c r="E1874" s="139">
        <f>SUM(E1829:E1847)</f>
        <v>4.5134689999999997</v>
      </c>
    </row>
    <row r="1875" spans="1:5" ht="15.75" x14ac:dyDescent="0.25">
      <c r="A1875" s="130"/>
      <c r="B1875" s="129"/>
      <c r="C1875" s="129"/>
      <c r="D1875" s="138" t="s">
        <v>2822</v>
      </c>
      <c r="E1875" s="140">
        <f>E1848</f>
        <v>2</v>
      </c>
    </row>
    <row r="1876" spans="1:5" ht="15.75" x14ac:dyDescent="0.25">
      <c r="A1876" s="130"/>
      <c r="B1876" s="129"/>
      <c r="C1876" s="129"/>
      <c r="D1876" s="138" t="s">
        <v>2838</v>
      </c>
      <c r="E1876" s="141">
        <f>E1874/E1875</f>
        <v>2.2567344999999999</v>
      </c>
    </row>
    <row r="1877" spans="1:5" ht="15.75" x14ac:dyDescent="0.25">
      <c r="A1877" s="130"/>
      <c r="B1877" s="129"/>
      <c r="C1877" s="129"/>
      <c r="D1877" s="138" t="s">
        <v>2839</v>
      </c>
      <c r="E1877" s="141">
        <v>0</v>
      </c>
    </row>
    <row r="1878" spans="1:5" ht="15.75" x14ac:dyDescent="0.25">
      <c r="A1878" s="130"/>
      <c r="B1878" s="129"/>
      <c r="C1878" s="129"/>
      <c r="D1878" s="138" t="s">
        <v>2840</v>
      </c>
      <c r="E1878" s="141">
        <f>E1876+E1877</f>
        <v>2.2567344999999999</v>
      </c>
    </row>
    <row r="1879" spans="1:5" ht="15.75" x14ac:dyDescent="0.25">
      <c r="A1879" s="130"/>
      <c r="B1879" s="129"/>
      <c r="C1879" s="129"/>
      <c r="D1879" s="138" t="s">
        <v>2841</v>
      </c>
      <c r="E1879" s="142">
        <v>12</v>
      </c>
    </row>
    <row r="1880" spans="1:5" ht="16.5" thickBot="1" x14ac:dyDescent="0.3">
      <c r="A1880" s="143"/>
      <c r="B1880" s="144"/>
      <c r="C1880" s="144"/>
      <c r="D1880" s="138" t="s">
        <v>2842</v>
      </c>
      <c r="E1880" s="145">
        <f>E1878/E1879</f>
        <v>0.18806120833333331</v>
      </c>
    </row>
    <row r="1881" spans="1:5" x14ac:dyDescent="0.25">
      <c r="A1881" s="146"/>
      <c r="B1881" s="147"/>
      <c r="C1881" s="148"/>
      <c r="D1881" s="148"/>
      <c r="E1881" s="149"/>
    </row>
    <row r="1882" spans="1:5" ht="15.75" thickBot="1" x14ac:dyDescent="0.3">
      <c r="A1882" s="150"/>
      <c r="B1882" s="151"/>
      <c r="C1882" s="152"/>
      <c r="D1882" s="152"/>
      <c r="E1882" s="153"/>
    </row>
    <row r="1883" spans="1:5" ht="30" x14ac:dyDescent="0.4">
      <c r="A1883" s="70" t="s">
        <v>2814</v>
      </c>
      <c r="B1883" s="71" t="s">
        <v>2894</v>
      </c>
      <c r="C1883" s="154"/>
      <c r="D1883" s="72"/>
      <c r="E1883" s="73"/>
    </row>
    <row r="1884" spans="1:5" ht="15.75" thickBot="1" x14ac:dyDescent="0.3">
      <c r="A1884" s="74"/>
      <c r="B1884" s="75"/>
      <c r="C1884" s="75"/>
      <c r="D1884" s="75"/>
      <c r="E1884" s="76"/>
    </row>
    <row r="1885" spans="1:5" ht="15.75" thickBot="1" x14ac:dyDescent="0.3">
      <c r="A1885" s="77" t="s">
        <v>2816</v>
      </c>
      <c r="B1885" s="78" t="s">
        <v>2817</v>
      </c>
      <c r="C1885" s="79" t="s">
        <v>2818</v>
      </c>
      <c r="D1885" s="79" t="s">
        <v>2819</v>
      </c>
      <c r="E1885" s="80" t="s">
        <v>2820</v>
      </c>
    </row>
    <row r="1886" spans="1:5" ht="15.75" x14ac:dyDescent="0.25">
      <c r="A1886" s="81" t="s">
        <v>2318</v>
      </c>
      <c r="B1886" s="82">
        <v>65</v>
      </c>
      <c r="C1886" s="83"/>
      <c r="D1886" s="84">
        <f t="shared" ref="D1886:D1904" si="68">IF($A1886&lt;&gt;"",VLOOKUP($A1886,PRODUITS_ET_RECETTES,4,FALSE),"")</f>
        <v>1.4888888888888889</v>
      </c>
      <c r="E1886" s="84">
        <f t="shared" ref="E1886:E1904" si="69">SUM(B1886*D1886)</f>
        <v>96.777777777777786</v>
      </c>
    </row>
    <row r="1887" spans="1:5" ht="15.75" x14ac:dyDescent="0.25">
      <c r="A1887" s="81" t="s">
        <v>571</v>
      </c>
      <c r="B1887" s="85">
        <f>0.2+0.3</f>
        <v>0.5</v>
      </c>
      <c r="C1887" s="86"/>
      <c r="D1887" s="87">
        <f t="shared" si="68"/>
        <v>5</v>
      </c>
      <c r="E1887" s="87">
        <f t="shared" si="69"/>
        <v>2.5</v>
      </c>
    </row>
    <row r="1888" spans="1:5" ht="15.75" x14ac:dyDescent="0.25">
      <c r="A1888" s="81" t="s">
        <v>1170</v>
      </c>
      <c r="B1888" s="82">
        <v>0.15</v>
      </c>
      <c r="C1888" s="83"/>
      <c r="D1888" s="84">
        <f t="shared" si="68"/>
        <v>1.76</v>
      </c>
      <c r="E1888" s="84">
        <f t="shared" si="69"/>
        <v>0.26400000000000001</v>
      </c>
    </row>
    <row r="1889" spans="1:5" ht="15.75" x14ac:dyDescent="0.25">
      <c r="A1889" s="81" t="s">
        <v>441</v>
      </c>
      <c r="B1889" s="85">
        <f>0.45+0.3</f>
        <v>0.75</v>
      </c>
      <c r="C1889" s="86"/>
      <c r="D1889" s="87">
        <f t="shared" si="68"/>
        <v>11.940000000000001</v>
      </c>
      <c r="E1889" s="87">
        <f t="shared" si="69"/>
        <v>8.9550000000000018</v>
      </c>
    </row>
    <row r="1890" spans="1:5" ht="15.75" x14ac:dyDescent="0.25">
      <c r="A1890" s="81" t="s">
        <v>1439</v>
      </c>
      <c r="B1890" s="82">
        <f>14+20</f>
        <v>34</v>
      </c>
      <c r="C1890" s="83"/>
      <c r="D1890" s="84">
        <f t="shared" si="68"/>
        <v>0.18099999999999997</v>
      </c>
      <c r="E1890" s="84">
        <f t="shared" si="69"/>
        <v>6.153999999999999</v>
      </c>
    </row>
    <row r="1891" spans="1:5" x14ac:dyDescent="0.25">
      <c r="A1891" s="81" t="s">
        <v>2260</v>
      </c>
      <c r="B1891" s="85">
        <f>0.7+1+2</f>
        <v>3.7</v>
      </c>
      <c r="C1891" s="88"/>
      <c r="D1891" s="87">
        <f t="shared" si="68"/>
        <v>1.4155</v>
      </c>
      <c r="E1891" s="87">
        <f t="shared" si="69"/>
        <v>5.2373500000000002</v>
      </c>
    </row>
    <row r="1892" spans="1:5" x14ac:dyDescent="0.25">
      <c r="A1892" s="81" t="s">
        <v>2545</v>
      </c>
      <c r="B1892" s="82">
        <v>0.2</v>
      </c>
      <c r="C1892" s="89"/>
      <c r="D1892" s="84">
        <f t="shared" si="68"/>
        <v>82.009999999999991</v>
      </c>
      <c r="E1892" s="84">
        <f t="shared" si="69"/>
        <v>16.401999999999997</v>
      </c>
    </row>
    <row r="1893" spans="1:5" x14ac:dyDescent="0.25">
      <c r="A1893" s="81" t="s">
        <v>473</v>
      </c>
      <c r="B1893" s="85">
        <v>38</v>
      </c>
      <c r="C1893" s="88"/>
      <c r="D1893" s="87">
        <f t="shared" si="68"/>
        <v>0.33695652173913043</v>
      </c>
      <c r="E1893" s="87">
        <f t="shared" si="69"/>
        <v>12.804347826086957</v>
      </c>
    </row>
    <row r="1894" spans="1:5" x14ac:dyDescent="0.25">
      <c r="A1894" s="81" t="s">
        <v>162</v>
      </c>
      <c r="B1894" s="82">
        <v>1.2</v>
      </c>
      <c r="C1894" s="89"/>
      <c r="D1894" s="84">
        <f t="shared" si="68"/>
        <v>10.142070484581497</v>
      </c>
      <c r="E1894" s="84">
        <f t="shared" si="69"/>
        <v>12.170484581497796</v>
      </c>
    </row>
    <row r="1895" spans="1:5" x14ac:dyDescent="0.25">
      <c r="A1895" s="81" t="s">
        <v>1216</v>
      </c>
      <c r="B1895" s="85">
        <v>20</v>
      </c>
      <c r="C1895" s="88"/>
      <c r="D1895" s="87">
        <f t="shared" si="68"/>
        <v>0.10217391304347827</v>
      </c>
      <c r="E1895" s="87">
        <f t="shared" si="69"/>
        <v>2.0434782608695654</v>
      </c>
    </row>
    <row r="1896" spans="1:5" x14ac:dyDescent="0.25">
      <c r="A1896" s="81" t="s">
        <v>2454</v>
      </c>
      <c r="B1896" s="82"/>
      <c r="C1896" s="89"/>
      <c r="D1896" s="84">
        <f t="shared" si="68"/>
        <v>0</v>
      </c>
      <c r="E1896" s="84">
        <f t="shared" si="69"/>
        <v>0</v>
      </c>
    </row>
    <row r="1897" spans="1:5" x14ac:dyDescent="0.25">
      <c r="A1897" s="81" t="s">
        <v>2454</v>
      </c>
      <c r="B1897" s="85"/>
      <c r="C1897" s="88"/>
      <c r="D1897" s="87">
        <f t="shared" si="68"/>
        <v>0</v>
      </c>
      <c r="E1897" s="87">
        <f t="shared" si="69"/>
        <v>0</v>
      </c>
    </row>
    <row r="1898" spans="1:5" x14ac:dyDescent="0.25">
      <c r="A1898" s="81" t="s">
        <v>2454</v>
      </c>
      <c r="B1898" s="82"/>
      <c r="C1898" s="89"/>
      <c r="D1898" s="84">
        <f t="shared" si="68"/>
        <v>0</v>
      </c>
      <c r="E1898" s="84">
        <f t="shared" si="69"/>
        <v>0</v>
      </c>
    </row>
    <row r="1899" spans="1:5" x14ac:dyDescent="0.25">
      <c r="A1899" s="81" t="s">
        <v>2454</v>
      </c>
      <c r="B1899" s="85"/>
      <c r="C1899" s="88"/>
      <c r="D1899" s="87">
        <f t="shared" si="68"/>
        <v>0</v>
      </c>
      <c r="E1899" s="87">
        <f t="shared" si="69"/>
        <v>0</v>
      </c>
    </row>
    <row r="1900" spans="1:5" x14ac:dyDescent="0.25">
      <c r="A1900" s="81" t="s">
        <v>2454</v>
      </c>
      <c r="B1900" s="82"/>
      <c r="C1900" s="89"/>
      <c r="D1900" s="84">
        <f t="shared" si="68"/>
        <v>0</v>
      </c>
      <c r="E1900" s="84">
        <f t="shared" si="69"/>
        <v>0</v>
      </c>
    </row>
    <row r="1901" spans="1:5" x14ac:dyDescent="0.25">
      <c r="A1901" s="81" t="s">
        <v>2454</v>
      </c>
      <c r="B1901" s="90"/>
      <c r="C1901" s="91"/>
      <c r="D1901" s="92">
        <f t="shared" si="68"/>
        <v>0</v>
      </c>
      <c r="E1901" s="92">
        <f t="shared" si="69"/>
        <v>0</v>
      </c>
    </row>
    <row r="1902" spans="1:5" x14ac:dyDescent="0.25">
      <c r="A1902" s="81" t="s">
        <v>2454</v>
      </c>
      <c r="B1902" s="82"/>
      <c r="C1902" s="89"/>
      <c r="D1902" s="84">
        <f t="shared" si="68"/>
        <v>0</v>
      </c>
      <c r="E1902" s="84">
        <f t="shared" si="69"/>
        <v>0</v>
      </c>
    </row>
    <row r="1903" spans="1:5" x14ac:dyDescent="0.25">
      <c r="A1903" s="81" t="s">
        <v>2454</v>
      </c>
      <c r="B1903" s="85"/>
      <c r="C1903" s="88"/>
      <c r="D1903" s="87">
        <f t="shared" si="68"/>
        <v>0</v>
      </c>
      <c r="E1903" s="87">
        <f t="shared" si="69"/>
        <v>0</v>
      </c>
    </row>
    <row r="1904" spans="1:5" ht="15.75" thickBot="1" x14ac:dyDescent="0.3">
      <c r="A1904" s="81" t="s">
        <v>2454</v>
      </c>
      <c r="B1904" s="93"/>
      <c r="C1904" s="94"/>
      <c r="D1904" s="95">
        <f t="shared" si="68"/>
        <v>0</v>
      </c>
      <c r="E1904" s="95">
        <f t="shared" si="69"/>
        <v>0</v>
      </c>
    </row>
    <row r="1905" spans="1:5" ht="16.5" thickBot="1" x14ac:dyDescent="0.3">
      <c r="A1905" s="96" t="s">
        <v>2821</v>
      </c>
      <c r="B1905" s="97"/>
      <c r="C1905" s="97"/>
      <c r="D1905" s="98" t="s">
        <v>2822</v>
      </c>
      <c r="E1905" s="99">
        <v>65</v>
      </c>
    </row>
    <row r="1906" spans="1:5" ht="15.75" x14ac:dyDescent="0.25">
      <c r="A1906" s="100"/>
      <c r="B1906" s="97"/>
      <c r="C1906" s="101"/>
      <c r="D1906" s="102" t="s">
        <v>2823</v>
      </c>
      <c r="E1906" s="103" t="s">
        <v>2551</v>
      </c>
    </row>
    <row r="1907" spans="1:5" ht="15.75" x14ac:dyDescent="0.25">
      <c r="A1907" s="104"/>
      <c r="B1907" s="105"/>
      <c r="C1907" s="106"/>
      <c r="D1907" s="102" t="s">
        <v>2824</v>
      </c>
      <c r="E1907" s="107" t="s">
        <v>2825</v>
      </c>
    </row>
    <row r="1908" spans="1:5" ht="15.75" x14ac:dyDescent="0.25">
      <c r="A1908" s="108"/>
      <c r="B1908" s="105"/>
      <c r="C1908" s="106"/>
      <c r="D1908" s="102"/>
      <c r="E1908" s="109"/>
    </row>
    <row r="1909" spans="1:5" ht="16.5" thickBot="1" x14ac:dyDescent="0.3">
      <c r="A1909" s="108"/>
      <c r="B1909" s="105"/>
      <c r="C1909" s="106"/>
      <c r="D1909" s="110"/>
      <c r="E1909" s="111"/>
    </row>
    <row r="1910" spans="1:5" ht="15.75" x14ac:dyDescent="0.25">
      <c r="A1910" s="112"/>
      <c r="B1910" s="113"/>
      <c r="C1910" s="114"/>
      <c r="D1910" s="115" t="s">
        <v>2826</v>
      </c>
      <c r="E1910" s="116"/>
    </row>
    <row r="1911" spans="1:5" ht="15.75" x14ac:dyDescent="0.25">
      <c r="A1911" s="104"/>
      <c r="B1911" s="117"/>
      <c r="C1911" s="118"/>
      <c r="D1911" s="119" t="s">
        <v>2827</v>
      </c>
      <c r="E1911" s="120"/>
    </row>
    <row r="1912" spans="1:5" ht="15.75" x14ac:dyDescent="0.25">
      <c r="A1912" s="104"/>
      <c r="B1912" s="117"/>
      <c r="C1912" s="118"/>
      <c r="D1912" s="119" t="s">
        <v>2828</v>
      </c>
      <c r="E1912" s="120"/>
    </row>
    <row r="1913" spans="1:5" ht="15.75" x14ac:dyDescent="0.25">
      <c r="A1913" s="104"/>
      <c r="B1913" s="117"/>
      <c r="C1913" s="118"/>
      <c r="D1913" s="119"/>
      <c r="E1913" s="120"/>
    </row>
    <row r="1914" spans="1:5" ht="15.75" x14ac:dyDescent="0.25">
      <c r="A1914" s="121"/>
      <c r="B1914" s="117"/>
      <c r="C1914" s="118"/>
      <c r="D1914" s="119"/>
      <c r="E1914" s="120"/>
    </row>
    <row r="1915" spans="1:5" x14ac:dyDescent="0.25">
      <c r="A1915" s="121"/>
      <c r="B1915" s="122"/>
      <c r="C1915" s="123"/>
      <c r="D1915" s="122"/>
      <c r="E1915" s="123"/>
    </row>
    <row r="1916" spans="1:5" x14ac:dyDescent="0.25">
      <c r="A1916" s="121"/>
      <c r="B1916" s="122"/>
      <c r="C1916" s="123"/>
      <c r="D1916" s="122"/>
      <c r="E1916" s="123"/>
    </row>
    <row r="1917" spans="1:5" ht="15.75" thickBot="1" x14ac:dyDescent="0.3">
      <c r="A1917" s="121"/>
      <c r="B1917" s="122"/>
      <c r="C1917" s="123"/>
      <c r="D1917" s="124"/>
      <c r="E1917" s="125"/>
    </row>
    <row r="1918" spans="1:5" ht="15.75" x14ac:dyDescent="0.25">
      <c r="A1918" s="121"/>
      <c r="B1918" s="122"/>
      <c r="C1918" s="123"/>
      <c r="D1918" s="126" t="s">
        <v>2829</v>
      </c>
      <c r="E1918" s="123"/>
    </row>
    <row r="1919" spans="1:5" x14ac:dyDescent="0.25">
      <c r="A1919" s="121"/>
      <c r="B1919" s="122"/>
      <c r="C1919" s="123"/>
      <c r="D1919" s="122"/>
      <c r="E1919" s="123"/>
    </row>
    <row r="1920" spans="1:5" x14ac:dyDescent="0.25">
      <c r="A1920" s="121"/>
      <c r="B1920" s="122"/>
      <c r="C1920" s="123"/>
      <c r="D1920" s="122" t="s">
        <v>2830</v>
      </c>
      <c r="E1920" s="123"/>
    </row>
    <row r="1921" spans="1:5" ht="15.75" thickBot="1" x14ac:dyDescent="0.3">
      <c r="A1921" s="127"/>
      <c r="B1921" s="124"/>
      <c r="C1921" s="125"/>
      <c r="D1921" s="122" t="s">
        <v>2831</v>
      </c>
      <c r="E1921" s="123"/>
    </row>
    <row r="1922" spans="1:5" ht="15.75" x14ac:dyDescent="0.25">
      <c r="A1922" s="128" t="s">
        <v>2832</v>
      </c>
      <c r="B1922" s="129"/>
      <c r="C1922" s="129"/>
      <c r="D1922" s="121" t="s">
        <v>2833</v>
      </c>
      <c r="E1922" s="123"/>
    </row>
    <row r="1923" spans="1:5" ht="15.75" x14ac:dyDescent="0.25">
      <c r="A1923" s="130"/>
      <c r="B1923" s="131"/>
      <c r="C1923" s="131"/>
      <c r="D1923" s="132" t="s">
        <v>2834</v>
      </c>
      <c r="E1923" s="120"/>
    </row>
    <row r="1924" spans="1:5" ht="77.25" x14ac:dyDescent="0.25">
      <c r="A1924" s="130"/>
      <c r="B1924" s="131"/>
      <c r="C1924" s="131"/>
      <c r="D1924" s="133" t="s">
        <v>2835</v>
      </c>
      <c r="E1924" s="134"/>
    </row>
    <row r="1925" spans="1:5" x14ac:dyDescent="0.25">
      <c r="A1925" s="130"/>
      <c r="B1925" s="129"/>
      <c r="C1925" s="129"/>
      <c r="D1925" s="135" t="s">
        <v>2836</v>
      </c>
      <c r="E1925" s="136"/>
    </row>
    <row r="1926" spans="1:5" x14ac:dyDescent="0.25">
      <c r="A1926" s="130"/>
      <c r="B1926" s="129"/>
      <c r="C1926" s="129"/>
      <c r="D1926" s="137"/>
      <c r="E1926" s="136"/>
    </row>
    <row r="1927" spans="1:5" x14ac:dyDescent="0.25">
      <c r="A1927" s="130"/>
      <c r="B1927" s="129"/>
      <c r="C1927" s="129"/>
      <c r="D1927" s="121"/>
      <c r="E1927" s="123"/>
    </row>
    <row r="1928" spans="1:5" x14ac:dyDescent="0.25">
      <c r="A1928" s="130"/>
      <c r="B1928" s="129"/>
      <c r="C1928" s="129"/>
      <c r="D1928" s="121"/>
      <c r="E1928" s="123"/>
    </row>
    <row r="1929" spans="1:5" x14ac:dyDescent="0.25">
      <c r="A1929" s="130"/>
      <c r="B1929" s="129"/>
      <c r="C1929" s="129"/>
      <c r="D1929" s="121"/>
      <c r="E1929" s="123"/>
    </row>
    <row r="1930" spans="1:5" ht="15.75" thickBot="1" x14ac:dyDescent="0.3">
      <c r="A1930" s="130"/>
      <c r="B1930" s="129"/>
      <c r="C1930" s="129"/>
      <c r="D1930" s="121"/>
      <c r="E1930" s="123"/>
    </row>
    <row r="1931" spans="1:5" ht="15.75" x14ac:dyDescent="0.25">
      <c r="A1931" s="130"/>
      <c r="B1931" s="129"/>
      <c r="C1931" s="129"/>
      <c r="D1931" s="138" t="s">
        <v>2837</v>
      </c>
      <c r="E1931" s="139">
        <f>SUM(E1886:E1904)</f>
        <v>163.30843844623209</v>
      </c>
    </row>
    <row r="1932" spans="1:5" ht="15.75" x14ac:dyDescent="0.25">
      <c r="A1932" s="130"/>
      <c r="B1932" s="129"/>
      <c r="C1932" s="129"/>
      <c r="D1932" s="138" t="s">
        <v>2822</v>
      </c>
      <c r="E1932" s="140">
        <f>E1905</f>
        <v>65</v>
      </c>
    </row>
    <row r="1933" spans="1:5" ht="15.75" x14ac:dyDescent="0.25">
      <c r="A1933" s="130"/>
      <c r="B1933" s="129"/>
      <c r="C1933" s="129"/>
      <c r="D1933" s="138" t="s">
        <v>2838</v>
      </c>
      <c r="E1933" s="141">
        <f>E1931/E1932</f>
        <v>2.5124375145574169</v>
      </c>
    </row>
    <row r="1934" spans="1:5" ht="15.75" x14ac:dyDescent="0.25">
      <c r="A1934" s="130"/>
      <c r="B1934" s="129"/>
      <c r="C1934" s="129"/>
      <c r="D1934" s="138" t="s">
        <v>2839</v>
      </c>
      <c r="E1934" s="141">
        <v>0.1</v>
      </c>
    </row>
    <row r="1935" spans="1:5" ht="15.75" x14ac:dyDescent="0.25">
      <c r="A1935" s="130"/>
      <c r="B1935" s="129"/>
      <c r="C1935" s="129"/>
      <c r="D1935" s="138" t="s">
        <v>2840</v>
      </c>
      <c r="E1935" s="141">
        <f>E1933+E1934</f>
        <v>2.612437514557417</v>
      </c>
    </row>
    <row r="1936" spans="1:5" ht="15.75" x14ac:dyDescent="0.25">
      <c r="A1936" s="130"/>
      <c r="B1936" s="129"/>
      <c r="C1936" s="129"/>
      <c r="D1936" s="138" t="s">
        <v>2841</v>
      </c>
      <c r="E1936" s="142">
        <v>9</v>
      </c>
    </row>
    <row r="1937" spans="1:5" ht="16.5" thickBot="1" x14ac:dyDescent="0.3">
      <c r="A1937" s="143"/>
      <c r="B1937" s="144"/>
      <c r="C1937" s="144"/>
      <c r="D1937" s="138" t="s">
        <v>2842</v>
      </c>
      <c r="E1937" s="145">
        <f>E1935/E1936</f>
        <v>0.29027083495082412</v>
      </c>
    </row>
    <row r="1938" spans="1:5" x14ac:dyDescent="0.25">
      <c r="A1938" s="146"/>
      <c r="B1938" s="147"/>
      <c r="C1938" s="148"/>
      <c r="D1938" s="148"/>
      <c r="E1938" s="149"/>
    </row>
    <row r="1939" spans="1:5" ht="15.75" thickBot="1" x14ac:dyDescent="0.3">
      <c r="A1939" s="150"/>
      <c r="B1939" s="151"/>
      <c r="C1939" s="152"/>
      <c r="D1939" s="152"/>
      <c r="E1939" s="153"/>
    </row>
    <row r="1940" spans="1:5" ht="30" x14ac:dyDescent="0.4">
      <c r="A1940" s="70" t="s">
        <v>2814</v>
      </c>
      <c r="B1940" s="155" t="s">
        <v>2895</v>
      </c>
      <c r="C1940" s="154"/>
      <c r="D1940" s="72"/>
      <c r="E1940" s="73"/>
    </row>
    <row r="1941" spans="1:5" ht="15.75" thickBot="1" x14ac:dyDescent="0.3">
      <c r="A1941" s="74"/>
      <c r="B1941" s="75"/>
      <c r="C1941" s="75"/>
      <c r="D1941" s="75"/>
      <c r="E1941" s="76"/>
    </row>
    <row r="1942" spans="1:5" ht="15.75" thickBot="1" x14ac:dyDescent="0.3">
      <c r="A1942" s="77" t="s">
        <v>2816</v>
      </c>
      <c r="B1942" s="78" t="s">
        <v>2817</v>
      </c>
      <c r="C1942" s="79" t="s">
        <v>2818</v>
      </c>
      <c r="D1942" s="79" t="s">
        <v>2819</v>
      </c>
      <c r="E1942" s="80" t="s">
        <v>2820</v>
      </c>
    </row>
    <row r="1943" spans="1:5" ht="15.75" x14ac:dyDescent="0.25">
      <c r="A1943" s="81" t="s">
        <v>49</v>
      </c>
      <c r="B1943" s="82">
        <v>5</v>
      </c>
      <c r="C1943" s="83"/>
      <c r="D1943" s="84">
        <f t="shared" ref="D1943:D1961" si="70">IF($A1943&lt;&gt;"",VLOOKUP($A1943,PRODUITS_ET_RECETTES,4,FALSE),"")</f>
        <v>4.4545454545454541</v>
      </c>
      <c r="E1943" s="84">
        <f t="shared" ref="E1943:E1961" si="71">SUM(B1943*D1943)</f>
        <v>22.27272727272727</v>
      </c>
    </row>
    <row r="1944" spans="1:5" ht="15.75" x14ac:dyDescent="0.25">
      <c r="A1944" s="81" t="s">
        <v>1439</v>
      </c>
      <c r="B1944" s="85">
        <f>2+10</f>
        <v>12</v>
      </c>
      <c r="C1944" s="86"/>
      <c r="D1944" s="87">
        <f t="shared" si="70"/>
        <v>0.18099999999999997</v>
      </c>
      <c r="E1944" s="87">
        <f t="shared" si="71"/>
        <v>2.1719999999999997</v>
      </c>
    </row>
    <row r="1945" spans="1:5" ht="15.75" x14ac:dyDescent="0.25">
      <c r="A1945" s="81" t="s">
        <v>2260</v>
      </c>
      <c r="B1945" s="82">
        <f>0.2+0.2+0.5+0.16+0.175</f>
        <v>1.2350000000000001</v>
      </c>
      <c r="C1945" s="83"/>
      <c r="D1945" s="84">
        <f t="shared" si="70"/>
        <v>1.4155</v>
      </c>
      <c r="E1945" s="84">
        <f t="shared" si="71"/>
        <v>1.7481425000000002</v>
      </c>
    </row>
    <row r="1946" spans="1:5" ht="15.75" x14ac:dyDescent="0.25">
      <c r="A1946" s="81" t="s">
        <v>976</v>
      </c>
      <c r="B1946" s="85">
        <v>10</v>
      </c>
      <c r="C1946" s="86"/>
      <c r="D1946" s="87">
        <f t="shared" si="70"/>
        <v>0.17599999999999999</v>
      </c>
      <c r="E1946" s="87">
        <f t="shared" si="71"/>
        <v>1.7599999999999998</v>
      </c>
    </row>
    <row r="1947" spans="1:5" ht="15.75" x14ac:dyDescent="0.25">
      <c r="A1947" s="81" t="s">
        <v>1216</v>
      </c>
      <c r="B1947" s="82">
        <f>6+3</f>
        <v>9</v>
      </c>
      <c r="C1947" s="83"/>
      <c r="D1947" s="84">
        <f t="shared" si="70"/>
        <v>0.10217391304347827</v>
      </c>
      <c r="E1947" s="84">
        <f t="shared" si="71"/>
        <v>0.91956521739130437</v>
      </c>
    </row>
    <row r="1948" spans="1:5" x14ac:dyDescent="0.25">
      <c r="A1948" s="81" t="s">
        <v>1633</v>
      </c>
      <c r="B1948" s="85">
        <v>7.0000000000000001E-3</v>
      </c>
      <c r="C1948" s="88"/>
      <c r="D1948" s="87">
        <f t="shared" si="70"/>
        <v>88.85</v>
      </c>
      <c r="E1948" s="87">
        <f t="shared" si="71"/>
        <v>0.62195</v>
      </c>
    </row>
    <row r="1949" spans="1:5" x14ac:dyDescent="0.25">
      <c r="A1949" s="81" t="s">
        <v>1011</v>
      </c>
      <c r="B1949" s="82">
        <v>7.0000000000000001E-3</v>
      </c>
      <c r="C1949" s="89"/>
      <c r="D1949" s="84">
        <f t="shared" si="70"/>
        <v>158</v>
      </c>
      <c r="E1949" s="84">
        <f t="shared" si="71"/>
        <v>1.1060000000000001</v>
      </c>
    </row>
    <row r="1950" spans="1:5" x14ac:dyDescent="0.25">
      <c r="A1950" s="81" t="s">
        <v>1298</v>
      </c>
      <c r="B1950" s="85">
        <v>0.03</v>
      </c>
      <c r="C1950" s="88"/>
      <c r="D1950" s="87">
        <f t="shared" si="70"/>
        <v>35</v>
      </c>
      <c r="E1950" s="87">
        <f t="shared" si="71"/>
        <v>1.05</v>
      </c>
    </row>
    <row r="1951" spans="1:5" x14ac:dyDescent="0.25">
      <c r="A1951" s="81" t="s">
        <v>2259</v>
      </c>
      <c r="B1951" s="82">
        <v>0.42</v>
      </c>
      <c r="C1951" s="89"/>
      <c r="D1951" s="84">
        <f t="shared" si="70"/>
        <v>2.12</v>
      </c>
      <c r="E1951" s="84">
        <f t="shared" si="71"/>
        <v>0.89039999999999997</v>
      </c>
    </row>
    <row r="1952" spans="1:5" x14ac:dyDescent="0.25">
      <c r="A1952" s="81" t="s">
        <v>44</v>
      </c>
      <c r="B1952" s="85">
        <v>0.40500000000000003</v>
      </c>
      <c r="C1952" s="88"/>
      <c r="D1952" s="87">
        <f t="shared" si="70"/>
        <v>19.95</v>
      </c>
      <c r="E1952" s="87">
        <f t="shared" si="71"/>
        <v>8.0797500000000007</v>
      </c>
    </row>
    <row r="1953" spans="1:5" x14ac:dyDescent="0.25">
      <c r="A1953" s="81" t="s">
        <v>1420</v>
      </c>
      <c r="B1953" s="82">
        <f>0.2+0.3</f>
        <v>0.5</v>
      </c>
      <c r="C1953" s="89"/>
      <c r="D1953" s="84">
        <f t="shared" si="70"/>
        <v>5.45</v>
      </c>
      <c r="E1953" s="84">
        <f t="shared" si="71"/>
        <v>2.7250000000000001</v>
      </c>
    </row>
    <row r="1954" spans="1:5" x14ac:dyDescent="0.25">
      <c r="A1954" s="81" t="s">
        <v>1819</v>
      </c>
      <c r="B1954" s="85">
        <v>0.5</v>
      </c>
      <c r="C1954" s="88"/>
      <c r="D1954" s="87">
        <f t="shared" si="70"/>
        <v>7.56</v>
      </c>
      <c r="E1954" s="87">
        <f t="shared" si="71"/>
        <v>3.78</v>
      </c>
    </row>
    <row r="1955" spans="1:5" x14ac:dyDescent="0.25">
      <c r="A1955" s="81" t="s">
        <v>1824</v>
      </c>
      <c r="B1955" s="82">
        <v>0.25</v>
      </c>
      <c r="C1955" s="89"/>
      <c r="D1955" s="84">
        <f t="shared" si="70"/>
        <v>9.5400000000000009</v>
      </c>
      <c r="E1955" s="84">
        <f t="shared" si="71"/>
        <v>2.3850000000000002</v>
      </c>
    </row>
    <row r="1956" spans="1:5" x14ac:dyDescent="0.25">
      <c r="A1956" s="81" t="s">
        <v>1421</v>
      </c>
      <c r="B1956" s="85">
        <v>1</v>
      </c>
      <c r="C1956" s="88"/>
      <c r="D1956" s="87">
        <f t="shared" si="70"/>
        <v>12.05</v>
      </c>
      <c r="E1956" s="87">
        <f t="shared" si="71"/>
        <v>12.05</v>
      </c>
    </row>
    <row r="1957" spans="1:5" x14ac:dyDescent="0.25">
      <c r="A1957" s="81" t="s">
        <v>5</v>
      </c>
      <c r="B1957" s="82">
        <v>6.0000000000000001E-3</v>
      </c>
      <c r="C1957" s="89"/>
      <c r="D1957" s="84">
        <f t="shared" si="70"/>
        <v>90</v>
      </c>
      <c r="E1957" s="84">
        <f t="shared" si="71"/>
        <v>0.54</v>
      </c>
    </row>
    <row r="1958" spans="1:5" x14ac:dyDescent="0.25">
      <c r="A1958" s="81" t="s">
        <v>1404</v>
      </c>
      <c r="B1958" s="90">
        <v>0.2</v>
      </c>
      <c r="C1958" s="91"/>
      <c r="D1958" s="92">
        <f t="shared" si="70"/>
        <v>30</v>
      </c>
      <c r="E1958" s="92">
        <f t="shared" si="71"/>
        <v>6</v>
      </c>
    </row>
    <row r="1959" spans="1:5" x14ac:dyDescent="0.25">
      <c r="A1959" s="81" t="s">
        <v>2454</v>
      </c>
      <c r="B1959" s="82"/>
      <c r="C1959" s="89"/>
      <c r="D1959" s="84">
        <f t="shared" si="70"/>
        <v>0</v>
      </c>
      <c r="E1959" s="84">
        <f t="shared" si="71"/>
        <v>0</v>
      </c>
    </row>
    <row r="1960" spans="1:5" x14ac:dyDescent="0.25">
      <c r="A1960" s="81" t="s">
        <v>2454</v>
      </c>
      <c r="B1960" s="85"/>
      <c r="C1960" s="88"/>
      <c r="D1960" s="87">
        <f t="shared" si="70"/>
        <v>0</v>
      </c>
      <c r="E1960" s="87">
        <f t="shared" si="71"/>
        <v>0</v>
      </c>
    </row>
    <row r="1961" spans="1:5" ht="15.75" thickBot="1" x14ac:dyDescent="0.3">
      <c r="A1961" s="81" t="s">
        <v>2454</v>
      </c>
      <c r="B1961" s="93"/>
      <c r="C1961" s="94"/>
      <c r="D1961" s="95">
        <f t="shared" si="70"/>
        <v>0</v>
      </c>
      <c r="E1961" s="95">
        <f t="shared" si="71"/>
        <v>0</v>
      </c>
    </row>
    <row r="1962" spans="1:5" ht="16.5" thickBot="1" x14ac:dyDescent="0.3">
      <c r="A1962" s="96" t="s">
        <v>2821</v>
      </c>
      <c r="B1962" s="97"/>
      <c r="C1962" s="97"/>
      <c r="D1962" s="98" t="s">
        <v>2822</v>
      </c>
      <c r="E1962" s="99">
        <v>48</v>
      </c>
    </row>
    <row r="1963" spans="1:5" ht="15.75" x14ac:dyDescent="0.25">
      <c r="A1963" s="100"/>
      <c r="B1963" s="97"/>
      <c r="C1963" s="101"/>
      <c r="D1963" s="102" t="s">
        <v>2823</v>
      </c>
      <c r="E1963" s="103" t="s">
        <v>2551</v>
      </c>
    </row>
    <row r="1964" spans="1:5" ht="15.75" x14ac:dyDescent="0.25">
      <c r="A1964" s="104"/>
      <c r="B1964" s="105"/>
      <c r="C1964" s="106"/>
      <c r="D1964" s="102" t="s">
        <v>2824</v>
      </c>
      <c r="E1964" s="107" t="s">
        <v>2825</v>
      </c>
    </row>
    <row r="1965" spans="1:5" ht="15.75" x14ac:dyDescent="0.25">
      <c r="A1965" s="108"/>
      <c r="B1965" s="105"/>
      <c r="C1965" s="106"/>
      <c r="D1965" s="102"/>
      <c r="E1965" s="109"/>
    </row>
    <row r="1966" spans="1:5" ht="16.5" thickBot="1" x14ac:dyDescent="0.3">
      <c r="A1966" s="108"/>
      <c r="B1966" s="105"/>
      <c r="C1966" s="106"/>
      <c r="D1966" s="110"/>
      <c r="E1966" s="111"/>
    </row>
    <row r="1967" spans="1:5" ht="15.75" x14ac:dyDescent="0.25">
      <c r="A1967" s="112"/>
      <c r="B1967" s="113"/>
      <c r="C1967" s="114"/>
      <c r="D1967" s="115" t="s">
        <v>2826</v>
      </c>
      <c r="E1967" s="116"/>
    </row>
    <row r="1968" spans="1:5" ht="15.75" x14ac:dyDescent="0.25">
      <c r="A1968" s="104"/>
      <c r="B1968" s="117"/>
      <c r="C1968" s="118"/>
      <c r="D1968" s="119" t="s">
        <v>2827</v>
      </c>
      <c r="E1968" s="120"/>
    </row>
    <row r="1969" spans="1:5" ht="15.75" x14ac:dyDescent="0.25">
      <c r="A1969" s="104"/>
      <c r="B1969" s="117"/>
      <c r="C1969" s="118"/>
      <c r="D1969" s="119" t="s">
        <v>2828</v>
      </c>
      <c r="E1969" s="120"/>
    </row>
    <row r="1970" spans="1:5" ht="15.75" x14ac:dyDescent="0.25">
      <c r="A1970" s="104"/>
      <c r="B1970" s="117"/>
      <c r="C1970" s="118"/>
      <c r="D1970" s="119"/>
      <c r="E1970" s="120"/>
    </row>
    <row r="1971" spans="1:5" ht="15.75" x14ac:dyDescent="0.25">
      <c r="A1971" s="121"/>
      <c r="B1971" s="117"/>
      <c r="C1971" s="118"/>
      <c r="D1971" s="119"/>
      <c r="E1971" s="120"/>
    </row>
    <row r="1972" spans="1:5" x14ac:dyDescent="0.25">
      <c r="A1972" s="121"/>
      <c r="B1972" s="122"/>
      <c r="C1972" s="123"/>
      <c r="D1972" s="122"/>
      <c r="E1972" s="123"/>
    </row>
    <row r="1973" spans="1:5" x14ac:dyDescent="0.25">
      <c r="A1973" s="121"/>
      <c r="B1973" s="122"/>
      <c r="C1973" s="123"/>
      <c r="D1973" s="122"/>
      <c r="E1973" s="123"/>
    </row>
    <row r="1974" spans="1:5" ht="15.75" thickBot="1" x14ac:dyDescent="0.3">
      <c r="A1974" s="121"/>
      <c r="B1974" s="122"/>
      <c r="C1974" s="123"/>
      <c r="D1974" s="124"/>
      <c r="E1974" s="125"/>
    </row>
    <row r="1975" spans="1:5" ht="15.75" x14ac:dyDescent="0.25">
      <c r="A1975" s="121"/>
      <c r="B1975" s="122"/>
      <c r="C1975" s="123"/>
      <c r="D1975" s="126" t="s">
        <v>2829</v>
      </c>
      <c r="E1975" s="123"/>
    </row>
    <row r="1976" spans="1:5" x14ac:dyDescent="0.25">
      <c r="A1976" s="121"/>
      <c r="B1976" s="122"/>
      <c r="C1976" s="123"/>
      <c r="D1976" s="122"/>
      <c r="E1976" s="123"/>
    </row>
    <row r="1977" spans="1:5" x14ac:dyDescent="0.25">
      <c r="A1977" s="121"/>
      <c r="B1977" s="122"/>
      <c r="C1977" s="123"/>
      <c r="D1977" s="122" t="s">
        <v>2830</v>
      </c>
      <c r="E1977" s="123"/>
    </row>
    <row r="1978" spans="1:5" ht="15.75" thickBot="1" x14ac:dyDescent="0.3">
      <c r="A1978" s="127"/>
      <c r="B1978" s="124"/>
      <c r="C1978" s="125"/>
      <c r="D1978" s="122" t="s">
        <v>2831</v>
      </c>
      <c r="E1978" s="123"/>
    </row>
    <row r="1979" spans="1:5" ht="15.75" x14ac:dyDescent="0.25">
      <c r="A1979" s="128" t="s">
        <v>2832</v>
      </c>
      <c r="B1979" s="129"/>
      <c r="C1979" s="129"/>
      <c r="D1979" s="121" t="s">
        <v>2833</v>
      </c>
      <c r="E1979" s="123"/>
    </row>
    <row r="1980" spans="1:5" ht="15.75" x14ac:dyDescent="0.25">
      <c r="A1980" s="130"/>
      <c r="B1980" s="131"/>
      <c r="C1980" s="131"/>
      <c r="D1980" s="132" t="s">
        <v>2834</v>
      </c>
      <c r="E1980" s="120"/>
    </row>
    <row r="1981" spans="1:5" ht="77.25" x14ac:dyDescent="0.25">
      <c r="A1981" s="130"/>
      <c r="B1981" s="131"/>
      <c r="C1981" s="131"/>
      <c r="D1981" s="133" t="s">
        <v>2835</v>
      </c>
      <c r="E1981" s="134"/>
    </row>
    <row r="1982" spans="1:5" x14ac:dyDescent="0.25">
      <c r="A1982" s="130"/>
      <c r="B1982" s="129"/>
      <c r="C1982" s="129"/>
      <c r="D1982" s="135" t="s">
        <v>2836</v>
      </c>
      <c r="E1982" s="136"/>
    </row>
    <row r="1983" spans="1:5" x14ac:dyDescent="0.25">
      <c r="A1983" s="130"/>
      <c r="B1983" s="129"/>
      <c r="C1983" s="129"/>
      <c r="D1983" s="137"/>
      <c r="E1983" s="136"/>
    </row>
    <row r="1984" spans="1:5" x14ac:dyDescent="0.25">
      <c r="A1984" s="130"/>
      <c r="B1984" s="129"/>
      <c r="C1984" s="129"/>
      <c r="D1984" s="121"/>
      <c r="E1984" s="123"/>
    </row>
    <row r="1985" spans="1:5" x14ac:dyDescent="0.25">
      <c r="A1985" s="130"/>
      <c r="B1985" s="129"/>
      <c r="C1985" s="129"/>
      <c r="D1985" s="121"/>
      <c r="E1985" s="123"/>
    </row>
    <row r="1986" spans="1:5" x14ac:dyDescent="0.25">
      <c r="A1986" s="130"/>
      <c r="B1986" s="129"/>
      <c r="C1986" s="129"/>
      <c r="D1986" s="121"/>
      <c r="E1986" s="123"/>
    </row>
    <row r="1987" spans="1:5" ht="15.75" thickBot="1" x14ac:dyDescent="0.3">
      <c r="A1987" s="130"/>
      <c r="B1987" s="129"/>
      <c r="C1987" s="129"/>
      <c r="D1987" s="121"/>
      <c r="E1987" s="123"/>
    </row>
    <row r="1988" spans="1:5" ht="15.75" x14ac:dyDescent="0.25">
      <c r="A1988" s="130"/>
      <c r="B1988" s="129"/>
      <c r="C1988" s="129"/>
      <c r="D1988" s="138" t="s">
        <v>2837</v>
      </c>
      <c r="E1988" s="139">
        <f>SUM(E1943:E1961)</f>
        <v>68.100534990118575</v>
      </c>
    </row>
    <row r="1989" spans="1:5" ht="15.75" x14ac:dyDescent="0.25">
      <c r="A1989" s="130"/>
      <c r="B1989" s="129"/>
      <c r="C1989" s="129"/>
      <c r="D1989" s="138" t="s">
        <v>2822</v>
      </c>
      <c r="E1989" s="140">
        <f>E1962</f>
        <v>48</v>
      </c>
    </row>
    <row r="1990" spans="1:5" ht="15.75" x14ac:dyDescent="0.25">
      <c r="A1990" s="130"/>
      <c r="B1990" s="129"/>
      <c r="C1990" s="129"/>
      <c r="D1990" s="138" t="s">
        <v>2838</v>
      </c>
      <c r="E1990" s="141">
        <f>E1988/E1989</f>
        <v>1.4187611456274702</v>
      </c>
    </row>
    <row r="1991" spans="1:5" ht="15.75" x14ac:dyDescent="0.25">
      <c r="A1991" s="130"/>
      <c r="B1991" s="129"/>
      <c r="C1991" s="129"/>
      <c r="D1991" s="138" t="s">
        <v>2839</v>
      </c>
      <c r="E1991" s="141">
        <v>0.2</v>
      </c>
    </row>
    <row r="1992" spans="1:5" ht="15.75" x14ac:dyDescent="0.25">
      <c r="A1992" s="130"/>
      <c r="B1992" s="129"/>
      <c r="C1992" s="129"/>
      <c r="D1992" s="138" t="s">
        <v>2840</v>
      </c>
      <c r="E1992" s="141">
        <f>E1990+E1991</f>
        <v>1.6187611456274702</v>
      </c>
    </row>
    <row r="1993" spans="1:5" ht="15.75" x14ac:dyDescent="0.25">
      <c r="A1993" s="130"/>
      <c r="B1993" s="129"/>
      <c r="C1993" s="129"/>
      <c r="D1993" s="138" t="s">
        <v>2841</v>
      </c>
      <c r="E1993" s="142">
        <v>9</v>
      </c>
    </row>
    <row r="1994" spans="1:5" ht="16.5" thickBot="1" x14ac:dyDescent="0.3">
      <c r="A1994" s="143"/>
      <c r="B1994" s="144"/>
      <c r="C1994" s="144"/>
      <c r="D1994" s="138" t="s">
        <v>2842</v>
      </c>
      <c r="E1994" s="145">
        <f>E1992/E1993</f>
        <v>0.17986234951416336</v>
      </c>
    </row>
    <row r="1995" spans="1:5" x14ac:dyDescent="0.25">
      <c r="A1995" s="146"/>
      <c r="B1995" s="147"/>
      <c r="C1995" s="148"/>
      <c r="D1995" s="148"/>
      <c r="E1995" s="149"/>
    </row>
    <row r="1996" spans="1:5" ht="15.75" thickBot="1" x14ac:dyDescent="0.3">
      <c r="A1996" s="150"/>
      <c r="B1996" s="151"/>
      <c r="C1996" s="152"/>
      <c r="D1996" s="152"/>
      <c r="E1996" s="153"/>
    </row>
    <row r="1997" spans="1:5" ht="30" x14ac:dyDescent="0.4">
      <c r="A1997" s="70" t="s">
        <v>2814</v>
      </c>
      <c r="B1997" s="155" t="s">
        <v>2896</v>
      </c>
      <c r="C1997" s="154"/>
      <c r="D1997" s="72"/>
      <c r="E1997" s="73"/>
    </row>
    <row r="1998" spans="1:5" ht="15.75" thickBot="1" x14ac:dyDescent="0.3">
      <c r="A1998" s="74"/>
      <c r="B1998" s="75"/>
      <c r="C1998" s="75"/>
      <c r="D1998" s="75"/>
      <c r="E1998" s="76"/>
    </row>
    <row r="1999" spans="1:5" ht="15.75" thickBot="1" x14ac:dyDescent="0.3">
      <c r="A1999" s="77" t="s">
        <v>2816</v>
      </c>
      <c r="B1999" s="78" t="s">
        <v>2817</v>
      </c>
      <c r="C1999" s="79" t="s">
        <v>2818</v>
      </c>
      <c r="D1999" s="79" t="s">
        <v>2819</v>
      </c>
      <c r="E1999" s="80" t="s">
        <v>2820</v>
      </c>
    </row>
    <row r="2000" spans="1:5" ht="15.75" x14ac:dyDescent="0.25">
      <c r="A2000" s="81" t="s">
        <v>1439</v>
      </c>
      <c r="B2000" s="82">
        <f>7+24+6</f>
        <v>37</v>
      </c>
      <c r="C2000" s="83"/>
      <c r="D2000" s="84">
        <f t="shared" ref="D2000:D2018" si="72">IF($A2000&lt;&gt;"",VLOOKUP($A2000,PRODUITS_ET_RECETTES,4,FALSE),"")</f>
        <v>0.18099999999999997</v>
      </c>
      <c r="E2000" s="84">
        <f t="shared" ref="E2000:E2018" si="73">SUM(B2000*D2000)</f>
        <v>6.6969999999999992</v>
      </c>
    </row>
    <row r="2001" spans="1:5" ht="15.75" x14ac:dyDescent="0.25">
      <c r="A2001" s="81" t="s">
        <v>1170</v>
      </c>
      <c r="B2001" s="85">
        <f>1.665+0.16</f>
        <v>1.825</v>
      </c>
      <c r="C2001" s="86"/>
      <c r="D2001" s="87">
        <f t="shared" si="72"/>
        <v>1.76</v>
      </c>
      <c r="E2001" s="87">
        <f t="shared" si="73"/>
        <v>3.2119999999999997</v>
      </c>
    </row>
    <row r="2002" spans="1:5" ht="15.75" x14ac:dyDescent="0.25">
      <c r="A2002" s="81" t="s">
        <v>2260</v>
      </c>
      <c r="B2002" s="82">
        <f>0.333+0.005+0.72</f>
        <v>1.0580000000000001</v>
      </c>
      <c r="C2002" s="83"/>
      <c r="D2002" s="84">
        <f t="shared" si="72"/>
        <v>1.4155</v>
      </c>
      <c r="E2002" s="84">
        <f t="shared" si="73"/>
        <v>1.4975990000000001</v>
      </c>
    </row>
    <row r="2003" spans="1:5" ht="15.75" x14ac:dyDescent="0.25">
      <c r="A2003" s="81" t="s">
        <v>773</v>
      </c>
      <c r="B2003" s="85">
        <v>0.18</v>
      </c>
      <c r="C2003" s="86"/>
      <c r="D2003" s="87">
        <f t="shared" si="72"/>
        <v>0.74249999999999994</v>
      </c>
      <c r="E2003" s="87">
        <f t="shared" si="73"/>
        <v>0.13364999999999999</v>
      </c>
    </row>
    <row r="2004" spans="1:5" ht="15.75" x14ac:dyDescent="0.25">
      <c r="A2004" s="81" t="s">
        <v>780</v>
      </c>
      <c r="B2004" s="82">
        <f>0.116+0.09</f>
        <v>0.20600000000000002</v>
      </c>
      <c r="C2004" s="83"/>
      <c r="D2004" s="84">
        <f t="shared" si="72"/>
        <v>3.3079999999999998</v>
      </c>
      <c r="E2004" s="84">
        <f t="shared" si="73"/>
        <v>0.68144800000000005</v>
      </c>
    </row>
    <row r="2005" spans="1:5" x14ac:dyDescent="0.25">
      <c r="A2005" s="81" t="s">
        <v>571</v>
      </c>
      <c r="B2005" s="85">
        <f>1.232+0.4</f>
        <v>1.6320000000000001</v>
      </c>
      <c r="C2005" s="88"/>
      <c r="D2005" s="87">
        <f t="shared" si="72"/>
        <v>5</v>
      </c>
      <c r="E2005" s="87">
        <f t="shared" si="73"/>
        <v>8.16</v>
      </c>
    </row>
    <row r="2006" spans="1:5" x14ac:dyDescent="0.25">
      <c r="A2006" s="81" t="s">
        <v>1768</v>
      </c>
      <c r="B2006" s="82">
        <v>0.28000000000000003</v>
      </c>
      <c r="C2006" s="89"/>
      <c r="D2006" s="84">
        <f t="shared" si="72"/>
        <v>15.84</v>
      </c>
      <c r="E2006" s="84">
        <f t="shared" si="73"/>
        <v>4.4352</v>
      </c>
    </row>
    <row r="2007" spans="1:5" x14ac:dyDescent="0.25">
      <c r="A2007" s="81" t="s">
        <v>1801</v>
      </c>
      <c r="B2007" s="85">
        <f>1.3+0.15</f>
        <v>1.45</v>
      </c>
      <c r="C2007" s="88"/>
      <c r="D2007" s="87">
        <f t="shared" si="72"/>
        <v>16.552</v>
      </c>
      <c r="E2007" s="87">
        <f t="shared" si="73"/>
        <v>24.000399999999999</v>
      </c>
    </row>
    <row r="2008" spans="1:5" x14ac:dyDescent="0.25">
      <c r="A2008" s="81" t="s">
        <v>162</v>
      </c>
      <c r="B2008" s="82">
        <v>0.15</v>
      </c>
      <c r="C2008" s="89"/>
      <c r="D2008" s="84">
        <f t="shared" si="72"/>
        <v>10.142070484581497</v>
      </c>
      <c r="E2008" s="84">
        <f t="shared" si="73"/>
        <v>1.5213105726872245</v>
      </c>
    </row>
    <row r="2009" spans="1:5" x14ac:dyDescent="0.25">
      <c r="A2009" s="81" t="s">
        <v>2209</v>
      </c>
      <c r="B2009" s="85">
        <v>5.0000000000000001E-3</v>
      </c>
      <c r="C2009" s="88"/>
      <c r="D2009" s="87">
        <f t="shared" si="72"/>
        <v>1.5250000000000001</v>
      </c>
      <c r="E2009" s="87">
        <f t="shared" si="73"/>
        <v>7.6250000000000007E-3</v>
      </c>
    </row>
    <row r="2010" spans="1:5" x14ac:dyDescent="0.25">
      <c r="A2010" s="81" t="s">
        <v>1003</v>
      </c>
      <c r="B2010" s="82">
        <v>3</v>
      </c>
      <c r="C2010" s="89"/>
      <c r="D2010" s="84">
        <f t="shared" si="72"/>
        <v>4.6422799999999995</v>
      </c>
      <c r="E2010" s="84">
        <f t="shared" si="73"/>
        <v>13.926839999999999</v>
      </c>
    </row>
    <row r="2011" spans="1:5" x14ac:dyDescent="0.25">
      <c r="A2011" s="81" t="s">
        <v>441</v>
      </c>
      <c r="B2011" s="85">
        <v>0.1</v>
      </c>
      <c r="C2011" s="88"/>
      <c r="D2011" s="87">
        <f t="shared" si="72"/>
        <v>11.940000000000001</v>
      </c>
      <c r="E2011" s="87">
        <f t="shared" si="73"/>
        <v>1.1940000000000002</v>
      </c>
    </row>
    <row r="2012" spans="1:5" x14ac:dyDescent="0.25">
      <c r="A2012" s="81" t="s">
        <v>43</v>
      </c>
      <c r="B2012" s="82">
        <v>0.3</v>
      </c>
      <c r="C2012" s="89"/>
      <c r="D2012" s="84">
        <f t="shared" si="72"/>
        <v>15.469999999999999</v>
      </c>
      <c r="E2012" s="84">
        <f t="shared" si="73"/>
        <v>4.6409999999999991</v>
      </c>
    </row>
    <row r="2013" spans="1:5" x14ac:dyDescent="0.25">
      <c r="A2013" s="81" t="s">
        <v>2454</v>
      </c>
      <c r="B2013" s="85"/>
      <c r="C2013" s="88"/>
      <c r="D2013" s="87">
        <f t="shared" si="72"/>
        <v>0</v>
      </c>
      <c r="E2013" s="87">
        <f t="shared" si="73"/>
        <v>0</v>
      </c>
    </row>
    <row r="2014" spans="1:5" x14ac:dyDescent="0.25">
      <c r="A2014" s="81" t="s">
        <v>2454</v>
      </c>
      <c r="B2014" s="82"/>
      <c r="C2014" s="89"/>
      <c r="D2014" s="84">
        <f t="shared" si="72"/>
        <v>0</v>
      </c>
      <c r="E2014" s="84">
        <f t="shared" si="73"/>
        <v>0</v>
      </c>
    </row>
    <row r="2015" spans="1:5" x14ac:dyDescent="0.25">
      <c r="A2015" s="81" t="s">
        <v>2454</v>
      </c>
      <c r="B2015" s="90"/>
      <c r="C2015" s="91"/>
      <c r="D2015" s="92">
        <f t="shared" si="72"/>
        <v>0</v>
      </c>
      <c r="E2015" s="92">
        <f t="shared" si="73"/>
        <v>0</v>
      </c>
    </row>
    <row r="2016" spans="1:5" x14ac:dyDescent="0.25">
      <c r="A2016" s="81" t="s">
        <v>2454</v>
      </c>
      <c r="B2016" s="82"/>
      <c r="C2016" s="89"/>
      <c r="D2016" s="84">
        <f t="shared" si="72"/>
        <v>0</v>
      </c>
      <c r="E2016" s="84">
        <f t="shared" si="73"/>
        <v>0</v>
      </c>
    </row>
    <row r="2017" spans="1:5" x14ac:dyDescent="0.25">
      <c r="A2017" s="81" t="s">
        <v>2454</v>
      </c>
      <c r="B2017" s="85"/>
      <c r="C2017" s="88"/>
      <c r="D2017" s="87">
        <f t="shared" si="72"/>
        <v>0</v>
      </c>
      <c r="E2017" s="87">
        <f t="shared" si="73"/>
        <v>0</v>
      </c>
    </row>
    <row r="2018" spans="1:5" ht="15.75" thickBot="1" x14ac:dyDescent="0.3">
      <c r="A2018" s="81" t="s">
        <v>2454</v>
      </c>
      <c r="B2018" s="93"/>
      <c r="C2018" s="94"/>
      <c r="D2018" s="95">
        <f t="shared" si="72"/>
        <v>0</v>
      </c>
      <c r="E2018" s="95">
        <f t="shared" si="73"/>
        <v>0</v>
      </c>
    </row>
    <row r="2019" spans="1:5" ht="16.5" thickBot="1" x14ac:dyDescent="0.3">
      <c r="A2019" s="96" t="s">
        <v>2821</v>
      </c>
      <c r="B2019" s="97"/>
      <c r="C2019" s="97"/>
      <c r="D2019" s="98" t="s">
        <v>2822</v>
      </c>
      <c r="E2019" s="99">
        <v>45</v>
      </c>
    </row>
    <row r="2020" spans="1:5" ht="15.75" x14ac:dyDescent="0.25">
      <c r="A2020" s="100"/>
      <c r="B2020" s="97"/>
      <c r="C2020" s="101"/>
      <c r="D2020" s="102" t="s">
        <v>2823</v>
      </c>
      <c r="E2020" s="103" t="s">
        <v>2644</v>
      </c>
    </row>
    <row r="2021" spans="1:5" ht="15.75" x14ac:dyDescent="0.25">
      <c r="A2021" s="104"/>
      <c r="B2021" s="105"/>
      <c r="C2021" s="106"/>
      <c r="D2021" s="102" t="s">
        <v>2824</v>
      </c>
      <c r="E2021" s="107" t="s">
        <v>2825</v>
      </c>
    </row>
    <row r="2022" spans="1:5" ht="15.75" x14ac:dyDescent="0.25">
      <c r="A2022" s="108"/>
      <c r="B2022" s="105"/>
      <c r="C2022" s="106"/>
      <c r="D2022" s="102"/>
      <c r="E2022" s="109"/>
    </row>
    <row r="2023" spans="1:5" ht="16.5" thickBot="1" x14ac:dyDescent="0.3">
      <c r="A2023" s="108"/>
      <c r="B2023" s="105"/>
      <c r="C2023" s="106"/>
      <c r="D2023" s="110"/>
      <c r="E2023" s="111"/>
    </row>
    <row r="2024" spans="1:5" ht="15.75" x14ac:dyDescent="0.25">
      <c r="A2024" s="112"/>
      <c r="B2024" s="113"/>
      <c r="C2024" s="114"/>
      <c r="D2024" s="115" t="s">
        <v>2826</v>
      </c>
      <c r="E2024" s="116"/>
    </row>
    <row r="2025" spans="1:5" ht="15.75" x14ac:dyDescent="0.25">
      <c r="A2025" s="104"/>
      <c r="B2025" s="117"/>
      <c r="C2025" s="118"/>
      <c r="D2025" s="119" t="s">
        <v>2827</v>
      </c>
      <c r="E2025" s="120"/>
    </row>
    <row r="2026" spans="1:5" ht="15.75" x14ac:dyDescent="0.25">
      <c r="A2026" s="104"/>
      <c r="B2026" s="117"/>
      <c r="C2026" s="118"/>
      <c r="D2026" s="119" t="s">
        <v>2828</v>
      </c>
      <c r="E2026" s="120"/>
    </row>
    <row r="2027" spans="1:5" ht="15.75" x14ac:dyDescent="0.25">
      <c r="A2027" s="104"/>
      <c r="B2027" s="117"/>
      <c r="C2027" s="118"/>
      <c r="D2027" s="119"/>
      <c r="E2027" s="120"/>
    </row>
    <row r="2028" spans="1:5" ht="15.75" x14ac:dyDescent="0.25">
      <c r="A2028" s="121"/>
      <c r="B2028" s="117"/>
      <c r="C2028" s="118"/>
      <c r="D2028" s="119"/>
      <c r="E2028" s="120"/>
    </row>
    <row r="2029" spans="1:5" x14ac:dyDescent="0.25">
      <c r="A2029" s="121"/>
      <c r="B2029" s="122"/>
      <c r="C2029" s="123"/>
      <c r="D2029" s="122"/>
      <c r="E2029" s="123"/>
    </row>
    <row r="2030" spans="1:5" x14ac:dyDescent="0.25">
      <c r="A2030" s="121"/>
      <c r="B2030" s="122"/>
      <c r="C2030" s="123"/>
      <c r="D2030" s="122"/>
      <c r="E2030" s="123"/>
    </row>
    <row r="2031" spans="1:5" ht="15.75" thickBot="1" x14ac:dyDescent="0.3">
      <c r="A2031" s="121"/>
      <c r="B2031" s="122"/>
      <c r="C2031" s="123"/>
      <c r="D2031" s="124"/>
      <c r="E2031" s="125"/>
    </row>
    <row r="2032" spans="1:5" ht="15.75" x14ac:dyDescent="0.25">
      <c r="A2032" s="121"/>
      <c r="B2032" s="122"/>
      <c r="C2032" s="123"/>
      <c r="D2032" s="126" t="s">
        <v>2829</v>
      </c>
      <c r="E2032" s="123"/>
    </row>
    <row r="2033" spans="1:5" x14ac:dyDescent="0.25">
      <c r="A2033" s="121"/>
      <c r="B2033" s="122"/>
      <c r="C2033" s="123"/>
      <c r="D2033" s="122"/>
      <c r="E2033" s="123"/>
    </row>
    <row r="2034" spans="1:5" x14ac:dyDescent="0.25">
      <c r="A2034" s="121"/>
      <c r="B2034" s="122"/>
      <c r="C2034" s="123"/>
      <c r="D2034" s="122" t="s">
        <v>2830</v>
      </c>
      <c r="E2034" s="123"/>
    </row>
    <row r="2035" spans="1:5" ht="15.75" thickBot="1" x14ac:dyDescent="0.3">
      <c r="A2035" s="127"/>
      <c r="B2035" s="124"/>
      <c r="C2035" s="125"/>
      <c r="D2035" s="122" t="s">
        <v>2831</v>
      </c>
      <c r="E2035" s="123"/>
    </row>
    <row r="2036" spans="1:5" ht="15.75" x14ac:dyDescent="0.25">
      <c r="A2036" s="128" t="s">
        <v>2832</v>
      </c>
      <c r="B2036" s="129"/>
      <c r="C2036" s="129"/>
      <c r="D2036" s="121" t="s">
        <v>2833</v>
      </c>
      <c r="E2036" s="123"/>
    </row>
    <row r="2037" spans="1:5" ht="15.75" x14ac:dyDescent="0.25">
      <c r="A2037" s="130"/>
      <c r="B2037" s="131"/>
      <c r="C2037" s="131"/>
      <c r="D2037" s="132" t="s">
        <v>2834</v>
      </c>
      <c r="E2037" s="120"/>
    </row>
    <row r="2038" spans="1:5" ht="77.25" x14ac:dyDescent="0.25">
      <c r="A2038" s="130"/>
      <c r="B2038" s="131"/>
      <c r="C2038" s="131"/>
      <c r="D2038" s="133" t="s">
        <v>2835</v>
      </c>
      <c r="E2038" s="134"/>
    </row>
    <row r="2039" spans="1:5" x14ac:dyDescent="0.25">
      <c r="A2039" s="130"/>
      <c r="B2039" s="129"/>
      <c r="C2039" s="129"/>
      <c r="D2039" s="135" t="s">
        <v>2836</v>
      </c>
      <c r="E2039" s="136"/>
    </row>
    <row r="2040" spans="1:5" x14ac:dyDescent="0.25">
      <c r="A2040" s="130"/>
      <c r="B2040" s="129"/>
      <c r="C2040" s="129"/>
      <c r="D2040" s="137"/>
      <c r="E2040" s="136"/>
    </row>
    <row r="2041" spans="1:5" x14ac:dyDescent="0.25">
      <c r="A2041" s="130"/>
      <c r="B2041" s="129"/>
      <c r="C2041" s="129"/>
      <c r="D2041" s="121"/>
      <c r="E2041" s="123"/>
    </row>
    <row r="2042" spans="1:5" x14ac:dyDescent="0.25">
      <c r="A2042" s="130"/>
      <c r="B2042" s="129"/>
      <c r="C2042" s="129"/>
      <c r="D2042" s="121"/>
      <c r="E2042" s="123"/>
    </row>
    <row r="2043" spans="1:5" x14ac:dyDescent="0.25">
      <c r="A2043" s="130"/>
      <c r="B2043" s="129"/>
      <c r="C2043" s="129"/>
      <c r="D2043" s="121"/>
      <c r="E2043" s="123"/>
    </row>
    <row r="2044" spans="1:5" ht="15.75" thickBot="1" x14ac:dyDescent="0.3">
      <c r="A2044" s="130"/>
      <c r="B2044" s="129"/>
      <c r="C2044" s="129"/>
      <c r="D2044" s="121"/>
      <c r="E2044" s="123"/>
    </row>
    <row r="2045" spans="1:5" ht="15.75" x14ac:dyDescent="0.25">
      <c r="A2045" s="130"/>
      <c r="B2045" s="129"/>
      <c r="C2045" s="129"/>
      <c r="D2045" s="138" t="s">
        <v>2837</v>
      </c>
      <c r="E2045" s="139">
        <f>SUM(E2000:E2018)</f>
        <v>70.108072572687234</v>
      </c>
    </row>
    <row r="2046" spans="1:5" ht="15.75" x14ac:dyDescent="0.25">
      <c r="A2046" s="130"/>
      <c r="B2046" s="129"/>
      <c r="C2046" s="129"/>
      <c r="D2046" s="138" t="s">
        <v>2822</v>
      </c>
      <c r="E2046" s="140">
        <f>E2019</f>
        <v>45</v>
      </c>
    </row>
    <row r="2047" spans="1:5" ht="15.75" x14ac:dyDescent="0.25">
      <c r="A2047" s="130"/>
      <c r="B2047" s="129"/>
      <c r="C2047" s="129"/>
      <c r="D2047" s="138" t="s">
        <v>2838</v>
      </c>
      <c r="E2047" s="141">
        <f>E2045/E2046</f>
        <v>1.5579571682819386</v>
      </c>
    </row>
    <row r="2048" spans="1:5" ht="15.75" x14ac:dyDescent="0.25">
      <c r="A2048" s="130"/>
      <c r="B2048" s="129"/>
      <c r="C2048" s="129"/>
      <c r="D2048" s="138" t="s">
        <v>2839</v>
      </c>
      <c r="E2048" s="141">
        <v>0.2</v>
      </c>
    </row>
    <row r="2049" spans="1:5" ht="15.75" x14ac:dyDescent="0.25">
      <c r="A2049" s="130"/>
      <c r="B2049" s="129"/>
      <c r="C2049" s="129"/>
      <c r="D2049" s="138" t="s">
        <v>2840</v>
      </c>
      <c r="E2049" s="141">
        <f>E2047+E2048</f>
        <v>1.7579571682819386</v>
      </c>
    </row>
    <row r="2050" spans="1:5" ht="15.75" x14ac:dyDescent="0.25">
      <c r="A2050" s="130"/>
      <c r="B2050" s="129"/>
      <c r="C2050" s="129"/>
      <c r="D2050" s="138" t="s">
        <v>2841</v>
      </c>
      <c r="E2050" s="142">
        <v>9</v>
      </c>
    </row>
    <row r="2051" spans="1:5" ht="16.5" thickBot="1" x14ac:dyDescent="0.3">
      <c r="A2051" s="143"/>
      <c r="B2051" s="144"/>
      <c r="C2051" s="144"/>
      <c r="D2051" s="138" t="s">
        <v>2842</v>
      </c>
      <c r="E2051" s="145">
        <f>E2049/E2050</f>
        <v>0.19532857425354874</v>
      </c>
    </row>
    <row r="2052" spans="1:5" x14ac:dyDescent="0.25">
      <c r="A2052" s="146"/>
      <c r="B2052" s="147"/>
      <c r="C2052" s="148"/>
      <c r="D2052" s="148"/>
      <c r="E2052" s="149"/>
    </row>
    <row r="2053" spans="1:5" ht="15.75" thickBot="1" x14ac:dyDescent="0.3">
      <c r="A2053" s="150"/>
      <c r="B2053" s="151"/>
      <c r="C2053" s="152"/>
      <c r="D2053" s="152"/>
      <c r="E2053" s="153"/>
    </row>
    <row r="2054" spans="1:5" ht="30" x14ac:dyDescent="0.4">
      <c r="A2054" s="70" t="s">
        <v>2814</v>
      </c>
      <c r="B2054" s="155" t="s">
        <v>2897</v>
      </c>
      <c r="C2054" s="154"/>
      <c r="D2054" s="72"/>
      <c r="E2054" s="73"/>
    </row>
    <row r="2055" spans="1:5" ht="15.75" thickBot="1" x14ac:dyDescent="0.3">
      <c r="A2055" s="74"/>
      <c r="B2055" s="75"/>
      <c r="C2055" s="75"/>
      <c r="D2055" s="75"/>
      <c r="E2055" s="76"/>
    </row>
    <row r="2056" spans="1:5" ht="15.75" thickBot="1" x14ac:dyDescent="0.3">
      <c r="A2056" s="77" t="s">
        <v>2816</v>
      </c>
      <c r="B2056" s="78" t="s">
        <v>2817</v>
      </c>
      <c r="C2056" s="79" t="s">
        <v>2818</v>
      </c>
      <c r="D2056" s="79" t="s">
        <v>2819</v>
      </c>
      <c r="E2056" s="80" t="s">
        <v>2820</v>
      </c>
    </row>
    <row r="2057" spans="1:5" ht="15.75" x14ac:dyDescent="0.25">
      <c r="A2057" s="81" t="s">
        <v>1439</v>
      </c>
      <c r="B2057" s="82">
        <v>6</v>
      </c>
      <c r="C2057" s="83"/>
      <c r="D2057" s="84">
        <f t="shared" ref="D2057:D2075" si="74">IF($A2057&lt;&gt;"",VLOOKUP($A2057,PRODUITS_ET_RECETTES,4,FALSE),"")</f>
        <v>0.18099999999999997</v>
      </c>
      <c r="E2057" s="84">
        <f t="shared" ref="E2057:E2075" si="75">SUM(B2057*D2057)</f>
        <v>1.0859999999999999</v>
      </c>
    </row>
    <row r="2058" spans="1:5" ht="15.75" x14ac:dyDescent="0.25">
      <c r="A2058" s="81" t="s">
        <v>162</v>
      </c>
      <c r="B2058" s="85">
        <v>0.45400000000000001</v>
      </c>
      <c r="C2058" s="86"/>
      <c r="D2058" s="87">
        <f t="shared" si="74"/>
        <v>10.142070484581497</v>
      </c>
      <c r="E2058" s="87">
        <f t="shared" si="75"/>
        <v>4.6044999999999998</v>
      </c>
    </row>
    <row r="2059" spans="1:5" ht="15.75" x14ac:dyDescent="0.25">
      <c r="A2059" s="81" t="s">
        <v>2456</v>
      </c>
      <c r="B2059" s="82">
        <v>0.05</v>
      </c>
      <c r="C2059" s="83"/>
      <c r="D2059" s="84">
        <f t="shared" si="74"/>
        <v>7.9459999999999997</v>
      </c>
      <c r="E2059" s="84">
        <f t="shared" si="75"/>
        <v>0.39729999999999999</v>
      </c>
    </row>
    <row r="2060" spans="1:5" ht="15.75" x14ac:dyDescent="0.25">
      <c r="A2060" s="81" t="s">
        <v>2467</v>
      </c>
      <c r="B2060" s="85">
        <v>0.02</v>
      </c>
      <c r="C2060" s="86"/>
      <c r="D2060" s="87">
        <f t="shared" si="74"/>
        <v>5.5</v>
      </c>
      <c r="E2060" s="87">
        <f t="shared" si="75"/>
        <v>0.11</v>
      </c>
    </row>
    <row r="2061" spans="1:5" ht="15.75" x14ac:dyDescent="0.25">
      <c r="A2061" s="81" t="s">
        <v>759</v>
      </c>
      <c r="B2061" s="82">
        <v>0.5</v>
      </c>
      <c r="C2061" s="83"/>
      <c r="D2061" s="84">
        <f t="shared" si="74"/>
        <v>1.79</v>
      </c>
      <c r="E2061" s="84">
        <f t="shared" si="75"/>
        <v>0.89500000000000002</v>
      </c>
    </row>
    <row r="2062" spans="1:5" x14ac:dyDescent="0.25">
      <c r="A2062" s="81" t="s">
        <v>473</v>
      </c>
      <c r="B2062" s="85">
        <v>1</v>
      </c>
      <c r="C2062" s="88"/>
      <c r="D2062" s="87">
        <f t="shared" si="74"/>
        <v>0.33695652173913043</v>
      </c>
      <c r="E2062" s="87">
        <f t="shared" si="75"/>
        <v>0.33695652173913043</v>
      </c>
    </row>
    <row r="2063" spans="1:5" x14ac:dyDescent="0.25">
      <c r="A2063" s="81" t="s">
        <v>2147</v>
      </c>
      <c r="B2063" s="82">
        <v>5.0000000000000001E-3</v>
      </c>
      <c r="C2063" s="89"/>
      <c r="D2063" s="84">
        <f t="shared" si="74"/>
        <v>35.810133333333333</v>
      </c>
      <c r="E2063" s="84">
        <f t="shared" si="75"/>
        <v>0.17905066666666666</v>
      </c>
    </row>
    <row r="2064" spans="1:5" x14ac:dyDescent="0.25">
      <c r="A2064" s="81" t="s">
        <v>2161</v>
      </c>
      <c r="B2064" s="85">
        <v>5.0000000000000001E-3</v>
      </c>
      <c r="C2064" s="88"/>
      <c r="D2064" s="87">
        <f t="shared" si="74"/>
        <v>12.251250000000001</v>
      </c>
      <c r="E2064" s="87">
        <f t="shared" si="75"/>
        <v>6.1256250000000005E-2</v>
      </c>
    </row>
    <row r="2065" spans="1:5" x14ac:dyDescent="0.25">
      <c r="A2065" s="81" t="s">
        <v>1729</v>
      </c>
      <c r="B2065" s="82">
        <v>1E-3</v>
      </c>
      <c r="C2065" s="89"/>
      <c r="D2065" s="84">
        <f t="shared" si="74"/>
        <v>35.314814814814817</v>
      </c>
      <c r="E2065" s="84">
        <f t="shared" si="75"/>
        <v>3.531481481481482E-2</v>
      </c>
    </row>
    <row r="2066" spans="1:5" x14ac:dyDescent="0.25">
      <c r="A2066" s="81" t="s">
        <v>2209</v>
      </c>
      <c r="B2066" s="85">
        <v>2E-3</v>
      </c>
      <c r="C2066" s="88"/>
      <c r="D2066" s="87">
        <f t="shared" si="74"/>
        <v>1.5250000000000001</v>
      </c>
      <c r="E2066" s="87">
        <f t="shared" si="75"/>
        <v>3.0500000000000002E-3</v>
      </c>
    </row>
    <row r="2067" spans="1:5" x14ac:dyDescent="0.25">
      <c r="A2067" s="81" t="s">
        <v>1643</v>
      </c>
      <c r="B2067" s="82">
        <v>0.25</v>
      </c>
      <c r="C2067" s="89"/>
      <c r="D2067" s="84">
        <f t="shared" si="74"/>
        <v>0.95</v>
      </c>
      <c r="E2067" s="84">
        <f t="shared" si="75"/>
        <v>0.23749999999999999</v>
      </c>
    </row>
    <row r="2068" spans="1:5" x14ac:dyDescent="0.25">
      <c r="A2068" s="81" t="s">
        <v>2454</v>
      </c>
      <c r="B2068" s="85"/>
      <c r="C2068" s="88"/>
      <c r="D2068" s="87">
        <f t="shared" si="74"/>
        <v>0</v>
      </c>
      <c r="E2068" s="87">
        <f t="shared" si="75"/>
        <v>0</v>
      </c>
    </row>
    <row r="2069" spans="1:5" x14ac:dyDescent="0.25">
      <c r="A2069" s="81" t="s">
        <v>2454</v>
      </c>
      <c r="B2069" s="82"/>
      <c r="C2069" s="89"/>
      <c r="D2069" s="84">
        <f t="shared" si="74"/>
        <v>0</v>
      </c>
      <c r="E2069" s="84">
        <f t="shared" si="75"/>
        <v>0</v>
      </c>
    </row>
    <row r="2070" spans="1:5" x14ac:dyDescent="0.25">
      <c r="A2070" s="81" t="s">
        <v>2454</v>
      </c>
      <c r="B2070" s="85"/>
      <c r="C2070" s="88"/>
      <c r="D2070" s="87">
        <f t="shared" si="74"/>
        <v>0</v>
      </c>
      <c r="E2070" s="87">
        <f t="shared" si="75"/>
        <v>0</v>
      </c>
    </row>
    <row r="2071" spans="1:5" x14ac:dyDescent="0.25">
      <c r="A2071" s="81" t="s">
        <v>2454</v>
      </c>
      <c r="B2071" s="82"/>
      <c r="C2071" s="89"/>
      <c r="D2071" s="84">
        <f t="shared" si="74"/>
        <v>0</v>
      </c>
      <c r="E2071" s="84">
        <f t="shared" si="75"/>
        <v>0</v>
      </c>
    </row>
    <row r="2072" spans="1:5" x14ac:dyDescent="0.25">
      <c r="A2072" s="81" t="s">
        <v>2454</v>
      </c>
      <c r="B2072" s="90"/>
      <c r="C2072" s="91"/>
      <c r="D2072" s="92">
        <f t="shared" si="74"/>
        <v>0</v>
      </c>
      <c r="E2072" s="92">
        <f t="shared" si="75"/>
        <v>0</v>
      </c>
    </row>
    <row r="2073" spans="1:5" x14ac:dyDescent="0.25">
      <c r="A2073" s="81" t="s">
        <v>2454</v>
      </c>
      <c r="B2073" s="82"/>
      <c r="C2073" s="89"/>
      <c r="D2073" s="84">
        <f t="shared" si="74"/>
        <v>0</v>
      </c>
      <c r="E2073" s="84">
        <f t="shared" si="75"/>
        <v>0</v>
      </c>
    </row>
    <row r="2074" spans="1:5" x14ac:dyDescent="0.25">
      <c r="A2074" s="81" t="s">
        <v>2454</v>
      </c>
      <c r="B2074" s="85"/>
      <c r="C2074" s="88"/>
      <c r="D2074" s="87">
        <f t="shared" si="74"/>
        <v>0</v>
      </c>
      <c r="E2074" s="87">
        <f t="shared" si="75"/>
        <v>0</v>
      </c>
    </row>
    <row r="2075" spans="1:5" ht="15.75" thickBot="1" x14ac:dyDescent="0.3">
      <c r="A2075" s="81" t="s">
        <v>2454</v>
      </c>
      <c r="B2075" s="93"/>
      <c r="C2075" s="94"/>
      <c r="D2075" s="95">
        <f t="shared" si="74"/>
        <v>0</v>
      </c>
      <c r="E2075" s="95">
        <f t="shared" si="75"/>
        <v>0</v>
      </c>
    </row>
    <row r="2076" spans="1:5" ht="16.5" thickBot="1" x14ac:dyDescent="0.3">
      <c r="A2076" s="96" t="s">
        <v>2821</v>
      </c>
      <c r="B2076" s="97"/>
      <c r="C2076" s="97"/>
      <c r="D2076" s="98" t="s">
        <v>2822</v>
      </c>
      <c r="E2076" s="99">
        <v>0.7</v>
      </c>
    </row>
    <row r="2077" spans="1:5" ht="15.75" x14ac:dyDescent="0.25">
      <c r="A2077" s="100"/>
      <c r="B2077" s="97"/>
      <c r="C2077" s="101"/>
      <c r="D2077" s="102" t="s">
        <v>2823</v>
      </c>
      <c r="E2077" s="103" t="s">
        <v>2644</v>
      </c>
    </row>
    <row r="2078" spans="1:5" ht="15.75" x14ac:dyDescent="0.25">
      <c r="A2078" s="104"/>
      <c r="B2078" s="105"/>
      <c r="C2078" s="106"/>
      <c r="D2078" s="102" t="s">
        <v>2824</v>
      </c>
      <c r="E2078" s="107" t="s">
        <v>2825</v>
      </c>
    </row>
    <row r="2079" spans="1:5" ht="15.75" x14ac:dyDescent="0.25">
      <c r="A2079" s="108"/>
      <c r="B2079" s="105"/>
      <c r="C2079" s="106"/>
      <c r="D2079" s="102"/>
      <c r="E2079" s="109"/>
    </row>
    <row r="2080" spans="1:5" ht="16.5" thickBot="1" x14ac:dyDescent="0.3">
      <c r="A2080" s="108"/>
      <c r="B2080" s="105"/>
      <c r="C2080" s="106"/>
      <c r="D2080" s="110"/>
      <c r="E2080" s="111"/>
    </row>
    <row r="2081" spans="1:5" ht="15.75" x14ac:dyDescent="0.25">
      <c r="A2081" s="112"/>
      <c r="B2081" s="113"/>
      <c r="C2081" s="114"/>
      <c r="D2081" s="115" t="s">
        <v>2826</v>
      </c>
      <c r="E2081" s="116"/>
    </row>
    <row r="2082" spans="1:5" ht="15.75" x14ac:dyDescent="0.25">
      <c r="A2082" s="104"/>
      <c r="B2082" s="117"/>
      <c r="C2082" s="118"/>
      <c r="D2082" s="119" t="s">
        <v>2827</v>
      </c>
      <c r="E2082" s="120"/>
    </row>
    <row r="2083" spans="1:5" ht="15.75" x14ac:dyDescent="0.25">
      <c r="A2083" s="104"/>
      <c r="B2083" s="117"/>
      <c r="C2083" s="118"/>
      <c r="D2083" s="119" t="s">
        <v>2828</v>
      </c>
      <c r="E2083" s="120"/>
    </row>
    <row r="2084" spans="1:5" ht="15.75" x14ac:dyDescent="0.25">
      <c r="A2084" s="104"/>
      <c r="B2084" s="117"/>
      <c r="C2084" s="118"/>
      <c r="D2084" s="119"/>
      <c r="E2084" s="120"/>
    </row>
    <row r="2085" spans="1:5" ht="15.75" x14ac:dyDescent="0.25">
      <c r="A2085" s="121"/>
      <c r="B2085" s="117"/>
      <c r="C2085" s="118"/>
      <c r="D2085" s="119"/>
      <c r="E2085" s="120"/>
    </row>
    <row r="2086" spans="1:5" x14ac:dyDescent="0.25">
      <c r="A2086" s="121"/>
      <c r="B2086" s="122"/>
      <c r="C2086" s="123"/>
      <c r="D2086" s="122"/>
      <c r="E2086" s="123"/>
    </row>
    <row r="2087" spans="1:5" x14ac:dyDescent="0.25">
      <c r="A2087" s="121"/>
      <c r="B2087" s="122"/>
      <c r="C2087" s="123"/>
      <c r="D2087" s="122"/>
      <c r="E2087" s="123"/>
    </row>
    <row r="2088" spans="1:5" ht="15.75" thickBot="1" x14ac:dyDescent="0.3">
      <c r="A2088" s="121"/>
      <c r="B2088" s="122"/>
      <c r="C2088" s="123"/>
      <c r="D2088" s="124"/>
      <c r="E2088" s="125"/>
    </row>
    <row r="2089" spans="1:5" ht="15.75" x14ac:dyDescent="0.25">
      <c r="A2089" s="121"/>
      <c r="B2089" s="122"/>
      <c r="C2089" s="123"/>
      <c r="D2089" s="126" t="s">
        <v>2829</v>
      </c>
      <c r="E2089" s="123"/>
    </row>
    <row r="2090" spans="1:5" x14ac:dyDescent="0.25">
      <c r="A2090" s="121"/>
      <c r="B2090" s="122"/>
      <c r="C2090" s="123"/>
      <c r="D2090" s="122"/>
      <c r="E2090" s="123"/>
    </row>
    <row r="2091" spans="1:5" x14ac:dyDescent="0.25">
      <c r="A2091" s="121"/>
      <c r="B2091" s="122"/>
      <c r="C2091" s="123"/>
      <c r="D2091" s="122" t="s">
        <v>2830</v>
      </c>
      <c r="E2091" s="123"/>
    </row>
    <row r="2092" spans="1:5" ht="15.75" thickBot="1" x14ac:dyDescent="0.3">
      <c r="A2092" s="127"/>
      <c r="B2092" s="124"/>
      <c r="C2092" s="125"/>
      <c r="D2092" s="122" t="s">
        <v>2831</v>
      </c>
      <c r="E2092" s="123"/>
    </row>
    <row r="2093" spans="1:5" ht="15.75" x14ac:dyDescent="0.25">
      <c r="A2093" s="128" t="s">
        <v>2832</v>
      </c>
      <c r="B2093" s="129"/>
      <c r="C2093" s="129"/>
      <c r="D2093" s="121" t="s">
        <v>2833</v>
      </c>
      <c r="E2093" s="123"/>
    </row>
    <row r="2094" spans="1:5" ht="15.75" x14ac:dyDescent="0.25">
      <c r="A2094" s="130"/>
      <c r="B2094" s="131"/>
      <c r="C2094" s="131"/>
      <c r="D2094" s="132" t="s">
        <v>2834</v>
      </c>
      <c r="E2094" s="120"/>
    </row>
    <row r="2095" spans="1:5" ht="77.25" x14ac:dyDescent="0.25">
      <c r="A2095" s="130"/>
      <c r="B2095" s="131"/>
      <c r="C2095" s="131"/>
      <c r="D2095" s="133" t="s">
        <v>2835</v>
      </c>
      <c r="E2095" s="134"/>
    </row>
    <row r="2096" spans="1:5" x14ac:dyDescent="0.25">
      <c r="A2096" s="130"/>
      <c r="B2096" s="129"/>
      <c r="C2096" s="129"/>
      <c r="D2096" s="135" t="s">
        <v>2836</v>
      </c>
      <c r="E2096" s="136"/>
    </row>
    <row r="2097" spans="1:5" x14ac:dyDescent="0.25">
      <c r="A2097" s="130"/>
      <c r="B2097" s="129"/>
      <c r="C2097" s="129"/>
      <c r="D2097" s="137"/>
      <c r="E2097" s="136"/>
    </row>
    <row r="2098" spans="1:5" x14ac:dyDescent="0.25">
      <c r="A2098" s="130"/>
      <c r="B2098" s="129"/>
      <c r="C2098" s="129"/>
      <c r="D2098" s="121"/>
      <c r="E2098" s="123"/>
    </row>
    <row r="2099" spans="1:5" x14ac:dyDescent="0.25">
      <c r="A2099" s="130"/>
      <c r="B2099" s="129"/>
      <c r="C2099" s="129"/>
      <c r="D2099" s="121"/>
      <c r="E2099" s="123"/>
    </row>
    <row r="2100" spans="1:5" x14ac:dyDescent="0.25">
      <c r="A2100" s="130"/>
      <c r="B2100" s="129"/>
      <c r="C2100" s="129"/>
      <c r="D2100" s="121"/>
      <c r="E2100" s="123"/>
    </row>
    <row r="2101" spans="1:5" ht="15.75" thickBot="1" x14ac:dyDescent="0.3">
      <c r="A2101" s="130"/>
      <c r="B2101" s="129"/>
      <c r="C2101" s="129"/>
      <c r="D2101" s="121"/>
      <c r="E2101" s="123"/>
    </row>
    <row r="2102" spans="1:5" ht="15.75" x14ac:dyDescent="0.25">
      <c r="A2102" s="130"/>
      <c r="B2102" s="129"/>
      <c r="C2102" s="129"/>
      <c r="D2102" s="138" t="s">
        <v>2837</v>
      </c>
      <c r="E2102" s="139">
        <f>SUM(E2057:E2075)</f>
        <v>7.9459282532206128</v>
      </c>
    </row>
    <row r="2103" spans="1:5" ht="15.75" x14ac:dyDescent="0.25">
      <c r="A2103" s="130"/>
      <c r="B2103" s="129"/>
      <c r="C2103" s="129"/>
      <c r="D2103" s="138" t="s">
        <v>2822</v>
      </c>
      <c r="E2103" s="140">
        <v>11.66</v>
      </c>
    </row>
    <row r="2104" spans="1:5" ht="15.75" x14ac:dyDescent="0.25">
      <c r="A2104" s="130"/>
      <c r="B2104" s="129"/>
      <c r="C2104" s="129"/>
      <c r="D2104" s="138" t="s">
        <v>2838</v>
      </c>
      <c r="E2104" s="141">
        <f>E2102/E2103</f>
        <v>0.68146897540485529</v>
      </c>
    </row>
    <row r="2105" spans="1:5" ht="15.75" x14ac:dyDescent="0.25">
      <c r="A2105" s="130"/>
      <c r="B2105" s="129"/>
      <c r="C2105" s="129"/>
      <c r="D2105" s="138" t="s">
        <v>2839</v>
      </c>
      <c r="E2105" s="141">
        <v>0.05</v>
      </c>
    </row>
    <row r="2106" spans="1:5" ht="15.75" x14ac:dyDescent="0.25">
      <c r="A2106" s="130"/>
      <c r="B2106" s="129"/>
      <c r="C2106" s="129"/>
      <c r="D2106" s="138" t="s">
        <v>2840</v>
      </c>
      <c r="E2106" s="141">
        <f>E2104+E2105</f>
        <v>0.73146897540485534</v>
      </c>
    </row>
    <row r="2107" spans="1:5" ht="15.75" x14ac:dyDescent="0.25">
      <c r="A2107" s="130"/>
      <c r="B2107" s="129"/>
      <c r="C2107" s="129"/>
      <c r="D2107" s="138" t="s">
        <v>2841</v>
      </c>
      <c r="E2107" s="142">
        <v>4</v>
      </c>
    </row>
    <row r="2108" spans="1:5" ht="16.5" thickBot="1" x14ac:dyDescent="0.3">
      <c r="A2108" s="143"/>
      <c r="B2108" s="144"/>
      <c r="C2108" s="144"/>
      <c r="D2108" s="138" t="s">
        <v>2842</v>
      </c>
      <c r="E2108" s="145">
        <f>E2106/E2107</f>
        <v>0.18286724385121383</v>
      </c>
    </row>
    <row r="2109" spans="1:5" x14ac:dyDescent="0.25">
      <c r="A2109" s="146"/>
      <c r="B2109" s="147"/>
      <c r="C2109" s="148"/>
      <c r="D2109" s="148"/>
      <c r="E2109" s="149"/>
    </row>
    <row r="2110" spans="1:5" ht="15.75" thickBot="1" x14ac:dyDescent="0.3">
      <c r="A2110" s="150"/>
      <c r="B2110" s="151"/>
      <c r="C2110" s="152"/>
      <c r="D2110" s="152"/>
      <c r="E2110" s="153"/>
    </row>
    <row r="2111" spans="1:5" ht="30" x14ac:dyDescent="0.4">
      <c r="A2111" s="70" t="s">
        <v>2814</v>
      </c>
      <c r="B2111" s="155" t="s">
        <v>2898</v>
      </c>
      <c r="C2111" s="154"/>
      <c r="D2111" s="72"/>
      <c r="E2111" s="73"/>
    </row>
    <row r="2112" spans="1:5" ht="15.75" thickBot="1" x14ac:dyDescent="0.3">
      <c r="A2112" s="74"/>
      <c r="B2112" s="75"/>
      <c r="C2112" s="75"/>
      <c r="D2112" s="75"/>
      <c r="E2112" s="76"/>
    </row>
    <row r="2113" spans="1:5" ht="15.75" thickBot="1" x14ac:dyDescent="0.3">
      <c r="A2113" s="77" t="s">
        <v>2816</v>
      </c>
      <c r="B2113" s="78" t="s">
        <v>2817</v>
      </c>
      <c r="C2113" s="79" t="s">
        <v>2818</v>
      </c>
      <c r="D2113" s="79" t="s">
        <v>2819</v>
      </c>
      <c r="E2113" s="80" t="s">
        <v>2820</v>
      </c>
    </row>
    <row r="2114" spans="1:5" ht="15.75" x14ac:dyDescent="0.25">
      <c r="A2114" s="81" t="s">
        <v>1094</v>
      </c>
      <c r="B2114" s="82">
        <v>1.75</v>
      </c>
      <c r="C2114" s="83"/>
      <c r="D2114" s="84">
        <f t="shared" ref="D2114:D2132" si="76">IF($A2114&lt;&gt;"",VLOOKUP($A2114,PRODUITS_ET_RECETTES,4,FALSE),"")</f>
        <v>1.7718750000000001</v>
      </c>
      <c r="E2114" s="84">
        <f t="shared" ref="E2114:E2132" si="77">SUM(B2114*D2114)</f>
        <v>3.1007812500000003</v>
      </c>
    </row>
    <row r="2115" spans="1:5" ht="15.75" x14ac:dyDescent="0.25">
      <c r="A2115" s="81" t="s">
        <v>1104</v>
      </c>
      <c r="B2115" s="85">
        <v>0.25</v>
      </c>
      <c r="C2115" s="86"/>
      <c r="D2115" s="87">
        <f t="shared" si="76"/>
        <v>7.5</v>
      </c>
      <c r="E2115" s="87">
        <f t="shared" si="77"/>
        <v>1.875</v>
      </c>
    </row>
    <row r="2116" spans="1:5" ht="15.75" x14ac:dyDescent="0.25">
      <c r="A2116" s="81" t="s">
        <v>1384</v>
      </c>
      <c r="B2116" s="82">
        <v>0.15</v>
      </c>
      <c r="C2116" s="83"/>
      <c r="D2116" s="84">
        <f t="shared" si="76"/>
        <v>3.371</v>
      </c>
      <c r="E2116" s="84">
        <f t="shared" si="77"/>
        <v>0.50564999999999993</v>
      </c>
    </row>
    <row r="2117" spans="1:5" ht="15.75" x14ac:dyDescent="0.25">
      <c r="A2117" s="81" t="s">
        <v>2147</v>
      </c>
      <c r="B2117" s="85">
        <v>5.0000000000000001E-3</v>
      </c>
      <c r="C2117" s="86"/>
      <c r="D2117" s="87">
        <f t="shared" si="76"/>
        <v>35.810133333333333</v>
      </c>
      <c r="E2117" s="87">
        <f t="shared" si="77"/>
        <v>0.17905066666666666</v>
      </c>
    </row>
    <row r="2118" spans="1:5" ht="15.75" x14ac:dyDescent="0.25">
      <c r="A2118" s="81" t="s">
        <v>2161</v>
      </c>
      <c r="B2118" s="82">
        <v>0.01</v>
      </c>
      <c r="C2118" s="83"/>
      <c r="D2118" s="84">
        <f t="shared" si="76"/>
        <v>12.251250000000001</v>
      </c>
      <c r="E2118" s="84">
        <f t="shared" si="77"/>
        <v>0.12251250000000001</v>
      </c>
    </row>
    <row r="2119" spans="1:5" x14ac:dyDescent="0.25">
      <c r="A2119" s="81" t="s">
        <v>2899</v>
      </c>
      <c r="B2119" s="85">
        <v>6</v>
      </c>
      <c r="C2119" s="88"/>
      <c r="D2119" s="87" t="e">
        <f t="shared" si="76"/>
        <v>#N/A</v>
      </c>
      <c r="E2119" s="87" t="e">
        <f t="shared" si="77"/>
        <v>#N/A</v>
      </c>
    </row>
    <row r="2120" spans="1:5" x14ac:dyDescent="0.25">
      <c r="A2120" s="81" t="s">
        <v>2467</v>
      </c>
      <c r="B2120" s="82">
        <v>0.05</v>
      </c>
      <c r="C2120" s="89"/>
      <c r="D2120" s="84">
        <f t="shared" si="76"/>
        <v>5.5</v>
      </c>
      <c r="E2120" s="84">
        <f t="shared" si="77"/>
        <v>0.27500000000000002</v>
      </c>
    </row>
    <row r="2121" spans="1:5" x14ac:dyDescent="0.25">
      <c r="A2121" s="81" t="s">
        <v>472</v>
      </c>
      <c r="B2121" s="85">
        <v>1</v>
      </c>
      <c r="C2121" s="88"/>
      <c r="D2121" s="87">
        <f t="shared" si="76"/>
        <v>1.5625</v>
      </c>
      <c r="E2121" s="87">
        <f t="shared" si="77"/>
        <v>1.5625</v>
      </c>
    </row>
    <row r="2122" spans="1:5" x14ac:dyDescent="0.25">
      <c r="A2122" s="81" t="s">
        <v>705</v>
      </c>
      <c r="B2122" s="82">
        <v>0.1</v>
      </c>
      <c r="C2122" s="89"/>
      <c r="D2122" s="84">
        <f t="shared" si="76"/>
        <v>0</v>
      </c>
      <c r="E2122" s="84">
        <f t="shared" si="77"/>
        <v>0</v>
      </c>
    </row>
    <row r="2123" spans="1:5" x14ac:dyDescent="0.25">
      <c r="A2123" s="81" t="s">
        <v>2454</v>
      </c>
      <c r="B2123" s="85"/>
      <c r="C2123" s="88"/>
      <c r="D2123" s="87">
        <f t="shared" si="76"/>
        <v>0</v>
      </c>
      <c r="E2123" s="87">
        <f t="shared" si="77"/>
        <v>0</v>
      </c>
    </row>
    <row r="2124" spans="1:5" x14ac:dyDescent="0.25">
      <c r="A2124" s="81" t="s">
        <v>2454</v>
      </c>
      <c r="B2124" s="82"/>
      <c r="C2124" s="89"/>
      <c r="D2124" s="84">
        <f t="shared" si="76"/>
        <v>0</v>
      </c>
      <c r="E2124" s="84">
        <f t="shared" si="77"/>
        <v>0</v>
      </c>
    </row>
    <row r="2125" spans="1:5" x14ac:dyDescent="0.25">
      <c r="A2125" s="81" t="s">
        <v>2454</v>
      </c>
      <c r="B2125" s="85"/>
      <c r="C2125" s="88"/>
      <c r="D2125" s="87">
        <f t="shared" si="76"/>
        <v>0</v>
      </c>
      <c r="E2125" s="87">
        <f t="shared" si="77"/>
        <v>0</v>
      </c>
    </row>
    <row r="2126" spans="1:5" x14ac:dyDescent="0.25">
      <c r="A2126" s="81" t="s">
        <v>2454</v>
      </c>
      <c r="B2126" s="82"/>
      <c r="C2126" s="89"/>
      <c r="D2126" s="84">
        <f t="shared" si="76"/>
        <v>0</v>
      </c>
      <c r="E2126" s="84">
        <f t="shared" si="77"/>
        <v>0</v>
      </c>
    </row>
    <row r="2127" spans="1:5" x14ac:dyDescent="0.25">
      <c r="A2127" s="81" t="s">
        <v>2454</v>
      </c>
      <c r="B2127" s="85"/>
      <c r="C2127" s="88"/>
      <c r="D2127" s="87">
        <f t="shared" si="76"/>
        <v>0</v>
      </c>
      <c r="E2127" s="87">
        <f t="shared" si="77"/>
        <v>0</v>
      </c>
    </row>
    <row r="2128" spans="1:5" x14ac:dyDescent="0.25">
      <c r="A2128" s="81" t="s">
        <v>2454</v>
      </c>
      <c r="B2128" s="82"/>
      <c r="C2128" s="89"/>
      <c r="D2128" s="84">
        <f t="shared" si="76"/>
        <v>0</v>
      </c>
      <c r="E2128" s="84">
        <f t="shared" si="77"/>
        <v>0</v>
      </c>
    </row>
    <row r="2129" spans="1:5" x14ac:dyDescent="0.25">
      <c r="A2129" s="81" t="s">
        <v>2454</v>
      </c>
      <c r="B2129" s="90"/>
      <c r="C2129" s="91"/>
      <c r="D2129" s="92">
        <f t="shared" si="76"/>
        <v>0</v>
      </c>
      <c r="E2129" s="92">
        <f t="shared" si="77"/>
        <v>0</v>
      </c>
    </row>
    <row r="2130" spans="1:5" x14ac:dyDescent="0.25">
      <c r="A2130" s="81" t="s">
        <v>2454</v>
      </c>
      <c r="B2130" s="82"/>
      <c r="C2130" s="89"/>
      <c r="D2130" s="84">
        <f t="shared" si="76"/>
        <v>0</v>
      </c>
      <c r="E2130" s="84">
        <f t="shared" si="77"/>
        <v>0</v>
      </c>
    </row>
    <row r="2131" spans="1:5" x14ac:dyDescent="0.25">
      <c r="A2131" s="81" t="s">
        <v>2454</v>
      </c>
      <c r="B2131" s="85"/>
      <c r="C2131" s="88"/>
      <c r="D2131" s="87">
        <f t="shared" si="76"/>
        <v>0</v>
      </c>
      <c r="E2131" s="87">
        <f t="shared" si="77"/>
        <v>0</v>
      </c>
    </row>
    <row r="2132" spans="1:5" ht="15.75" thickBot="1" x14ac:dyDescent="0.3">
      <c r="A2132" s="81" t="s">
        <v>2454</v>
      </c>
      <c r="B2132" s="93"/>
      <c r="C2132" s="94"/>
      <c r="D2132" s="95">
        <f t="shared" si="76"/>
        <v>0</v>
      </c>
      <c r="E2132" s="95">
        <f t="shared" si="77"/>
        <v>0</v>
      </c>
    </row>
    <row r="2133" spans="1:5" ht="16.5" thickBot="1" x14ac:dyDescent="0.3">
      <c r="A2133" s="96" t="s">
        <v>2821</v>
      </c>
      <c r="B2133" s="97"/>
      <c r="C2133" s="97"/>
      <c r="D2133" s="98" t="s">
        <v>2822</v>
      </c>
      <c r="E2133" s="99">
        <v>1</v>
      </c>
    </row>
    <row r="2134" spans="1:5" ht="15.75" x14ac:dyDescent="0.25">
      <c r="A2134" s="100"/>
      <c r="B2134" s="97"/>
      <c r="C2134" s="101"/>
      <c r="D2134" s="102" t="s">
        <v>2823</v>
      </c>
      <c r="E2134" s="103" t="s">
        <v>2551</v>
      </c>
    </row>
    <row r="2135" spans="1:5" ht="15.75" x14ac:dyDescent="0.25">
      <c r="A2135" s="104"/>
      <c r="B2135" s="105"/>
      <c r="C2135" s="106"/>
      <c r="D2135" s="102" t="s">
        <v>2824</v>
      </c>
      <c r="E2135" s="107" t="s">
        <v>2825</v>
      </c>
    </row>
    <row r="2136" spans="1:5" ht="15.75" x14ac:dyDescent="0.25">
      <c r="A2136" s="108"/>
      <c r="B2136" s="105"/>
      <c r="C2136" s="106"/>
      <c r="D2136" s="102"/>
      <c r="E2136" s="109"/>
    </row>
    <row r="2137" spans="1:5" ht="16.5" thickBot="1" x14ac:dyDescent="0.3">
      <c r="A2137" s="108"/>
      <c r="B2137" s="105"/>
      <c r="C2137" s="106"/>
      <c r="D2137" s="110"/>
      <c r="E2137" s="111"/>
    </row>
    <row r="2138" spans="1:5" ht="15.75" x14ac:dyDescent="0.25">
      <c r="A2138" s="112"/>
      <c r="B2138" s="113"/>
      <c r="C2138" s="114"/>
      <c r="D2138" s="115" t="s">
        <v>2826</v>
      </c>
      <c r="E2138" s="116"/>
    </row>
    <row r="2139" spans="1:5" ht="15.75" x14ac:dyDescent="0.25">
      <c r="A2139" s="104"/>
      <c r="B2139" s="117"/>
      <c r="C2139" s="118"/>
      <c r="D2139" s="119" t="s">
        <v>2827</v>
      </c>
      <c r="E2139" s="120"/>
    </row>
    <row r="2140" spans="1:5" ht="15.75" x14ac:dyDescent="0.25">
      <c r="A2140" s="104"/>
      <c r="B2140" s="117"/>
      <c r="C2140" s="118"/>
      <c r="D2140" s="119" t="s">
        <v>2828</v>
      </c>
      <c r="E2140" s="120"/>
    </row>
    <row r="2141" spans="1:5" ht="15.75" x14ac:dyDescent="0.25">
      <c r="A2141" s="104"/>
      <c r="B2141" s="117"/>
      <c r="C2141" s="118"/>
      <c r="D2141" s="119"/>
      <c r="E2141" s="120"/>
    </row>
    <row r="2142" spans="1:5" ht="15.75" x14ac:dyDescent="0.25">
      <c r="A2142" s="121"/>
      <c r="B2142" s="117"/>
      <c r="C2142" s="118"/>
      <c r="D2142" s="119"/>
      <c r="E2142" s="120"/>
    </row>
    <row r="2143" spans="1:5" x14ac:dyDescent="0.25">
      <c r="A2143" s="121"/>
      <c r="B2143" s="122"/>
      <c r="C2143" s="123"/>
      <c r="D2143" s="122"/>
      <c r="E2143" s="123"/>
    </row>
    <row r="2144" spans="1:5" x14ac:dyDescent="0.25">
      <c r="A2144" s="121"/>
      <c r="B2144" s="122"/>
      <c r="C2144" s="123"/>
      <c r="D2144" s="122"/>
      <c r="E2144" s="123"/>
    </row>
    <row r="2145" spans="1:5" ht="15.75" thickBot="1" x14ac:dyDescent="0.3">
      <c r="A2145" s="121"/>
      <c r="B2145" s="122"/>
      <c r="C2145" s="123"/>
      <c r="D2145" s="124"/>
      <c r="E2145" s="125"/>
    </row>
    <row r="2146" spans="1:5" ht="15.75" x14ac:dyDescent="0.25">
      <c r="A2146" s="121"/>
      <c r="B2146" s="122"/>
      <c r="C2146" s="123"/>
      <c r="D2146" s="126" t="s">
        <v>2829</v>
      </c>
      <c r="E2146" s="123"/>
    </row>
    <row r="2147" spans="1:5" x14ac:dyDescent="0.25">
      <c r="A2147" s="121"/>
      <c r="B2147" s="122"/>
      <c r="C2147" s="123"/>
      <c r="D2147" s="122"/>
      <c r="E2147" s="123"/>
    </row>
    <row r="2148" spans="1:5" x14ac:dyDescent="0.25">
      <c r="A2148" s="121"/>
      <c r="B2148" s="122"/>
      <c r="C2148" s="123"/>
      <c r="D2148" s="122" t="s">
        <v>2830</v>
      </c>
      <c r="E2148" s="123"/>
    </row>
    <row r="2149" spans="1:5" ht="15.75" thickBot="1" x14ac:dyDescent="0.3">
      <c r="A2149" s="127"/>
      <c r="B2149" s="124"/>
      <c r="C2149" s="125"/>
      <c r="D2149" s="122" t="s">
        <v>2831</v>
      </c>
      <c r="E2149" s="123"/>
    </row>
    <row r="2150" spans="1:5" ht="15.75" x14ac:dyDescent="0.25">
      <c r="A2150" s="128" t="s">
        <v>2832</v>
      </c>
      <c r="B2150" s="129"/>
      <c r="C2150" s="129"/>
      <c r="D2150" s="121" t="s">
        <v>2833</v>
      </c>
      <c r="E2150" s="123"/>
    </row>
    <row r="2151" spans="1:5" ht="15.75" x14ac:dyDescent="0.25">
      <c r="A2151" s="130"/>
      <c r="B2151" s="131"/>
      <c r="C2151" s="131"/>
      <c r="D2151" s="132" t="s">
        <v>2834</v>
      </c>
      <c r="E2151" s="120"/>
    </row>
    <row r="2152" spans="1:5" ht="77.25" x14ac:dyDescent="0.25">
      <c r="A2152" s="130"/>
      <c r="B2152" s="131"/>
      <c r="C2152" s="131"/>
      <c r="D2152" s="133" t="s">
        <v>2835</v>
      </c>
      <c r="E2152" s="134"/>
    </row>
    <row r="2153" spans="1:5" x14ac:dyDescent="0.25">
      <c r="A2153" s="130"/>
      <c r="B2153" s="129"/>
      <c r="C2153" s="129"/>
      <c r="D2153" s="135" t="s">
        <v>2836</v>
      </c>
      <c r="E2153" s="136"/>
    </row>
    <row r="2154" spans="1:5" x14ac:dyDescent="0.25">
      <c r="A2154" s="130"/>
      <c r="B2154" s="129"/>
      <c r="C2154" s="129"/>
      <c r="D2154" s="137"/>
      <c r="E2154" s="136"/>
    </row>
    <row r="2155" spans="1:5" x14ac:dyDescent="0.25">
      <c r="A2155" s="130"/>
      <c r="B2155" s="129"/>
      <c r="C2155" s="129"/>
      <c r="D2155" s="121"/>
      <c r="E2155" s="123"/>
    </row>
    <row r="2156" spans="1:5" x14ac:dyDescent="0.25">
      <c r="A2156" s="130"/>
      <c r="B2156" s="129"/>
      <c r="C2156" s="129"/>
      <c r="D2156" s="121"/>
      <c r="E2156" s="123"/>
    </row>
    <row r="2157" spans="1:5" x14ac:dyDescent="0.25">
      <c r="A2157" s="130"/>
      <c r="B2157" s="129"/>
      <c r="C2157" s="129"/>
      <c r="D2157" s="121"/>
      <c r="E2157" s="123"/>
    </row>
    <row r="2158" spans="1:5" ht="15.75" thickBot="1" x14ac:dyDescent="0.3">
      <c r="A2158" s="130"/>
      <c r="B2158" s="129"/>
      <c r="C2158" s="129"/>
      <c r="D2158" s="121"/>
      <c r="E2158" s="123"/>
    </row>
    <row r="2159" spans="1:5" ht="15.75" x14ac:dyDescent="0.25">
      <c r="A2159" s="130"/>
      <c r="B2159" s="129"/>
      <c r="C2159" s="129"/>
      <c r="D2159" s="138" t="s">
        <v>2837</v>
      </c>
      <c r="E2159" s="139" t="e">
        <f>SUM(E2114:E2132)</f>
        <v>#N/A</v>
      </c>
    </row>
    <row r="2160" spans="1:5" ht="15.75" x14ac:dyDescent="0.25">
      <c r="A2160" s="130"/>
      <c r="B2160" s="129"/>
      <c r="C2160" s="129"/>
      <c r="D2160" s="138" t="s">
        <v>2822</v>
      </c>
      <c r="E2160" s="140">
        <v>2</v>
      </c>
    </row>
    <row r="2161" spans="1:5" ht="15.75" x14ac:dyDescent="0.25">
      <c r="A2161" s="130"/>
      <c r="B2161" s="129"/>
      <c r="C2161" s="129"/>
      <c r="D2161" s="138" t="s">
        <v>2838</v>
      </c>
      <c r="E2161" s="141" t="e">
        <f>E2159/E2160</f>
        <v>#N/A</v>
      </c>
    </row>
    <row r="2162" spans="1:5" ht="15.75" x14ac:dyDescent="0.25">
      <c r="A2162" s="130"/>
      <c r="B2162" s="129"/>
      <c r="C2162" s="129"/>
      <c r="D2162" s="138" t="s">
        <v>2839</v>
      </c>
      <c r="E2162" s="141">
        <v>0.2</v>
      </c>
    </row>
    <row r="2163" spans="1:5" ht="15.75" x14ac:dyDescent="0.25">
      <c r="A2163" s="130"/>
      <c r="B2163" s="129"/>
      <c r="C2163" s="129"/>
      <c r="D2163" s="138" t="s">
        <v>2840</v>
      </c>
      <c r="E2163" s="141" t="e">
        <f>E2161+E2162</f>
        <v>#N/A</v>
      </c>
    </row>
    <row r="2164" spans="1:5" ht="15.75" x14ac:dyDescent="0.25">
      <c r="A2164" s="130"/>
      <c r="B2164" s="129"/>
      <c r="C2164" s="129"/>
      <c r="D2164" s="138" t="s">
        <v>2841</v>
      </c>
      <c r="E2164" s="142">
        <v>0</v>
      </c>
    </row>
    <row r="2165" spans="1:5" ht="16.5" thickBot="1" x14ac:dyDescent="0.3">
      <c r="A2165" s="143"/>
      <c r="B2165" s="144"/>
      <c r="C2165" s="144"/>
      <c r="D2165" s="138" t="s">
        <v>2842</v>
      </c>
      <c r="E2165" s="145" t="e">
        <f>E2163/E2164</f>
        <v>#N/A</v>
      </c>
    </row>
    <row r="2166" spans="1:5" x14ac:dyDescent="0.25">
      <c r="A2166" s="146"/>
      <c r="B2166" s="147"/>
      <c r="C2166" s="148"/>
      <c r="D2166" s="148"/>
      <c r="E2166" s="149"/>
    </row>
    <row r="2167" spans="1:5" ht="15.75" thickBot="1" x14ac:dyDescent="0.3">
      <c r="A2167" s="150"/>
      <c r="B2167" s="151"/>
      <c r="C2167" s="152"/>
      <c r="D2167" s="152"/>
      <c r="E2167" s="153"/>
    </row>
    <row r="2168" spans="1:5" ht="30" x14ac:dyDescent="0.4">
      <c r="A2168" s="70" t="s">
        <v>2814</v>
      </c>
      <c r="B2168" s="155" t="s">
        <v>2900</v>
      </c>
      <c r="C2168" s="154"/>
      <c r="D2168" s="72"/>
      <c r="E2168" s="73"/>
    </row>
    <row r="2169" spans="1:5" ht="15.75" thickBot="1" x14ac:dyDescent="0.3">
      <c r="A2169" s="74"/>
      <c r="B2169" s="158"/>
      <c r="C2169" s="75"/>
      <c r="D2169" s="75"/>
      <c r="E2169" s="76"/>
    </row>
    <row r="2170" spans="1:5" ht="15.75" thickBot="1" x14ac:dyDescent="0.3">
      <c r="A2170" s="77" t="s">
        <v>2816</v>
      </c>
      <c r="B2170" s="78" t="s">
        <v>2817</v>
      </c>
      <c r="C2170" s="79" t="s">
        <v>2818</v>
      </c>
      <c r="D2170" s="79" t="s">
        <v>2819</v>
      </c>
      <c r="E2170" s="80" t="s">
        <v>2820</v>
      </c>
    </row>
    <row r="2171" spans="1:5" ht="15.75" x14ac:dyDescent="0.25">
      <c r="A2171" s="81" t="s">
        <v>1154</v>
      </c>
      <c r="B2171" s="82">
        <v>2</v>
      </c>
      <c r="C2171" s="83" t="s">
        <v>2553</v>
      </c>
      <c r="D2171" s="84">
        <f t="shared" ref="D2171:D2189" si="78">IF($A2171&lt;&gt;"",VLOOKUP($A2171,PRODUITS_ET_RECETTES,4,FALSE),"")</f>
        <v>3.6741666666666668</v>
      </c>
      <c r="E2171" s="84">
        <f t="shared" ref="E2171:E2189" si="79">SUM(B2171*D2171)</f>
        <v>7.3483333333333336</v>
      </c>
    </row>
    <row r="2172" spans="1:5" ht="15.75" x14ac:dyDescent="0.25">
      <c r="A2172" s="81" t="s">
        <v>2462</v>
      </c>
      <c r="B2172" s="85">
        <v>0.2</v>
      </c>
      <c r="C2172" s="86" t="s">
        <v>2553</v>
      </c>
      <c r="D2172" s="87">
        <f t="shared" si="78"/>
        <v>5.25</v>
      </c>
      <c r="E2172" s="87">
        <f t="shared" si="79"/>
        <v>1.05</v>
      </c>
    </row>
    <row r="2173" spans="1:5" ht="15.75" x14ac:dyDescent="0.25">
      <c r="A2173" s="81" t="s">
        <v>1384</v>
      </c>
      <c r="B2173" s="82">
        <v>0.1</v>
      </c>
      <c r="C2173" s="83" t="s">
        <v>2886</v>
      </c>
      <c r="D2173" s="84">
        <f t="shared" si="78"/>
        <v>3.371</v>
      </c>
      <c r="E2173" s="84">
        <f t="shared" si="79"/>
        <v>0.33710000000000001</v>
      </c>
    </row>
    <row r="2174" spans="1:5" ht="15.75" x14ac:dyDescent="0.25">
      <c r="A2174" s="81" t="s">
        <v>2161</v>
      </c>
      <c r="B2174" s="85">
        <v>0.03</v>
      </c>
      <c r="C2174" s="86" t="s">
        <v>2553</v>
      </c>
      <c r="D2174" s="87">
        <f t="shared" si="78"/>
        <v>12.251250000000001</v>
      </c>
      <c r="E2174" s="87">
        <f t="shared" si="79"/>
        <v>0.36753750000000002</v>
      </c>
    </row>
    <row r="2175" spans="1:5" ht="15.75" x14ac:dyDescent="0.25">
      <c r="A2175" s="81" t="s">
        <v>2147</v>
      </c>
      <c r="B2175" s="82">
        <v>5.0000000000000001E-3</v>
      </c>
      <c r="C2175" s="83" t="s">
        <v>2553</v>
      </c>
      <c r="D2175" s="84">
        <f t="shared" si="78"/>
        <v>35.810133333333333</v>
      </c>
      <c r="E2175" s="84">
        <f t="shared" si="79"/>
        <v>0.17905066666666666</v>
      </c>
    </row>
    <row r="2176" spans="1:5" x14ac:dyDescent="0.25">
      <c r="A2176" s="81" t="s">
        <v>1094</v>
      </c>
      <c r="B2176" s="85">
        <v>2</v>
      </c>
      <c r="C2176" s="88" t="s">
        <v>2553</v>
      </c>
      <c r="D2176" s="87">
        <f t="shared" si="78"/>
        <v>1.7718750000000001</v>
      </c>
      <c r="E2176" s="87">
        <f t="shared" si="79"/>
        <v>3.5437500000000002</v>
      </c>
    </row>
    <row r="2177" spans="1:5" x14ac:dyDescent="0.25">
      <c r="A2177" s="81" t="s">
        <v>2454</v>
      </c>
      <c r="B2177" s="82"/>
      <c r="C2177" s="89"/>
      <c r="D2177" s="84">
        <f t="shared" si="78"/>
        <v>0</v>
      </c>
      <c r="E2177" s="84">
        <f t="shared" si="79"/>
        <v>0</v>
      </c>
    </row>
    <row r="2178" spans="1:5" x14ac:dyDescent="0.25">
      <c r="A2178" s="81" t="s">
        <v>2454</v>
      </c>
      <c r="B2178" s="85"/>
      <c r="C2178" s="88"/>
      <c r="D2178" s="87">
        <f t="shared" si="78"/>
        <v>0</v>
      </c>
      <c r="E2178" s="87">
        <f t="shared" si="79"/>
        <v>0</v>
      </c>
    </row>
    <row r="2179" spans="1:5" x14ac:dyDescent="0.25">
      <c r="A2179" s="81" t="s">
        <v>2454</v>
      </c>
      <c r="B2179" s="82"/>
      <c r="C2179" s="89"/>
      <c r="D2179" s="84">
        <f t="shared" si="78"/>
        <v>0</v>
      </c>
      <c r="E2179" s="84">
        <f t="shared" si="79"/>
        <v>0</v>
      </c>
    </row>
    <row r="2180" spans="1:5" x14ac:dyDescent="0.25">
      <c r="A2180" s="81" t="s">
        <v>2454</v>
      </c>
      <c r="B2180" s="85"/>
      <c r="C2180" s="88"/>
      <c r="D2180" s="87">
        <f t="shared" si="78"/>
        <v>0</v>
      </c>
      <c r="E2180" s="87">
        <f t="shared" si="79"/>
        <v>0</v>
      </c>
    </row>
    <row r="2181" spans="1:5" x14ac:dyDescent="0.25">
      <c r="A2181" s="81" t="s">
        <v>2454</v>
      </c>
      <c r="B2181" s="82"/>
      <c r="C2181" s="89"/>
      <c r="D2181" s="84">
        <f t="shared" si="78"/>
        <v>0</v>
      </c>
      <c r="E2181" s="84">
        <f t="shared" si="79"/>
        <v>0</v>
      </c>
    </row>
    <row r="2182" spans="1:5" x14ac:dyDescent="0.25">
      <c r="A2182" s="81" t="s">
        <v>2454</v>
      </c>
      <c r="B2182" s="85"/>
      <c r="C2182" s="88"/>
      <c r="D2182" s="87">
        <f t="shared" si="78"/>
        <v>0</v>
      </c>
      <c r="E2182" s="87">
        <f t="shared" si="79"/>
        <v>0</v>
      </c>
    </row>
    <row r="2183" spans="1:5" x14ac:dyDescent="0.25">
      <c r="A2183" s="81" t="s">
        <v>2454</v>
      </c>
      <c r="B2183" s="82"/>
      <c r="C2183" s="89"/>
      <c r="D2183" s="84">
        <f t="shared" si="78"/>
        <v>0</v>
      </c>
      <c r="E2183" s="84">
        <f t="shared" si="79"/>
        <v>0</v>
      </c>
    </row>
    <row r="2184" spans="1:5" x14ac:dyDescent="0.25">
      <c r="A2184" s="81" t="s">
        <v>2454</v>
      </c>
      <c r="B2184" s="85"/>
      <c r="C2184" s="88"/>
      <c r="D2184" s="87">
        <f t="shared" si="78"/>
        <v>0</v>
      </c>
      <c r="E2184" s="87">
        <f t="shared" si="79"/>
        <v>0</v>
      </c>
    </row>
    <row r="2185" spans="1:5" x14ac:dyDescent="0.25">
      <c r="A2185" s="81" t="s">
        <v>2454</v>
      </c>
      <c r="B2185" s="82"/>
      <c r="C2185" s="89"/>
      <c r="D2185" s="84">
        <f t="shared" si="78"/>
        <v>0</v>
      </c>
      <c r="E2185" s="84">
        <f t="shared" si="79"/>
        <v>0</v>
      </c>
    </row>
    <row r="2186" spans="1:5" x14ac:dyDescent="0.25">
      <c r="A2186" s="81" t="s">
        <v>2454</v>
      </c>
      <c r="B2186" s="90"/>
      <c r="C2186" s="91"/>
      <c r="D2186" s="92">
        <f t="shared" si="78"/>
        <v>0</v>
      </c>
      <c r="E2186" s="92">
        <f t="shared" si="79"/>
        <v>0</v>
      </c>
    </row>
    <row r="2187" spans="1:5" x14ac:dyDescent="0.25">
      <c r="A2187" s="81" t="s">
        <v>2454</v>
      </c>
      <c r="B2187" s="82"/>
      <c r="C2187" s="89"/>
      <c r="D2187" s="84">
        <f t="shared" si="78"/>
        <v>0</v>
      </c>
      <c r="E2187" s="84">
        <f t="shared" si="79"/>
        <v>0</v>
      </c>
    </row>
    <row r="2188" spans="1:5" x14ac:dyDescent="0.25">
      <c r="A2188" s="81" t="s">
        <v>2454</v>
      </c>
      <c r="B2188" s="85"/>
      <c r="C2188" s="88"/>
      <c r="D2188" s="87">
        <f t="shared" si="78"/>
        <v>0</v>
      </c>
      <c r="E2188" s="87">
        <f t="shared" si="79"/>
        <v>0</v>
      </c>
    </row>
    <row r="2189" spans="1:5" ht="15.75" thickBot="1" x14ac:dyDescent="0.3">
      <c r="A2189" s="81" t="s">
        <v>2454</v>
      </c>
      <c r="B2189" s="93"/>
      <c r="C2189" s="94"/>
      <c r="D2189" s="95">
        <f t="shared" si="78"/>
        <v>0</v>
      </c>
      <c r="E2189" s="95">
        <f t="shared" si="79"/>
        <v>0</v>
      </c>
    </row>
    <row r="2190" spans="1:5" ht="16.5" thickBot="1" x14ac:dyDescent="0.3">
      <c r="A2190" s="96" t="s">
        <v>2821</v>
      </c>
      <c r="B2190" s="97"/>
      <c r="C2190" s="97"/>
      <c r="D2190" s="98" t="s">
        <v>2822</v>
      </c>
      <c r="E2190" s="99">
        <v>3</v>
      </c>
    </row>
    <row r="2191" spans="1:5" ht="15.75" x14ac:dyDescent="0.25">
      <c r="A2191" s="100"/>
      <c r="B2191" s="97"/>
      <c r="C2191" s="101"/>
      <c r="D2191" s="102" t="s">
        <v>2823</v>
      </c>
      <c r="E2191" s="103" t="s">
        <v>2901</v>
      </c>
    </row>
    <row r="2192" spans="1:5" ht="15.75" x14ac:dyDescent="0.25">
      <c r="A2192" s="104"/>
      <c r="B2192" s="105"/>
      <c r="C2192" s="106"/>
      <c r="D2192" s="102" t="s">
        <v>2824</v>
      </c>
      <c r="E2192" s="107" t="s">
        <v>2825</v>
      </c>
    </row>
    <row r="2193" spans="1:5" ht="15.75" x14ac:dyDescent="0.25">
      <c r="A2193" s="108"/>
      <c r="B2193" s="105"/>
      <c r="C2193" s="106"/>
      <c r="D2193" s="102"/>
      <c r="E2193" s="109"/>
    </row>
    <row r="2194" spans="1:5" ht="16.5" thickBot="1" x14ac:dyDescent="0.3">
      <c r="A2194" s="108"/>
      <c r="B2194" s="105"/>
      <c r="C2194" s="106"/>
      <c r="D2194" s="110"/>
      <c r="E2194" s="111"/>
    </row>
    <row r="2195" spans="1:5" ht="15.75" x14ac:dyDescent="0.25">
      <c r="A2195" s="112"/>
      <c r="B2195" s="113"/>
      <c r="C2195" s="114"/>
      <c r="D2195" s="115" t="s">
        <v>2826</v>
      </c>
      <c r="E2195" s="116"/>
    </row>
    <row r="2196" spans="1:5" ht="15.75" x14ac:dyDescent="0.25">
      <c r="A2196" s="104"/>
      <c r="B2196" s="117"/>
      <c r="C2196" s="118"/>
      <c r="D2196" s="119" t="s">
        <v>2827</v>
      </c>
      <c r="E2196" s="120"/>
    </row>
    <row r="2197" spans="1:5" ht="15.75" x14ac:dyDescent="0.25">
      <c r="A2197" s="104"/>
      <c r="B2197" s="117"/>
      <c r="C2197" s="118"/>
      <c r="D2197" s="119" t="s">
        <v>2828</v>
      </c>
      <c r="E2197" s="120"/>
    </row>
    <row r="2198" spans="1:5" ht="15.75" x14ac:dyDescent="0.25">
      <c r="A2198" s="104"/>
      <c r="B2198" s="117"/>
      <c r="C2198" s="118"/>
      <c r="D2198" s="119"/>
      <c r="E2198" s="120"/>
    </row>
    <row r="2199" spans="1:5" ht="15.75" x14ac:dyDescent="0.25">
      <c r="A2199" s="121"/>
      <c r="B2199" s="117"/>
      <c r="C2199" s="118"/>
      <c r="D2199" s="119"/>
      <c r="E2199" s="120"/>
    </row>
    <row r="2200" spans="1:5" x14ac:dyDescent="0.25">
      <c r="A2200" s="121"/>
      <c r="B2200" s="122"/>
      <c r="C2200" s="123"/>
      <c r="D2200" s="122"/>
      <c r="E2200" s="123"/>
    </row>
    <row r="2201" spans="1:5" x14ac:dyDescent="0.25">
      <c r="A2201" s="121"/>
      <c r="B2201" s="122"/>
      <c r="C2201" s="123"/>
      <c r="D2201" s="122"/>
      <c r="E2201" s="123"/>
    </row>
    <row r="2202" spans="1:5" ht="15.75" thickBot="1" x14ac:dyDescent="0.3">
      <c r="A2202" s="121"/>
      <c r="B2202" s="122"/>
      <c r="C2202" s="123"/>
      <c r="D2202" s="124"/>
      <c r="E2202" s="125"/>
    </row>
    <row r="2203" spans="1:5" ht="15.75" x14ac:dyDescent="0.25">
      <c r="A2203" s="121"/>
      <c r="B2203" s="122"/>
      <c r="C2203" s="123"/>
      <c r="D2203" s="126" t="s">
        <v>2829</v>
      </c>
      <c r="E2203" s="123"/>
    </row>
    <row r="2204" spans="1:5" x14ac:dyDescent="0.25">
      <c r="A2204" s="121"/>
      <c r="B2204" s="122"/>
      <c r="C2204" s="123"/>
      <c r="D2204" s="122"/>
      <c r="E2204" s="123"/>
    </row>
    <row r="2205" spans="1:5" x14ac:dyDescent="0.25">
      <c r="A2205" s="121"/>
      <c r="B2205" s="122"/>
      <c r="C2205" s="123"/>
      <c r="D2205" s="122" t="s">
        <v>2830</v>
      </c>
      <c r="E2205" s="123"/>
    </row>
    <row r="2206" spans="1:5" ht="15.75" thickBot="1" x14ac:dyDescent="0.3">
      <c r="A2206" s="127"/>
      <c r="B2206" s="124"/>
      <c r="C2206" s="125"/>
      <c r="D2206" s="122" t="s">
        <v>2831</v>
      </c>
      <c r="E2206" s="123"/>
    </row>
    <row r="2207" spans="1:5" ht="15.75" x14ac:dyDescent="0.25">
      <c r="A2207" s="128" t="s">
        <v>2832</v>
      </c>
      <c r="B2207" s="129"/>
      <c r="C2207" s="129"/>
      <c r="D2207" s="121" t="s">
        <v>2833</v>
      </c>
      <c r="E2207" s="123"/>
    </row>
    <row r="2208" spans="1:5" ht="15.75" x14ac:dyDescent="0.25">
      <c r="A2208" s="130"/>
      <c r="B2208" s="131"/>
      <c r="C2208" s="131"/>
      <c r="D2208" s="132" t="s">
        <v>2834</v>
      </c>
      <c r="E2208" s="120"/>
    </row>
    <row r="2209" spans="1:5" ht="77.25" x14ac:dyDescent="0.25">
      <c r="A2209" s="130"/>
      <c r="B2209" s="131"/>
      <c r="C2209" s="131"/>
      <c r="D2209" s="133" t="s">
        <v>2835</v>
      </c>
      <c r="E2209" s="134"/>
    </row>
    <row r="2210" spans="1:5" x14ac:dyDescent="0.25">
      <c r="A2210" s="130"/>
      <c r="B2210" s="129"/>
      <c r="C2210" s="129"/>
      <c r="D2210" s="135" t="s">
        <v>2836</v>
      </c>
      <c r="E2210" s="136"/>
    </row>
    <row r="2211" spans="1:5" x14ac:dyDescent="0.25">
      <c r="A2211" s="130"/>
      <c r="B2211" s="129"/>
      <c r="C2211" s="129"/>
      <c r="D2211" s="137"/>
      <c r="E2211" s="136"/>
    </row>
    <row r="2212" spans="1:5" x14ac:dyDescent="0.25">
      <c r="A2212" s="130"/>
      <c r="B2212" s="129"/>
      <c r="C2212" s="129"/>
      <c r="D2212" s="121"/>
      <c r="E2212" s="123"/>
    </row>
    <row r="2213" spans="1:5" x14ac:dyDescent="0.25">
      <c r="A2213" s="130"/>
      <c r="B2213" s="129"/>
      <c r="C2213" s="129"/>
      <c r="D2213" s="121"/>
      <c r="E2213" s="123"/>
    </row>
    <row r="2214" spans="1:5" x14ac:dyDescent="0.25">
      <c r="A2214" s="130"/>
      <c r="B2214" s="129"/>
      <c r="C2214" s="129"/>
      <c r="D2214" s="121"/>
      <c r="E2214" s="123"/>
    </row>
    <row r="2215" spans="1:5" ht="15.75" thickBot="1" x14ac:dyDescent="0.3">
      <c r="A2215" s="130"/>
      <c r="B2215" s="129"/>
      <c r="C2215" s="129"/>
      <c r="D2215" s="121"/>
      <c r="E2215" s="123"/>
    </row>
    <row r="2216" spans="1:5" ht="15.75" x14ac:dyDescent="0.25">
      <c r="A2216" s="130"/>
      <c r="B2216" s="129"/>
      <c r="C2216" s="129"/>
      <c r="D2216" s="138" t="s">
        <v>2837</v>
      </c>
      <c r="E2216" s="139">
        <f>SUM(E2171:E2189)</f>
        <v>12.825771499999998</v>
      </c>
    </row>
    <row r="2217" spans="1:5" ht="15.75" x14ac:dyDescent="0.25">
      <c r="A2217" s="130"/>
      <c r="B2217" s="129"/>
      <c r="C2217" s="129"/>
      <c r="D2217" s="138" t="s">
        <v>2822</v>
      </c>
      <c r="E2217" s="140">
        <f>E2190</f>
        <v>3</v>
      </c>
    </row>
    <row r="2218" spans="1:5" ht="15.75" x14ac:dyDescent="0.25">
      <c r="A2218" s="130"/>
      <c r="B2218" s="129"/>
      <c r="C2218" s="129"/>
      <c r="D2218" s="138" t="s">
        <v>2838</v>
      </c>
      <c r="E2218" s="141">
        <f>E2216/E2217</f>
        <v>4.2752571666666661</v>
      </c>
    </row>
    <row r="2219" spans="1:5" ht="15.75" x14ac:dyDescent="0.25">
      <c r="A2219" s="130"/>
      <c r="B2219" s="129"/>
      <c r="C2219" s="129"/>
      <c r="D2219" s="138" t="s">
        <v>2839</v>
      </c>
      <c r="E2219" s="141">
        <v>0</v>
      </c>
    </row>
    <row r="2220" spans="1:5" ht="15.75" x14ac:dyDescent="0.25">
      <c r="A2220" s="130"/>
      <c r="B2220" s="129"/>
      <c r="C2220" s="129"/>
      <c r="D2220" s="138" t="s">
        <v>2840</v>
      </c>
      <c r="E2220" s="141">
        <f>E2218+E2219</f>
        <v>4.2752571666666661</v>
      </c>
    </row>
    <row r="2221" spans="1:5" ht="15.75" x14ac:dyDescent="0.25">
      <c r="A2221" s="130"/>
      <c r="B2221" s="129"/>
      <c r="C2221" s="129"/>
      <c r="D2221" s="138" t="s">
        <v>2841</v>
      </c>
      <c r="E2221" s="142">
        <v>0</v>
      </c>
    </row>
    <row r="2222" spans="1:5" ht="16.5" thickBot="1" x14ac:dyDescent="0.3">
      <c r="A2222" s="143"/>
      <c r="B2222" s="144"/>
      <c r="C2222" s="144"/>
      <c r="D2222" s="138" t="s">
        <v>2842</v>
      </c>
      <c r="E2222" s="145" t="e">
        <f>E2220/E2221</f>
        <v>#DIV/0!</v>
      </c>
    </row>
    <row r="2223" spans="1:5" x14ac:dyDescent="0.25">
      <c r="A2223" s="146"/>
      <c r="B2223" s="147"/>
      <c r="C2223" s="148"/>
      <c r="D2223" s="148"/>
      <c r="E2223" s="149"/>
    </row>
    <row r="2224" spans="1:5" ht="15.75" thickBot="1" x14ac:dyDescent="0.3">
      <c r="A2224" s="150"/>
      <c r="B2224" s="151"/>
      <c r="C2224" s="152"/>
      <c r="D2224" s="152"/>
      <c r="E2224" s="153"/>
    </row>
    <row r="2225" spans="1:5" ht="30" x14ac:dyDescent="0.4">
      <c r="A2225" s="70" t="s">
        <v>2814</v>
      </c>
      <c r="B2225" s="155" t="s">
        <v>2902</v>
      </c>
      <c r="C2225" s="154"/>
      <c r="D2225" s="72"/>
      <c r="E2225" s="73"/>
    </row>
    <row r="2226" spans="1:5" ht="15.75" thickBot="1" x14ac:dyDescent="0.3">
      <c r="A2226" s="74"/>
      <c r="B2226" s="75"/>
      <c r="C2226" s="75"/>
      <c r="D2226" s="75"/>
      <c r="E2226" s="76"/>
    </row>
    <row r="2227" spans="1:5" ht="15.75" thickBot="1" x14ac:dyDescent="0.3">
      <c r="A2227" s="77" t="s">
        <v>2816</v>
      </c>
      <c r="B2227" s="78" t="s">
        <v>2817</v>
      </c>
      <c r="C2227" s="79" t="s">
        <v>2818</v>
      </c>
      <c r="D2227" s="79" t="s">
        <v>2819</v>
      </c>
      <c r="E2227" s="80" t="s">
        <v>2820</v>
      </c>
    </row>
    <row r="2228" spans="1:5" ht="15.75" x14ac:dyDescent="0.25">
      <c r="A2228" s="81" t="s">
        <v>1102</v>
      </c>
      <c r="B2228" s="82">
        <v>0.4</v>
      </c>
      <c r="C2228" s="83" t="s">
        <v>2553</v>
      </c>
      <c r="D2228" s="84">
        <f t="shared" ref="D2228:D2246" si="80">IF($A2228&lt;&gt;"",VLOOKUP($A2228,PRODUITS_ET_RECETTES,4,FALSE),"")</f>
        <v>13.577777777777778</v>
      </c>
      <c r="E2228" s="84">
        <f t="shared" ref="E2228:E2246" si="81">SUM(B2228*D2228)</f>
        <v>5.431111111111111</v>
      </c>
    </row>
    <row r="2229" spans="1:5" ht="15.75" x14ac:dyDescent="0.25">
      <c r="A2229" s="81" t="s">
        <v>473</v>
      </c>
      <c r="B2229" s="85">
        <v>8</v>
      </c>
      <c r="C2229" s="86" t="s">
        <v>2591</v>
      </c>
      <c r="D2229" s="87">
        <f t="shared" si="80"/>
        <v>0.33695652173913043</v>
      </c>
      <c r="E2229" s="87">
        <f t="shared" si="81"/>
        <v>2.6956521739130435</v>
      </c>
    </row>
    <row r="2230" spans="1:5" ht="15.75" x14ac:dyDescent="0.25">
      <c r="A2230" s="81" t="s">
        <v>709</v>
      </c>
      <c r="B2230" s="82">
        <v>0.3</v>
      </c>
      <c r="C2230" s="83" t="s">
        <v>2552</v>
      </c>
      <c r="D2230" s="84">
        <f t="shared" si="80"/>
        <v>3.1456953642384105</v>
      </c>
      <c r="E2230" s="84">
        <f t="shared" si="81"/>
        <v>0.94370860927152311</v>
      </c>
    </row>
    <row r="2231" spans="1:5" ht="15.75" x14ac:dyDescent="0.25">
      <c r="A2231" s="81" t="s">
        <v>1025</v>
      </c>
      <c r="B2231" s="85">
        <v>0.25</v>
      </c>
      <c r="C2231" s="86" t="s">
        <v>2566</v>
      </c>
      <c r="D2231" s="87">
        <f t="shared" si="80"/>
        <v>8.6999999999999993</v>
      </c>
      <c r="E2231" s="87">
        <f t="shared" si="81"/>
        <v>2.1749999999999998</v>
      </c>
    </row>
    <row r="2232" spans="1:5" ht="15.75" x14ac:dyDescent="0.25">
      <c r="A2232" s="81" t="s">
        <v>1384</v>
      </c>
      <c r="B2232" s="82">
        <v>0.25</v>
      </c>
      <c r="C2232" s="83" t="s">
        <v>2553</v>
      </c>
      <c r="D2232" s="84">
        <f t="shared" si="80"/>
        <v>3.371</v>
      </c>
      <c r="E2232" s="84">
        <f t="shared" si="81"/>
        <v>0.84275</v>
      </c>
    </row>
    <row r="2233" spans="1:5" x14ac:dyDescent="0.25">
      <c r="A2233" s="81" t="s">
        <v>1324</v>
      </c>
      <c r="B2233" s="85">
        <v>0.1</v>
      </c>
      <c r="C2233" s="88" t="s">
        <v>2553</v>
      </c>
      <c r="D2233" s="87">
        <f t="shared" si="80"/>
        <v>10.263333333333334</v>
      </c>
      <c r="E2233" s="87">
        <f t="shared" si="81"/>
        <v>1.0263333333333333</v>
      </c>
    </row>
    <row r="2234" spans="1:5" x14ac:dyDescent="0.25">
      <c r="A2234" s="81" t="s">
        <v>2161</v>
      </c>
      <c r="B2234" s="82">
        <v>0.01</v>
      </c>
      <c r="C2234" s="89" t="s">
        <v>2553</v>
      </c>
      <c r="D2234" s="84">
        <f t="shared" si="80"/>
        <v>12.251250000000001</v>
      </c>
      <c r="E2234" s="84">
        <f t="shared" si="81"/>
        <v>0.12251250000000001</v>
      </c>
    </row>
    <row r="2235" spans="1:5" x14ac:dyDescent="0.25">
      <c r="A2235" s="81" t="s">
        <v>1094</v>
      </c>
      <c r="B2235" s="85">
        <v>2</v>
      </c>
      <c r="C2235" s="88" t="s">
        <v>2553</v>
      </c>
      <c r="D2235" s="87">
        <f t="shared" si="80"/>
        <v>1.7718750000000001</v>
      </c>
      <c r="E2235" s="87">
        <f t="shared" si="81"/>
        <v>3.5437500000000002</v>
      </c>
    </row>
    <row r="2236" spans="1:5" x14ac:dyDescent="0.25">
      <c r="A2236" s="81" t="s">
        <v>1104</v>
      </c>
      <c r="B2236" s="82">
        <v>1</v>
      </c>
      <c r="C2236" s="89" t="s">
        <v>2553</v>
      </c>
      <c r="D2236" s="84">
        <f t="shared" si="80"/>
        <v>7.5</v>
      </c>
      <c r="E2236" s="84">
        <f t="shared" si="81"/>
        <v>7.5</v>
      </c>
    </row>
    <row r="2237" spans="1:5" x14ac:dyDescent="0.25">
      <c r="A2237" s="81" t="s">
        <v>15</v>
      </c>
      <c r="B2237" s="85">
        <v>0.05</v>
      </c>
      <c r="C2237" s="88" t="s">
        <v>2552</v>
      </c>
      <c r="D2237" s="87">
        <f t="shared" si="80"/>
        <v>4.2079646017699117</v>
      </c>
      <c r="E2237" s="87">
        <f t="shared" si="81"/>
        <v>0.21039823008849559</v>
      </c>
    </row>
    <row r="2238" spans="1:5" x14ac:dyDescent="0.25">
      <c r="A2238" s="81" t="s">
        <v>2454</v>
      </c>
      <c r="B2238" s="82"/>
      <c r="C2238" s="89"/>
      <c r="D2238" s="84">
        <f t="shared" si="80"/>
        <v>0</v>
      </c>
      <c r="E2238" s="84">
        <f t="shared" si="81"/>
        <v>0</v>
      </c>
    </row>
    <row r="2239" spans="1:5" x14ac:dyDescent="0.25">
      <c r="A2239" s="81" t="s">
        <v>2454</v>
      </c>
      <c r="B2239" s="85"/>
      <c r="C2239" s="88"/>
      <c r="D2239" s="87">
        <f t="shared" si="80"/>
        <v>0</v>
      </c>
      <c r="E2239" s="87">
        <f t="shared" si="81"/>
        <v>0</v>
      </c>
    </row>
    <row r="2240" spans="1:5" x14ac:dyDescent="0.25">
      <c r="A2240" s="81" t="s">
        <v>2454</v>
      </c>
      <c r="B2240" s="82"/>
      <c r="C2240" s="89"/>
      <c r="D2240" s="84">
        <f t="shared" si="80"/>
        <v>0</v>
      </c>
      <c r="E2240" s="84">
        <f t="shared" si="81"/>
        <v>0</v>
      </c>
    </row>
    <row r="2241" spans="1:5" x14ac:dyDescent="0.25">
      <c r="A2241" s="81" t="s">
        <v>2454</v>
      </c>
      <c r="B2241" s="85"/>
      <c r="C2241" s="88"/>
      <c r="D2241" s="87">
        <f t="shared" si="80"/>
        <v>0</v>
      </c>
      <c r="E2241" s="87">
        <f t="shared" si="81"/>
        <v>0</v>
      </c>
    </row>
    <row r="2242" spans="1:5" x14ac:dyDescent="0.25">
      <c r="A2242" s="81" t="s">
        <v>2454</v>
      </c>
      <c r="B2242" s="82"/>
      <c r="C2242" s="89"/>
      <c r="D2242" s="84">
        <f t="shared" si="80"/>
        <v>0</v>
      </c>
      <c r="E2242" s="84">
        <f t="shared" si="81"/>
        <v>0</v>
      </c>
    </row>
    <row r="2243" spans="1:5" x14ac:dyDescent="0.25">
      <c r="A2243" s="81" t="s">
        <v>2454</v>
      </c>
      <c r="B2243" s="90"/>
      <c r="C2243" s="91"/>
      <c r="D2243" s="92">
        <f t="shared" si="80"/>
        <v>0</v>
      </c>
      <c r="E2243" s="92">
        <f t="shared" si="81"/>
        <v>0</v>
      </c>
    </row>
    <row r="2244" spans="1:5" x14ac:dyDescent="0.25">
      <c r="A2244" s="81" t="s">
        <v>2454</v>
      </c>
      <c r="B2244" s="82"/>
      <c r="C2244" s="89"/>
      <c r="D2244" s="84">
        <f t="shared" si="80"/>
        <v>0</v>
      </c>
      <c r="E2244" s="84">
        <f t="shared" si="81"/>
        <v>0</v>
      </c>
    </row>
    <row r="2245" spans="1:5" x14ac:dyDescent="0.25">
      <c r="A2245" s="81" t="s">
        <v>2454</v>
      </c>
      <c r="B2245" s="85"/>
      <c r="C2245" s="88"/>
      <c r="D2245" s="87">
        <f t="shared" si="80"/>
        <v>0</v>
      </c>
      <c r="E2245" s="87">
        <f t="shared" si="81"/>
        <v>0</v>
      </c>
    </row>
    <row r="2246" spans="1:5" ht="15.75" thickBot="1" x14ac:dyDescent="0.3">
      <c r="A2246" s="81" t="s">
        <v>2454</v>
      </c>
      <c r="B2246" s="93"/>
      <c r="C2246" s="94"/>
      <c r="D2246" s="95">
        <f t="shared" si="80"/>
        <v>0</v>
      </c>
      <c r="E2246" s="95">
        <f t="shared" si="81"/>
        <v>0</v>
      </c>
    </row>
    <row r="2247" spans="1:5" ht="16.5" thickBot="1" x14ac:dyDescent="0.3">
      <c r="A2247" s="96" t="s">
        <v>2821</v>
      </c>
      <c r="B2247" s="97"/>
      <c r="C2247" s="97"/>
      <c r="D2247" s="98" t="s">
        <v>2822</v>
      </c>
      <c r="E2247" s="99">
        <v>4</v>
      </c>
    </row>
    <row r="2248" spans="1:5" ht="15.75" x14ac:dyDescent="0.25">
      <c r="A2248" s="100"/>
      <c r="B2248" s="97"/>
      <c r="C2248" s="101"/>
      <c r="D2248" s="102" t="s">
        <v>2823</v>
      </c>
      <c r="E2248" s="103" t="s">
        <v>2901</v>
      </c>
    </row>
    <row r="2249" spans="1:5" ht="15.75" x14ac:dyDescent="0.25">
      <c r="A2249" s="104"/>
      <c r="B2249" s="105"/>
      <c r="C2249" s="106"/>
      <c r="D2249" s="102" t="s">
        <v>2824</v>
      </c>
      <c r="E2249" s="107" t="s">
        <v>2825</v>
      </c>
    </row>
    <row r="2250" spans="1:5" ht="15.75" x14ac:dyDescent="0.25">
      <c r="A2250" s="108"/>
      <c r="B2250" s="105"/>
      <c r="C2250" s="106"/>
      <c r="D2250" s="102"/>
      <c r="E2250" s="109"/>
    </row>
    <row r="2251" spans="1:5" ht="16.5" thickBot="1" x14ac:dyDescent="0.3">
      <c r="A2251" s="108"/>
      <c r="B2251" s="105"/>
      <c r="C2251" s="106"/>
      <c r="D2251" s="110"/>
      <c r="E2251" s="111"/>
    </row>
    <row r="2252" spans="1:5" ht="15.75" x14ac:dyDescent="0.25">
      <c r="A2252" s="112"/>
      <c r="B2252" s="113"/>
      <c r="C2252" s="114"/>
      <c r="D2252" s="115" t="s">
        <v>2826</v>
      </c>
      <c r="E2252" s="116"/>
    </row>
    <row r="2253" spans="1:5" ht="15.75" x14ac:dyDescent="0.25">
      <c r="A2253" s="104"/>
      <c r="B2253" s="117"/>
      <c r="C2253" s="118"/>
      <c r="D2253" s="119" t="s">
        <v>2827</v>
      </c>
      <c r="E2253" s="120"/>
    </row>
    <row r="2254" spans="1:5" ht="15.75" x14ac:dyDescent="0.25">
      <c r="A2254" s="104"/>
      <c r="B2254" s="117"/>
      <c r="C2254" s="118"/>
      <c r="D2254" s="119" t="s">
        <v>2828</v>
      </c>
      <c r="E2254" s="120"/>
    </row>
    <row r="2255" spans="1:5" ht="15.75" x14ac:dyDescent="0.25">
      <c r="A2255" s="104"/>
      <c r="B2255" s="117"/>
      <c r="C2255" s="118"/>
      <c r="D2255" s="119"/>
      <c r="E2255" s="120"/>
    </row>
    <row r="2256" spans="1:5" ht="15.75" x14ac:dyDescent="0.25">
      <c r="A2256" s="121"/>
      <c r="B2256" s="117"/>
      <c r="C2256" s="118"/>
      <c r="D2256" s="119"/>
      <c r="E2256" s="120"/>
    </row>
    <row r="2257" spans="1:5" x14ac:dyDescent="0.25">
      <c r="A2257" s="121"/>
      <c r="B2257" s="122"/>
      <c r="C2257" s="123"/>
      <c r="D2257" s="122"/>
      <c r="E2257" s="123"/>
    </row>
    <row r="2258" spans="1:5" x14ac:dyDescent="0.25">
      <c r="A2258" s="121"/>
      <c r="B2258" s="122"/>
      <c r="C2258" s="123"/>
      <c r="D2258" s="122"/>
      <c r="E2258" s="123"/>
    </row>
    <row r="2259" spans="1:5" ht="15.75" thickBot="1" x14ac:dyDescent="0.3">
      <c r="A2259" s="121"/>
      <c r="B2259" s="122"/>
      <c r="C2259" s="123"/>
      <c r="D2259" s="124"/>
      <c r="E2259" s="125"/>
    </row>
    <row r="2260" spans="1:5" ht="15.75" x14ac:dyDescent="0.25">
      <c r="A2260" s="121"/>
      <c r="B2260" s="122"/>
      <c r="C2260" s="123"/>
      <c r="D2260" s="126" t="s">
        <v>2829</v>
      </c>
      <c r="E2260" s="123"/>
    </row>
    <row r="2261" spans="1:5" x14ac:dyDescent="0.25">
      <c r="A2261" s="121"/>
      <c r="B2261" s="122"/>
      <c r="C2261" s="123"/>
      <c r="D2261" s="122"/>
      <c r="E2261" s="123"/>
    </row>
    <row r="2262" spans="1:5" x14ac:dyDescent="0.25">
      <c r="A2262" s="121"/>
      <c r="B2262" s="122"/>
      <c r="C2262" s="123"/>
      <c r="D2262" s="122" t="s">
        <v>2830</v>
      </c>
      <c r="E2262" s="123"/>
    </row>
    <row r="2263" spans="1:5" ht="15.75" thickBot="1" x14ac:dyDescent="0.3">
      <c r="A2263" s="127"/>
      <c r="B2263" s="124"/>
      <c r="C2263" s="125"/>
      <c r="D2263" s="122" t="s">
        <v>2831</v>
      </c>
      <c r="E2263" s="123"/>
    </row>
    <row r="2264" spans="1:5" ht="15.75" x14ac:dyDescent="0.25">
      <c r="A2264" s="128" t="s">
        <v>2832</v>
      </c>
      <c r="B2264" s="129"/>
      <c r="C2264" s="129"/>
      <c r="D2264" s="121" t="s">
        <v>2833</v>
      </c>
      <c r="E2264" s="123"/>
    </row>
    <row r="2265" spans="1:5" ht="15.75" x14ac:dyDescent="0.25">
      <c r="A2265" s="130"/>
      <c r="B2265" s="131"/>
      <c r="C2265" s="131"/>
      <c r="D2265" s="132" t="s">
        <v>2834</v>
      </c>
      <c r="E2265" s="120"/>
    </row>
    <row r="2266" spans="1:5" ht="77.25" x14ac:dyDescent="0.25">
      <c r="A2266" s="130"/>
      <c r="B2266" s="131"/>
      <c r="C2266" s="131"/>
      <c r="D2266" s="133" t="s">
        <v>2835</v>
      </c>
      <c r="E2266" s="134"/>
    </row>
    <row r="2267" spans="1:5" x14ac:dyDescent="0.25">
      <c r="A2267" s="130"/>
      <c r="B2267" s="129"/>
      <c r="C2267" s="129"/>
      <c r="D2267" s="135" t="s">
        <v>2836</v>
      </c>
      <c r="E2267" s="136"/>
    </row>
    <row r="2268" spans="1:5" x14ac:dyDescent="0.25">
      <c r="A2268" s="130"/>
      <c r="B2268" s="129"/>
      <c r="C2268" s="129"/>
      <c r="D2268" s="137"/>
      <c r="E2268" s="136"/>
    </row>
    <row r="2269" spans="1:5" x14ac:dyDescent="0.25">
      <c r="A2269" s="130"/>
      <c r="B2269" s="129"/>
      <c r="C2269" s="129"/>
      <c r="D2269" s="121"/>
      <c r="E2269" s="123"/>
    </row>
    <row r="2270" spans="1:5" x14ac:dyDescent="0.25">
      <c r="A2270" s="130"/>
      <c r="B2270" s="129"/>
      <c r="C2270" s="129"/>
      <c r="D2270" s="121"/>
      <c r="E2270" s="123"/>
    </row>
    <row r="2271" spans="1:5" x14ac:dyDescent="0.25">
      <c r="A2271" s="130"/>
      <c r="B2271" s="129"/>
      <c r="C2271" s="129"/>
      <c r="D2271" s="121"/>
      <c r="E2271" s="123"/>
    </row>
    <row r="2272" spans="1:5" ht="15.75" thickBot="1" x14ac:dyDescent="0.3">
      <c r="A2272" s="130"/>
      <c r="B2272" s="129"/>
      <c r="C2272" s="129"/>
      <c r="D2272" s="121"/>
      <c r="E2272" s="123"/>
    </row>
    <row r="2273" spans="1:5" ht="15.75" x14ac:dyDescent="0.25">
      <c r="A2273" s="130"/>
      <c r="B2273" s="129"/>
      <c r="C2273" s="129"/>
      <c r="D2273" s="138" t="s">
        <v>2837</v>
      </c>
      <c r="E2273" s="139">
        <f>SUM(E2228:E2246)</f>
        <v>24.491215957717507</v>
      </c>
    </row>
    <row r="2274" spans="1:5" ht="15.75" x14ac:dyDescent="0.25">
      <c r="A2274" s="130"/>
      <c r="B2274" s="129"/>
      <c r="C2274" s="129"/>
      <c r="D2274" s="138" t="s">
        <v>2822</v>
      </c>
      <c r="E2274" s="140">
        <f>E2247</f>
        <v>4</v>
      </c>
    </row>
    <row r="2275" spans="1:5" ht="15.75" x14ac:dyDescent="0.25">
      <c r="A2275" s="130"/>
      <c r="B2275" s="129"/>
      <c r="C2275" s="129"/>
      <c r="D2275" s="138" t="s">
        <v>2838</v>
      </c>
      <c r="E2275" s="141">
        <f>E2273/E2274</f>
        <v>6.1228039894293769</v>
      </c>
    </row>
    <row r="2276" spans="1:5" ht="15.75" x14ac:dyDescent="0.25">
      <c r="A2276" s="130"/>
      <c r="B2276" s="129"/>
      <c r="C2276" s="129"/>
      <c r="D2276" s="138" t="s">
        <v>2839</v>
      </c>
      <c r="E2276" s="141">
        <v>0</v>
      </c>
    </row>
    <row r="2277" spans="1:5" ht="15.75" x14ac:dyDescent="0.25">
      <c r="A2277" s="130"/>
      <c r="B2277" s="129"/>
      <c r="C2277" s="129"/>
      <c r="D2277" s="138" t="s">
        <v>2840</v>
      </c>
      <c r="E2277" s="141">
        <f>E2275+E2276</f>
        <v>6.1228039894293769</v>
      </c>
    </row>
    <row r="2278" spans="1:5" ht="15.75" x14ac:dyDescent="0.25">
      <c r="A2278" s="130"/>
      <c r="B2278" s="129"/>
      <c r="C2278" s="129"/>
      <c r="D2278" s="138" t="s">
        <v>2841</v>
      </c>
      <c r="E2278" s="142">
        <v>0</v>
      </c>
    </row>
    <row r="2279" spans="1:5" ht="16.5" thickBot="1" x14ac:dyDescent="0.3">
      <c r="A2279" s="143"/>
      <c r="B2279" s="144"/>
      <c r="C2279" s="144"/>
      <c r="D2279" s="138" t="s">
        <v>2842</v>
      </c>
      <c r="E2279" s="145" t="e">
        <f>E2277/E2278</f>
        <v>#DIV/0!</v>
      </c>
    </row>
    <row r="2280" spans="1:5" x14ac:dyDescent="0.25">
      <c r="A2280" s="146"/>
      <c r="B2280" s="147"/>
      <c r="C2280" s="148"/>
      <c r="D2280" s="148"/>
      <c r="E2280" s="149"/>
    </row>
    <row r="2281" spans="1:5" ht="15.75" thickBot="1" x14ac:dyDescent="0.3">
      <c r="A2281" s="150"/>
      <c r="B2281" s="151"/>
      <c r="C2281" s="152"/>
      <c r="D2281" s="152"/>
      <c r="E2281" s="153"/>
    </row>
    <row r="2282" spans="1:5" ht="30" x14ac:dyDescent="0.4">
      <c r="A2282" s="70" t="s">
        <v>2814</v>
      </c>
      <c r="B2282" s="155" t="s">
        <v>2903</v>
      </c>
      <c r="C2282" s="154"/>
      <c r="D2282" s="72"/>
      <c r="E2282" s="73"/>
    </row>
    <row r="2283" spans="1:5" ht="15.75" thickBot="1" x14ac:dyDescent="0.3">
      <c r="A2283" s="74"/>
      <c r="B2283" s="75"/>
      <c r="C2283" s="75"/>
      <c r="D2283" s="75"/>
      <c r="E2283" s="76"/>
    </row>
    <row r="2284" spans="1:5" ht="15.75" thickBot="1" x14ac:dyDescent="0.3">
      <c r="A2284" s="77" t="s">
        <v>2816</v>
      </c>
      <c r="B2284" s="78" t="s">
        <v>2817</v>
      </c>
      <c r="C2284" s="79" t="s">
        <v>2818</v>
      </c>
      <c r="D2284" s="79" t="s">
        <v>2819</v>
      </c>
      <c r="E2284" s="80" t="s">
        <v>2820</v>
      </c>
    </row>
    <row r="2285" spans="1:5" ht="15.75" x14ac:dyDescent="0.25">
      <c r="A2285" s="81" t="s">
        <v>2356</v>
      </c>
      <c r="B2285" s="82">
        <v>0.5</v>
      </c>
      <c r="C2285" s="83"/>
      <c r="D2285" s="84">
        <f t="shared" ref="D2285:D2303" si="82">IF($A2285&lt;&gt;"",VLOOKUP($A2285,PRODUITS_ET_RECETTES,4,FALSE),"")</f>
        <v>4.7539999999999996</v>
      </c>
      <c r="E2285" s="84">
        <f t="shared" ref="E2285:E2303" si="83">SUM(B2285*D2285)</f>
        <v>2.3769999999999998</v>
      </c>
    </row>
    <row r="2286" spans="1:5" ht="15.75" x14ac:dyDescent="0.25">
      <c r="A2286" s="81" t="s">
        <v>1643</v>
      </c>
      <c r="B2286" s="85">
        <v>4</v>
      </c>
      <c r="C2286" s="86"/>
      <c r="D2286" s="87">
        <f t="shared" si="82"/>
        <v>0.95</v>
      </c>
      <c r="E2286" s="87">
        <f t="shared" si="83"/>
        <v>3.8</v>
      </c>
    </row>
    <row r="2287" spans="1:5" ht="15.75" x14ac:dyDescent="0.25">
      <c r="A2287" s="81" t="s">
        <v>468</v>
      </c>
      <c r="B2287" s="82">
        <v>2</v>
      </c>
      <c r="C2287" s="83"/>
      <c r="D2287" s="84">
        <f t="shared" si="82"/>
        <v>1.75</v>
      </c>
      <c r="E2287" s="84">
        <f t="shared" si="83"/>
        <v>3.5</v>
      </c>
    </row>
    <row r="2288" spans="1:5" ht="15.75" x14ac:dyDescent="0.25">
      <c r="A2288" s="81" t="s">
        <v>1310</v>
      </c>
      <c r="B2288" s="85">
        <v>0.5</v>
      </c>
      <c r="C2288" s="86"/>
      <c r="D2288" s="87">
        <f t="shared" si="82"/>
        <v>0.95</v>
      </c>
      <c r="E2288" s="87">
        <f t="shared" si="83"/>
        <v>0.47499999999999998</v>
      </c>
    </row>
    <row r="2289" spans="1:5" ht="15.75" x14ac:dyDescent="0.25">
      <c r="A2289" s="81" t="s">
        <v>710</v>
      </c>
      <c r="B2289" s="82">
        <v>1</v>
      </c>
      <c r="C2289" s="83"/>
      <c r="D2289" s="84">
        <f t="shared" si="82"/>
        <v>0.75</v>
      </c>
      <c r="E2289" s="84">
        <f t="shared" si="83"/>
        <v>0.75</v>
      </c>
    </row>
    <row r="2290" spans="1:5" x14ac:dyDescent="0.25">
      <c r="A2290" s="81" t="s">
        <v>709</v>
      </c>
      <c r="B2290" s="85">
        <v>0.1</v>
      </c>
      <c r="C2290" s="88"/>
      <c r="D2290" s="87">
        <f t="shared" si="82"/>
        <v>3.1456953642384105</v>
      </c>
      <c r="E2290" s="87">
        <f t="shared" si="83"/>
        <v>0.31456953642384106</v>
      </c>
    </row>
    <row r="2291" spans="1:5" x14ac:dyDescent="0.25">
      <c r="A2291" s="81" t="s">
        <v>1480</v>
      </c>
      <c r="B2291" s="82">
        <v>2</v>
      </c>
      <c r="C2291" s="89"/>
      <c r="D2291" s="84">
        <f t="shared" si="82"/>
        <v>2</v>
      </c>
      <c r="E2291" s="84">
        <f t="shared" si="83"/>
        <v>4</v>
      </c>
    </row>
    <row r="2292" spans="1:5" x14ac:dyDescent="0.25">
      <c r="A2292" s="81" t="s">
        <v>473</v>
      </c>
      <c r="B2292" s="85">
        <v>2</v>
      </c>
      <c r="C2292" s="88"/>
      <c r="D2292" s="87">
        <f t="shared" si="82"/>
        <v>0.33695652173913043</v>
      </c>
      <c r="E2292" s="87">
        <f t="shared" si="83"/>
        <v>0.67391304347826086</v>
      </c>
    </row>
    <row r="2293" spans="1:5" x14ac:dyDescent="0.25">
      <c r="A2293" s="81" t="s">
        <v>2467</v>
      </c>
      <c r="B2293" s="82">
        <v>0.05</v>
      </c>
      <c r="C2293" s="89"/>
      <c r="D2293" s="84">
        <f t="shared" si="82"/>
        <v>5.5</v>
      </c>
      <c r="E2293" s="84">
        <f t="shared" si="83"/>
        <v>0.27500000000000002</v>
      </c>
    </row>
    <row r="2294" spans="1:5" x14ac:dyDescent="0.25">
      <c r="A2294" s="81" t="s">
        <v>15</v>
      </c>
      <c r="B2294" s="85">
        <v>0.1</v>
      </c>
      <c r="C2294" s="88"/>
      <c r="D2294" s="87">
        <f t="shared" si="82"/>
        <v>4.2079646017699117</v>
      </c>
      <c r="E2294" s="87">
        <f t="shared" si="83"/>
        <v>0.42079646017699118</v>
      </c>
    </row>
    <row r="2295" spans="1:5" x14ac:dyDescent="0.25">
      <c r="A2295" s="81" t="s">
        <v>2454</v>
      </c>
      <c r="B2295" s="82"/>
      <c r="C2295" s="89"/>
      <c r="D2295" s="84">
        <f t="shared" si="82"/>
        <v>0</v>
      </c>
      <c r="E2295" s="84">
        <f t="shared" si="83"/>
        <v>0</v>
      </c>
    </row>
    <row r="2296" spans="1:5" x14ac:dyDescent="0.25">
      <c r="A2296" s="81" t="s">
        <v>2454</v>
      </c>
      <c r="B2296" s="85"/>
      <c r="C2296" s="88"/>
      <c r="D2296" s="87">
        <f t="shared" si="82"/>
        <v>0</v>
      </c>
      <c r="E2296" s="87">
        <f t="shared" si="83"/>
        <v>0</v>
      </c>
    </row>
    <row r="2297" spans="1:5" x14ac:dyDescent="0.25">
      <c r="A2297" s="81" t="s">
        <v>2454</v>
      </c>
      <c r="B2297" s="82"/>
      <c r="C2297" s="89"/>
      <c r="D2297" s="84">
        <f t="shared" si="82"/>
        <v>0</v>
      </c>
      <c r="E2297" s="84">
        <f t="shared" si="83"/>
        <v>0</v>
      </c>
    </row>
    <row r="2298" spans="1:5" x14ac:dyDescent="0.25">
      <c r="A2298" s="81" t="s">
        <v>2454</v>
      </c>
      <c r="B2298" s="85"/>
      <c r="C2298" s="88"/>
      <c r="D2298" s="87">
        <f t="shared" si="82"/>
        <v>0</v>
      </c>
      <c r="E2298" s="87">
        <f t="shared" si="83"/>
        <v>0</v>
      </c>
    </row>
    <row r="2299" spans="1:5" x14ac:dyDescent="0.25">
      <c r="A2299" s="81" t="s">
        <v>2454</v>
      </c>
      <c r="B2299" s="82"/>
      <c r="C2299" s="89"/>
      <c r="D2299" s="84">
        <f t="shared" si="82"/>
        <v>0</v>
      </c>
      <c r="E2299" s="84">
        <f t="shared" si="83"/>
        <v>0</v>
      </c>
    </row>
    <row r="2300" spans="1:5" x14ac:dyDescent="0.25">
      <c r="A2300" s="81" t="s">
        <v>2454</v>
      </c>
      <c r="B2300" s="90"/>
      <c r="C2300" s="91"/>
      <c r="D2300" s="92">
        <f t="shared" si="82"/>
        <v>0</v>
      </c>
      <c r="E2300" s="92">
        <f t="shared" si="83"/>
        <v>0</v>
      </c>
    </row>
    <row r="2301" spans="1:5" x14ac:dyDescent="0.25">
      <c r="A2301" s="81" t="s">
        <v>2454</v>
      </c>
      <c r="B2301" s="82"/>
      <c r="C2301" s="89"/>
      <c r="D2301" s="84">
        <f t="shared" si="82"/>
        <v>0</v>
      </c>
      <c r="E2301" s="84">
        <f t="shared" si="83"/>
        <v>0</v>
      </c>
    </row>
    <row r="2302" spans="1:5" x14ac:dyDescent="0.25">
      <c r="A2302" s="81" t="s">
        <v>2454</v>
      </c>
      <c r="B2302" s="85"/>
      <c r="C2302" s="88"/>
      <c r="D2302" s="87">
        <f t="shared" si="82"/>
        <v>0</v>
      </c>
      <c r="E2302" s="87">
        <f t="shared" si="83"/>
        <v>0</v>
      </c>
    </row>
    <row r="2303" spans="1:5" ht="15.75" thickBot="1" x14ac:dyDescent="0.3">
      <c r="A2303" s="81" t="s">
        <v>2454</v>
      </c>
      <c r="B2303" s="93"/>
      <c r="C2303" s="94"/>
      <c r="D2303" s="95">
        <f t="shared" si="82"/>
        <v>0</v>
      </c>
      <c r="E2303" s="95">
        <f t="shared" si="83"/>
        <v>0</v>
      </c>
    </row>
    <row r="2304" spans="1:5" ht="16.5" thickBot="1" x14ac:dyDescent="0.3">
      <c r="A2304" s="96" t="s">
        <v>2821</v>
      </c>
      <c r="B2304" s="97"/>
      <c r="C2304" s="97"/>
      <c r="D2304" s="98" t="s">
        <v>2822</v>
      </c>
      <c r="E2304" s="99">
        <v>20</v>
      </c>
    </row>
    <row r="2305" spans="1:5" ht="15.75" x14ac:dyDescent="0.25">
      <c r="A2305" s="100"/>
      <c r="B2305" s="97"/>
      <c r="C2305" s="101"/>
      <c r="D2305" s="102" t="s">
        <v>2823</v>
      </c>
      <c r="E2305" s="103" t="s">
        <v>2551</v>
      </c>
    </row>
    <row r="2306" spans="1:5" ht="15.75" x14ac:dyDescent="0.25">
      <c r="A2306" s="104"/>
      <c r="B2306" s="105"/>
      <c r="C2306" s="106"/>
      <c r="D2306" s="102" t="s">
        <v>2824</v>
      </c>
      <c r="E2306" s="107" t="s">
        <v>2825</v>
      </c>
    </row>
    <row r="2307" spans="1:5" ht="15.75" x14ac:dyDescent="0.25">
      <c r="A2307" s="108"/>
      <c r="B2307" s="105"/>
      <c r="C2307" s="106"/>
      <c r="D2307" s="102"/>
      <c r="E2307" s="109"/>
    </row>
    <row r="2308" spans="1:5" ht="16.5" thickBot="1" x14ac:dyDescent="0.3">
      <c r="A2308" s="108"/>
      <c r="B2308" s="105"/>
      <c r="C2308" s="106"/>
      <c r="D2308" s="110"/>
      <c r="E2308" s="111"/>
    </row>
    <row r="2309" spans="1:5" ht="15.75" x14ac:dyDescent="0.25">
      <c r="A2309" s="112"/>
      <c r="B2309" s="113"/>
      <c r="C2309" s="114"/>
      <c r="D2309" s="115" t="s">
        <v>2826</v>
      </c>
      <c r="E2309" s="116"/>
    </row>
    <row r="2310" spans="1:5" ht="15.75" x14ac:dyDescent="0.25">
      <c r="A2310" s="104"/>
      <c r="B2310" s="117"/>
      <c r="C2310" s="118"/>
      <c r="D2310" s="119" t="s">
        <v>2827</v>
      </c>
      <c r="E2310" s="120"/>
    </row>
    <row r="2311" spans="1:5" ht="15.75" x14ac:dyDescent="0.25">
      <c r="A2311" s="104"/>
      <c r="B2311" s="117"/>
      <c r="C2311" s="118"/>
      <c r="D2311" s="119" t="s">
        <v>2828</v>
      </c>
      <c r="E2311" s="120"/>
    </row>
    <row r="2312" spans="1:5" ht="15.75" x14ac:dyDescent="0.25">
      <c r="A2312" s="104"/>
      <c r="B2312" s="117"/>
      <c r="C2312" s="118"/>
      <c r="D2312" s="119"/>
      <c r="E2312" s="120"/>
    </row>
    <row r="2313" spans="1:5" ht="15.75" x14ac:dyDescent="0.25">
      <c r="A2313" s="121"/>
      <c r="B2313" s="117"/>
      <c r="C2313" s="118"/>
      <c r="D2313" s="119"/>
      <c r="E2313" s="120"/>
    </row>
    <row r="2314" spans="1:5" x14ac:dyDescent="0.25">
      <c r="A2314" s="121"/>
      <c r="B2314" s="122"/>
      <c r="C2314" s="123"/>
      <c r="D2314" s="122"/>
      <c r="E2314" s="123"/>
    </row>
    <row r="2315" spans="1:5" x14ac:dyDescent="0.25">
      <c r="A2315" s="121"/>
      <c r="B2315" s="122"/>
      <c r="C2315" s="123"/>
      <c r="D2315" s="122"/>
      <c r="E2315" s="123"/>
    </row>
    <row r="2316" spans="1:5" ht="15.75" thickBot="1" x14ac:dyDescent="0.3">
      <c r="A2316" s="121"/>
      <c r="B2316" s="122"/>
      <c r="C2316" s="123"/>
      <c r="D2316" s="124"/>
      <c r="E2316" s="125"/>
    </row>
    <row r="2317" spans="1:5" ht="15.75" x14ac:dyDescent="0.25">
      <c r="A2317" s="121"/>
      <c r="B2317" s="122"/>
      <c r="C2317" s="123"/>
      <c r="D2317" s="126" t="s">
        <v>2829</v>
      </c>
      <c r="E2317" s="123"/>
    </row>
    <row r="2318" spans="1:5" x14ac:dyDescent="0.25">
      <c r="A2318" s="121"/>
      <c r="B2318" s="122"/>
      <c r="C2318" s="123"/>
      <c r="D2318" s="122"/>
      <c r="E2318" s="123"/>
    </row>
    <row r="2319" spans="1:5" x14ac:dyDescent="0.25">
      <c r="A2319" s="121"/>
      <c r="B2319" s="122"/>
      <c r="C2319" s="123"/>
      <c r="D2319" s="122" t="s">
        <v>2830</v>
      </c>
      <c r="E2319" s="123"/>
    </row>
    <row r="2320" spans="1:5" ht="15.75" thickBot="1" x14ac:dyDescent="0.3">
      <c r="A2320" s="127"/>
      <c r="B2320" s="124"/>
      <c r="C2320" s="125"/>
      <c r="D2320" s="122" t="s">
        <v>2831</v>
      </c>
      <c r="E2320" s="123"/>
    </row>
    <row r="2321" spans="1:5" ht="15.75" x14ac:dyDescent="0.25">
      <c r="A2321" s="128" t="s">
        <v>2832</v>
      </c>
      <c r="B2321" s="129"/>
      <c r="C2321" s="129"/>
      <c r="D2321" s="121" t="s">
        <v>2833</v>
      </c>
      <c r="E2321" s="123"/>
    </row>
    <row r="2322" spans="1:5" ht="15.75" x14ac:dyDescent="0.25">
      <c r="A2322" s="130"/>
      <c r="B2322" s="131"/>
      <c r="C2322" s="131"/>
      <c r="D2322" s="132" t="s">
        <v>2834</v>
      </c>
      <c r="E2322" s="120"/>
    </row>
    <row r="2323" spans="1:5" ht="77.25" x14ac:dyDescent="0.25">
      <c r="A2323" s="130"/>
      <c r="B2323" s="131"/>
      <c r="C2323" s="131"/>
      <c r="D2323" s="133" t="s">
        <v>2835</v>
      </c>
      <c r="E2323" s="134"/>
    </row>
    <row r="2324" spans="1:5" x14ac:dyDescent="0.25">
      <c r="A2324" s="130"/>
      <c r="B2324" s="129"/>
      <c r="C2324" s="129"/>
      <c r="D2324" s="135" t="s">
        <v>2836</v>
      </c>
      <c r="E2324" s="136"/>
    </row>
    <row r="2325" spans="1:5" x14ac:dyDescent="0.25">
      <c r="A2325" s="130"/>
      <c r="B2325" s="129"/>
      <c r="C2325" s="129"/>
      <c r="D2325" s="137"/>
      <c r="E2325" s="136"/>
    </row>
    <row r="2326" spans="1:5" x14ac:dyDescent="0.25">
      <c r="A2326" s="130"/>
      <c r="B2326" s="129"/>
      <c r="C2326" s="129"/>
      <c r="D2326" s="121"/>
      <c r="E2326" s="123"/>
    </row>
    <row r="2327" spans="1:5" x14ac:dyDescent="0.25">
      <c r="A2327" s="130"/>
      <c r="B2327" s="129"/>
      <c r="C2327" s="129"/>
      <c r="D2327" s="121"/>
      <c r="E2327" s="123"/>
    </row>
    <row r="2328" spans="1:5" x14ac:dyDescent="0.25">
      <c r="A2328" s="130"/>
      <c r="B2328" s="129"/>
      <c r="C2328" s="129"/>
      <c r="D2328" s="121"/>
      <c r="E2328" s="123"/>
    </row>
    <row r="2329" spans="1:5" ht="15.75" thickBot="1" x14ac:dyDescent="0.3">
      <c r="A2329" s="130"/>
      <c r="B2329" s="129"/>
      <c r="C2329" s="129"/>
      <c r="D2329" s="121"/>
      <c r="E2329" s="123"/>
    </row>
    <row r="2330" spans="1:5" ht="15.75" x14ac:dyDescent="0.25">
      <c r="A2330" s="130"/>
      <c r="B2330" s="129"/>
      <c r="C2330" s="129"/>
      <c r="D2330" s="138" t="s">
        <v>2837</v>
      </c>
      <c r="E2330" s="139">
        <f>SUM(E2285:E2303)</f>
        <v>16.586279040079091</v>
      </c>
    </row>
    <row r="2331" spans="1:5" ht="15.75" x14ac:dyDescent="0.25">
      <c r="A2331" s="130"/>
      <c r="B2331" s="129"/>
      <c r="C2331" s="129"/>
      <c r="D2331" s="138" t="s">
        <v>2822</v>
      </c>
      <c r="E2331" s="140">
        <f>E2304</f>
        <v>20</v>
      </c>
    </row>
    <row r="2332" spans="1:5" ht="15.75" x14ac:dyDescent="0.25">
      <c r="A2332" s="130"/>
      <c r="B2332" s="129"/>
      <c r="C2332" s="129"/>
      <c r="D2332" s="138" t="s">
        <v>2838</v>
      </c>
      <c r="E2332" s="141">
        <f>E2330/E2331</f>
        <v>0.82931395200395452</v>
      </c>
    </row>
    <row r="2333" spans="1:5" ht="15.75" x14ac:dyDescent="0.25">
      <c r="A2333" s="130"/>
      <c r="B2333" s="129"/>
      <c r="C2333" s="129"/>
      <c r="D2333" s="138" t="s">
        <v>2839</v>
      </c>
      <c r="E2333" s="141">
        <v>0.05</v>
      </c>
    </row>
    <row r="2334" spans="1:5" ht="15.75" x14ac:dyDescent="0.25">
      <c r="A2334" s="130"/>
      <c r="B2334" s="129"/>
      <c r="C2334" s="129"/>
      <c r="D2334" s="138" t="s">
        <v>2840</v>
      </c>
      <c r="E2334" s="141">
        <f>E2332+E2333</f>
        <v>0.87931395200395457</v>
      </c>
    </row>
    <row r="2335" spans="1:5" ht="15.75" x14ac:dyDescent="0.25">
      <c r="A2335" s="130"/>
      <c r="B2335" s="129"/>
      <c r="C2335" s="129"/>
      <c r="D2335" s="138" t="s">
        <v>2841</v>
      </c>
      <c r="E2335" s="142">
        <v>4</v>
      </c>
    </row>
    <row r="2336" spans="1:5" ht="16.5" thickBot="1" x14ac:dyDescent="0.3">
      <c r="A2336" s="143"/>
      <c r="B2336" s="144"/>
      <c r="C2336" s="144"/>
      <c r="D2336" s="138" t="s">
        <v>2842</v>
      </c>
      <c r="E2336" s="145">
        <f>E2334/E2335</f>
        <v>0.21982848800098864</v>
      </c>
    </row>
    <row r="2337" spans="1:5" x14ac:dyDescent="0.25">
      <c r="A2337" s="146"/>
      <c r="B2337" s="147"/>
      <c r="C2337" s="148"/>
      <c r="D2337" s="148"/>
      <c r="E2337" s="149"/>
    </row>
    <row r="2338" spans="1:5" ht="15.75" thickBot="1" x14ac:dyDescent="0.3">
      <c r="A2338" s="150"/>
      <c r="B2338" s="151"/>
      <c r="C2338" s="152"/>
      <c r="D2338" s="152"/>
      <c r="E2338" s="153"/>
    </row>
    <row r="2339" spans="1:5" ht="30" x14ac:dyDescent="0.4">
      <c r="A2339" s="70" t="s">
        <v>2814</v>
      </c>
      <c r="B2339" s="155" t="s">
        <v>2904</v>
      </c>
      <c r="C2339" s="154"/>
      <c r="D2339" s="72"/>
      <c r="E2339" s="73"/>
    </row>
    <row r="2340" spans="1:5" ht="15.75" thickBot="1" x14ac:dyDescent="0.3">
      <c r="A2340" s="74"/>
      <c r="B2340" s="75"/>
      <c r="C2340" s="75"/>
      <c r="D2340" s="75"/>
      <c r="E2340" s="76"/>
    </row>
    <row r="2341" spans="1:5" ht="15.75" thickBot="1" x14ac:dyDescent="0.3">
      <c r="A2341" s="77" t="s">
        <v>2816</v>
      </c>
      <c r="B2341" s="78" t="s">
        <v>2817</v>
      </c>
      <c r="C2341" s="79" t="s">
        <v>2818</v>
      </c>
      <c r="D2341" s="79" t="s">
        <v>2819</v>
      </c>
      <c r="E2341" s="80" t="s">
        <v>2820</v>
      </c>
    </row>
    <row r="2342" spans="1:5" ht="15.75" x14ac:dyDescent="0.25">
      <c r="A2342" s="81" t="s">
        <v>685</v>
      </c>
      <c r="B2342" s="82">
        <v>9</v>
      </c>
      <c r="C2342" s="83"/>
      <c r="D2342" s="84">
        <f t="shared" ref="D2342:D2360" si="84">IF($A2342&lt;&gt;"",VLOOKUP($A2342,PRODUITS_ET_RECETTES,4,FALSE),"")</f>
        <v>8.6992426112737604</v>
      </c>
      <c r="E2342" s="84">
        <f t="shared" ref="E2342:E2360" si="85">SUM(B2342*D2342)</f>
        <v>78.293183501463844</v>
      </c>
    </row>
    <row r="2343" spans="1:5" ht="15.75" x14ac:dyDescent="0.25">
      <c r="A2343" s="81" t="s">
        <v>2456</v>
      </c>
      <c r="B2343" s="85">
        <v>3.5</v>
      </c>
      <c r="C2343" s="86"/>
      <c r="D2343" s="87">
        <f t="shared" si="84"/>
        <v>7.9459999999999997</v>
      </c>
      <c r="E2343" s="87">
        <f t="shared" si="85"/>
        <v>27.811</v>
      </c>
    </row>
    <row r="2344" spans="1:5" ht="15.75" x14ac:dyDescent="0.25">
      <c r="A2344" s="81" t="s">
        <v>709</v>
      </c>
      <c r="B2344" s="82">
        <v>1</v>
      </c>
      <c r="C2344" s="83"/>
      <c r="D2344" s="84">
        <f t="shared" si="84"/>
        <v>3.1456953642384105</v>
      </c>
      <c r="E2344" s="84">
        <f t="shared" si="85"/>
        <v>3.1456953642384105</v>
      </c>
    </row>
    <row r="2345" spans="1:5" ht="15.75" x14ac:dyDescent="0.25">
      <c r="A2345" s="81" t="s">
        <v>795</v>
      </c>
      <c r="B2345" s="85">
        <v>0.01</v>
      </c>
      <c r="C2345" s="86"/>
      <c r="D2345" s="87">
        <f t="shared" si="84"/>
        <v>11.5</v>
      </c>
      <c r="E2345" s="87">
        <f t="shared" si="85"/>
        <v>0.115</v>
      </c>
    </row>
    <row r="2346" spans="1:5" ht="15.75" x14ac:dyDescent="0.25">
      <c r="A2346" s="81" t="s">
        <v>2348</v>
      </c>
      <c r="B2346" s="82">
        <v>0.2</v>
      </c>
      <c r="C2346" s="83"/>
      <c r="D2346" s="84">
        <f t="shared" si="84"/>
        <v>11.25</v>
      </c>
      <c r="E2346" s="84">
        <f t="shared" si="85"/>
        <v>2.25</v>
      </c>
    </row>
    <row r="2347" spans="1:5" x14ac:dyDescent="0.25">
      <c r="A2347" s="81" t="s">
        <v>162</v>
      </c>
      <c r="B2347" s="85">
        <v>0.4</v>
      </c>
      <c r="C2347" s="88"/>
      <c r="D2347" s="87">
        <f t="shared" si="84"/>
        <v>10.142070484581497</v>
      </c>
      <c r="E2347" s="87">
        <f t="shared" si="85"/>
        <v>4.0568281938325992</v>
      </c>
    </row>
    <row r="2348" spans="1:5" x14ac:dyDescent="0.25">
      <c r="A2348" s="81" t="s">
        <v>1728</v>
      </c>
      <c r="B2348" s="82">
        <v>0.01</v>
      </c>
      <c r="C2348" s="89"/>
      <c r="D2348" s="84">
        <f t="shared" si="84"/>
        <v>9.625</v>
      </c>
      <c r="E2348" s="84">
        <f t="shared" si="85"/>
        <v>9.6250000000000002E-2</v>
      </c>
    </row>
    <row r="2349" spans="1:5" x14ac:dyDescent="0.25">
      <c r="A2349" s="81" t="s">
        <v>2454</v>
      </c>
      <c r="B2349" s="85"/>
      <c r="C2349" s="88"/>
      <c r="D2349" s="87">
        <f t="shared" si="84"/>
        <v>0</v>
      </c>
      <c r="E2349" s="87">
        <f t="shared" si="85"/>
        <v>0</v>
      </c>
    </row>
    <row r="2350" spans="1:5" x14ac:dyDescent="0.25">
      <c r="A2350" s="81" t="s">
        <v>2454</v>
      </c>
      <c r="B2350" s="82"/>
      <c r="C2350" s="89"/>
      <c r="D2350" s="84">
        <f t="shared" si="84"/>
        <v>0</v>
      </c>
      <c r="E2350" s="84">
        <f t="shared" si="85"/>
        <v>0</v>
      </c>
    </row>
    <row r="2351" spans="1:5" x14ac:dyDescent="0.25">
      <c r="A2351" s="81" t="s">
        <v>2454</v>
      </c>
      <c r="B2351" s="85"/>
      <c r="C2351" s="88"/>
      <c r="D2351" s="87">
        <f t="shared" si="84"/>
        <v>0</v>
      </c>
      <c r="E2351" s="87">
        <f t="shared" si="85"/>
        <v>0</v>
      </c>
    </row>
    <row r="2352" spans="1:5" x14ac:dyDescent="0.25">
      <c r="A2352" s="81" t="s">
        <v>2454</v>
      </c>
      <c r="B2352" s="82"/>
      <c r="C2352" s="89"/>
      <c r="D2352" s="84">
        <f t="shared" si="84"/>
        <v>0</v>
      </c>
      <c r="E2352" s="84">
        <f t="shared" si="85"/>
        <v>0</v>
      </c>
    </row>
    <row r="2353" spans="1:5" x14ac:dyDescent="0.25">
      <c r="A2353" s="81" t="s">
        <v>2454</v>
      </c>
      <c r="B2353" s="85"/>
      <c r="C2353" s="88"/>
      <c r="D2353" s="87">
        <f t="shared" si="84"/>
        <v>0</v>
      </c>
      <c r="E2353" s="87">
        <f t="shared" si="85"/>
        <v>0</v>
      </c>
    </row>
    <row r="2354" spans="1:5" x14ac:dyDescent="0.25">
      <c r="A2354" s="81" t="s">
        <v>2454</v>
      </c>
      <c r="B2354" s="82"/>
      <c r="C2354" s="89"/>
      <c r="D2354" s="84">
        <f t="shared" si="84"/>
        <v>0</v>
      </c>
      <c r="E2354" s="84">
        <f t="shared" si="85"/>
        <v>0</v>
      </c>
    </row>
    <row r="2355" spans="1:5" x14ac:dyDescent="0.25">
      <c r="A2355" s="81" t="s">
        <v>2454</v>
      </c>
      <c r="B2355" s="85"/>
      <c r="C2355" s="88"/>
      <c r="D2355" s="87">
        <f t="shared" si="84"/>
        <v>0</v>
      </c>
      <c r="E2355" s="87">
        <f t="shared" si="85"/>
        <v>0</v>
      </c>
    </row>
    <row r="2356" spans="1:5" x14ac:dyDescent="0.25">
      <c r="A2356" s="81" t="s">
        <v>2454</v>
      </c>
      <c r="B2356" s="82"/>
      <c r="C2356" s="89"/>
      <c r="D2356" s="84">
        <f t="shared" si="84"/>
        <v>0</v>
      </c>
      <c r="E2356" s="84">
        <f t="shared" si="85"/>
        <v>0</v>
      </c>
    </row>
    <row r="2357" spans="1:5" x14ac:dyDescent="0.25">
      <c r="A2357" s="81" t="s">
        <v>2454</v>
      </c>
      <c r="B2357" s="90"/>
      <c r="C2357" s="91"/>
      <c r="D2357" s="92">
        <f t="shared" si="84"/>
        <v>0</v>
      </c>
      <c r="E2357" s="92">
        <f t="shared" si="85"/>
        <v>0</v>
      </c>
    </row>
    <row r="2358" spans="1:5" x14ac:dyDescent="0.25">
      <c r="A2358" s="81" t="s">
        <v>2454</v>
      </c>
      <c r="B2358" s="82"/>
      <c r="C2358" s="89"/>
      <c r="D2358" s="84">
        <f t="shared" si="84"/>
        <v>0</v>
      </c>
      <c r="E2358" s="84">
        <f t="shared" si="85"/>
        <v>0</v>
      </c>
    </row>
    <row r="2359" spans="1:5" x14ac:dyDescent="0.25">
      <c r="A2359" s="81" t="s">
        <v>2454</v>
      </c>
      <c r="B2359" s="85"/>
      <c r="C2359" s="88"/>
      <c r="D2359" s="87">
        <f t="shared" si="84"/>
        <v>0</v>
      </c>
      <c r="E2359" s="87">
        <f t="shared" si="85"/>
        <v>0</v>
      </c>
    </row>
    <row r="2360" spans="1:5" ht="15.75" thickBot="1" x14ac:dyDescent="0.3">
      <c r="A2360" s="81" t="s">
        <v>2454</v>
      </c>
      <c r="B2360" s="93"/>
      <c r="C2360" s="94"/>
      <c r="D2360" s="95">
        <f t="shared" si="84"/>
        <v>0</v>
      </c>
      <c r="E2360" s="95">
        <f t="shared" si="85"/>
        <v>0</v>
      </c>
    </row>
    <row r="2361" spans="1:5" ht="16.5" thickBot="1" x14ac:dyDescent="0.3">
      <c r="A2361" s="96" t="s">
        <v>2821</v>
      </c>
      <c r="B2361" s="97"/>
      <c r="C2361" s="97"/>
      <c r="D2361" s="98" t="s">
        <v>2822</v>
      </c>
      <c r="E2361" s="99">
        <v>10</v>
      </c>
    </row>
    <row r="2362" spans="1:5" ht="15.75" x14ac:dyDescent="0.25">
      <c r="A2362" s="100"/>
      <c r="B2362" s="97"/>
      <c r="C2362" s="101"/>
      <c r="D2362" s="102" t="s">
        <v>2823</v>
      </c>
      <c r="E2362" s="103" t="s">
        <v>2901</v>
      </c>
    </row>
    <row r="2363" spans="1:5" ht="15.75" x14ac:dyDescent="0.25">
      <c r="A2363" s="104"/>
      <c r="B2363" s="105"/>
      <c r="C2363" s="106"/>
      <c r="D2363" s="102" t="s">
        <v>2824</v>
      </c>
      <c r="E2363" s="107" t="s">
        <v>2825</v>
      </c>
    </row>
    <row r="2364" spans="1:5" ht="15.75" x14ac:dyDescent="0.25">
      <c r="A2364" s="108"/>
      <c r="B2364" s="105"/>
      <c r="C2364" s="106"/>
      <c r="D2364" s="102"/>
      <c r="E2364" s="109"/>
    </row>
    <row r="2365" spans="1:5" ht="16.5" thickBot="1" x14ac:dyDescent="0.3">
      <c r="A2365" s="108"/>
      <c r="B2365" s="105"/>
      <c r="C2365" s="106"/>
      <c r="D2365" s="110"/>
      <c r="E2365" s="111"/>
    </row>
    <row r="2366" spans="1:5" ht="15.75" x14ac:dyDescent="0.25">
      <c r="A2366" s="112"/>
      <c r="B2366" s="113"/>
      <c r="C2366" s="114"/>
      <c r="D2366" s="115" t="s">
        <v>2826</v>
      </c>
      <c r="E2366" s="116"/>
    </row>
    <row r="2367" spans="1:5" ht="15.75" x14ac:dyDescent="0.25">
      <c r="A2367" s="104"/>
      <c r="B2367" s="117"/>
      <c r="C2367" s="118"/>
      <c r="D2367" s="119" t="s">
        <v>2827</v>
      </c>
      <c r="E2367" s="120"/>
    </row>
    <row r="2368" spans="1:5" ht="15.75" x14ac:dyDescent="0.25">
      <c r="A2368" s="104"/>
      <c r="B2368" s="117"/>
      <c r="C2368" s="118"/>
      <c r="D2368" s="119" t="s">
        <v>2828</v>
      </c>
      <c r="E2368" s="120"/>
    </row>
    <row r="2369" spans="1:5" ht="15.75" x14ac:dyDescent="0.25">
      <c r="A2369" s="104"/>
      <c r="B2369" s="117"/>
      <c r="C2369" s="118"/>
      <c r="D2369" s="119"/>
      <c r="E2369" s="120"/>
    </row>
    <row r="2370" spans="1:5" ht="15.75" x14ac:dyDescent="0.25">
      <c r="A2370" s="121"/>
      <c r="B2370" s="117"/>
      <c r="C2370" s="118"/>
      <c r="D2370" s="119"/>
      <c r="E2370" s="120"/>
    </row>
    <row r="2371" spans="1:5" x14ac:dyDescent="0.25">
      <c r="A2371" s="121"/>
      <c r="B2371" s="122"/>
      <c r="C2371" s="123"/>
      <c r="D2371" s="122"/>
      <c r="E2371" s="123"/>
    </row>
    <row r="2372" spans="1:5" x14ac:dyDescent="0.25">
      <c r="A2372" s="121"/>
      <c r="B2372" s="122"/>
      <c r="C2372" s="123"/>
      <c r="D2372" s="122"/>
      <c r="E2372" s="123"/>
    </row>
    <row r="2373" spans="1:5" ht="15.75" thickBot="1" x14ac:dyDescent="0.3">
      <c r="A2373" s="121"/>
      <c r="B2373" s="122"/>
      <c r="C2373" s="123"/>
      <c r="D2373" s="124"/>
      <c r="E2373" s="125"/>
    </row>
    <row r="2374" spans="1:5" ht="15.75" x14ac:dyDescent="0.25">
      <c r="A2374" s="121"/>
      <c r="B2374" s="122"/>
      <c r="C2374" s="123"/>
      <c r="D2374" s="126" t="s">
        <v>2829</v>
      </c>
      <c r="E2374" s="123"/>
    </row>
    <row r="2375" spans="1:5" x14ac:dyDescent="0.25">
      <c r="A2375" s="121"/>
      <c r="B2375" s="122"/>
      <c r="C2375" s="123"/>
      <c r="D2375" s="122"/>
      <c r="E2375" s="123"/>
    </row>
    <row r="2376" spans="1:5" x14ac:dyDescent="0.25">
      <c r="A2376" s="121"/>
      <c r="B2376" s="122"/>
      <c r="C2376" s="123"/>
      <c r="D2376" s="122" t="s">
        <v>2830</v>
      </c>
      <c r="E2376" s="123"/>
    </row>
    <row r="2377" spans="1:5" ht="15.75" thickBot="1" x14ac:dyDescent="0.3">
      <c r="A2377" s="127"/>
      <c r="B2377" s="124"/>
      <c r="C2377" s="125"/>
      <c r="D2377" s="122" t="s">
        <v>2831</v>
      </c>
      <c r="E2377" s="123"/>
    </row>
    <row r="2378" spans="1:5" ht="15.75" x14ac:dyDescent="0.25">
      <c r="A2378" s="128" t="s">
        <v>2832</v>
      </c>
      <c r="B2378" s="129"/>
      <c r="C2378" s="129"/>
      <c r="D2378" s="121" t="s">
        <v>2833</v>
      </c>
      <c r="E2378" s="123"/>
    </row>
    <row r="2379" spans="1:5" ht="15.75" x14ac:dyDescent="0.25">
      <c r="A2379" s="130"/>
      <c r="B2379" s="131"/>
      <c r="C2379" s="131"/>
      <c r="D2379" s="132" t="s">
        <v>2834</v>
      </c>
      <c r="E2379" s="120"/>
    </row>
    <row r="2380" spans="1:5" ht="77.25" x14ac:dyDescent="0.25">
      <c r="A2380" s="130"/>
      <c r="B2380" s="131"/>
      <c r="C2380" s="131"/>
      <c r="D2380" s="133" t="s">
        <v>2835</v>
      </c>
      <c r="E2380" s="134"/>
    </row>
    <row r="2381" spans="1:5" x14ac:dyDescent="0.25">
      <c r="A2381" s="130"/>
      <c r="B2381" s="129"/>
      <c r="C2381" s="129"/>
      <c r="D2381" s="135" t="s">
        <v>2836</v>
      </c>
      <c r="E2381" s="136"/>
    </row>
    <row r="2382" spans="1:5" x14ac:dyDescent="0.25">
      <c r="A2382" s="130"/>
      <c r="B2382" s="129"/>
      <c r="C2382" s="129"/>
      <c r="D2382" s="137"/>
      <c r="E2382" s="136"/>
    </row>
    <row r="2383" spans="1:5" x14ac:dyDescent="0.25">
      <c r="A2383" s="130"/>
      <c r="B2383" s="129"/>
      <c r="C2383" s="129"/>
      <c r="D2383" s="121"/>
      <c r="E2383" s="123"/>
    </row>
    <row r="2384" spans="1:5" x14ac:dyDescent="0.25">
      <c r="A2384" s="130"/>
      <c r="B2384" s="129"/>
      <c r="C2384" s="129"/>
      <c r="D2384" s="121"/>
      <c r="E2384" s="123"/>
    </row>
    <row r="2385" spans="1:5" x14ac:dyDescent="0.25">
      <c r="A2385" s="130"/>
      <c r="B2385" s="129"/>
      <c r="C2385" s="129"/>
      <c r="D2385" s="121"/>
      <c r="E2385" s="123"/>
    </row>
    <row r="2386" spans="1:5" ht="15.75" thickBot="1" x14ac:dyDescent="0.3">
      <c r="A2386" s="130"/>
      <c r="B2386" s="129"/>
      <c r="C2386" s="129"/>
      <c r="D2386" s="121"/>
      <c r="E2386" s="123"/>
    </row>
    <row r="2387" spans="1:5" ht="15.75" x14ac:dyDescent="0.25">
      <c r="A2387" s="130"/>
      <c r="B2387" s="129"/>
      <c r="C2387" s="129"/>
      <c r="D2387" s="138" t="s">
        <v>2837</v>
      </c>
      <c r="E2387" s="139">
        <f>SUM(E2342:E2360)</f>
        <v>115.76795705953484</v>
      </c>
    </row>
    <row r="2388" spans="1:5" ht="15.75" x14ac:dyDescent="0.25">
      <c r="A2388" s="130"/>
      <c r="B2388" s="129"/>
      <c r="C2388" s="129"/>
      <c r="D2388" s="138" t="s">
        <v>2822</v>
      </c>
      <c r="E2388" s="140">
        <f>E2361</f>
        <v>10</v>
      </c>
    </row>
    <row r="2389" spans="1:5" ht="15.75" x14ac:dyDescent="0.25">
      <c r="A2389" s="130"/>
      <c r="B2389" s="129"/>
      <c r="C2389" s="129"/>
      <c r="D2389" s="138" t="s">
        <v>2838</v>
      </c>
      <c r="E2389" s="141">
        <f>E2387/10000*60</f>
        <v>0.69460774235720901</v>
      </c>
    </row>
    <row r="2390" spans="1:5" ht="15.75" x14ac:dyDescent="0.25">
      <c r="A2390" s="130"/>
      <c r="B2390" s="129"/>
      <c r="C2390" s="129"/>
      <c r="D2390" s="138" t="s">
        <v>2839</v>
      </c>
      <c r="E2390" s="141">
        <v>0.05</v>
      </c>
    </row>
    <row r="2391" spans="1:5" ht="15.75" x14ac:dyDescent="0.25">
      <c r="A2391" s="130"/>
      <c r="B2391" s="129"/>
      <c r="C2391" s="129"/>
      <c r="D2391" s="138" t="s">
        <v>2840</v>
      </c>
      <c r="E2391" s="141">
        <f>E2389+E2390</f>
        <v>0.74460774235720906</v>
      </c>
    </row>
    <row r="2392" spans="1:5" ht="15.75" x14ac:dyDescent="0.25">
      <c r="A2392" s="130"/>
      <c r="B2392" s="129"/>
      <c r="C2392" s="129"/>
      <c r="D2392" s="138" t="s">
        <v>2841</v>
      </c>
      <c r="E2392" s="142">
        <v>6</v>
      </c>
    </row>
    <row r="2393" spans="1:5" ht="16.5" thickBot="1" x14ac:dyDescent="0.3">
      <c r="A2393" s="143"/>
      <c r="B2393" s="144"/>
      <c r="C2393" s="144"/>
      <c r="D2393" s="138" t="s">
        <v>2842</v>
      </c>
      <c r="E2393" s="145">
        <f>E2391/E2392</f>
        <v>0.12410129039286817</v>
      </c>
    </row>
    <row r="2394" spans="1:5" x14ac:dyDescent="0.25">
      <c r="A2394" s="146"/>
      <c r="B2394" s="147"/>
      <c r="C2394" s="148"/>
      <c r="D2394" s="148"/>
      <c r="E2394" s="149"/>
    </row>
    <row r="2395" spans="1:5" ht="15.75" thickBot="1" x14ac:dyDescent="0.3">
      <c r="A2395" s="150"/>
      <c r="B2395" s="151"/>
      <c r="C2395" s="152"/>
      <c r="D2395" s="152"/>
      <c r="E2395" s="153"/>
    </row>
    <row r="2396" spans="1:5" ht="30" x14ac:dyDescent="0.4">
      <c r="A2396" s="70" t="s">
        <v>2814</v>
      </c>
      <c r="B2396" s="155" t="s">
        <v>164</v>
      </c>
      <c r="C2396" s="154"/>
      <c r="D2396" s="72"/>
      <c r="E2396" s="73"/>
    </row>
    <row r="2397" spans="1:5" ht="15.75" thickBot="1" x14ac:dyDescent="0.3">
      <c r="A2397" s="74"/>
      <c r="B2397" s="75"/>
      <c r="C2397" s="75"/>
      <c r="D2397" s="75"/>
      <c r="E2397" s="76"/>
    </row>
    <row r="2398" spans="1:5" ht="15.75" thickBot="1" x14ac:dyDescent="0.3">
      <c r="A2398" s="77" t="s">
        <v>2816</v>
      </c>
      <c r="B2398" s="78" t="s">
        <v>2817</v>
      </c>
      <c r="C2398" s="79" t="s">
        <v>2818</v>
      </c>
      <c r="D2398" s="79" t="s">
        <v>2819</v>
      </c>
      <c r="E2398" s="80" t="s">
        <v>2820</v>
      </c>
    </row>
    <row r="2399" spans="1:5" ht="15.75" x14ac:dyDescent="0.25">
      <c r="A2399" s="81" t="s">
        <v>162</v>
      </c>
      <c r="B2399" s="82">
        <v>0.90800000000000003</v>
      </c>
      <c r="C2399" s="83"/>
      <c r="D2399" s="84">
        <f t="shared" ref="D2399:D2417" si="86">IF($A2399&lt;&gt;"",VLOOKUP($A2399,PRODUITS_ET_RECETTES,4,FALSE),"")</f>
        <v>10.142070484581497</v>
      </c>
      <c r="E2399" s="84">
        <f t="shared" ref="E2399:E2417" si="87">SUM(B2399*D2399)</f>
        <v>9.2089999999999996</v>
      </c>
    </row>
    <row r="2400" spans="1:5" ht="15.75" x14ac:dyDescent="0.25">
      <c r="A2400" s="81" t="s">
        <v>2458</v>
      </c>
      <c r="B2400" s="85">
        <v>0.1</v>
      </c>
      <c r="C2400" s="86"/>
      <c r="D2400" s="87">
        <f t="shared" si="86"/>
        <v>0.69599999999999995</v>
      </c>
      <c r="E2400" s="87">
        <f t="shared" si="87"/>
        <v>6.9599999999999995E-2</v>
      </c>
    </row>
    <row r="2401" spans="1:5" ht="15.75" x14ac:dyDescent="0.25">
      <c r="A2401" s="81" t="s">
        <v>473</v>
      </c>
      <c r="B2401" s="82">
        <v>2</v>
      </c>
      <c r="C2401" s="83"/>
      <c r="D2401" s="84">
        <f t="shared" si="86"/>
        <v>0.33695652173913043</v>
      </c>
      <c r="E2401" s="84">
        <f t="shared" si="87"/>
        <v>0.67391304347826086</v>
      </c>
    </row>
    <row r="2402" spans="1:5" ht="15.75" x14ac:dyDescent="0.25">
      <c r="A2402" s="81" t="s">
        <v>1643</v>
      </c>
      <c r="B2402" s="85">
        <v>1</v>
      </c>
      <c r="C2402" s="86"/>
      <c r="D2402" s="87">
        <f t="shared" si="86"/>
        <v>0.95</v>
      </c>
      <c r="E2402" s="87">
        <f t="shared" si="87"/>
        <v>0.95</v>
      </c>
    </row>
    <row r="2403" spans="1:5" ht="15.75" x14ac:dyDescent="0.25">
      <c r="A2403" s="81" t="s">
        <v>468</v>
      </c>
      <c r="B2403" s="82">
        <v>1</v>
      </c>
      <c r="C2403" s="83"/>
      <c r="D2403" s="84">
        <f t="shared" si="86"/>
        <v>1.75</v>
      </c>
      <c r="E2403" s="84">
        <f t="shared" si="87"/>
        <v>1.75</v>
      </c>
    </row>
    <row r="2404" spans="1:5" x14ac:dyDescent="0.25">
      <c r="A2404" s="81" t="s">
        <v>1727</v>
      </c>
      <c r="B2404" s="85">
        <v>0.01</v>
      </c>
      <c r="C2404" s="88"/>
      <c r="D2404" s="87">
        <f t="shared" si="86"/>
        <v>34.724137931034484</v>
      </c>
      <c r="E2404" s="87">
        <f t="shared" si="87"/>
        <v>0.34724137931034482</v>
      </c>
    </row>
    <row r="2405" spans="1:5" x14ac:dyDescent="0.25">
      <c r="A2405" s="81" t="s">
        <v>2147</v>
      </c>
      <c r="B2405" s="82">
        <v>5.0000000000000001E-3</v>
      </c>
      <c r="C2405" s="89"/>
      <c r="D2405" s="84">
        <f t="shared" si="86"/>
        <v>35.810133333333333</v>
      </c>
      <c r="E2405" s="84">
        <f t="shared" si="87"/>
        <v>0.17905066666666666</v>
      </c>
    </row>
    <row r="2406" spans="1:5" x14ac:dyDescent="0.25">
      <c r="A2406" s="81" t="s">
        <v>709</v>
      </c>
      <c r="B2406" s="85">
        <v>0.01</v>
      </c>
      <c r="C2406" s="88"/>
      <c r="D2406" s="87">
        <f t="shared" si="86"/>
        <v>3.1456953642384105</v>
      </c>
      <c r="E2406" s="87">
        <f t="shared" si="87"/>
        <v>3.1456953642384107E-2</v>
      </c>
    </row>
    <row r="2407" spans="1:5" x14ac:dyDescent="0.25">
      <c r="A2407" s="81" t="s">
        <v>13</v>
      </c>
      <c r="B2407" s="82">
        <v>0.01</v>
      </c>
      <c r="C2407" s="89"/>
      <c r="D2407" s="84">
        <f t="shared" si="86"/>
        <v>2.4593781344032095</v>
      </c>
      <c r="E2407" s="84">
        <f t="shared" si="87"/>
        <v>2.4593781344032097E-2</v>
      </c>
    </row>
    <row r="2408" spans="1:5" x14ac:dyDescent="0.25">
      <c r="A2408" s="81" t="s">
        <v>2454</v>
      </c>
      <c r="B2408" s="85"/>
      <c r="C2408" s="88"/>
      <c r="D2408" s="87">
        <f t="shared" si="86"/>
        <v>0</v>
      </c>
      <c r="E2408" s="87">
        <f t="shared" si="87"/>
        <v>0</v>
      </c>
    </row>
    <row r="2409" spans="1:5" x14ac:dyDescent="0.25">
      <c r="A2409" s="81" t="s">
        <v>2454</v>
      </c>
      <c r="B2409" s="82"/>
      <c r="C2409" s="89"/>
      <c r="D2409" s="84">
        <f t="shared" si="86"/>
        <v>0</v>
      </c>
      <c r="E2409" s="84">
        <f t="shared" si="87"/>
        <v>0</v>
      </c>
    </row>
    <row r="2410" spans="1:5" x14ac:dyDescent="0.25">
      <c r="A2410" s="81" t="s">
        <v>2454</v>
      </c>
      <c r="B2410" s="85"/>
      <c r="C2410" s="88"/>
      <c r="D2410" s="87">
        <f t="shared" si="86"/>
        <v>0</v>
      </c>
      <c r="E2410" s="87">
        <f t="shared" si="87"/>
        <v>0</v>
      </c>
    </row>
    <row r="2411" spans="1:5" x14ac:dyDescent="0.25">
      <c r="A2411" s="81" t="s">
        <v>2454</v>
      </c>
      <c r="B2411" s="82"/>
      <c r="C2411" s="89"/>
      <c r="D2411" s="84">
        <f t="shared" si="86"/>
        <v>0</v>
      </c>
      <c r="E2411" s="84">
        <f t="shared" si="87"/>
        <v>0</v>
      </c>
    </row>
    <row r="2412" spans="1:5" x14ac:dyDescent="0.25">
      <c r="A2412" s="81" t="s">
        <v>2454</v>
      </c>
      <c r="B2412" s="85"/>
      <c r="C2412" s="88"/>
      <c r="D2412" s="87">
        <f t="shared" si="86"/>
        <v>0</v>
      </c>
      <c r="E2412" s="87">
        <f t="shared" si="87"/>
        <v>0</v>
      </c>
    </row>
    <row r="2413" spans="1:5" x14ac:dyDescent="0.25">
      <c r="A2413" s="81" t="s">
        <v>2454</v>
      </c>
      <c r="B2413" s="82"/>
      <c r="C2413" s="89"/>
      <c r="D2413" s="84">
        <f t="shared" si="86"/>
        <v>0</v>
      </c>
      <c r="E2413" s="84">
        <f t="shared" si="87"/>
        <v>0</v>
      </c>
    </row>
    <row r="2414" spans="1:5" x14ac:dyDescent="0.25">
      <c r="A2414" s="81" t="s">
        <v>2454</v>
      </c>
      <c r="B2414" s="90"/>
      <c r="C2414" s="91"/>
      <c r="D2414" s="92">
        <f t="shared" si="86"/>
        <v>0</v>
      </c>
      <c r="E2414" s="92">
        <f t="shared" si="87"/>
        <v>0</v>
      </c>
    </row>
    <row r="2415" spans="1:5" x14ac:dyDescent="0.25">
      <c r="A2415" s="81" t="s">
        <v>2454</v>
      </c>
      <c r="B2415" s="82"/>
      <c r="C2415" s="89"/>
      <c r="D2415" s="84">
        <f t="shared" si="86"/>
        <v>0</v>
      </c>
      <c r="E2415" s="84">
        <f t="shared" si="87"/>
        <v>0</v>
      </c>
    </row>
    <row r="2416" spans="1:5" x14ac:dyDescent="0.25">
      <c r="A2416" s="81" t="s">
        <v>2454</v>
      </c>
      <c r="B2416" s="85"/>
      <c r="C2416" s="88"/>
      <c r="D2416" s="87">
        <f t="shared" si="86"/>
        <v>0</v>
      </c>
      <c r="E2416" s="87">
        <f t="shared" si="87"/>
        <v>0</v>
      </c>
    </row>
    <row r="2417" spans="1:5" ht="15.75" thickBot="1" x14ac:dyDescent="0.3">
      <c r="A2417" s="81" t="s">
        <v>2454</v>
      </c>
      <c r="B2417" s="93"/>
      <c r="C2417" s="94"/>
      <c r="D2417" s="95">
        <f t="shared" si="86"/>
        <v>0</v>
      </c>
      <c r="E2417" s="95">
        <f t="shared" si="87"/>
        <v>0</v>
      </c>
    </row>
    <row r="2418" spans="1:5" ht="16.5" thickBot="1" x14ac:dyDescent="0.3">
      <c r="A2418" s="96" t="s">
        <v>2821</v>
      </c>
      <c r="B2418" s="97"/>
      <c r="C2418" s="97"/>
      <c r="D2418" s="98" t="s">
        <v>2822</v>
      </c>
      <c r="E2418" s="99">
        <v>1</v>
      </c>
    </row>
    <row r="2419" spans="1:5" ht="15.75" x14ac:dyDescent="0.25">
      <c r="A2419" s="100"/>
      <c r="B2419" s="97"/>
      <c r="C2419" s="101"/>
      <c r="D2419" s="102" t="s">
        <v>2823</v>
      </c>
      <c r="E2419" s="103" t="s">
        <v>2552</v>
      </c>
    </row>
    <row r="2420" spans="1:5" ht="15.75" x14ac:dyDescent="0.25">
      <c r="A2420" s="104"/>
      <c r="B2420" s="105"/>
      <c r="C2420" s="106"/>
      <c r="D2420" s="102" t="s">
        <v>2824</v>
      </c>
      <c r="E2420" s="107" t="s">
        <v>2825</v>
      </c>
    </row>
    <row r="2421" spans="1:5" ht="15.75" x14ac:dyDescent="0.25">
      <c r="A2421" s="108"/>
      <c r="B2421" s="105"/>
      <c r="C2421" s="106"/>
      <c r="D2421" s="102"/>
      <c r="E2421" s="109"/>
    </row>
    <row r="2422" spans="1:5" ht="16.5" thickBot="1" x14ac:dyDescent="0.3">
      <c r="A2422" s="108"/>
      <c r="B2422" s="105"/>
      <c r="C2422" s="106"/>
      <c r="D2422" s="110"/>
      <c r="E2422" s="111"/>
    </row>
    <row r="2423" spans="1:5" ht="15.75" x14ac:dyDescent="0.25">
      <c r="A2423" s="112"/>
      <c r="B2423" s="113"/>
      <c r="C2423" s="114"/>
      <c r="D2423" s="115" t="s">
        <v>2826</v>
      </c>
      <c r="E2423" s="116"/>
    </row>
    <row r="2424" spans="1:5" ht="15.75" x14ac:dyDescent="0.25">
      <c r="A2424" s="104"/>
      <c r="B2424" s="117"/>
      <c r="C2424" s="118"/>
      <c r="D2424" s="119" t="s">
        <v>2827</v>
      </c>
      <c r="E2424" s="120"/>
    </row>
    <row r="2425" spans="1:5" ht="15.75" x14ac:dyDescent="0.25">
      <c r="A2425" s="104"/>
      <c r="B2425" s="117"/>
      <c r="C2425" s="118"/>
      <c r="D2425" s="119" t="s">
        <v>2828</v>
      </c>
      <c r="E2425" s="120"/>
    </row>
    <row r="2426" spans="1:5" ht="15.75" x14ac:dyDescent="0.25">
      <c r="A2426" s="104"/>
      <c r="B2426" s="117"/>
      <c r="C2426" s="118"/>
      <c r="D2426" s="119"/>
      <c r="E2426" s="120"/>
    </row>
    <row r="2427" spans="1:5" ht="15.75" x14ac:dyDescent="0.25">
      <c r="A2427" s="121"/>
      <c r="B2427" s="117"/>
      <c r="C2427" s="118"/>
      <c r="D2427" s="119"/>
      <c r="E2427" s="120"/>
    </row>
    <row r="2428" spans="1:5" x14ac:dyDescent="0.25">
      <c r="A2428" s="121"/>
      <c r="B2428" s="122"/>
      <c r="C2428" s="123"/>
      <c r="D2428" s="122"/>
      <c r="E2428" s="123"/>
    </row>
    <row r="2429" spans="1:5" x14ac:dyDescent="0.25">
      <c r="A2429" s="121"/>
      <c r="B2429" s="122"/>
      <c r="C2429" s="123"/>
      <c r="D2429" s="122"/>
      <c r="E2429" s="123"/>
    </row>
    <row r="2430" spans="1:5" ht="15.75" thickBot="1" x14ac:dyDescent="0.3">
      <c r="A2430" s="121"/>
      <c r="B2430" s="122"/>
      <c r="C2430" s="123"/>
      <c r="D2430" s="124"/>
      <c r="E2430" s="125"/>
    </row>
    <row r="2431" spans="1:5" ht="15.75" x14ac:dyDescent="0.25">
      <c r="A2431" s="121"/>
      <c r="B2431" s="122"/>
      <c r="C2431" s="123"/>
      <c r="D2431" s="126" t="s">
        <v>2829</v>
      </c>
      <c r="E2431" s="123"/>
    </row>
    <row r="2432" spans="1:5" x14ac:dyDescent="0.25">
      <c r="A2432" s="121"/>
      <c r="B2432" s="122"/>
      <c r="C2432" s="123"/>
      <c r="D2432" s="122"/>
      <c r="E2432" s="123"/>
    </row>
    <row r="2433" spans="1:5" x14ac:dyDescent="0.25">
      <c r="A2433" s="121"/>
      <c r="B2433" s="122"/>
      <c r="C2433" s="123"/>
      <c r="D2433" s="122" t="s">
        <v>2830</v>
      </c>
      <c r="E2433" s="123"/>
    </row>
    <row r="2434" spans="1:5" ht="15.75" thickBot="1" x14ac:dyDescent="0.3">
      <c r="A2434" s="127"/>
      <c r="B2434" s="124"/>
      <c r="C2434" s="125"/>
      <c r="D2434" s="122" t="s">
        <v>2831</v>
      </c>
      <c r="E2434" s="123"/>
    </row>
    <row r="2435" spans="1:5" ht="15.75" x14ac:dyDescent="0.25">
      <c r="A2435" s="128" t="s">
        <v>2832</v>
      </c>
      <c r="B2435" s="129"/>
      <c r="C2435" s="129"/>
      <c r="D2435" s="121" t="s">
        <v>2833</v>
      </c>
      <c r="E2435" s="123"/>
    </row>
    <row r="2436" spans="1:5" ht="15.75" x14ac:dyDescent="0.25">
      <c r="A2436" s="130"/>
      <c r="B2436" s="131"/>
      <c r="C2436" s="131"/>
      <c r="D2436" s="132" t="s">
        <v>2834</v>
      </c>
      <c r="E2436" s="120"/>
    </row>
    <row r="2437" spans="1:5" ht="77.25" x14ac:dyDescent="0.25">
      <c r="A2437" s="130"/>
      <c r="B2437" s="131"/>
      <c r="C2437" s="131"/>
      <c r="D2437" s="133" t="s">
        <v>2835</v>
      </c>
      <c r="E2437" s="134"/>
    </row>
    <row r="2438" spans="1:5" x14ac:dyDescent="0.25">
      <c r="A2438" s="130"/>
      <c r="B2438" s="129"/>
      <c r="C2438" s="129"/>
      <c r="D2438" s="135" t="s">
        <v>2836</v>
      </c>
      <c r="E2438" s="136"/>
    </row>
    <row r="2439" spans="1:5" x14ac:dyDescent="0.25">
      <c r="A2439" s="130"/>
      <c r="B2439" s="129"/>
      <c r="C2439" s="129"/>
      <c r="D2439" s="137"/>
      <c r="E2439" s="136"/>
    </row>
    <row r="2440" spans="1:5" x14ac:dyDescent="0.25">
      <c r="A2440" s="130"/>
      <c r="B2440" s="129"/>
      <c r="C2440" s="129"/>
      <c r="D2440" s="121"/>
      <c r="E2440" s="123"/>
    </row>
    <row r="2441" spans="1:5" x14ac:dyDescent="0.25">
      <c r="A2441" s="130"/>
      <c r="B2441" s="129"/>
      <c r="C2441" s="129"/>
      <c r="D2441" s="121"/>
      <c r="E2441" s="123"/>
    </row>
    <row r="2442" spans="1:5" x14ac:dyDescent="0.25">
      <c r="A2442" s="130"/>
      <c r="B2442" s="129"/>
      <c r="C2442" s="129"/>
      <c r="D2442" s="121"/>
      <c r="E2442" s="123"/>
    </row>
    <row r="2443" spans="1:5" ht="15.75" thickBot="1" x14ac:dyDescent="0.3">
      <c r="A2443" s="130"/>
      <c r="B2443" s="129"/>
      <c r="C2443" s="129"/>
      <c r="D2443" s="121"/>
      <c r="E2443" s="123"/>
    </row>
    <row r="2444" spans="1:5" ht="15.75" x14ac:dyDescent="0.25">
      <c r="A2444" s="130"/>
      <c r="B2444" s="129"/>
      <c r="C2444" s="129"/>
      <c r="D2444" s="138" t="s">
        <v>2837</v>
      </c>
      <c r="E2444" s="139">
        <f>SUM(E2399:E2417)</f>
        <v>13.23485582444169</v>
      </c>
    </row>
    <row r="2445" spans="1:5" ht="15.75" x14ac:dyDescent="0.25">
      <c r="A2445" s="130"/>
      <c r="B2445" s="129"/>
      <c r="C2445" s="129"/>
      <c r="D2445" s="138" t="s">
        <v>2822</v>
      </c>
      <c r="E2445" s="140">
        <v>20</v>
      </c>
    </row>
    <row r="2446" spans="1:5" ht="15.75" x14ac:dyDescent="0.25">
      <c r="A2446" s="130"/>
      <c r="B2446" s="129"/>
      <c r="C2446" s="129"/>
      <c r="D2446" s="138" t="s">
        <v>2838</v>
      </c>
      <c r="E2446" s="141">
        <f>E2444/E2445</f>
        <v>0.66174279122208446</v>
      </c>
    </row>
    <row r="2447" spans="1:5" ht="15.75" x14ac:dyDescent="0.25">
      <c r="A2447" s="130"/>
      <c r="B2447" s="129"/>
      <c r="C2447" s="129"/>
      <c r="D2447" s="138" t="s">
        <v>2839</v>
      </c>
      <c r="E2447" s="141">
        <v>0.05</v>
      </c>
    </row>
    <row r="2448" spans="1:5" ht="15.75" x14ac:dyDescent="0.25">
      <c r="A2448" s="130"/>
      <c r="B2448" s="129"/>
      <c r="C2448" s="129"/>
      <c r="D2448" s="138" t="s">
        <v>2840</v>
      </c>
      <c r="E2448" s="141">
        <f>E2446+E2447</f>
        <v>0.7117427912220845</v>
      </c>
    </row>
    <row r="2449" spans="1:5" ht="15.75" x14ac:dyDescent="0.25">
      <c r="A2449" s="130"/>
      <c r="B2449" s="129"/>
      <c r="C2449" s="129"/>
      <c r="D2449" s="138" t="s">
        <v>2841</v>
      </c>
      <c r="E2449" s="142">
        <v>4</v>
      </c>
    </row>
    <row r="2450" spans="1:5" ht="16.5" thickBot="1" x14ac:dyDescent="0.3">
      <c r="A2450" s="143"/>
      <c r="B2450" s="144"/>
      <c r="C2450" s="144"/>
      <c r="D2450" s="138" t="s">
        <v>2842</v>
      </c>
      <c r="E2450" s="145">
        <f>E2448/E2449</f>
        <v>0.17793569780552113</v>
      </c>
    </row>
    <row r="2451" spans="1:5" x14ac:dyDescent="0.25">
      <c r="A2451" s="146"/>
      <c r="B2451" s="147"/>
      <c r="C2451" s="148"/>
      <c r="D2451" s="148"/>
      <c r="E2451" s="149"/>
    </row>
    <row r="2452" spans="1:5" ht="15.75" thickBot="1" x14ac:dyDescent="0.3">
      <c r="A2452" s="150"/>
      <c r="B2452" s="151"/>
      <c r="C2452" s="152"/>
      <c r="D2452" s="152"/>
      <c r="E2452" s="153"/>
    </row>
    <row r="2453" spans="1:5" ht="30" x14ac:dyDescent="0.4">
      <c r="A2453" s="70" t="s">
        <v>2814</v>
      </c>
      <c r="B2453" s="155" t="s">
        <v>2905</v>
      </c>
      <c r="C2453" s="154"/>
      <c r="D2453" s="72"/>
      <c r="E2453" s="73"/>
    </row>
    <row r="2454" spans="1:5" ht="15.75" thickBot="1" x14ac:dyDescent="0.3">
      <c r="A2454" s="74"/>
      <c r="B2454" s="75"/>
      <c r="C2454" s="75"/>
      <c r="D2454" s="75"/>
      <c r="E2454" s="76"/>
    </row>
    <row r="2455" spans="1:5" ht="15.75" thickBot="1" x14ac:dyDescent="0.3">
      <c r="A2455" s="77" t="s">
        <v>2816</v>
      </c>
      <c r="B2455" s="78" t="s">
        <v>2817</v>
      </c>
      <c r="C2455" s="79" t="s">
        <v>2818</v>
      </c>
      <c r="D2455" s="79" t="s">
        <v>2819</v>
      </c>
      <c r="E2455" s="80" t="s">
        <v>2820</v>
      </c>
    </row>
    <row r="2456" spans="1:5" ht="15.75" x14ac:dyDescent="0.25">
      <c r="A2456" s="81" t="s">
        <v>329</v>
      </c>
      <c r="B2456" s="82">
        <v>2.5000000000000001E-2</v>
      </c>
      <c r="C2456" s="83"/>
      <c r="D2456" s="84">
        <f t="shared" ref="D2456:D2474" si="88">IF($A2456&lt;&gt;"",VLOOKUP($A2456,PRODUITS_ET_RECETTES,4,FALSE),"")</f>
        <v>11.504424778761063</v>
      </c>
      <c r="E2456" s="84">
        <f t="shared" ref="E2456:E2474" si="89">SUM(B2456*D2456)</f>
        <v>0.28761061946902661</v>
      </c>
    </row>
    <row r="2457" spans="1:5" ht="15.75" x14ac:dyDescent="0.25">
      <c r="A2457" s="81" t="s">
        <v>1564</v>
      </c>
      <c r="B2457" s="85">
        <v>0.05</v>
      </c>
      <c r="C2457" s="86"/>
      <c r="D2457" s="87">
        <f t="shared" si="88"/>
        <v>3.408590308370044</v>
      </c>
      <c r="E2457" s="87">
        <f t="shared" si="89"/>
        <v>0.17042951541850221</v>
      </c>
    </row>
    <row r="2458" spans="1:5" ht="15.75" x14ac:dyDescent="0.25">
      <c r="A2458" s="81" t="s">
        <v>453</v>
      </c>
      <c r="B2458" s="82">
        <v>0.05</v>
      </c>
      <c r="C2458" s="83"/>
      <c r="D2458" s="84">
        <f t="shared" si="88"/>
        <v>4.8414096916299556</v>
      </c>
      <c r="E2458" s="84">
        <f t="shared" si="89"/>
        <v>0.2420704845814978</v>
      </c>
    </row>
    <row r="2459" spans="1:5" ht="15.75" x14ac:dyDescent="0.25">
      <c r="A2459" s="81" t="s">
        <v>1074</v>
      </c>
      <c r="B2459" s="85">
        <v>2.5000000000000001E-2</v>
      </c>
      <c r="C2459" s="86"/>
      <c r="D2459" s="87">
        <f t="shared" si="88"/>
        <v>11.013215859030836</v>
      </c>
      <c r="E2459" s="87">
        <f t="shared" si="89"/>
        <v>0.2753303964757709</v>
      </c>
    </row>
    <row r="2460" spans="1:5" ht="15.75" x14ac:dyDescent="0.25">
      <c r="A2460" s="81" t="s">
        <v>154</v>
      </c>
      <c r="B2460" s="82">
        <v>0.05</v>
      </c>
      <c r="C2460" s="83"/>
      <c r="D2460" s="84">
        <f t="shared" si="88"/>
        <v>3.7</v>
      </c>
      <c r="E2460" s="84">
        <f t="shared" si="89"/>
        <v>0.18500000000000003</v>
      </c>
    </row>
    <row r="2461" spans="1:5" x14ac:dyDescent="0.25">
      <c r="A2461" s="81" t="s">
        <v>1104</v>
      </c>
      <c r="B2461" s="85"/>
      <c r="C2461" s="88"/>
      <c r="D2461" s="87">
        <f t="shared" si="88"/>
        <v>7.5</v>
      </c>
      <c r="E2461" s="87">
        <f t="shared" si="89"/>
        <v>0</v>
      </c>
    </row>
    <row r="2462" spans="1:5" x14ac:dyDescent="0.25">
      <c r="A2462" s="81" t="s">
        <v>162</v>
      </c>
      <c r="B2462" s="82"/>
      <c r="C2462" s="89"/>
      <c r="D2462" s="84">
        <f t="shared" si="88"/>
        <v>10.142070484581497</v>
      </c>
      <c r="E2462" s="84">
        <f t="shared" si="89"/>
        <v>0</v>
      </c>
    </row>
    <row r="2463" spans="1:5" x14ac:dyDescent="0.25">
      <c r="A2463" s="81" t="s">
        <v>1728</v>
      </c>
      <c r="B2463" s="85"/>
      <c r="C2463" s="88"/>
      <c r="D2463" s="87">
        <f t="shared" si="88"/>
        <v>9.625</v>
      </c>
      <c r="E2463" s="87">
        <f t="shared" si="89"/>
        <v>0</v>
      </c>
    </row>
    <row r="2464" spans="1:5" x14ac:dyDescent="0.25">
      <c r="A2464" s="81" t="s">
        <v>865</v>
      </c>
      <c r="B2464" s="82"/>
      <c r="C2464" s="89"/>
      <c r="D2464" s="84">
        <f t="shared" si="88"/>
        <v>26.5</v>
      </c>
      <c r="E2464" s="84">
        <f t="shared" si="89"/>
        <v>0</v>
      </c>
    </row>
    <row r="2465" spans="1:5" x14ac:dyDescent="0.25">
      <c r="A2465" s="81" t="s">
        <v>2454</v>
      </c>
      <c r="B2465" s="85"/>
      <c r="C2465" s="88"/>
      <c r="D2465" s="87">
        <f t="shared" si="88"/>
        <v>0</v>
      </c>
      <c r="E2465" s="87">
        <f t="shared" si="89"/>
        <v>0</v>
      </c>
    </row>
    <row r="2466" spans="1:5" x14ac:dyDescent="0.25">
      <c r="A2466" s="81" t="s">
        <v>2454</v>
      </c>
      <c r="B2466" s="82"/>
      <c r="C2466" s="89"/>
      <c r="D2466" s="84">
        <f t="shared" si="88"/>
        <v>0</v>
      </c>
      <c r="E2466" s="84">
        <f t="shared" si="89"/>
        <v>0</v>
      </c>
    </row>
    <row r="2467" spans="1:5" x14ac:dyDescent="0.25">
      <c r="A2467" s="81" t="s">
        <v>2454</v>
      </c>
      <c r="B2467" s="85"/>
      <c r="C2467" s="88"/>
      <c r="D2467" s="87">
        <f t="shared" si="88"/>
        <v>0</v>
      </c>
      <c r="E2467" s="87">
        <f t="shared" si="89"/>
        <v>0</v>
      </c>
    </row>
    <row r="2468" spans="1:5" x14ac:dyDescent="0.25">
      <c r="A2468" s="81" t="s">
        <v>2454</v>
      </c>
      <c r="B2468" s="82"/>
      <c r="C2468" s="89"/>
      <c r="D2468" s="84">
        <f t="shared" si="88"/>
        <v>0</v>
      </c>
      <c r="E2468" s="84">
        <f t="shared" si="89"/>
        <v>0</v>
      </c>
    </row>
    <row r="2469" spans="1:5" x14ac:dyDescent="0.25">
      <c r="A2469" s="81" t="s">
        <v>2454</v>
      </c>
      <c r="B2469" s="85"/>
      <c r="C2469" s="88"/>
      <c r="D2469" s="87">
        <f t="shared" si="88"/>
        <v>0</v>
      </c>
      <c r="E2469" s="87">
        <f t="shared" si="89"/>
        <v>0</v>
      </c>
    </row>
    <row r="2470" spans="1:5" x14ac:dyDescent="0.25">
      <c r="A2470" s="81" t="s">
        <v>2454</v>
      </c>
      <c r="B2470" s="82"/>
      <c r="C2470" s="89"/>
      <c r="D2470" s="84">
        <f t="shared" si="88"/>
        <v>0</v>
      </c>
      <c r="E2470" s="84">
        <f t="shared" si="89"/>
        <v>0</v>
      </c>
    </row>
    <row r="2471" spans="1:5" x14ac:dyDescent="0.25">
      <c r="A2471" s="81" t="s">
        <v>2454</v>
      </c>
      <c r="B2471" s="90"/>
      <c r="C2471" s="91"/>
      <c r="D2471" s="92">
        <f t="shared" si="88"/>
        <v>0</v>
      </c>
      <c r="E2471" s="92">
        <f t="shared" si="89"/>
        <v>0</v>
      </c>
    </row>
    <row r="2472" spans="1:5" x14ac:dyDescent="0.25">
      <c r="A2472" s="81" t="s">
        <v>2454</v>
      </c>
      <c r="B2472" s="82"/>
      <c r="C2472" s="89"/>
      <c r="D2472" s="84">
        <f t="shared" si="88"/>
        <v>0</v>
      </c>
      <c r="E2472" s="84">
        <f t="shared" si="89"/>
        <v>0</v>
      </c>
    </row>
    <row r="2473" spans="1:5" x14ac:dyDescent="0.25">
      <c r="A2473" s="81" t="s">
        <v>2454</v>
      </c>
      <c r="B2473" s="85"/>
      <c r="C2473" s="88"/>
      <c r="D2473" s="87">
        <f t="shared" si="88"/>
        <v>0</v>
      </c>
      <c r="E2473" s="87">
        <f t="shared" si="89"/>
        <v>0</v>
      </c>
    </row>
    <row r="2474" spans="1:5" ht="15.75" thickBot="1" x14ac:dyDescent="0.3">
      <c r="A2474" s="81" t="s">
        <v>2454</v>
      </c>
      <c r="B2474" s="93"/>
      <c r="C2474" s="94"/>
      <c r="D2474" s="95">
        <f t="shared" si="88"/>
        <v>0</v>
      </c>
      <c r="E2474" s="95">
        <f t="shared" si="89"/>
        <v>0</v>
      </c>
    </row>
    <row r="2475" spans="1:5" ht="16.5" thickBot="1" x14ac:dyDescent="0.3">
      <c r="A2475" s="96" t="s">
        <v>2821</v>
      </c>
      <c r="B2475" s="97"/>
      <c r="C2475" s="97"/>
      <c r="D2475" s="98" t="s">
        <v>2822</v>
      </c>
      <c r="E2475" s="99">
        <v>1</v>
      </c>
    </row>
    <row r="2476" spans="1:5" ht="15.75" x14ac:dyDescent="0.25">
      <c r="A2476" s="100"/>
      <c r="B2476" s="97"/>
      <c r="C2476" s="101"/>
      <c r="D2476" s="102" t="s">
        <v>2823</v>
      </c>
      <c r="E2476" s="103" t="s">
        <v>2551</v>
      </c>
    </row>
    <row r="2477" spans="1:5" ht="15.75" x14ac:dyDescent="0.25">
      <c r="A2477" s="104"/>
      <c r="B2477" s="105"/>
      <c r="C2477" s="106"/>
      <c r="D2477" s="102" t="s">
        <v>2824</v>
      </c>
      <c r="E2477" s="107" t="s">
        <v>2825</v>
      </c>
    </row>
    <row r="2478" spans="1:5" ht="15.75" x14ac:dyDescent="0.25">
      <c r="A2478" s="108"/>
      <c r="B2478" s="105"/>
      <c r="C2478" s="106"/>
      <c r="D2478" s="102"/>
      <c r="E2478" s="109"/>
    </row>
    <row r="2479" spans="1:5" ht="16.5" thickBot="1" x14ac:dyDescent="0.3">
      <c r="A2479" s="108"/>
      <c r="B2479" s="105"/>
      <c r="C2479" s="106"/>
      <c r="D2479" s="110"/>
      <c r="E2479" s="111"/>
    </row>
    <row r="2480" spans="1:5" ht="15.75" x14ac:dyDescent="0.25">
      <c r="A2480" s="112"/>
      <c r="B2480" s="113"/>
      <c r="C2480" s="114"/>
      <c r="D2480" s="115" t="s">
        <v>2826</v>
      </c>
      <c r="E2480" s="116"/>
    </row>
    <row r="2481" spans="1:5" ht="15.75" x14ac:dyDescent="0.25">
      <c r="A2481" s="104"/>
      <c r="B2481" s="117"/>
      <c r="C2481" s="118"/>
      <c r="D2481" s="119" t="s">
        <v>2827</v>
      </c>
      <c r="E2481" s="120"/>
    </row>
    <row r="2482" spans="1:5" ht="15.75" x14ac:dyDescent="0.25">
      <c r="A2482" s="104"/>
      <c r="B2482" s="117"/>
      <c r="C2482" s="118"/>
      <c r="D2482" s="119" t="s">
        <v>2828</v>
      </c>
      <c r="E2482" s="120"/>
    </row>
    <row r="2483" spans="1:5" ht="15.75" x14ac:dyDescent="0.25">
      <c r="A2483" s="104"/>
      <c r="B2483" s="117"/>
      <c r="C2483" s="118"/>
      <c r="D2483" s="119"/>
      <c r="E2483" s="120"/>
    </row>
    <row r="2484" spans="1:5" ht="15.75" x14ac:dyDescent="0.25">
      <c r="A2484" s="121"/>
      <c r="B2484" s="117"/>
      <c r="C2484" s="118"/>
      <c r="D2484" s="119"/>
      <c r="E2484" s="120"/>
    </row>
    <row r="2485" spans="1:5" x14ac:dyDescent="0.25">
      <c r="A2485" s="121"/>
      <c r="B2485" s="122"/>
      <c r="C2485" s="123"/>
      <c r="D2485" s="122"/>
      <c r="E2485" s="123"/>
    </row>
    <row r="2486" spans="1:5" x14ac:dyDescent="0.25">
      <c r="A2486" s="121"/>
      <c r="B2486" s="122"/>
      <c r="C2486" s="123"/>
      <c r="D2486" s="122"/>
      <c r="E2486" s="123"/>
    </row>
    <row r="2487" spans="1:5" ht="15.75" thickBot="1" x14ac:dyDescent="0.3">
      <c r="A2487" s="121"/>
      <c r="B2487" s="122"/>
      <c r="C2487" s="123"/>
      <c r="D2487" s="124"/>
      <c r="E2487" s="125"/>
    </row>
    <row r="2488" spans="1:5" ht="15.75" x14ac:dyDescent="0.25">
      <c r="A2488" s="121"/>
      <c r="B2488" s="122"/>
      <c r="C2488" s="123"/>
      <c r="D2488" s="126" t="s">
        <v>2829</v>
      </c>
      <c r="E2488" s="123"/>
    </row>
    <row r="2489" spans="1:5" x14ac:dyDescent="0.25">
      <c r="A2489" s="121"/>
      <c r="B2489" s="122"/>
      <c r="C2489" s="123"/>
      <c r="D2489" s="122"/>
      <c r="E2489" s="123"/>
    </row>
    <row r="2490" spans="1:5" x14ac:dyDescent="0.25">
      <c r="A2490" s="121"/>
      <c r="B2490" s="122"/>
      <c r="C2490" s="123"/>
      <c r="D2490" s="122" t="s">
        <v>2830</v>
      </c>
      <c r="E2490" s="123"/>
    </row>
    <row r="2491" spans="1:5" ht="15.75" thickBot="1" x14ac:dyDescent="0.3">
      <c r="A2491" s="127"/>
      <c r="B2491" s="124"/>
      <c r="C2491" s="125"/>
      <c r="D2491" s="122" t="s">
        <v>2831</v>
      </c>
      <c r="E2491" s="123"/>
    </row>
    <row r="2492" spans="1:5" ht="15.75" x14ac:dyDescent="0.25">
      <c r="A2492" s="128" t="s">
        <v>2832</v>
      </c>
      <c r="B2492" s="129"/>
      <c r="C2492" s="129"/>
      <c r="D2492" s="121" t="s">
        <v>2833</v>
      </c>
      <c r="E2492" s="123"/>
    </row>
    <row r="2493" spans="1:5" ht="15.75" x14ac:dyDescent="0.25">
      <c r="A2493" s="130"/>
      <c r="B2493" s="131"/>
      <c r="C2493" s="131"/>
      <c r="D2493" s="132" t="s">
        <v>2834</v>
      </c>
      <c r="E2493" s="120"/>
    </row>
    <row r="2494" spans="1:5" ht="77.25" x14ac:dyDescent="0.25">
      <c r="A2494" s="130"/>
      <c r="B2494" s="131"/>
      <c r="C2494" s="131"/>
      <c r="D2494" s="133" t="s">
        <v>2835</v>
      </c>
      <c r="E2494" s="134"/>
    </row>
    <row r="2495" spans="1:5" x14ac:dyDescent="0.25">
      <c r="A2495" s="130"/>
      <c r="B2495" s="129"/>
      <c r="C2495" s="129"/>
      <c r="D2495" s="135" t="s">
        <v>2836</v>
      </c>
      <c r="E2495" s="136"/>
    </row>
    <row r="2496" spans="1:5" x14ac:dyDescent="0.25">
      <c r="A2496" s="130"/>
      <c r="B2496" s="129"/>
      <c r="C2496" s="129"/>
      <c r="D2496" s="137"/>
      <c r="E2496" s="136"/>
    </row>
    <row r="2497" spans="1:5" x14ac:dyDescent="0.25">
      <c r="A2497" s="130"/>
      <c r="B2497" s="129"/>
      <c r="C2497" s="129"/>
      <c r="D2497" s="121"/>
      <c r="E2497" s="123"/>
    </row>
    <row r="2498" spans="1:5" x14ac:dyDescent="0.25">
      <c r="A2498" s="130"/>
      <c r="B2498" s="129"/>
      <c r="C2498" s="129"/>
      <c r="D2498" s="121"/>
      <c r="E2498" s="123"/>
    </row>
    <row r="2499" spans="1:5" x14ac:dyDescent="0.25">
      <c r="A2499" s="130"/>
      <c r="B2499" s="129"/>
      <c r="C2499" s="129"/>
      <c r="D2499" s="121"/>
      <c r="E2499" s="123"/>
    </row>
    <row r="2500" spans="1:5" ht="15.75" thickBot="1" x14ac:dyDescent="0.3">
      <c r="A2500" s="130"/>
      <c r="B2500" s="129"/>
      <c r="C2500" s="129"/>
      <c r="D2500" s="121"/>
      <c r="E2500" s="123"/>
    </row>
    <row r="2501" spans="1:5" ht="15.75" x14ac:dyDescent="0.25">
      <c r="A2501" s="130"/>
      <c r="B2501" s="129"/>
      <c r="C2501" s="129"/>
      <c r="D2501" s="138" t="s">
        <v>2837</v>
      </c>
      <c r="E2501" s="139">
        <f>SUM(E2456:E2474)</f>
        <v>1.1604410159447975</v>
      </c>
    </row>
    <row r="2502" spans="1:5" ht="15.75" x14ac:dyDescent="0.25">
      <c r="A2502" s="130"/>
      <c r="B2502" s="129"/>
      <c r="C2502" s="129"/>
      <c r="D2502" s="138" t="s">
        <v>2822</v>
      </c>
      <c r="E2502" s="140">
        <f>E2475</f>
        <v>1</v>
      </c>
    </row>
    <row r="2503" spans="1:5" ht="15.75" x14ac:dyDescent="0.25">
      <c r="A2503" s="130"/>
      <c r="B2503" s="129"/>
      <c r="C2503" s="129"/>
      <c r="D2503" s="138" t="s">
        <v>2838</v>
      </c>
      <c r="E2503" s="141">
        <f>E2501/E2502</f>
        <v>1.1604410159447975</v>
      </c>
    </row>
    <row r="2504" spans="1:5" ht="15.75" x14ac:dyDescent="0.25">
      <c r="A2504" s="130"/>
      <c r="B2504" s="129"/>
      <c r="C2504" s="129"/>
      <c r="D2504" s="138" t="s">
        <v>2839</v>
      </c>
      <c r="E2504" s="141">
        <v>0.1</v>
      </c>
    </row>
    <row r="2505" spans="1:5" ht="15.75" x14ac:dyDescent="0.25">
      <c r="A2505" s="130"/>
      <c r="B2505" s="129"/>
      <c r="C2505" s="129"/>
      <c r="D2505" s="138" t="s">
        <v>2840</v>
      </c>
      <c r="E2505" s="141">
        <f>E2503+E2504</f>
        <v>1.2604410159447976</v>
      </c>
    </row>
    <row r="2506" spans="1:5" ht="15.75" x14ac:dyDescent="0.25">
      <c r="A2506" s="130"/>
      <c r="B2506" s="129"/>
      <c r="C2506" s="129"/>
      <c r="D2506" s="138" t="s">
        <v>2841</v>
      </c>
      <c r="E2506" s="142">
        <v>5</v>
      </c>
    </row>
    <row r="2507" spans="1:5" ht="16.5" thickBot="1" x14ac:dyDescent="0.3">
      <c r="A2507" s="143"/>
      <c r="B2507" s="144"/>
      <c r="C2507" s="144"/>
      <c r="D2507" s="138" t="s">
        <v>2842</v>
      </c>
      <c r="E2507" s="145">
        <f>E2505/E2506</f>
        <v>0.25208820318895953</v>
      </c>
    </row>
    <row r="2508" spans="1:5" x14ac:dyDescent="0.25">
      <c r="A2508" s="146"/>
      <c r="B2508" s="147"/>
      <c r="C2508" s="148"/>
      <c r="D2508" s="148"/>
      <c r="E2508" s="149"/>
    </row>
    <row r="2509" spans="1:5" ht="15.75" thickBot="1" x14ac:dyDescent="0.3">
      <c r="A2509" s="150"/>
      <c r="B2509" s="151"/>
      <c r="C2509" s="152"/>
      <c r="D2509" s="152"/>
      <c r="E2509" s="153"/>
    </row>
    <row r="2510" spans="1:5" ht="30" x14ac:dyDescent="0.4">
      <c r="A2510" s="70" t="s">
        <v>2814</v>
      </c>
      <c r="B2510" s="155" t="s">
        <v>2906</v>
      </c>
      <c r="C2510" s="154"/>
      <c r="D2510" s="72"/>
      <c r="E2510" s="73"/>
    </row>
    <row r="2511" spans="1:5" ht="15.75" thickBot="1" x14ac:dyDescent="0.3">
      <c r="A2511" s="74"/>
      <c r="B2511" s="75"/>
      <c r="C2511" s="75"/>
      <c r="D2511" s="75"/>
      <c r="E2511" s="76"/>
    </row>
    <row r="2512" spans="1:5" ht="15.75" thickBot="1" x14ac:dyDescent="0.3">
      <c r="A2512" s="77" t="s">
        <v>2816</v>
      </c>
      <c r="B2512" s="78" t="s">
        <v>2817</v>
      </c>
      <c r="C2512" s="79" t="s">
        <v>2818</v>
      </c>
      <c r="D2512" s="79" t="s">
        <v>2819</v>
      </c>
      <c r="E2512" s="80" t="s">
        <v>2820</v>
      </c>
    </row>
    <row r="2513" spans="1:5" ht="15.75" x14ac:dyDescent="0.25">
      <c r="A2513" s="81" t="s">
        <v>2544</v>
      </c>
      <c r="B2513" s="82">
        <v>20</v>
      </c>
      <c r="C2513" s="83"/>
      <c r="D2513" s="84">
        <f t="shared" ref="D2513:D2531" si="90">IF($A2513&lt;&gt;"",VLOOKUP($A2513,PRODUITS_ET_RECETTES,4,FALSE),"")</f>
        <v>0.68281938325991187</v>
      </c>
      <c r="E2513" s="84">
        <f t="shared" ref="E2513:E2531" si="91">SUM(B2513*D2513)</f>
        <v>13.656387665198238</v>
      </c>
    </row>
    <row r="2514" spans="1:5" ht="15.75" x14ac:dyDescent="0.25">
      <c r="A2514" s="81" t="s">
        <v>13</v>
      </c>
      <c r="B2514" s="85">
        <v>0.5</v>
      </c>
      <c r="C2514" s="86"/>
      <c r="D2514" s="87">
        <f t="shared" si="90"/>
        <v>2.4593781344032095</v>
      </c>
      <c r="E2514" s="87">
        <f t="shared" si="91"/>
        <v>1.2296890672016048</v>
      </c>
    </row>
    <row r="2515" spans="1:5" ht="15.75" x14ac:dyDescent="0.25">
      <c r="A2515" s="81" t="s">
        <v>571</v>
      </c>
      <c r="B2515" s="82">
        <v>1</v>
      </c>
      <c r="C2515" s="83"/>
      <c r="D2515" s="84">
        <f t="shared" si="90"/>
        <v>5</v>
      </c>
      <c r="E2515" s="84">
        <f t="shared" si="91"/>
        <v>5</v>
      </c>
    </row>
    <row r="2516" spans="1:5" ht="15.75" x14ac:dyDescent="0.25">
      <c r="A2516" s="81" t="s">
        <v>2347</v>
      </c>
      <c r="B2516" s="85">
        <v>1</v>
      </c>
      <c r="C2516" s="86"/>
      <c r="D2516" s="87">
        <f t="shared" si="90"/>
        <v>1.5</v>
      </c>
      <c r="E2516" s="87">
        <f t="shared" si="91"/>
        <v>1.5</v>
      </c>
    </row>
    <row r="2517" spans="1:5" ht="15.75" x14ac:dyDescent="0.25">
      <c r="A2517" s="81" t="s">
        <v>795</v>
      </c>
      <c r="B2517" s="82">
        <v>0.01</v>
      </c>
      <c r="C2517" s="83"/>
      <c r="D2517" s="84">
        <f t="shared" si="90"/>
        <v>11.5</v>
      </c>
      <c r="E2517" s="84">
        <f t="shared" si="91"/>
        <v>0.115</v>
      </c>
    </row>
    <row r="2518" spans="1:5" x14ac:dyDescent="0.25">
      <c r="A2518" s="81" t="s">
        <v>1399</v>
      </c>
      <c r="B2518" s="85">
        <v>5.0000000000000001E-3</v>
      </c>
      <c r="C2518" s="88"/>
      <c r="D2518" s="87">
        <f t="shared" si="90"/>
        <v>26.5</v>
      </c>
      <c r="E2518" s="87">
        <f t="shared" si="91"/>
        <v>0.13250000000000001</v>
      </c>
    </row>
    <row r="2519" spans="1:5" x14ac:dyDescent="0.25">
      <c r="A2519" s="81" t="s">
        <v>2454</v>
      </c>
      <c r="B2519" s="82"/>
      <c r="C2519" s="89"/>
      <c r="D2519" s="84">
        <f t="shared" si="90"/>
        <v>0</v>
      </c>
      <c r="E2519" s="84">
        <f t="shared" si="91"/>
        <v>0</v>
      </c>
    </row>
    <row r="2520" spans="1:5" x14ac:dyDescent="0.25">
      <c r="A2520" s="81" t="s">
        <v>1170</v>
      </c>
      <c r="B2520" s="85">
        <v>1</v>
      </c>
      <c r="C2520" s="88"/>
      <c r="D2520" s="87">
        <f t="shared" si="90"/>
        <v>1.76</v>
      </c>
      <c r="E2520" s="87">
        <f t="shared" si="91"/>
        <v>1.76</v>
      </c>
    </row>
    <row r="2521" spans="1:5" x14ac:dyDescent="0.25">
      <c r="A2521" s="81" t="s">
        <v>162</v>
      </c>
      <c r="B2521" s="82">
        <v>0.45</v>
      </c>
      <c r="C2521" s="89"/>
      <c r="D2521" s="84">
        <f t="shared" si="90"/>
        <v>10.142070484581497</v>
      </c>
      <c r="E2521" s="84">
        <f t="shared" si="91"/>
        <v>4.5639317180616734</v>
      </c>
    </row>
    <row r="2522" spans="1:5" x14ac:dyDescent="0.25">
      <c r="A2522" s="81" t="s">
        <v>1724</v>
      </c>
      <c r="B2522" s="85">
        <v>0.01</v>
      </c>
      <c r="C2522" s="88"/>
      <c r="D2522" s="87">
        <f t="shared" si="90"/>
        <v>44.2</v>
      </c>
      <c r="E2522" s="87">
        <f t="shared" si="91"/>
        <v>0.44200000000000006</v>
      </c>
    </row>
    <row r="2523" spans="1:5" x14ac:dyDescent="0.25">
      <c r="A2523" s="81" t="s">
        <v>2209</v>
      </c>
      <c r="B2523" s="82">
        <v>0.01</v>
      </c>
      <c r="C2523" s="89"/>
      <c r="D2523" s="84">
        <f t="shared" si="90"/>
        <v>1.5250000000000001</v>
      </c>
      <c r="E2523" s="84">
        <f t="shared" si="91"/>
        <v>1.5250000000000001E-2</v>
      </c>
    </row>
    <row r="2524" spans="1:5" x14ac:dyDescent="0.25">
      <c r="A2524" s="81" t="s">
        <v>2454</v>
      </c>
      <c r="B2524" s="85"/>
      <c r="C2524" s="88"/>
      <c r="D2524" s="87">
        <f t="shared" si="90"/>
        <v>0</v>
      </c>
      <c r="E2524" s="87">
        <f t="shared" si="91"/>
        <v>0</v>
      </c>
    </row>
    <row r="2525" spans="1:5" x14ac:dyDescent="0.25">
      <c r="A2525" s="81" t="s">
        <v>2454</v>
      </c>
      <c r="B2525" s="82"/>
      <c r="C2525" s="89"/>
      <c r="D2525" s="84">
        <f t="shared" si="90"/>
        <v>0</v>
      </c>
      <c r="E2525" s="84">
        <f t="shared" si="91"/>
        <v>0</v>
      </c>
    </row>
    <row r="2526" spans="1:5" x14ac:dyDescent="0.25">
      <c r="A2526" s="81" t="s">
        <v>2454</v>
      </c>
      <c r="B2526" s="85"/>
      <c r="C2526" s="88"/>
      <c r="D2526" s="87">
        <f t="shared" si="90"/>
        <v>0</v>
      </c>
      <c r="E2526" s="87">
        <f t="shared" si="91"/>
        <v>0</v>
      </c>
    </row>
    <row r="2527" spans="1:5" x14ac:dyDescent="0.25">
      <c r="A2527" s="81" t="s">
        <v>2454</v>
      </c>
      <c r="B2527" s="82"/>
      <c r="C2527" s="89"/>
      <c r="D2527" s="84">
        <f t="shared" si="90"/>
        <v>0</v>
      </c>
      <c r="E2527" s="84">
        <f t="shared" si="91"/>
        <v>0</v>
      </c>
    </row>
    <row r="2528" spans="1:5" x14ac:dyDescent="0.25">
      <c r="A2528" s="81" t="s">
        <v>2454</v>
      </c>
      <c r="B2528" s="90"/>
      <c r="C2528" s="91"/>
      <c r="D2528" s="92">
        <f t="shared" si="90"/>
        <v>0</v>
      </c>
      <c r="E2528" s="92">
        <f t="shared" si="91"/>
        <v>0</v>
      </c>
    </row>
    <row r="2529" spans="1:5" x14ac:dyDescent="0.25">
      <c r="A2529" s="81" t="s">
        <v>2454</v>
      </c>
      <c r="B2529" s="82"/>
      <c r="C2529" s="89"/>
      <c r="D2529" s="84">
        <f t="shared" si="90"/>
        <v>0</v>
      </c>
      <c r="E2529" s="84">
        <f t="shared" si="91"/>
        <v>0</v>
      </c>
    </row>
    <row r="2530" spans="1:5" x14ac:dyDescent="0.25">
      <c r="A2530" s="81" t="s">
        <v>2454</v>
      </c>
      <c r="B2530" s="85"/>
      <c r="C2530" s="88"/>
      <c r="D2530" s="87">
        <f t="shared" si="90"/>
        <v>0</v>
      </c>
      <c r="E2530" s="87">
        <f t="shared" si="91"/>
        <v>0</v>
      </c>
    </row>
    <row r="2531" spans="1:5" ht="15.75" thickBot="1" x14ac:dyDescent="0.3">
      <c r="A2531" s="81" t="s">
        <v>2454</v>
      </c>
      <c r="B2531" s="93"/>
      <c r="C2531" s="94"/>
      <c r="D2531" s="95">
        <f t="shared" si="90"/>
        <v>0</v>
      </c>
      <c r="E2531" s="95">
        <f t="shared" si="91"/>
        <v>0</v>
      </c>
    </row>
    <row r="2532" spans="1:5" ht="16.5" thickBot="1" x14ac:dyDescent="0.3">
      <c r="A2532" s="96" t="s">
        <v>2821</v>
      </c>
      <c r="B2532" s="97"/>
      <c r="C2532" s="97"/>
      <c r="D2532" s="98" t="s">
        <v>2822</v>
      </c>
      <c r="E2532" s="99">
        <v>20</v>
      </c>
    </row>
    <row r="2533" spans="1:5" ht="15.75" x14ac:dyDescent="0.25">
      <c r="A2533" s="100"/>
      <c r="B2533" s="97"/>
      <c r="C2533" s="101"/>
      <c r="D2533" s="102" t="s">
        <v>2823</v>
      </c>
      <c r="E2533" s="103" t="s">
        <v>2552</v>
      </c>
    </row>
    <row r="2534" spans="1:5" ht="15.75" x14ac:dyDescent="0.25">
      <c r="A2534" s="104"/>
      <c r="B2534" s="105"/>
      <c r="C2534" s="106"/>
      <c r="D2534" s="102" t="s">
        <v>2824</v>
      </c>
      <c r="E2534" s="107" t="s">
        <v>2825</v>
      </c>
    </row>
    <row r="2535" spans="1:5" ht="15.75" x14ac:dyDescent="0.25">
      <c r="A2535" s="108"/>
      <c r="B2535" s="105"/>
      <c r="C2535" s="106"/>
      <c r="D2535" s="102"/>
      <c r="E2535" s="109"/>
    </row>
    <row r="2536" spans="1:5" ht="16.5" thickBot="1" x14ac:dyDescent="0.3">
      <c r="A2536" s="108"/>
      <c r="B2536" s="105"/>
      <c r="C2536" s="106"/>
      <c r="D2536" s="110"/>
      <c r="E2536" s="111"/>
    </row>
    <row r="2537" spans="1:5" ht="15.75" x14ac:dyDescent="0.25">
      <c r="A2537" s="112"/>
      <c r="B2537" s="113"/>
      <c r="C2537" s="114"/>
      <c r="D2537" s="115" t="s">
        <v>2826</v>
      </c>
      <c r="E2537" s="116"/>
    </row>
    <row r="2538" spans="1:5" ht="15.75" x14ac:dyDescent="0.25">
      <c r="A2538" s="104"/>
      <c r="B2538" s="117"/>
      <c r="C2538" s="118"/>
      <c r="D2538" s="119" t="s">
        <v>2827</v>
      </c>
      <c r="E2538" s="120"/>
    </row>
    <row r="2539" spans="1:5" ht="15.75" x14ac:dyDescent="0.25">
      <c r="A2539" s="104"/>
      <c r="B2539" s="117"/>
      <c r="C2539" s="118"/>
      <c r="D2539" s="119" t="s">
        <v>2828</v>
      </c>
      <c r="E2539" s="120"/>
    </row>
    <row r="2540" spans="1:5" ht="15.75" x14ac:dyDescent="0.25">
      <c r="A2540" s="104"/>
      <c r="B2540" s="117"/>
      <c r="C2540" s="118"/>
      <c r="D2540" s="119"/>
      <c r="E2540" s="120"/>
    </row>
    <row r="2541" spans="1:5" ht="15.75" x14ac:dyDescent="0.25">
      <c r="A2541" s="121"/>
      <c r="B2541" s="117"/>
      <c r="C2541" s="118"/>
      <c r="D2541" s="119"/>
      <c r="E2541" s="120"/>
    </row>
    <row r="2542" spans="1:5" x14ac:dyDescent="0.25">
      <c r="A2542" s="121"/>
      <c r="B2542" s="122"/>
      <c r="C2542" s="123"/>
      <c r="D2542" s="122"/>
      <c r="E2542" s="123"/>
    </row>
    <row r="2543" spans="1:5" x14ac:dyDescent="0.25">
      <c r="A2543" s="121"/>
      <c r="B2543" s="122"/>
      <c r="C2543" s="123"/>
      <c r="D2543" s="122"/>
      <c r="E2543" s="123"/>
    </row>
    <row r="2544" spans="1:5" ht="15.75" thickBot="1" x14ac:dyDescent="0.3">
      <c r="A2544" s="121"/>
      <c r="B2544" s="122"/>
      <c r="C2544" s="123"/>
      <c r="D2544" s="124"/>
      <c r="E2544" s="125"/>
    </row>
    <row r="2545" spans="1:5" ht="15.75" x14ac:dyDescent="0.25">
      <c r="A2545" s="121"/>
      <c r="B2545" s="122"/>
      <c r="C2545" s="123"/>
      <c r="D2545" s="126" t="s">
        <v>2829</v>
      </c>
      <c r="E2545" s="123"/>
    </row>
    <row r="2546" spans="1:5" x14ac:dyDescent="0.25">
      <c r="A2546" s="121"/>
      <c r="B2546" s="122"/>
      <c r="C2546" s="123"/>
      <c r="D2546" s="122"/>
      <c r="E2546" s="123"/>
    </row>
    <row r="2547" spans="1:5" x14ac:dyDescent="0.25">
      <c r="A2547" s="121"/>
      <c r="B2547" s="122"/>
      <c r="C2547" s="123"/>
      <c r="D2547" s="122" t="s">
        <v>2830</v>
      </c>
      <c r="E2547" s="123"/>
    </row>
    <row r="2548" spans="1:5" ht="15.75" thickBot="1" x14ac:dyDescent="0.3">
      <c r="A2548" s="127"/>
      <c r="B2548" s="124"/>
      <c r="C2548" s="125"/>
      <c r="D2548" s="122" t="s">
        <v>2831</v>
      </c>
      <c r="E2548" s="123"/>
    </row>
    <row r="2549" spans="1:5" ht="15.75" x14ac:dyDescent="0.25">
      <c r="A2549" s="128" t="s">
        <v>2832</v>
      </c>
      <c r="B2549" s="129"/>
      <c r="C2549" s="129"/>
      <c r="D2549" s="121" t="s">
        <v>2833</v>
      </c>
      <c r="E2549" s="123"/>
    </row>
    <row r="2550" spans="1:5" ht="15.75" x14ac:dyDescent="0.25">
      <c r="A2550" s="130"/>
      <c r="B2550" s="131"/>
      <c r="C2550" s="131"/>
      <c r="D2550" s="132" t="s">
        <v>2834</v>
      </c>
      <c r="E2550" s="120"/>
    </row>
    <row r="2551" spans="1:5" ht="77.25" x14ac:dyDescent="0.25">
      <c r="A2551" s="130"/>
      <c r="B2551" s="131"/>
      <c r="C2551" s="131"/>
      <c r="D2551" s="133" t="s">
        <v>2835</v>
      </c>
      <c r="E2551" s="134"/>
    </row>
    <row r="2552" spans="1:5" x14ac:dyDescent="0.25">
      <c r="A2552" s="130"/>
      <c r="B2552" s="129"/>
      <c r="C2552" s="129"/>
      <c r="D2552" s="135" t="s">
        <v>2836</v>
      </c>
      <c r="E2552" s="136"/>
    </row>
    <row r="2553" spans="1:5" x14ac:dyDescent="0.25">
      <c r="A2553" s="130"/>
      <c r="B2553" s="129"/>
      <c r="C2553" s="129"/>
      <c r="D2553" s="137"/>
      <c r="E2553" s="136"/>
    </row>
    <row r="2554" spans="1:5" x14ac:dyDescent="0.25">
      <c r="A2554" s="130"/>
      <c r="B2554" s="129"/>
      <c r="C2554" s="129"/>
      <c r="D2554" s="121"/>
      <c r="E2554" s="123"/>
    </row>
    <row r="2555" spans="1:5" x14ac:dyDescent="0.25">
      <c r="A2555" s="130"/>
      <c r="B2555" s="129"/>
      <c r="C2555" s="129"/>
      <c r="D2555" s="121"/>
      <c r="E2555" s="123"/>
    </row>
    <row r="2556" spans="1:5" x14ac:dyDescent="0.25">
      <c r="A2556" s="130"/>
      <c r="B2556" s="129"/>
      <c r="C2556" s="129"/>
      <c r="D2556" s="121"/>
      <c r="E2556" s="123"/>
    </row>
    <row r="2557" spans="1:5" ht="15.75" thickBot="1" x14ac:dyDescent="0.3">
      <c r="A2557" s="130"/>
      <c r="B2557" s="129"/>
      <c r="C2557" s="129"/>
      <c r="D2557" s="121"/>
      <c r="E2557" s="123"/>
    </row>
    <row r="2558" spans="1:5" ht="15.75" x14ac:dyDescent="0.25">
      <c r="A2558" s="130"/>
      <c r="B2558" s="129"/>
      <c r="C2558" s="129"/>
      <c r="D2558" s="138" t="s">
        <v>2837</v>
      </c>
      <c r="E2558" s="139">
        <f>SUM(E2513:E2531)</f>
        <v>28.41475845046152</v>
      </c>
    </row>
    <row r="2559" spans="1:5" ht="15.75" x14ac:dyDescent="0.25">
      <c r="A2559" s="130"/>
      <c r="B2559" s="129"/>
      <c r="C2559" s="129"/>
      <c r="D2559" s="138" t="s">
        <v>2822</v>
      </c>
      <c r="E2559" s="140">
        <v>22</v>
      </c>
    </row>
    <row r="2560" spans="1:5" ht="15.75" x14ac:dyDescent="0.25">
      <c r="A2560" s="130"/>
      <c r="B2560" s="129"/>
      <c r="C2560" s="129"/>
      <c r="D2560" s="138" t="s">
        <v>2838</v>
      </c>
      <c r="E2560" s="141">
        <f>E2558/E2559</f>
        <v>1.2915799295664327</v>
      </c>
    </row>
    <row r="2561" spans="1:5" ht="15.75" x14ac:dyDescent="0.25">
      <c r="A2561" s="130"/>
      <c r="B2561" s="129"/>
      <c r="C2561" s="129"/>
      <c r="D2561" s="138" t="s">
        <v>2839</v>
      </c>
      <c r="E2561" s="141">
        <v>0.1</v>
      </c>
    </row>
    <row r="2562" spans="1:5" ht="15.75" x14ac:dyDescent="0.25">
      <c r="A2562" s="130"/>
      <c r="B2562" s="129"/>
      <c r="C2562" s="129"/>
      <c r="D2562" s="138" t="s">
        <v>2840</v>
      </c>
      <c r="E2562" s="141">
        <f>E2560+E2561</f>
        <v>1.3915799295664328</v>
      </c>
    </row>
    <row r="2563" spans="1:5" ht="15.75" x14ac:dyDescent="0.25">
      <c r="A2563" s="130"/>
      <c r="B2563" s="129"/>
      <c r="C2563" s="129"/>
      <c r="D2563" s="138" t="s">
        <v>2841</v>
      </c>
      <c r="E2563" s="142">
        <v>5</v>
      </c>
    </row>
    <row r="2564" spans="1:5" ht="16.5" thickBot="1" x14ac:dyDescent="0.3">
      <c r="A2564" s="143"/>
      <c r="B2564" s="144"/>
      <c r="C2564" s="144"/>
      <c r="D2564" s="138" t="s">
        <v>2842</v>
      </c>
      <c r="E2564" s="145">
        <f>E2562/E2563</f>
        <v>0.27831598591328655</v>
      </c>
    </row>
    <row r="2565" spans="1:5" x14ac:dyDescent="0.25">
      <c r="A2565" s="146"/>
      <c r="B2565" s="147"/>
      <c r="C2565" s="148"/>
      <c r="D2565" s="148"/>
      <c r="E2565" s="149"/>
    </row>
    <row r="2566" spans="1:5" ht="15.75" thickBot="1" x14ac:dyDescent="0.3">
      <c r="A2566" s="150"/>
      <c r="B2566" s="151"/>
      <c r="C2566" s="152"/>
      <c r="D2566" s="152"/>
      <c r="E2566" s="153"/>
    </row>
    <row r="2567" spans="1:5" ht="30" x14ac:dyDescent="0.4">
      <c r="A2567" s="70" t="s">
        <v>2814</v>
      </c>
      <c r="B2567" s="155" t="s">
        <v>2907</v>
      </c>
      <c r="C2567" s="154"/>
      <c r="D2567" s="72"/>
      <c r="E2567" s="73"/>
    </row>
    <row r="2568" spans="1:5" ht="15.75" thickBot="1" x14ac:dyDescent="0.3">
      <c r="A2568" s="74"/>
      <c r="B2568" s="75"/>
      <c r="C2568" s="75"/>
      <c r="D2568" s="75"/>
      <c r="E2568" s="76"/>
    </row>
    <row r="2569" spans="1:5" ht="15.75" thickBot="1" x14ac:dyDescent="0.3">
      <c r="A2569" s="77" t="s">
        <v>2816</v>
      </c>
      <c r="B2569" s="78" t="s">
        <v>2817</v>
      </c>
      <c r="C2569" s="79" t="s">
        <v>2818</v>
      </c>
      <c r="D2569" s="79" t="s">
        <v>2819</v>
      </c>
      <c r="E2569" s="80" t="s">
        <v>2820</v>
      </c>
    </row>
    <row r="2570" spans="1:5" ht="15.75" x14ac:dyDescent="0.25">
      <c r="A2570" s="81" t="s">
        <v>1752</v>
      </c>
      <c r="B2570" s="82">
        <v>10</v>
      </c>
      <c r="C2570" s="83"/>
      <c r="D2570" s="84">
        <f t="shared" ref="D2570:D2588" si="92">IF($A2570&lt;&gt;"",VLOOKUP($A2570,PRODUITS_ET_RECETTES,4,FALSE),"")</f>
        <v>4.1629955947136565</v>
      </c>
      <c r="E2570" s="84">
        <f t="shared" ref="E2570:E2588" si="93">SUM(B2570*D2570)</f>
        <v>41.629955947136565</v>
      </c>
    </row>
    <row r="2571" spans="1:5" ht="15.75" x14ac:dyDescent="0.25">
      <c r="A2571" s="81" t="s">
        <v>1104</v>
      </c>
      <c r="B2571" s="85">
        <v>0.6</v>
      </c>
      <c r="C2571" s="86"/>
      <c r="D2571" s="87">
        <f t="shared" si="92"/>
        <v>7.5</v>
      </c>
      <c r="E2571" s="87">
        <f t="shared" si="93"/>
        <v>4.5</v>
      </c>
    </row>
    <row r="2572" spans="1:5" ht="15.75" x14ac:dyDescent="0.25">
      <c r="A2572" s="81" t="s">
        <v>1479</v>
      </c>
      <c r="B2572" s="82">
        <v>0.01</v>
      </c>
      <c r="C2572" s="83"/>
      <c r="D2572" s="84">
        <f t="shared" si="92"/>
        <v>12</v>
      </c>
      <c r="E2572" s="84">
        <f t="shared" si="93"/>
        <v>0.12</v>
      </c>
    </row>
    <row r="2573" spans="1:5" ht="15.75" x14ac:dyDescent="0.25">
      <c r="A2573" s="81" t="s">
        <v>2348</v>
      </c>
      <c r="B2573" s="85">
        <v>0.1</v>
      </c>
      <c r="C2573" s="86"/>
      <c r="D2573" s="87">
        <f t="shared" si="92"/>
        <v>11.25</v>
      </c>
      <c r="E2573" s="87">
        <f t="shared" si="93"/>
        <v>1.125</v>
      </c>
    </row>
    <row r="2574" spans="1:5" ht="15.75" x14ac:dyDescent="0.25">
      <c r="A2574" s="81" t="s">
        <v>795</v>
      </c>
      <c r="B2574" s="82">
        <v>0.01</v>
      </c>
      <c r="C2574" s="83"/>
      <c r="D2574" s="84">
        <f t="shared" si="92"/>
        <v>11.5</v>
      </c>
      <c r="E2574" s="84">
        <f t="shared" si="93"/>
        <v>0.115</v>
      </c>
    </row>
    <row r="2575" spans="1:5" x14ac:dyDescent="0.25">
      <c r="A2575" s="81" t="s">
        <v>2454</v>
      </c>
      <c r="B2575" s="85"/>
      <c r="C2575" s="88"/>
      <c r="D2575" s="87">
        <f t="shared" si="92"/>
        <v>0</v>
      </c>
      <c r="E2575" s="87">
        <f t="shared" si="93"/>
        <v>0</v>
      </c>
    </row>
    <row r="2576" spans="1:5" x14ac:dyDescent="0.25">
      <c r="A2576" s="81" t="s">
        <v>2454</v>
      </c>
      <c r="B2576" s="82"/>
      <c r="C2576" s="89"/>
      <c r="D2576" s="84">
        <f t="shared" si="92"/>
        <v>0</v>
      </c>
      <c r="E2576" s="84">
        <f t="shared" si="93"/>
        <v>0</v>
      </c>
    </row>
    <row r="2577" spans="1:5" x14ac:dyDescent="0.25">
      <c r="A2577" s="81" t="s">
        <v>2454</v>
      </c>
      <c r="B2577" s="85"/>
      <c r="C2577" s="88"/>
      <c r="D2577" s="87">
        <f t="shared" si="92"/>
        <v>0</v>
      </c>
      <c r="E2577" s="87">
        <f t="shared" si="93"/>
        <v>0</v>
      </c>
    </row>
    <row r="2578" spans="1:5" x14ac:dyDescent="0.25">
      <c r="A2578" s="81" t="s">
        <v>2454</v>
      </c>
      <c r="B2578" s="82"/>
      <c r="C2578" s="89"/>
      <c r="D2578" s="84">
        <f t="shared" si="92"/>
        <v>0</v>
      </c>
      <c r="E2578" s="84">
        <f t="shared" si="93"/>
        <v>0</v>
      </c>
    </row>
    <row r="2579" spans="1:5" x14ac:dyDescent="0.25">
      <c r="A2579" s="81" t="s">
        <v>2454</v>
      </c>
      <c r="B2579" s="85"/>
      <c r="C2579" s="88"/>
      <c r="D2579" s="87">
        <f t="shared" si="92"/>
        <v>0</v>
      </c>
      <c r="E2579" s="87">
        <f t="shared" si="93"/>
        <v>0</v>
      </c>
    </row>
    <row r="2580" spans="1:5" x14ac:dyDescent="0.25">
      <c r="A2580" s="81" t="s">
        <v>2454</v>
      </c>
      <c r="B2580" s="82"/>
      <c r="C2580" s="89"/>
      <c r="D2580" s="84">
        <f t="shared" si="92"/>
        <v>0</v>
      </c>
      <c r="E2580" s="84">
        <f t="shared" si="93"/>
        <v>0</v>
      </c>
    </row>
    <row r="2581" spans="1:5" x14ac:dyDescent="0.25">
      <c r="A2581" s="81" t="s">
        <v>2454</v>
      </c>
      <c r="B2581" s="85"/>
      <c r="C2581" s="88"/>
      <c r="D2581" s="87">
        <f t="shared" si="92"/>
        <v>0</v>
      </c>
      <c r="E2581" s="87">
        <f t="shared" si="93"/>
        <v>0</v>
      </c>
    </row>
    <row r="2582" spans="1:5" x14ac:dyDescent="0.25">
      <c r="A2582" s="81" t="s">
        <v>2454</v>
      </c>
      <c r="B2582" s="82"/>
      <c r="C2582" s="89"/>
      <c r="D2582" s="84">
        <f t="shared" si="92"/>
        <v>0</v>
      </c>
      <c r="E2582" s="84">
        <f t="shared" si="93"/>
        <v>0</v>
      </c>
    </row>
    <row r="2583" spans="1:5" x14ac:dyDescent="0.25">
      <c r="A2583" s="81" t="s">
        <v>2454</v>
      </c>
      <c r="B2583" s="85"/>
      <c r="C2583" s="88"/>
      <c r="D2583" s="87">
        <f t="shared" si="92"/>
        <v>0</v>
      </c>
      <c r="E2583" s="87">
        <f t="shared" si="93"/>
        <v>0</v>
      </c>
    </row>
    <row r="2584" spans="1:5" x14ac:dyDescent="0.25">
      <c r="A2584" s="81" t="s">
        <v>2454</v>
      </c>
      <c r="B2584" s="82"/>
      <c r="C2584" s="89"/>
      <c r="D2584" s="84">
        <f t="shared" si="92"/>
        <v>0</v>
      </c>
      <c r="E2584" s="84">
        <f t="shared" si="93"/>
        <v>0</v>
      </c>
    </row>
    <row r="2585" spans="1:5" x14ac:dyDescent="0.25">
      <c r="A2585" s="81" t="s">
        <v>2454</v>
      </c>
      <c r="B2585" s="90"/>
      <c r="C2585" s="91"/>
      <c r="D2585" s="92">
        <f t="shared" si="92"/>
        <v>0</v>
      </c>
      <c r="E2585" s="92">
        <f t="shared" si="93"/>
        <v>0</v>
      </c>
    </row>
    <row r="2586" spans="1:5" x14ac:dyDescent="0.25">
      <c r="A2586" s="81" t="s">
        <v>2454</v>
      </c>
      <c r="B2586" s="82"/>
      <c r="C2586" s="89"/>
      <c r="D2586" s="84">
        <f t="shared" si="92"/>
        <v>0</v>
      </c>
      <c r="E2586" s="84">
        <f t="shared" si="93"/>
        <v>0</v>
      </c>
    </row>
    <row r="2587" spans="1:5" x14ac:dyDescent="0.25">
      <c r="A2587" s="81" t="s">
        <v>2454</v>
      </c>
      <c r="B2587" s="85"/>
      <c r="C2587" s="88"/>
      <c r="D2587" s="87">
        <f t="shared" si="92"/>
        <v>0</v>
      </c>
      <c r="E2587" s="87">
        <f t="shared" si="93"/>
        <v>0</v>
      </c>
    </row>
    <row r="2588" spans="1:5" ht="15.75" thickBot="1" x14ac:dyDescent="0.3">
      <c r="A2588" s="81" t="s">
        <v>2454</v>
      </c>
      <c r="B2588" s="93"/>
      <c r="C2588" s="94"/>
      <c r="D2588" s="95">
        <f t="shared" si="92"/>
        <v>0</v>
      </c>
      <c r="E2588" s="95">
        <f t="shared" si="93"/>
        <v>0</v>
      </c>
    </row>
    <row r="2589" spans="1:5" ht="16.5" thickBot="1" x14ac:dyDescent="0.3">
      <c r="A2589" s="96" t="s">
        <v>2821</v>
      </c>
      <c r="B2589" s="97"/>
      <c r="C2589" s="97"/>
      <c r="D2589" s="98" t="s">
        <v>2822</v>
      </c>
      <c r="E2589" s="99">
        <v>6</v>
      </c>
    </row>
    <row r="2590" spans="1:5" ht="15.75" x14ac:dyDescent="0.25">
      <c r="A2590" s="100"/>
      <c r="B2590" s="97"/>
      <c r="C2590" s="101"/>
      <c r="D2590" s="102" t="s">
        <v>2823</v>
      </c>
      <c r="E2590" s="103" t="s">
        <v>2552</v>
      </c>
    </row>
    <row r="2591" spans="1:5" ht="15.75" x14ac:dyDescent="0.25">
      <c r="A2591" s="104"/>
      <c r="B2591" s="105"/>
      <c r="C2591" s="106"/>
      <c r="D2591" s="102" t="s">
        <v>2824</v>
      </c>
      <c r="E2591" s="107" t="s">
        <v>2825</v>
      </c>
    </row>
    <row r="2592" spans="1:5" ht="15.75" x14ac:dyDescent="0.25">
      <c r="A2592" s="108"/>
      <c r="B2592" s="105"/>
      <c r="C2592" s="106"/>
      <c r="D2592" s="102"/>
      <c r="E2592" s="109"/>
    </row>
    <row r="2593" spans="1:5" ht="16.5" thickBot="1" x14ac:dyDescent="0.3">
      <c r="A2593" s="108"/>
      <c r="B2593" s="105"/>
      <c r="C2593" s="106"/>
      <c r="D2593" s="110"/>
      <c r="E2593" s="111"/>
    </row>
    <row r="2594" spans="1:5" ht="15.75" x14ac:dyDescent="0.25">
      <c r="A2594" s="112"/>
      <c r="B2594" s="113"/>
      <c r="C2594" s="114"/>
      <c r="D2594" s="115" t="s">
        <v>2826</v>
      </c>
      <c r="E2594" s="116"/>
    </row>
    <row r="2595" spans="1:5" ht="15.75" x14ac:dyDescent="0.25">
      <c r="A2595" s="104"/>
      <c r="B2595" s="117"/>
      <c r="C2595" s="118"/>
      <c r="D2595" s="119" t="s">
        <v>2827</v>
      </c>
      <c r="E2595" s="120"/>
    </row>
    <row r="2596" spans="1:5" ht="15.75" x14ac:dyDescent="0.25">
      <c r="A2596" s="104"/>
      <c r="B2596" s="117"/>
      <c r="C2596" s="118"/>
      <c r="D2596" s="119" t="s">
        <v>2828</v>
      </c>
      <c r="E2596" s="120"/>
    </row>
    <row r="2597" spans="1:5" ht="15.75" x14ac:dyDescent="0.25">
      <c r="A2597" s="104"/>
      <c r="B2597" s="117"/>
      <c r="C2597" s="118"/>
      <c r="D2597" s="119"/>
      <c r="E2597" s="120"/>
    </row>
    <row r="2598" spans="1:5" ht="15.75" x14ac:dyDescent="0.25">
      <c r="A2598" s="121"/>
      <c r="B2598" s="117"/>
      <c r="C2598" s="118"/>
      <c r="D2598" s="119"/>
      <c r="E2598" s="120"/>
    </row>
    <row r="2599" spans="1:5" x14ac:dyDescent="0.25">
      <c r="A2599" s="121"/>
      <c r="B2599" s="122"/>
      <c r="C2599" s="123"/>
      <c r="D2599" s="122"/>
      <c r="E2599" s="123"/>
    </row>
    <row r="2600" spans="1:5" x14ac:dyDescent="0.25">
      <c r="A2600" s="121"/>
      <c r="B2600" s="122"/>
      <c r="C2600" s="123"/>
      <c r="D2600" s="122"/>
      <c r="E2600" s="123"/>
    </row>
    <row r="2601" spans="1:5" ht="15.75" thickBot="1" x14ac:dyDescent="0.3">
      <c r="A2601" s="121"/>
      <c r="B2601" s="122"/>
      <c r="C2601" s="123"/>
      <c r="D2601" s="124"/>
      <c r="E2601" s="125"/>
    </row>
    <row r="2602" spans="1:5" ht="15.75" x14ac:dyDescent="0.25">
      <c r="A2602" s="121"/>
      <c r="B2602" s="122"/>
      <c r="C2602" s="123"/>
      <c r="D2602" s="126" t="s">
        <v>2829</v>
      </c>
      <c r="E2602" s="123"/>
    </row>
    <row r="2603" spans="1:5" x14ac:dyDescent="0.25">
      <c r="A2603" s="121"/>
      <c r="B2603" s="122"/>
      <c r="C2603" s="123"/>
      <c r="D2603" s="122"/>
      <c r="E2603" s="123"/>
    </row>
    <row r="2604" spans="1:5" x14ac:dyDescent="0.25">
      <c r="A2604" s="121"/>
      <c r="B2604" s="122"/>
      <c r="C2604" s="123"/>
      <c r="D2604" s="122" t="s">
        <v>2830</v>
      </c>
      <c r="E2604" s="123"/>
    </row>
    <row r="2605" spans="1:5" ht="15.75" thickBot="1" x14ac:dyDescent="0.3">
      <c r="A2605" s="127"/>
      <c r="B2605" s="124"/>
      <c r="C2605" s="125"/>
      <c r="D2605" s="122" t="s">
        <v>2831</v>
      </c>
      <c r="E2605" s="123"/>
    </row>
    <row r="2606" spans="1:5" ht="15.75" x14ac:dyDescent="0.25">
      <c r="A2606" s="128" t="s">
        <v>2832</v>
      </c>
      <c r="B2606" s="129"/>
      <c r="C2606" s="129"/>
      <c r="D2606" s="121" t="s">
        <v>2833</v>
      </c>
      <c r="E2606" s="123"/>
    </row>
    <row r="2607" spans="1:5" ht="15.75" x14ac:dyDescent="0.25">
      <c r="A2607" s="130"/>
      <c r="B2607" s="131"/>
      <c r="C2607" s="131"/>
      <c r="D2607" s="132" t="s">
        <v>2834</v>
      </c>
      <c r="E2607" s="120"/>
    </row>
    <row r="2608" spans="1:5" ht="77.25" x14ac:dyDescent="0.25">
      <c r="A2608" s="130"/>
      <c r="B2608" s="131"/>
      <c r="C2608" s="131"/>
      <c r="D2608" s="133" t="s">
        <v>2835</v>
      </c>
      <c r="E2608" s="134"/>
    </row>
    <row r="2609" spans="1:5" x14ac:dyDescent="0.25">
      <c r="A2609" s="130"/>
      <c r="B2609" s="129"/>
      <c r="C2609" s="129"/>
      <c r="D2609" s="135" t="s">
        <v>2836</v>
      </c>
      <c r="E2609" s="136"/>
    </row>
    <row r="2610" spans="1:5" x14ac:dyDescent="0.25">
      <c r="A2610" s="130"/>
      <c r="B2610" s="129"/>
      <c r="C2610" s="129"/>
      <c r="D2610" s="137"/>
      <c r="E2610" s="136"/>
    </row>
    <row r="2611" spans="1:5" x14ac:dyDescent="0.25">
      <c r="A2611" s="130"/>
      <c r="B2611" s="129"/>
      <c r="C2611" s="129"/>
      <c r="D2611" s="121"/>
      <c r="E2611" s="123"/>
    </row>
    <row r="2612" spans="1:5" x14ac:dyDescent="0.25">
      <c r="A2612" s="130"/>
      <c r="B2612" s="129"/>
      <c r="C2612" s="129"/>
      <c r="D2612" s="121"/>
      <c r="E2612" s="123"/>
    </row>
    <row r="2613" spans="1:5" x14ac:dyDescent="0.25">
      <c r="A2613" s="130"/>
      <c r="B2613" s="129"/>
      <c r="C2613" s="129"/>
      <c r="D2613" s="121"/>
      <c r="E2613" s="123"/>
    </row>
    <row r="2614" spans="1:5" ht="15.75" thickBot="1" x14ac:dyDescent="0.3">
      <c r="A2614" s="130"/>
      <c r="B2614" s="129"/>
      <c r="C2614" s="129"/>
      <c r="D2614" s="121"/>
      <c r="E2614" s="123"/>
    </row>
    <row r="2615" spans="1:5" ht="15.75" x14ac:dyDescent="0.25">
      <c r="A2615" s="130"/>
      <c r="B2615" s="129"/>
      <c r="C2615" s="129"/>
      <c r="D2615" s="138" t="s">
        <v>2837</v>
      </c>
      <c r="E2615" s="139">
        <f>SUM(E2570:E2588)</f>
        <v>47.489955947136565</v>
      </c>
    </row>
    <row r="2616" spans="1:5" ht="15.75" x14ac:dyDescent="0.25">
      <c r="A2616" s="130"/>
      <c r="B2616" s="129"/>
      <c r="C2616" s="129"/>
      <c r="D2616" s="138" t="s">
        <v>2822</v>
      </c>
      <c r="E2616" s="140">
        <f>E2589*5</f>
        <v>30</v>
      </c>
    </row>
    <row r="2617" spans="1:5" ht="15.75" x14ac:dyDescent="0.25">
      <c r="A2617" s="130"/>
      <c r="B2617" s="129"/>
      <c r="C2617" s="129"/>
      <c r="D2617" s="138" t="s">
        <v>2838</v>
      </c>
      <c r="E2617" s="141">
        <f>E2615/E2616</f>
        <v>1.5829985315712187</v>
      </c>
    </row>
    <row r="2618" spans="1:5" ht="15.75" x14ac:dyDescent="0.25">
      <c r="A2618" s="130"/>
      <c r="B2618" s="129"/>
      <c r="C2618" s="129"/>
      <c r="D2618" s="138" t="s">
        <v>2839</v>
      </c>
      <c r="E2618" s="141">
        <v>0.1</v>
      </c>
    </row>
    <row r="2619" spans="1:5" ht="15.75" x14ac:dyDescent="0.25">
      <c r="A2619" s="130"/>
      <c r="B2619" s="129"/>
      <c r="C2619" s="129"/>
      <c r="D2619" s="138" t="s">
        <v>2840</v>
      </c>
      <c r="E2619" s="141">
        <f>E2617+E2618</f>
        <v>1.6829985315712188</v>
      </c>
    </row>
    <row r="2620" spans="1:5" ht="15.75" x14ac:dyDescent="0.25">
      <c r="A2620" s="130"/>
      <c r="B2620" s="129"/>
      <c r="C2620" s="129"/>
      <c r="D2620" s="138" t="s">
        <v>2841</v>
      </c>
      <c r="E2620" s="142">
        <v>6</v>
      </c>
    </row>
    <row r="2621" spans="1:5" ht="16.5" thickBot="1" x14ac:dyDescent="0.3">
      <c r="A2621" s="143"/>
      <c r="B2621" s="144"/>
      <c r="C2621" s="144"/>
      <c r="D2621" s="138" t="s">
        <v>2842</v>
      </c>
      <c r="E2621" s="145">
        <f>E2619/E2620</f>
        <v>0.28049975526186982</v>
      </c>
    </row>
    <row r="2622" spans="1:5" x14ac:dyDescent="0.25">
      <c r="A2622" s="146"/>
      <c r="B2622" s="147"/>
      <c r="C2622" s="148"/>
      <c r="D2622" s="148"/>
      <c r="E2622" s="149"/>
    </row>
    <row r="2623" spans="1:5" ht="15.75" thickBot="1" x14ac:dyDescent="0.3">
      <c r="A2623" s="150"/>
      <c r="B2623" s="151"/>
      <c r="C2623" s="152"/>
      <c r="D2623" s="152"/>
      <c r="E2623" s="153"/>
    </row>
    <row r="2624" spans="1:5" ht="30" x14ac:dyDescent="0.4">
      <c r="A2624" s="70" t="s">
        <v>2814</v>
      </c>
      <c r="B2624" s="155" t="s">
        <v>2908</v>
      </c>
      <c r="C2624" s="154"/>
      <c r="D2624" s="72"/>
      <c r="E2624" s="73"/>
    </row>
    <row r="2625" spans="1:5" ht="15.75" thickBot="1" x14ac:dyDescent="0.3">
      <c r="A2625" s="74"/>
      <c r="B2625" s="75"/>
      <c r="C2625" s="75"/>
      <c r="D2625" s="75"/>
      <c r="E2625" s="76"/>
    </row>
    <row r="2626" spans="1:5" ht="15.75" thickBot="1" x14ac:dyDescent="0.3">
      <c r="A2626" s="77" t="s">
        <v>2816</v>
      </c>
      <c r="B2626" s="78" t="s">
        <v>2817</v>
      </c>
      <c r="C2626" s="79" t="s">
        <v>2818</v>
      </c>
      <c r="D2626" s="79" t="s">
        <v>2819</v>
      </c>
      <c r="E2626" s="80" t="s">
        <v>2820</v>
      </c>
    </row>
    <row r="2627" spans="1:5" ht="15.75" x14ac:dyDescent="0.25">
      <c r="A2627" s="81" t="s">
        <v>746</v>
      </c>
      <c r="B2627" s="82">
        <v>10</v>
      </c>
      <c r="C2627" s="83"/>
      <c r="D2627" s="84">
        <f t="shared" ref="D2627:D2645" si="94">IF($A2627&lt;&gt;"",VLOOKUP($A2627,PRODUITS_ET_RECETTES,4,FALSE),"")</f>
        <v>5.4515418502202646</v>
      </c>
      <c r="E2627" s="84">
        <f t="shared" ref="E2627:E2645" si="95">SUM(B2627*D2627)</f>
        <v>54.51541850220265</v>
      </c>
    </row>
    <row r="2628" spans="1:5" ht="15.75" x14ac:dyDescent="0.25">
      <c r="A2628" s="81" t="s">
        <v>571</v>
      </c>
      <c r="B2628" s="85">
        <v>0.5</v>
      </c>
      <c r="C2628" s="86"/>
      <c r="D2628" s="87">
        <f t="shared" si="94"/>
        <v>5</v>
      </c>
      <c r="E2628" s="87">
        <f t="shared" si="95"/>
        <v>2.5</v>
      </c>
    </row>
    <row r="2629" spans="1:5" ht="15.75" x14ac:dyDescent="0.25">
      <c r="A2629" s="81" t="s">
        <v>162</v>
      </c>
      <c r="B2629" s="82">
        <v>1</v>
      </c>
      <c r="C2629" s="83"/>
      <c r="D2629" s="84">
        <f t="shared" si="94"/>
        <v>10.142070484581497</v>
      </c>
      <c r="E2629" s="84">
        <f t="shared" si="95"/>
        <v>10.142070484581497</v>
      </c>
    </row>
    <row r="2630" spans="1:5" ht="15.75" x14ac:dyDescent="0.25">
      <c r="A2630" s="81" t="s">
        <v>15</v>
      </c>
      <c r="B2630" s="85">
        <v>0.5</v>
      </c>
      <c r="C2630" s="86"/>
      <c r="D2630" s="87">
        <f t="shared" si="94"/>
        <v>4.2079646017699117</v>
      </c>
      <c r="E2630" s="87">
        <f t="shared" si="95"/>
        <v>2.1039823008849559</v>
      </c>
    </row>
    <row r="2631" spans="1:5" ht="15.75" x14ac:dyDescent="0.25">
      <c r="A2631" s="81" t="s">
        <v>2209</v>
      </c>
      <c r="B2631" s="82">
        <v>0.01</v>
      </c>
      <c r="C2631" s="83"/>
      <c r="D2631" s="84">
        <f t="shared" si="94"/>
        <v>1.5250000000000001</v>
      </c>
      <c r="E2631" s="84">
        <f t="shared" si="95"/>
        <v>1.5250000000000001E-2</v>
      </c>
    </row>
    <row r="2632" spans="1:5" x14ac:dyDescent="0.25">
      <c r="A2632" s="81" t="s">
        <v>1728</v>
      </c>
      <c r="B2632" s="85">
        <v>5.0000000000000001E-3</v>
      </c>
      <c r="C2632" s="88"/>
      <c r="D2632" s="87">
        <f t="shared" si="94"/>
        <v>9.625</v>
      </c>
      <c r="E2632" s="87">
        <f t="shared" si="95"/>
        <v>4.8125000000000001E-2</v>
      </c>
    </row>
    <row r="2633" spans="1:5" x14ac:dyDescent="0.25">
      <c r="A2633" s="81" t="s">
        <v>2454</v>
      </c>
      <c r="B2633" s="82"/>
      <c r="C2633" s="89"/>
      <c r="D2633" s="84">
        <f t="shared" si="94"/>
        <v>0</v>
      </c>
      <c r="E2633" s="84">
        <f t="shared" si="95"/>
        <v>0</v>
      </c>
    </row>
    <row r="2634" spans="1:5" x14ac:dyDescent="0.25">
      <c r="A2634" s="81" t="s">
        <v>2454</v>
      </c>
      <c r="B2634" s="85"/>
      <c r="C2634" s="88"/>
      <c r="D2634" s="87">
        <f t="shared" si="94"/>
        <v>0</v>
      </c>
      <c r="E2634" s="87">
        <f t="shared" si="95"/>
        <v>0</v>
      </c>
    </row>
    <row r="2635" spans="1:5" x14ac:dyDescent="0.25">
      <c r="A2635" s="81" t="s">
        <v>2454</v>
      </c>
      <c r="B2635" s="82"/>
      <c r="C2635" s="89"/>
      <c r="D2635" s="84">
        <f t="shared" si="94"/>
        <v>0</v>
      </c>
      <c r="E2635" s="84">
        <f t="shared" si="95"/>
        <v>0</v>
      </c>
    </row>
    <row r="2636" spans="1:5" x14ac:dyDescent="0.25">
      <c r="A2636" s="81" t="s">
        <v>2454</v>
      </c>
      <c r="B2636" s="85"/>
      <c r="C2636" s="88"/>
      <c r="D2636" s="87">
        <f t="shared" si="94"/>
        <v>0</v>
      </c>
      <c r="E2636" s="87">
        <f t="shared" si="95"/>
        <v>0</v>
      </c>
    </row>
    <row r="2637" spans="1:5" x14ac:dyDescent="0.25">
      <c r="A2637" s="81" t="s">
        <v>2454</v>
      </c>
      <c r="B2637" s="82"/>
      <c r="C2637" s="89"/>
      <c r="D2637" s="84">
        <f t="shared" si="94"/>
        <v>0</v>
      </c>
      <c r="E2637" s="84">
        <f t="shared" si="95"/>
        <v>0</v>
      </c>
    </row>
    <row r="2638" spans="1:5" x14ac:dyDescent="0.25">
      <c r="A2638" s="81" t="s">
        <v>2454</v>
      </c>
      <c r="B2638" s="85"/>
      <c r="C2638" s="88"/>
      <c r="D2638" s="87">
        <f t="shared" si="94"/>
        <v>0</v>
      </c>
      <c r="E2638" s="87">
        <f t="shared" si="95"/>
        <v>0</v>
      </c>
    </row>
    <row r="2639" spans="1:5" x14ac:dyDescent="0.25">
      <c r="A2639" s="81" t="s">
        <v>2454</v>
      </c>
      <c r="B2639" s="82"/>
      <c r="C2639" s="89"/>
      <c r="D2639" s="84">
        <f t="shared" si="94"/>
        <v>0</v>
      </c>
      <c r="E2639" s="84">
        <f t="shared" si="95"/>
        <v>0</v>
      </c>
    </row>
    <row r="2640" spans="1:5" x14ac:dyDescent="0.25">
      <c r="A2640" s="81" t="s">
        <v>2454</v>
      </c>
      <c r="B2640" s="85"/>
      <c r="C2640" s="88"/>
      <c r="D2640" s="87">
        <f t="shared" si="94"/>
        <v>0</v>
      </c>
      <c r="E2640" s="87">
        <f t="shared" si="95"/>
        <v>0</v>
      </c>
    </row>
    <row r="2641" spans="1:5" x14ac:dyDescent="0.25">
      <c r="A2641" s="81" t="s">
        <v>2454</v>
      </c>
      <c r="B2641" s="82"/>
      <c r="C2641" s="89"/>
      <c r="D2641" s="84">
        <f t="shared" si="94"/>
        <v>0</v>
      </c>
      <c r="E2641" s="84">
        <f t="shared" si="95"/>
        <v>0</v>
      </c>
    </row>
    <row r="2642" spans="1:5" x14ac:dyDescent="0.25">
      <c r="A2642" s="81" t="s">
        <v>2454</v>
      </c>
      <c r="B2642" s="90"/>
      <c r="C2642" s="91"/>
      <c r="D2642" s="92">
        <f t="shared" si="94"/>
        <v>0</v>
      </c>
      <c r="E2642" s="92">
        <f t="shared" si="95"/>
        <v>0</v>
      </c>
    </row>
    <row r="2643" spans="1:5" x14ac:dyDescent="0.25">
      <c r="A2643" s="81" t="s">
        <v>2454</v>
      </c>
      <c r="B2643" s="82"/>
      <c r="C2643" s="89"/>
      <c r="D2643" s="84">
        <f t="shared" si="94"/>
        <v>0</v>
      </c>
      <c r="E2643" s="84">
        <f t="shared" si="95"/>
        <v>0</v>
      </c>
    </row>
    <row r="2644" spans="1:5" x14ac:dyDescent="0.25">
      <c r="A2644" s="81" t="s">
        <v>2454</v>
      </c>
      <c r="B2644" s="85"/>
      <c r="C2644" s="88"/>
      <c r="D2644" s="87">
        <f t="shared" si="94"/>
        <v>0</v>
      </c>
      <c r="E2644" s="87">
        <f t="shared" si="95"/>
        <v>0</v>
      </c>
    </row>
    <row r="2645" spans="1:5" ht="15.75" thickBot="1" x14ac:dyDescent="0.3">
      <c r="A2645" s="81" t="s">
        <v>2454</v>
      </c>
      <c r="B2645" s="93"/>
      <c r="C2645" s="94"/>
      <c r="D2645" s="95">
        <f t="shared" si="94"/>
        <v>0</v>
      </c>
      <c r="E2645" s="95">
        <f t="shared" si="95"/>
        <v>0</v>
      </c>
    </row>
    <row r="2646" spans="1:5" ht="16.5" thickBot="1" x14ac:dyDescent="0.3">
      <c r="A2646" s="96" t="s">
        <v>2821</v>
      </c>
      <c r="B2646" s="97"/>
      <c r="C2646" s="97"/>
      <c r="D2646" s="98" t="s">
        <v>2822</v>
      </c>
      <c r="E2646" s="99">
        <v>4</v>
      </c>
    </row>
    <row r="2647" spans="1:5" ht="15.75" x14ac:dyDescent="0.25">
      <c r="A2647" s="100"/>
      <c r="B2647" s="97"/>
      <c r="C2647" s="101"/>
      <c r="D2647" s="102" t="s">
        <v>2823</v>
      </c>
      <c r="E2647" s="103" t="s">
        <v>2552</v>
      </c>
    </row>
    <row r="2648" spans="1:5" ht="15.75" x14ac:dyDescent="0.25">
      <c r="A2648" s="104"/>
      <c r="B2648" s="105"/>
      <c r="C2648" s="106"/>
      <c r="D2648" s="102" t="s">
        <v>2824</v>
      </c>
      <c r="E2648" s="107" t="s">
        <v>2825</v>
      </c>
    </row>
    <row r="2649" spans="1:5" ht="15.75" x14ac:dyDescent="0.25">
      <c r="A2649" s="108"/>
      <c r="B2649" s="105"/>
      <c r="C2649" s="106"/>
      <c r="D2649" s="102"/>
      <c r="E2649" s="109"/>
    </row>
    <row r="2650" spans="1:5" ht="16.5" thickBot="1" x14ac:dyDescent="0.3">
      <c r="A2650" s="108"/>
      <c r="B2650" s="105"/>
      <c r="C2650" s="106"/>
      <c r="D2650" s="110"/>
      <c r="E2650" s="111"/>
    </row>
    <row r="2651" spans="1:5" ht="15.75" x14ac:dyDescent="0.25">
      <c r="A2651" s="112"/>
      <c r="B2651" s="113"/>
      <c r="C2651" s="114"/>
      <c r="D2651" s="115" t="s">
        <v>2826</v>
      </c>
      <c r="E2651" s="116"/>
    </row>
    <row r="2652" spans="1:5" ht="15.75" x14ac:dyDescent="0.25">
      <c r="A2652" s="104"/>
      <c r="B2652" s="117"/>
      <c r="C2652" s="118"/>
      <c r="D2652" s="119" t="s">
        <v>2827</v>
      </c>
      <c r="E2652" s="120"/>
    </row>
    <row r="2653" spans="1:5" ht="15.75" x14ac:dyDescent="0.25">
      <c r="A2653" s="104"/>
      <c r="B2653" s="117"/>
      <c r="C2653" s="118"/>
      <c r="D2653" s="119" t="s">
        <v>2828</v>
      </c>
      <c r="E2653" s="120"/>
    </row>
    <row r="2654" spans="1:5" ht="15.75" x14ac:dyDescent="0.25">
      <c r="A2654" s="104"/>
      <c r="B2654" s="117"/>
      <c r="C2654" s="118"/>
      <c r="D2654" s="119"/>
      <c r="E2654" s="120"/>
    </row>
    <row r="2655" spans="1:5" ht="15.75" x14ac:dyDescent="0.25">
      <c r="A2655" s="121"/>
      <c r="B2655" s="117"/>
      <c r="C2655" s="118"/>
      <c r="D2655" s="119"/>
      <c r="E2655" s="120"/>
    </row>
    <row r="2656" spans="1:5" x14ac:dyDescent="0.25">
      <c r="A2656" s="121"/>
      <c r="B2656" s="122"/>
      <c r="C2656" s="123"/>
      <c r="D2656" s="122"/>
      <c r="E2656" s="123"/>
    </row>
    <row r="2657" spans="1:5" x14ac:dyDescent="0.25">
      <c r="A2657" s="121"/>
      <c r="B2657" s="122"/>
      <c r="C2657" s="123"/>
      <c r="D2657" s="122"/>
      <c r="E2657" s="123"/>
    </row>
    <row r="2658" spans="1:5" ht="15.75" thickBot="1" x14ac:dyDescent="0.3">
      <c r="A2658" s="121"/>
      <c r="B2658" s="122"/>
      <c r="C2658" s="123"/>
      <c r="D2658" s="124"/>
      <c r="E2658" s="125"/>
    </row>
    <row r="2659" spans="1:5" ht="15.75" x14ac:dyDescent="0.25">
      <c r="A2659" s="121"/>
      <c r="B2659" s="122"/>
      <c r="C2659" s="123"/>
      <c r="D2659" s="126" t="s">
        <v>2829</v>
      </c>
      <c r="E2659" s="123"/>
    </row>
    <row r="2660" spans="1:5" x14ac:dyDescent="0.25">
      <c r="A2660" s="121"/>
      <c r="B2660" s="122"/>
      <c r="C2660" s="123"/>
      <c r="D2660" s="122"/>
      <c r="E2660" s="123"/>
    </row>
    <row r="2661" spans="1:5" x14ac:dyDescent="0.25">
      <c r="A2661" s="121"/>
      <c r="B2661" s="122"/>
      <c r="C2661" s="123"/>
      <c r="D2661" s="122" t="s">
        <v>2830</v>
      </c>
      <c r="E2661" s="123"/>
    </row>
    <row r="2662" spans="1:5" ht="15.75" thickBot="1" x14ac:dyDescent="0.3">
      <c r="A2662" s="127"/>
      <c r="B2662" s="124"/>
      <c r="C2662" s="125"/>
      <c r="D2662" s="122" t="s">
        <v>2831</v>
      </c>
      <c r="E2662" s="123"/>
    </row>
    <row r="2663" spans="1:5" ht="15.75" x14ac:dyDescent="0.25">
      <c r="A2663" s="128" t="s">
        <v>2832</v>
      </c>
      <c r="B2663" s="129"/>
      <c r="C2663" s="129"/>
      <c r="D2663" s="121" t="s">
        <v>2833</v>
      </c>
      <c r="E2663" s="123"/>
    </row>
    <row r="2664" spans="1:5" ht="15.75" x14ac:dyDescent="0.25">
      <c r="A2664" s="130"/>
      <c r="B2664" s="131"/>
      <c r="C2664" s="131"/>
      <c r="D2664" s="132" t="s">
        <v>2834</v>
      </c>
      <c r="E2664" s="120"/>
    </row>
    <row r="2665" spans="1:5" ht="77.25" x14ac:dyDescent="0.25">
      <c r="A2665" s="130"/>
      <c r="B2665" s="131"/>
      <c r="C2665" s="131"/>
      <c r="D2665" s="133" t="s">
        <v>2835</v>
      </c>
      <c r="E2665" s="134"/>
    </row>
    <row r="2666" spans="1:5" x14ac:dyDescent="0.25">
      <c r="A2666" s="130"/>
      <c r="B2666" s="129"/>
      <c r="C2666" s="129"/>
      <c r="D2666" s="135" t="s">
        <v>2836</v>
      </c>
      <c r="E2666" s="136"/>
    </row>
    <row r="2667" spans="1:5" x14ac:dyDescent="0.25">
      <c r="A2667" s="130"/>
      <c r="B2667" s="129"/>
      <c r="C2667" s="129"/>
      <c r="D2667" s="137"/>
      <c r="E2667" s="136"/>
    </row>
    <row r="2668" spans="1:5" x14ac:dyDescent="0.25">
      <c r="A2668" s="130"/>
      <c r="B2668" s="129"/>
      <c r="C2668" s="129"/>
      <c r="D2668" s="121"/>
      <c r="E2668" s="123"/>
    </row>
    <row r="2669" spans="1:5" x14ac:dyDescent="0.25">
      <c r="A2669" s="130"/>
      <c r="B2669" s="129"/>
      <c r="C2669" s="129"/>
      <c r="D2669" s="121"/>
      <c r="E2669" s="123"/>
    </row>
    <row r="2670" spans="1:5" x14ac:dyDescent="0.25">
      <c r="A2670" s="130"/>
      <c r="B2670" s="129"/>
      <c r="C2670" s="129"/>
      <c r="D2670" s="121"/>
      <c r="E2670" s="123"/>
    </row>
    <row r="2671" spans="1:5" ht="15.75" thickBot="1" x14ac:dyDescent="0.3">
      <c r="A2671" s="130"/>
      <c r="B2671" s="129"/>
      <c r="C2671" s="129"/>
      <c r="D2671" s="121"/>
      <c r="E2671" s="123"/>
    </row>
    <row r="2672" spans="1:5" ht="15.75" x14ac:dyDescent="0.25">
      <c r="A2672" s="130"/>
      <c r="B2672" s="129"/>
      <c r="C2672" s="129"/>
      <c r="D2672" s="138" t="s">
        <v>2837</v>
      </c>
      <c r="E2672" s="139">
        <f>SUM(E2627:E2645)</f>
        <v>69.324846287669089</v>
      </c>
    </row>
    <row r="2673" spans="1:5" ht="15.75" x14ac:dyDescent="0.25">
      <c r="A2673" s="130"/>
      <c r="B2673" s="129"/>
      <c r="C2673" s="129"/>
      <c r="D2673" s="138" t="s">
        <v>2822</v>
      </c>
      <c r="E2673" s="140">
        <f>E2646*10</f>
        <v>40</v>
      </c>
    </row>
    <row r="2674" spans="1:5" ht="15.75" x14ac:dyDescent="0.25">
      <c r="A2674" s="130"/>
      <c r="B2674" s="129"/>
      <c r="C2674" s="129"/>
      <c r="D2674" s="138" t="s">
        <v>2838</v>
      </c>
      <c r="E2674" s="141">
        <f>E2672/E2673</f>
        <v>1.7331211571917273</v>
      </c>
    </row>
    <row r="2675" spans="1:5" ht="15.75" x14ac:dyDescent="0.25">
      <c r="A2675" s="130"/>
      <c r="B2675" s="129"/>
      <c r="C2675" s="129"/>
      <c r="D2675" s="138" t="s">
        <v>2839</v>
      </c>
      <c r="E2675" s="141">
        <v>0.1</v>
      </c>
    </row>
    <row r="2676" spans="1:5" ht="15.75" x14ac:dyDescent="0.25">
      <c r="A2676" s="130"/>
      <c r="B2676" s="129"/>
      <c r="C2676" s="129"/>
      <c r="D2676" s="138" t="s">
        <v>2840</v>
      </c>
      <c r="E2676" s="141">
        <f>E2674+E2675</f>
        <v>1.8331211571917274</v>
      </c>
    </row>
    <row r="2677" spans="1:5" ht="15.75" x14ac:dyDescent="0.25">
      <c r="A2677" s="130"/>
      <c r="B2677" s="129"/>
      <c r="C2677" s="129"/>
      <c r="D2677" s="138" t="s">
        <v>2841</v>
      </c>
      <c r="E2677" s="142">
        <v>6</v>
      </c>
    </row>
    <row r="2678" spans="1:5" ht="16.5" thickBot="1" x14ac:dyDescent="0.3">
      <c r="A2678" s="143"/>
      <c r="B2678" s="144"/>
      <c r="C2678" s="144"/>
      <c r="D2678" s="138" t="s">
        <v>2842</v>
      </c>
      <c r="E2678" s="145">
        <f>E2676/E2677</f>
        <v>0.30552019286528792</v>
      </c>
    </row>
    <row r="2679" spans="1:5" x14ac:dyDescent="0.25">
      <c r="A2679" s="146"/>
      <c r="B2679" s="147"/>
      <c r="C2679" s="148"/>
      <c r="D2679" s="148"/>
      <c r="E2679" s="149"/>
    </row>
    <row r="2680" spans="1:5" ht="15.75" thickBot="1" x14ac:dyDescent="0.3">
      <c r="A2680" s="150"/>
      <c r="B2680" s="151"/>
      <c r="C2680" s="152"/>
      <c r="D2680" s="152"/>
      <c r="E2680" s="153"/>
    </row>
    <row r="2681" spans="1:5" ht="30" x14ac:dyDescent="0.4">
      <c r="A2681" s="70" t="s">
        <v>2814</v>
      </c>
      <c r="B2681" s="155" t="s">
        <v>2909</v>
      </c>
      <c r="C2681" s="154"/>
      <c r="D2681" s="72"/>
      <c r="E2681" s="73"/>
    </row>
    <row r="2682" spans="1:5" ht="15.75" thickBot="1" x14ac:dyDescent="0.3">
      <c r="A2682" s="74"/>
      <c r="B2682" s="75"/>
      <c r="C2682" s="75"/>
      <c r="D2682" s="75"/>
      <c r="E2682" s="76"/>
    </row>
    <row r="2683" spans="1:5" ht="15.75" thickBot="1" x14ac:dyDescent="0.3">
      <c r="A2683" s="77" t="s">
        <v>2816</v>
      </c>
      <c r="B2683" s="78" t="s">
        <v>2817</v>
      </c>
      <c r="C2683" s="79" t="s">
        <v>2818</v>
      </c>
      <c r="D2683" s="79" t="s">
        <v>2819</v>
      </c>
      <c r="E2683" s="80" t="s">
        <v>2820</v>
      </c>
    </row>
    <row r="2684" spans="1:5" ht="15.75" x14ac:dyDescent="0.25">
      <c r="A2684" s="81" t="s">
        <v>389</v>
      </c>
      <c r="B2684" s="82">
        <v>8</v>
      </c>
      <c r="C2684" s="83"/>
      <c r="D2684" s="84">
        <f t="shared" ref="D2684:D2702" si="96">IF($A2684&lt;&gt;"",VLOOKUP($A2684,PRODUITS_ET_RECETTES,4,FALSE),"")</f>
        <v>8.0309734513274336</v>
      </c>
      <c r="E2684" s="84">
        <f t="shared" ref="E2684:E2702" si="97">SUM(B2684*D2684)</f>
        <v>64.247787610619469</v>
      </c>
    </row>
    <row r="2685" spans="1:5" ht="15.75" x14ac:dyDescent="0.25">
      <c r="A2685" s="81" t="s">
        <v>385</v>
      </c>
      <c r="B2685" s="85">
        <v>2</v>
      </c>
      <c r="C2685" s="86"/>
      <c r="D2685" s="87">
        <f t="shared" si="96"/>
        <v>17.477876106194692</v>
      </c>
      <c r="E2685" s="87">
        <f t="shared" si="97"/>
        <v>34.955752212389385</v>
      </c>
    </row>
    <row r="2686" spans="1:5" ht="15.75" x14ac:dyDescent="0.25">
      <c r="A2686" s="81" t="s">
        <v>386</v>
      </c>
      <c r="B2686" s="82">
        <v>2</v>
      </c>
      <c r="C2686" s="83"/>
      <c r="D2686" s="84">
        <f t="shared" si="96"/>
        <v>25</v>
      </c>
      <c r="E2686" s="84">
        <f t="shared" si="97"/>
        <v>50</v>
      </c>
    </row>
    <row r="2687" spans="1:5" ht="15.75" x14ac:dyDescent="0.25">
      <c r="A2687" s="81" t="s">
        <v>398</v>
      </c>
      <c r="B2687" s="85">
        <v>2</v>
      </c>
      <c r="C2687" s="86"/>
      <c r="D2687" s="87">
        <f t="shared" si="96"/>
        <v>8.1858407079646032</v>
      </c>
      <c r="E2687" s="87">
        <f t="shared" si="97"/>
        <v>16.371681415929206</v>
      </c>
    </row>
    <row r="2688" spans="1:5" ht="15.75" x14ac:dyDescent="0.25">
      <c r="A2688" s="81" t="s">
        <v>401</v>
      </c>
      <c r="B2688" s="82">
        <v>2</v>
      </c>
      <c r="C2688" s="83"/>
      <c r="D2688" s="84">
        <f t="shared" si="96"/>
        <v>20.955882352941174</v>
      </c>
      <c r="E2688" s="84">
        <f t="shared" si="97"/>
        <v>41.911764705882348</v>
      </c>
    </row>
    <row r="2689" spans="1:5" x14ac:dyDescent="0.25">
      <c r="A2689" s="81" t="s">
        <v>162</v>
      </c>
      <c r="B2689" s="85">
        <v>0.5</v>
      </c>
      <c r="C2689" s="88"/>
      <c r="D2689" s="87">
        <f t="shared" si="96"/>
        <v>10.142070484581497</v>
      </c>
      <c r="E2689" s="87">
        <f t="shared" si="97"/>
        <v>5.0710352422907485</v>
      </c>
    </row>
    <row r="2690" spans="1:5" x14ac:dyDescent="0.25">
      <c r="A2690" s="81" t="s">
        <v>1104</v>
      </c>
      <c r="B2690" s="82">
        <v>0.5</v>
      </c>
      <c r="C2690" s="89"/>
      <c r="D2690" s="84">
        <f t="shared" si="96"/>
        <v>7.5</v>
      </c>
      <c r="E2690" s="84">
        <f t="shared" si="97"/>
        <v>3.75</v>
      </c>
    </row>
    <row r="2691" spans="1:5" x14ac:dyDescent="0.25">
      <c r="A2691" s="81" t="s">
        <v>2209</v>
      </c>
      <c r="B2691" s="85">
        <v>0.02</v>
      </c>
      <c r="C2691" s="88"/>
      <c r="D2691" s="87">
        <f t="shared" si="96"/>
        <v>1.5250000000000001</v>
      </c>
      <c r="E2691" s="87">
        <f t="shared" si="97"/>
        <v>3.0500000000000003E-2</v>
      </c>
    </row>
    <row r="2692" spans="1:5" x14ac:dyDescent="0.25">
      <c r="A2692" s="81" t="s">
        <v>1728</v>
      </c>
      <c r="B2692" s="82">
        <v>0.01</v>
      </c>
      <c r="C2692" s="89"/>
      <c r="D2692" s="84">
        <f t="shared" si="96"/>
        <v>9.625</v>
      </c>
      <c r="E2692" s="84">
        <f t="shared" si="97"/>
        <v>9.6250000000000002E-2</v>
      </c>
    </row>
    <row r="2693" spans="1:5" x14ac:dyDescent="0.25">
      <c r="A2693" s="81" t="s">
        <v>2161</v>
      </c>
      <c r="B2693" s="85">
        <v>0.05</v>
      </c>
      <c r="C2693" s="88"/>
      <c r="D2693" s="87">
        <f t="shared" si="96"/>
        <v>12.251250000000001</v>
      </c>
      <c r="E2693" s="87">
        <f t="shared" si="97"/>
        <v>0.61256250000000012</v>
      </c>
    </row>
    <row r="2694" spans="1:5" x14ac:dyDescent="0.25">
      <c r="A2694" s="81" t="s">
        <v>2457</v>
      </c>
      <c r="B2694" s="82">
        <v>0.05</v>
      </c>
      <c r="C2694" s="89"/>
      <c r="D2694" s="84">
        <f t="shared" si="96"/>
        <v>5.95</v>
      </c>
      <c r="E2694" s="84">
        <f t="shared" si="97"/>
        <v>0.29750000000000004</v>
      </c>
    </row>
    <row r="2695" spans="1:5" x14ac:dyDescent="0.25">
      <c r="A2695" s="81" t="s">
        <v>2454</v>
      </c>
      <c r="B2695" s="85"/>
      <c r="C2695" s="88"/>
      <c r="D2695" s="87">
        <f t="shared" si="96"/>
        <v>0</v>
      </c>
      <c r="E2695" s="87">
        <f t="shared" si="97"/>
        <v>0</v>
      </c>
    </row>
    <row r="2696" spans="1:5" x14ac:dyDescent="0.25">
      <c r="A2696" s="81" t="s">
        <v>2454</v>
      </c>
      <c r="B2696" s="82"/>
      <c r="C2696" s="89"/>
      <c r="D2696" s="84">
        <f t="shared" si="96"/>
        <v>0</v>
      </c>
      <c r="E2696" s="84">
        <f t="shared" si="97"/>
        <v>0</v>
      </c>
    </row>
    <row r="2697" spans="1:5" x14ac:dyDescent="0.25">
      <c r="A2697" s="81" t="s">
        <v>2454</v>
      </c>
      <c r="B2697" s="85"/>
      <c r="C2697" s="88"/>
      <c r="D2697" s="87">
        <f t="shared" si="96"/>
        <v>0</v>
      </c>
      <c r="E2697" s="87">
        <f t="shared" si="97"/>
        <v>0</v>
      </c>
    </row>
    <row r="2698" spans="1:5" x14ac:dyDescent="0.25">
      <c r="A2698" s="81" t="s">
        <v>2454</v>
      </c>
      <c r="B2698" s="82"/>
      <c r="C2698" s="89"/>
      <c r="D2698" s="84">
        <f t="shared" si="96"/>
        <v>0</v>
      </c>
      <c r="E2698" s="84">
        <f t="shared" si="97"/>
        <v>0</v>
      </c>
    </row>
    <row r="2699" spans="1:5" x14ac:dyDescent="0.25">
      <c r="A2699" s="81" t="s">
        <v>2454</v>
      </c>
      <c r="B2699" s="90"/>
      <c r="C2699" s="91"/>
      <c r="D2699" s="92">
        <f t="shared" si="96"/>
        <v>0</v>
      </c>
      <c r="E2699" s="92">
        <f t="shared" si="97"/>
        <v>0</v>
      </c>
    </row>
    <row r="2700" spans="1:5" x14ac:dyDescent="0.25">
      <c r="A2700" s="81" t="s">
        <v>2454</v>
      </c>
      <c r="B2700" s="82"/>
      <c r="C2700" s="89"/>
      <c r="D2700" s="84">
        <f t="shared" si="96"/>
        <v>0</v>
      </c>
      <c r="E2700" s="84">
        <f t="shared" si="97"/>
        <v>0</v>
      </c>
    </row>
    <row r="2701" spans="1:5" x14ac:dyDescent="0.25">
      <c r="A2701" s="81" t="s">
        <v>2454</v>
      </c>
      <c r="B2701" s="85"/>
      <c r="C2701" s="88"/>
      <c r="D2701" s="87">
        <f t="shared" si="96"/>
        <v>0</v>
      </c>
      <c r="E2701" s="87">
        <f t="shared" si="97"/>
        <v>0</v>
      </c>
    </row>
    <row r="2702" spans="1:5" ht="15.75" thickBot="1" x14ac:dyDescent="0.3">
      <c r="A2702" s="81" t="s">
        <v>2454</v>
      </c>
      <c r="B2702" s="93"/>
      <c r="C2702" s="94"/>
      <c r="D2702" s="95">
        <f t="shared" si="96"/>
        <v>0</v>
      </c>
      <c r="E2702" s="95">
        <f t="shared" si="97"/>
        <v>0</v>
      </c>
    </row>
    <row r="2703" spans="1:5" ht="16.5" thickBot="1" x14ac:dyDescent="0.3">
      <c r="A2703" s="96" t="s">
        <v>2821</v>
      </c>
      <c r="B2703" s="97"/>
      <c r="C2703" s="97"/>
      <c r="D2703" s="98" t="s">
        <v>2822</v>
      </c>
      <c r="E2703" s="99">
        <v>8</v>
      </c>
    </row>
    <row r="2704" spans="1:5" ht="15.75" x14ac:dyDescent="0.25">
      <c r="A2704" s="100"/>
      <c r="B2704" s="97"/>
      <c r="C2704" s="101"/>
      <c r="D2704" s="102" t="s">
        <v>2823</v>
      </c>
      <c r="E2704" s="103" t="s">
        <v>2552</v>
      </c>
    </row>
    <row r="2705" spans="1:5" ht="15.75" x14ac:dyDescent="0.25">
      <c r="A2705" s="104"/>
      <c r="B2705" s="105"/>
      <c r="C2705" s="106"/>
      <c r="D2705" s="102" t="s">
        <v>2824</v>
      </c>
      <c r="E2705" s="107" t="s">
        <v>2825</v>
      </c>
    </row>
    <row r="2706" spans="1:5" ht="15.75" x14ac:dyDescent="0.25">
      <c r="A2706" s="108"/>
      <c r="B2706" s="105"/>
      <c r="C2706" s="106"/>
      <c r="D2706" s="102"/>
      <c r="E2706" s="109"/>
    </row>
    <row r="2707" spans="1:5" ht="16.5" thickBot="1" x14ac:dyDescent="0.3">
      <c r="A2707" s="108"/>
      <c r="B2707" s="105"/>
      <c r="C2707" s="106"/>
      <c r="D2707" s="110"/>
      <c r="E2707" s="111"/>
    </row>
    <row r="2708" spans="1:5" ht="15.75" x14ac:dyDescent="0.25">
      <c r="A2708" s="112"/>
      <c r="B2708" s="113"/>
      <c r="C2708" s="114"/>
      <c r="D2708" s="115" t="s">
        <v>2826</v>
      </c>
      <c r="E2708" s="116"/>
    </row>
    <row r="2709" spans="1:5" ht="15.75" x14ac:dyDescent="0.25">
      <c r="A2709" s="104"/>
      <c r="B2709" s="117"/>
      <c r="C2709" s="118"/>
      <c r="D2709" s="119" t="s">
        <v>2827</v>
      </c>
      <c r="E2709" s="120"/>
    </row>
    <row r="2710" spans="1:5" ht="15.75" x14ac:dyDescent="0.25">
      <c r="A2710" s="104"/>
      <c r="B2710" s="117"/>
      <c r="C2710" s="118"/>
      <c r="D2710" s="119" t="s">
        <v>2828</v>
      </c>
      <c r="E2710" s="120"/>
    </row>
    <row r="2711" spans="1:5" ht="15.75" x14ac:dyDescent="0.25">
      <c r="A2711" s="104"/>
      <c r="B2711" s="117"/>
      <c r="C2711" s="118"/>
      <c r="D2711" s="119"/>
      <c r="E2711" s="120"/>
    </row>
    <row r="2712" spans="1:5" ht="15.75" x14ac:dyDescent="0.25">
      <c r="A2712" s="121"/>
      <c r="B2712" s="117"/>
      <c r="C2712" s="118"/>
      <c r="D2712" s="119"/>
      <c r="E2712" s="120"/>
    </row>
    <row r="2713" spans="1:5" x14ac:dyDescent="0.25">
      <c r="A2713" s="121"/>
      <c r="B2713" s="122"/>
      <c r="C2713" s="123"/>
      <c r="D2713" s="122"/>
      <c r="E2713" s="123"/>
    </row>
    <row r="2714" spans="1:5" x14ac:dyDescent="0.25">
      <c r="A2714" s="121"/>
      <c r="B2714" s="122"/>
      <c r="C2714" s="123"/>
      <c r="D2714" s="122"/>
      <c r="E2714" s="123"/>
    </row>
    <row r="2715" spans="1:5" ht="15.75" thickBot="1" x14ac:dyDescent="0.3">
      <c r="A2715" s="121"/>
      <c r="B2715" s="122"/>
      <c r="C2715" s="123"/>
      <c r="D2715" s="124"/>
      <c r="E2715" s="125"/>
    </row>
    <row r="2716" spans="1:5" ht="15.75" x14ac:dyDescent="0.25">
      <c r="A2716" s="121"/>
      <c r="B2716" s="122"/>
      <c r="C2716" s="123"/>
      <c r="D2716" s="126" t="s">
        <v>2829</v>
      </c>
      <c r="E2716" s="123"/>
    </row>
    <row r="2717" spans="1:5" x14ac:dyDescent="0.25">
      <c r="A2717" s="121"/>
      <c r="B2717" s="122"/>
      <c r="C2717" s="123"/>
      <c r="D2717" s="122"/>
      <c r="E2717" s="123"/>
    </row>
    <row r="2718" spans="1:5" x14ac:dyDescent="0.25">
      <c r="A2718" s="121"/>
      <c r="B2718" s="122"/>
      <c r="C2718" s="123"/>
      <c r="D2718" s="122" t="s">
        <v>2830</v>
      </c>
      <c r="E2718" s="123"/>
    </row>
    <row r="2719" spans="1:5" ht="15.75" thickBot="1" x14ac:dyDescent="0.3">
      <c r="A2719" s="127"/>
      <c r="B2719" s="124"/>
      <c r="C2719" s="125"/>
      <c r="D2719" s="122" t="s">
        <v>2831</v>
      </c>
      <c r="E2719" s="123"/>
    </row>
    <row r="2720" spans="1:5" ht="15.75" x14ac:dyDescent="0.25">
      <c r="A2720" s="128" t="s">
        <v>2832</v>
      </c>
      <c r="B2720" s="129"/>
      <c r="C2720" s="129"/>
      <c r="D2720" s="121" t="s">
        <v>2833</v>
      </c>
      <c r="E2720" s="123"/>
    </row>
    <row r="2721" spans="1:5" ht="15.75" x14ac:dyDescent="0.25">
      <c r="A2721" s="130"/>
      <c r="B2721" s="131"/>
      <c r="C2721" s="131"/>
      <c r="D2721" s="132" t="s">
        <v>2834</v>
      </c>
      <c r="E2721" s="120"/>
    </row>
    <row r="2722" spans="1:5" ht="77.25" x14ac:dyDescent="0.25">
      <c r="A2722" s="130"/>
      <c r="B2722" s="131"/>
      <c r="C2722" s="131"/>
      <c r="D2722" s="133" t="s">
        <v>2835</v>
      </c>
      <c r="E2722" s="134"/>
    </row>
    <row r="2723" spans="1:5" x14ac:dyDescent="0.25">
      <c r="A2723" s="130"/>
      <c r="B2723" s="129"/>
      <c r="C2723" s="129"/>
      <c r="D2723" s="135" t="s">
        <v>2836</v>
      </c>
      <c r="E2723" s="136"/>
    </row>
    <row r="2724" spans="1:5" x14ac:dyDescent="0.25">
      <c r="A2724" s="130"/>
      <c r="B2724" s="129"/>
      <c r="C2724" s="129"/>
      <c r="D2724" s="137"/>
      <c r="E2724" s="136"/>
    </row>
    <row r="2725" spans="1:5" x14ac:dyDescent="0.25">
      <c r="A2725" s="130"/>
      <c r="B2725" s="129"/>
      <c r="C2725" s="129"/>
      <c r="D2725" s="121"/>
      <c r="E2725" s="123"/>
    </row>
    <row r="2726" spans="1:5" x14ac:dyDescent="0.25">
      <c r="A2726" s="130"/>
      <c r="B2726" s="129"/>
      <c r="C2726" s="129"/>
      <c r="D2726" s="121"/>
      <c r="E2726" s="123"/>
    </row>
    <row r="2727" spans="1:5" x14ac:dyDescent="0.25">
      <c r="A2727" s="130"/>
      <c r="B2727" s="129"/>
      <c r="C2727" s="129"/>
      <c r="D2727" s="121"/>
      <c r="E2727" s="123"/>
    </row>
    <row r="2728" spans="1:5" ht="15.75" thickBot="1" x14ac:dyDescent="0.3">
      <c r="A2728" s="130"/>
      <c r="B2728" s="129"/>
      <c r="C2728" s="129"/>
      <c r="D2728" s="121"/>
      <c r="E2728" s="123"/>
    </row>
    <row r="2729" spans="1:5" ht="15.75" x14ac:dyDescent="0.25">
      <c r="A2729" s="130"/>
      <c r="B2729" s="129"/>
      <c r="C2729" s="129"/>
      <c r="D2729" s="138" t="s">
        <v>2837</v>
      </c>
      <c r="E2729" s="139">
        <f>SUM(E2684:E2702)</f>
        <v>217.34483368711113</v>
      </c>
    </row>
    <row r="2730" spans="1:5" ht="15.75" x14ac:dyDescent="0.25">
      <c r="A2730" s="130"/>
      <c r="B2730" s="129"/>
      <c r="C2730" s="129"/>
      <c r="D2730" s="138" t="s">
        <v>2822</v>
      </c>
      <c r="E2730" s="140">
        <f>E2703*10</f>
        <v>80</v>
      </c>
    </row>
    <row r="2731" spans="1:5" ht="15.75" x14ac:dyDescent="0.25">
      <c r="A2731" s="130"/>
      <c r="B2731" s="129"/>
      <c r="C2731" s="129"/>
      <c r="D2731" s="138" t="s">
        <v>2838</v>
      </c>
      <c r="E2731" s="141">
        <f>E2729/E2730</f>
        <v>2.7168104210888893</v>
      </c>
    </row>
    <row r="2732" spans="1:5" ht="15.75" x14ac:dyDescent="0.25">
      <c r="A2732" s="130"/>
      <c r="B2732" s="129"/>
      <c r="C2732" s="129"/>
      <c r="D2732" s="138" t="s">
        <v>2839</v>
      </c>
      <c r="E2732" s="141">
        <v>0</v>
      </c>
    </row>
    <row r="2733" spans="1:5" ht="15.75" x14ac:dyDescent="0.25">
      <c r="A2733" s="130"/>
      <c r="B2733" s="129"/>
      <c r="C2733" s="129"/>
      <c r="D2733" s="138" t="s">
        <v>2840</v>
      </c>
      <c r="E2733" s="141">
        <f>E2731+E2732</f>
        <v>2.7168104210888893</v>
      </c>
    </row>
    <row r="2734" spans="1:5" ht="15.75" x14ac:dyDescent="0.25">
      <c r="A2734" s="130"/>
      <c r="B2734" s="129"/>
      <c r="C2734" s="129"/>
      <c r="D2734" s="138" t="s">
        <v>2841</v>
      </c>
      <c r="E2734" s="142">
        <v>5</v>
      </c>
    </row>
    <row r="2735" spans="1:5" ht="16.5" thickBot="1" x14ac:dyDescent="0.3">
      <c r="A2735" s="143"/>
      <c r="B2735" s="144"/>
      <c r="C2735" s="144"/>
      <c r="D2735" s="138" t="s">
        <v>2842</v>
      </c>
      <c r="E2735" s="145">
        <f>E2733/E2734</f>
        <v>0.54336208421777787</v>
      </c>
    </row>
    <row r="2736" spans="1:5" x14ac:dyDescent="0.25">
      <c r="A2736" s="146"/>
      <c r="B2736" s="147"/>
      <c r="C2736" s="148"/>
      <c r="D2736" s="148"/>
      <c r="E2736" s="149"/>
    </row>
    <row r="2737" spans="1:5" ht="15.75" thickBot="1" x14ac:dyDescent="0.3">
      <c r="A2737" s="150"/>
      <c r="B2737" s="151"/>
      <c r="C2737" s="152"/>
      <c r="D2737" s="152"/>
      <c r="E2737" s="153"/>
    </row>
    <row r="2738" spans="1:5" ht="30" x14ac:dyDescent="0.4">
      <c r="A2738" s="70" t="s">
        <v>2814</v>
      </c>
      <c r="B2738" s="155" t="s">
        <v>2910</v>
      </c>
      <c r="C2738" s="154"/>
      <c r="D2738" s="72"/>
      <c r="E2738" s="73"/>
    </row>
    <row r="2739" spans="1:5" ht="15.75" thickBot="1" x14ac:dyDescent="0.3">
      <c r="A2739" s="74"/>
      <c r="B2739" s="75"/>
      <c r="C2739" s="75"/>
      <c r="D2739" s="75"/>
      <c r="E2739" s="76"/>
    </row>
    <row r="2740" spans="1:5" ht="15.75" thickBot="1" x14ac:dyDescent="0.3">
      <c r="A2740" s="77" t="s">
        <v>2816</v>
      </c>
      <c r="B2740" s="78" t="s">
        <v>2817</v>
      </c>
      <c r="C2740" s="79" t="s">
        <v>2818</v>
      </c>
      <c r="D2740" s="79" t="s">
        <v>2819</v>
      </c>
      <c r="E2740" s="80" t="s">
        <v>2820</v>
      </c>
    </row>
    <row r="2741" spans="1:5" ht="15.75" x14ac:dyDescent="0.25">
      <c r="A2741" s="81" t="s">
        <v>2544</v>
      </c>
      <c r="B2741" s="82">
        <v>10</v>
      </c>
      <c r="C2741" s="83"/>
      <c r="D2741" s="84">
        <f t="shared" ref="D2741:D2759" si="98">IF($A2741&lt;&gt;"",VLOOKUP($A2741,PRODUITS_ET_RECETTES,4,FALSE),"")</f>
        <v>0.68281938325991187</v>
      </c>
      <c r="E2741" s="84">
        <f t="shared" ref="E2741:E2759" si="99">SUM(B2741*D2741)</f>
        <v>6.8281938325991192</v>
      </c>
    </row>
    <row r="2742" spans="1:5" ht="15.75" x14ac:dyDescent="0.25">
      <c r="A2742" s="81" t="s">
        <v>1094</v>
      </c>
      <c r="B2742" s="85">
        <v>2</v>
      </c>
      <c r="C2742" s="86"/>
      <c r="D2742" s="87">
        <f t="shared" si="98"/>
        <v>1.7718750000000001</v>
      </c>
      <c r="E2742" s="87">
        <f t="shared" si="99"/>
        <v>3.5437500000000002</v>
      </c>
    </row>
    <row r="2743" spans="1:5" ht="15.75" x14ac:dyDescent="0.25">
      <c r="A2743" s="81" t="s">
        <v>2454</v>
      </c>
      <c r="B2743" s="82"/>
      <c r="C2743" s="83"/>
      <c r="D2743" s="84">
        <f t="shared" si="98"/>
        <v>0</v>
      </c>
      <c r="E2743" s="84">
        <f t="shared" si="99"/>
        <v>0</v>
      </c>
    </row>
    <row r="2744" spans="1:5" ht="15.75" x14ac:dyDescent="0.25">
      <c r="A2744" s="81" t="s">
        <v>2454</v>
      </c>
      <c r="B2744" s="85"/>
      <c r="C2744" s="86"/>
      <c r="D2744" s="87">
        <f t="shared" si="98"/>
        <v>0</v>
      </c>
      <c r="E2744" s="87">
        <f t="shared" si="99"/>
        <v>0</v>
      </c>
    </row>
    <row r="2745" spans="1:5" ht="15.75" x14ac:dyDescent="0.25">
      <c r="A2745" s="81" t="s">
        <v>2454</v>
      </c>
      <c r="B2745" s="82"/>
      <c r="C2745" s="83"/>
      <c r="D2745" s="84">
        <f t="shared" si="98"/>
        <v>0</v>
      </c>
      <c r="E2745" s="84">
        <f t="shared" si="99"/>
        <v>0</v>
      </c>
    </row>
    <row r="2746" spans="1:5" x14ac:dyDescent="0.25">
      <c r="A2746" s="81" t="s">
        <v>2454</v>
      </c>
      <c r="B2746" s="85"/>
      <c r="C2746" s="88"/>
      <c r="D2746" s="87">
        <f t="shared" si="98"/>
        <v>0</v>
      </c>
      <c r="E2746" s="87">
        <f t="shared" si="99"/>
        <v>0</v>
      </c>
    </row>
    <row r="2747" spans="1:5" x14ac:dyDescent="0.25">
      <c r="A2747" s="81" t="s">
        <v>2454</v>
      </c>
      <c r="B2747" s="82"/>
      <c r="C2747" s="89"/>
      <c r="D2747" s="84">
        <f t="shared" si="98"/>
        <v>0</v>
      </c>
      <c r="E2747" s="84">
        <f t="shared" si="99"/>
        <v>0</v>
      </c>
    </row>
    <row r="2748" spans="1:5" x14ac:dyDescent="0.25">
      <c r="A2748" s="81" t="s">
        <v>2454</v>
      </c>
      <c r="B2748" s="85"/>
      <c r="C2748" s="88"/>
      <c r="D2748" s="87">
        <f t="shared" si="98"/>
        <v>0</v>
      </c>
      <c r="E2748" s="87">
        <f t="shared" si="99"/>
        <v>0</v>
      </c>
    </row>
    <row r="2749" spans="1:5" x14ac:dyDescent="0.25">
      <c r="A2749" s="81" t="s">
        <v>2454</v>
      </c>
      <c r="B2749" s="82"/>
      <c r="C2749" s="89"/>
      <c r="D2749" s="84">
        <f t="shared" si="98"/>
        <v>0</v>
      </c>
      <c r="E2749" s="84">
        <f t="shared" si="99"/>
        <v>0</v>
      </c>
    </row>
    <row r="2750" spans="1:5" x14ac:dyDescent="0.25">
      <c r="A2750" s="81" t="s">
        <v>2454</v>
      </c>
      <c r="B2750" s="85"/>
      <c r="C2750" s="88"/>
      <c r="D2750" s="87">
        <f t="shared" si="98"/>
        <v>0</v>
      </c>
      <c r="E2750" s="87">
        <f t="shared" si="99"/>
        <v>0</v>
      </c>
    </row>
    <row r="2751" spans="1:5" x14ac:dyDescent="0.25">
      <c r="A2751" s="81" t="s">
        <v>2454</v>
      </c>
      <c r="B2751" s="82"/>
      <c r="C2751" s="89"/>
      <c r="D2751" s="84">
        <f t="shared" si="98"/>
        <v>0</v>
      </c>
      <c r="E2751" s="84">
        <f t="shared" si="99"/>
        <v>0</v>
      </c>
    </row>
    <row r="2752" spans="1:5" x14ac:dyDescent="0.25">
      <c r="A2752" s="81" t="s">
        <v>2454</v>
      </c>
      <c r="B2752" s="85"/>
      <c r="C2752" s="88"/>
      <c r="D2752" s="87">
        <f t="shared" si="98"/>
        <v>0</v>
      </c>
      <c r="E2752" s="87">
        <f t="shared" si="99"/>
        <v>0</v>
      </c>
    </row>
    <row r="2753" spans="1:5" x14ac:dyDescent="0.25">
      <c r="A2753" s="81" t="s">
        <v>2454</v>
      </c>
      <c r="B2753" s="82"/>
      <c r="C2753" s="89"/>
      <c r="D2753" s="84">
        <f t="shared" si="98"/>
        <v>0</v>
      </c>
      <c r="E2753" s="84">
        <f t="shared" si="99"/>
        <v>0</v>
      </c>
    </row>
    <row r="2754" spans="1:5" x14ac:dyDescent="0.25">
      <c r="A2754" s="81" t="s">
        <v>2454</v>
      </c>
      <c r="B2754" s="85"/>
      <c r="C2754" s="88"/>
      <c r="D2754" s="87">
        <f t="shared" si="98"/>
        <v>0</v>
      </c>
      <c r="E2754" s="87">
        <f t="shared" si="99"/>
        <v>0</v>
      </c>
    </row>
    <row r="2755" spans="1:5" x14ac:dyDescent="0.25">
      <c r="A2755" s="81" t="s">
        <v>2454</v>
      </c>
      <c r="B2755" s="82"/>
      <c r="C2755" s="89"/>
      <c r="D2755" s="84">
        <f t="shared" si="98"/>
        <v>0</v>
      </c>
      <c r="E2755" s="84">
        <f t="shared" si="99"/>
        <v>0</v>
      </c>
    </row>
    <row r="2756" spans="1:5" x14ac:dyDescent="0.25">
      <c r="A2756" s="81" t="s">
        <v>2454</v>
      </c>
      <c r="B2756" s="90"/>
      <c r="C2756" s="91"/>
      <c r="D2756" s="92">
        <f t="shared" si="98"/>
        <v>0</v>
      </c>
      <c r="E2756" s="92">
        <f t="shared" si="99"/>
        <v>0</v>
      </c>
    </row>
    <row r="2757" spans="1:5" x14ac:dyDescent="0.25">
      <c r="A2757" s="81" t="s">
        <v>2454</v>
      </c>
      <c r="B2757" s="82"/>
      <c r="C2757" s="89"/>
      <c r="D2757" s="84">
        <f t="shared" si="98"/>
        <v>0</v>
      </c>
      <c r="E2757" s="84">
        <f t="shared" si="99"/>
        <v>0</v>
      </c>
    </row>
    <row r="2758" spans="1:5" x14ac:dyDescent="0.25">
      <c r="A2758" s="81" t="s">
        <v>2454</v>
      </c>
      <c r="B2758" s="85"/>
      <c r="C2758" s="88"/>
      <c r="D2758" s="87">
        <f t="shared" si="98"/>
        <v>0</v>
      </c>
      <c r="E2758" s="87">
        <f t="shared" si="99"/>
        <v>0</v>
      </c>
    </row>
    <row r="2759" spans="1:5" ht="15.75" thickBot="1" x14ac:dyDescent="0.3">
      <c r="A2759" s="81" t="s">
        <v>2454</v>
      </c>
      <c r="B2759" s="93"/>
      <c r="C2759" s="94"/>
      <c r="D2759" s="95">
        <f t="shared" si="98"/>
        <v>0</v>
      </c>
      <c r="E2759" s="95">
        <f t="shared" si="99"/>
        <v>0</v>
      </c>
    </row>
    <row r="2760" spans="1:5" ht="16.5" thickBot="1" x14ac:dyDescent="0.3">
      <c r="A2760" s="96" t="s">
        <v>2821</v>
      </c>
      <c r="B2760" s="97"/>
      <c r="C2760" s="97"/>
      <c r="D2760" s="98" t="s">
        <v>2822</v>
      </c>
      <c r="E2760" s="99">
        <v>20</v>
      </c>
    </row>
    <row r="2761" spans="1:5" ht="15.75" x14ac:dyDescent="0.25">
      <c r="A2761" s="100"/>
      <c r="B2761" s="97"/>
      <c r="C2761" s="101"/>
      <c r="D2761" s="102" t="s">
        <v>2823</v>
      </c>
      <c r="E2761" s="103" t="s">
        <v>2551</v>
      </c>
    </row>
    <row r="2762" spans="1:5" ht="15.75" x14ac:dyDescent="0.25">
      <c r="A2762" s="104"/>
      <c r="B2762" s="105"/>
      <c r="C2762" s="106"/>
      <c r="D2762" s="102" t="s">
        <v>2824</v>
      </c>
      <c r="E2762" s="107" t="s">
        <v>2825</v>
      </c>
    </row>
    <row r="2763" spans="1:5" ht="15.75" x14ac:dyDescent="0.25">
      <c r="A2763" s="108"/>
      <c r="B2763" s="105"/>
      <c r="C2763" s="106"/>
      <c r="D2763" s="102"/>
      <c r="E2763" s="109"/>
    </row>
    <row r="2764" spans="1:5" ht="16.5" thickBot="1" x14ac:dyDescent="0.3">
      <c r="A2764" s="108"/>
      <c r="B2764" s="105"/>
      <c r="C2764" s="106"/>
      <c r="D2764" s="110"/>
      <c r="E2764" s="111"/>
    </row>
    <row r="2765" spans="1:5" ht="15.75" x14ac:dyDescent="0.25">
      <c r="A2765" s="112"/>
      <c r="B2765" s="113"/>
      <c r="C2765" s="114"/>
      <c r="D2765" s="115" t="s">
        <v>2826</v>
      </c>
      <c r="E2765" s="116"/>
    </row>
    <row r="2766" spans="1:5" ht="15.75" x14ac:dyDescent="0.25">
      <c r="A2766" s="104"/>
      <c r="B2766" s="117"/>
      <c r="C2766" s="118"/>
      <c r="D2766" s="119" t="s">
        <v>2827</v>
      </c>
      <c r="E2766" s="120"/>
    </row>
    <row r="2767" spans="1:5" ht="15.75" x14ac:dyDescent="0.25">
      <c r="A2767" s="104"/>
      <c r="B2767" s="117"/>
      <c r="C2767" s="118"/>
      <c r="D2767" s="119" t="s">
        <v>2828</v>
      </c>
      <c r="E2767" s="120"/>
    </row>
    <row r="2768" spans="1:5" ht="15.75" x14ac:dyDescent="0.25">
      <c r="A2768" s="104"/>
      <c r="B2768" s="117"/>
      <c r="C2768" s="118"/>
      <c r="D2768" s="119"/>
      <c r="E2768" s="120"/>
    </row>
    <row r="2769" spans="1:5" ht="15.75" x14ac:dyDescent="0.25">
      <c r="A2769" s="121"/>
      <c r="B2769" s="117"/>
      <c r="C2769" s="118"/>
      <c r="D2769" s="119"/>
      <c r="E2769" s="120"/>
    </row>
    <row r="2770" spans="1:5" x14ac:dyDescent="0.25">
      <c r="A2770" s="121"/>
      <c r="B2770" s="122"/>
      <c r="C2770" s="123"/>
      <c r="D2770" s="122"/>
      <c r="E2770" s="123"/>
    </row>
    <row r="2771" spans="1:5" x14ac:dyDescent="0.25">
      <c r="A2771" s="121"/>
      <c r="B2771" s="122"/>
      <c r="C2771" s="123"/>
      <c r="D2771" s="122"/>
      <c r="E2771" s="123"/>
    </row>
    <row r="2772" spans="1:5" ht="15.75" thickBot="1" x14ac:dyDescent="0.3">
      <c r="A2772" s="121"/>
      <c r="B2772" s="122"/>
      <c r="C2772" s="123"/>
      <c r="D2772" s="124"/>
      <c r="E2772" s="125"/>
    </row>
    <row r="2773" spans="1:5" ht="15.75" x14ac:dyDescent="0.25">
      <c r="A2773" s="121"/>
      <c r="B2773" s="122"/>
      <c r="C2773" s="123"/>
      <c r="D2773" s="126" t="s">
        <v>2829</v>
      </c>
      <c r="E2773" s="123"/>
    </row>
    <row r="2774" spans="1:5" x14ac:dyDescent="0.25">
      <c r="A2774" s="121"/>
      <c r="B2774" s="122"/>
      <c r="C2774" s="123"/>
      <c r="D2774" s="122"/>
      <c r="E2774" s="123"/>
    </row>
    <row r="2775" spans="1:5" x14ac:dyDescent="0.25">
      <c r="A2775" s="121"/>
      <c r="B2775" s="122"/>
      <c r="C2775" s="123"/>
      <c r="D2775" s="122" t="s">
        <v>2830</v>
      </c>
      <c r="E2775" s="123"/>
    </row>
    <row r="2776" spans="1:5" ht="15.75" thickBot="1" x14ac:dyDescent="0.3">
      <c r="A2776" s="127"/>
      <c r="B2776" s="124"/>
      <c r="C2776" s="125"/>
      <c r="D2776" s="122" t="s">
        <v>2831</v>
      </c>
      <c r="E2776" s="123"/>
    </row>
    <row r="2777" spans="1:5" ht="15.75" x14ac:dyDescent="0.25">
      <c r="A2777" s="128" t="s">
        <v>2832</v>
      </c>
      <c r="B2777" s="129"/>
      <c r="C2777" s="129"/>
      <c r="D2777" s="121" t="s">
        <v>2833</v>
      </c>
      <c r="E2777" s="123"/>
    </row>
    <row r="2778" spans="1:5" ht="15.75" x14ac:dyDescent="0.25">
      <c r="A2778" s="130"/>
      <c r="B2778" s="131"/>
      <c r="C2778" s="131"/>
      <c r="D2778" s="132" t="s">
        <v>2834</v>
      </c>
      <c r="E2778" s="120"/>
    </row>
    <row r="2779" spans="1:5" ht="77.25" x14ac:dyDescent="0.25">
      <c r="A2779" s="130"/>
      <c r="B2779" s="131"/>
      <c r="C2779" s="131"/>
      <c r="D2779" s="133" t="s">
        <v>2835</v>
      </c>
      <c r="E2779" s="134"/>
    </row>
    <row r="2780" spans="1:5" x14ac:dyDescent="0.25">
      <c r="A2780" s="130"/>
      <c r="B2780" s="129"/>
      <c r="C2780" s="129"/>
      <c r="D2780" s="135" t="s">
        <v>2836</v>
      </c>
      <c r="E2780" s="136"/>
    </row>
    <row r="2781" spans="1:5" x14ac:dyDescent="0.25">
      <c r="A2781" s="130"/>
      <c r="B2781" s="129"/>
      <c r="C2781" s="129"/>
      <c r="D2781" s="137"/>
      <c r="E2781" s="136"/>
    </row>
    <row r="2782" spans="1:5" x14ac:dyDescent="0.25">
      <c r="A2782" s="130"/>
      <c r="B2782" s="129"/>
      <c r="C2782" s="129"/>
      <c r="D2782" s="121"/>
      <c r="E2782" s="123"/>
    </row>
    <row r="2783" spans="1:5" x14ac:dyDescent="0.25">
      <c r="A2783" s="130"/>
      <c r="B2783" s="129"/>
      <c r="C2783" s="129"/>
      <c r="D2783" s="121"/>
      <c r="E2783" s="123"/>
    </row>
    <row r="2784" spans="1:5" x14ac:dyDescent="0.25">
      <c r="A2784" s="130"/>
      <c r="B2784" s="129"/>
      <c r="C2784" s="129"/>
      <c r="D2784" s="121"/>
      <c r="E2784" s="123"/>
    </row>
    <row r="2785" spans="1:5" ht="15.75" thickBot="1" x14ac:dyDescent="0.3">
      <c r="A2785" s="130"/>
      <c r="B2785" s="129"/>
      <c r="C2785" s="129"/>
      <c r="D2785" s="121"/>
      <c r="E2785" s="123"/>
    </row>
    <row r="2786" spans="1:5" ht="15.75" x14ac:dyDescent="0.25">
      <c r="A2786" s="130"/>
      <c r="B2786" s="129"/>
      <c r="C2786" s="129"/>
      <c r="D2786" s="138" t="s">
        <v>2837</v>
      </c>
      <c r="E2786" s="139">
        <f>SUM(E2741:E2759)</f>
        <v>10.371943832599118</v>
      </c>
    </row>
    <row r="2787" spans="1:5" ht="15.75" x14ac:dyDescent="0.25">
      <c r="A2787" s="130"/>
      <c r="B2787" s="129"/>
      <c r="C2787" s="129"/>
      <c r="D2787" s="138" t="s">
        <v>2822</v>
      </c>
      <c r="E2787" s="140">
        <f>E2760</f>
        <v>20</v>
      </c>
    </row>
    <row r="2788" spans="1:5" ht="15.75" x14ac:dyDescent="0.25">
      <c r="A2788" s="130"/>
      <c r="B2788" s="129"/>
      <c r="C2788" s="129"/>
      <c r="D2788" s="138" t="s">
        <v>2838</v>
      </c>
      <c r="E2788" s="141">
        <f>E2786/E2787</f>
        <v>0.51859719162995588</v>
      </c>
    </row>
    <row r="2789" spans="1:5" ht="15.75" x14ac:dyDescent="0.25">
      <c r="A2789" s="130"/>
      <c r="B2789" s="129"/>
      <c r="C2789" s="129"/>
      <c r="D2789" s="138" t="s">
        <v>2839</v>
      </c>
      <c r="E2789" s="141">
        <v>0.2</v>
      </c>
    </row>
    <row r="2790" spans="1:5" ht="15.75" x14ac:dyDescent="0.25">
      <c r="A2790" s="130"/>
      <c r="B2790" s="129"/>
      <c r="C2790" s="129"/>
      <c r="D2790" s="138" t="s">
        <v>2840</v>
      </c>
      <c r="E2790" s="141">
        <f>E2788+E2789</f>
        <v>0.71859719162995583</v>
      </c>
    </row>
    <row r="2791" spans="1:5" ht="15.75" x14ac:dyDescent="0.25">
      <c r="A2791" s="130"/>
      <c r="B2791" s="129"/>
      <c r="C2791" s="129"/>
      <c r="D2791" s="138" t="s">
        <v>2841</v>
      </c>
      <c r="E2791" s="142">
        <v>5</v>
      </c>
    </row>
    <row r="2792" spans="1:5" ht="16.5" thickBot="1" x14ac:dyDescent="0.3">
      <c r="A2792" s="143"/>
      <c r="B2792" s="144"/>
      <c r="C2792" s="144"/>
      <c r="D2792" s="138" t="s">
        <v>2842</v>
      </c>
      <c r="E2792" s="145">
        <f>E2790/E2791</f>
        <v>0.14371943832599116</v>
      </c>
    </row>
    <row r="2793" spans="1:5" x14ac:dyDescent="0.25">
      <c r="A2793" s="146"/>
      <c r="B2793" s="147"/>
      <c r="C2793" s="148"/>
      <c r="D2793" s="148"/>
      <c r="E2793" s="149"/>
    </row>
    <row r="2794" spans="1:5" ht="15.75" thickBot="1" x14ac:dyDescent="0.3">
      <c r="A2794" s="150"/>
      <c r="B2794" s="151"/>
      <c r="C2794" s="152"/>
      <c r="D2794" s="152"/>
      <c r="E2794" s="153"/>
    </row>
    <row r="2795" spans="1:5" ht="30" x14ac:dyDescent="0.4">
      <c r="A2795" s="70" t="s">
        <v>2814</v>
      </c>
      <c r="B2795" s="155" t="s">
        <v>2911</v>
      </c>
      <c r="C2795" s="154"/>
      <c r="D2795" s="72"/>
      <c r="E2795" s="73"/>
    </row>
    <row r="2796" spans="1:5" ht="15.75" thickBot="1" x14ac:dyDescent="0.3">
      <c r="A2796" s="74"/>
      <c r="B2796" s="75"/>
      <c r="C2796" s="75"/>
      <c r="D2796" s="75"/>
      <c r="E2796" s="76"/>
    </row>
    <row r="2797" spans="1:5" ht="15.75" thickBot="1" x14ac:dyDescent="0.3">
      <c r="A2797" s="77" t="s">
        <v>2816</v>
      </c>
      <c r="B2797" s="78" t="s">
        <v>2817</v>
      </c>
      <c r="C2797" s="79" t="s">
        <v>2818</v>
      </c>
      <c r="D2797" s="79" t="s">
        <v>2819</v>
      </c>
      <c r="E2797" s="80" t="s">
        <v>2820</v>
      </c>
    </row>
    <row r="2798" spans="1:5" ht="15.75" x14ac:dyDescent="0.25">
      <c r="A2798" s="81" t="s">
        <v>2370</v>
      </c>
      <c r="B2798" s="82">
        <v>1</v>
      </c>
      <c r="C2798" s="83"/>
      <c r="D2798" s="84">
        <f t="shared" ref="D2798:D2816" si="100">IF($A2798&lt;&gt;"",VLOOKUP($A2798,PRODUITS_ET_RECETTES,4,FALSE),"")</f>
        <v>1.5815727699530515</v>
      </c>
      <c r="E2798" s="84">
        <f t="shared" ref="E2798:E2816" si="101">SUM(B2798*D2798)</f>
        <v>1.5815727699530515</v>
      </c>
    </row>
    <row r="2799" spans="1:5" ht="15.75" x14ac:dyDescent="0.25">
      <c r="A2799" s="81" t="s">
        <v>2470</v>
      </c>
      <c r="B2799" s="85">
        <v>0.1</v>
      </c>
      <c r="C2799" s="86"/>
      <c r="D2799" s="87">
        <f t="shared" si="100"/>
        <v>2.6</v>
      </c>
      <c r="E2799" s="87">
        <f t="shared" si="101"/>
        <v>0.26</v>
      </c>
    </row>
    <row r="2800" spans="1:5" ht="15.75" x14ac:dyDescent="0.25">
      <c r="A2800" s="81" t="s">
        <v>2260</v>
      </c>
      <c r="B2800" s="82">
        <v>0.2</v>
      </c>
      <c r="C2800" s="83"/>
      <c r="D2800" s="84">
        <f t="shared" si="100"/>
        <v>1.4155</v>
      </c>
      <c r="E2800" s="84">
        <f t="shared" si="101"/>
        <v>0.28310000000000002</v>
      </c>
    </row>
    <row r="2801" spans="1:5" ht="15.75" x14ac:dyDescent="0.25">
      <c r="A2801" s="81" t="s">
        <v>1447</v>
      </c>
      <c r="B2801" s="85">
        <v>0.25</v>
      </c>
      <c r="C2801" s="86"/>
      <c r="D2801" s="87">
        <f t="shared" si="100"/>
        <v>2.2506619593998236</v>
      </c>
      <c r="E2801" s="87">
        <f t="shared" si="101"/>
        <v>0.5626654898499559</v>
      </c>
    </row>
    <row r="2802" spans="1:5" ht="15.75" x14ac:dyDescent="0.25">
      <c r="A2802" s="81" t="s">
        <v>15</v>
      </c>
      <c r="B2802" s="82">
        <v>0.25</v>
      </c>
      <c r="C2802" s="83"/>
      <c r="D2802" s="84">
        <f t="shared" si="100"/>
        <v>4.2079646017699117</v>
      </c>
      <c r="E2802" s="84">
        <f t="shared" si="101"/>
        <v>1.0519911504424779</v>
      </c>
    </row>
    <row r="2803" spans="1:5" x14ac:dyDescent="0.25">
      <c r="A2803" s="81" t="s">
        <v>1298</v>
      </c>
      <c r="B2803" s="85">
        <v>0.02</v>
      </c>
      <c r="C2803" s="88"/>
      <c r="D2803" s="87">
        <f t="shared" si="100"/>
        <v>35</v>
      </c>
      <c r="E2803" s="87">
        <f t="shared" si="101"/>
        <v>0.70000000000000007</v>
      </c>
    </row>
    <row r="2804" spans="1:5" x14ac:dyDescent="0.25">
      <c r="A2804" s="81" t="s">
        <v>1104</v>
      </c>
      <c r="B2804" s="82">
        <v>0.1</v>
      </c>
      <c r="C2804" s="89"/>
      <c r="D2804" s="84">
        <f t="shared" si="100"/>
        <v>7.5</v>
      </c>
      <c r="E2804" s="84">
        <f t="shared" si="101"/>
        <v>0.75</v>
      </c>
    </row>
    <row r="2805" spans="1:5" x14ac:dyDescent="0.25">
      <c r="A2805" s="81" t="s">
        <v>780</v>
      </c>
      <c r="B2805" s="85">
        <v>0.01</v>
      </c>
      <c r="C2805" s="88"/>
      <c r="D2805" s="87">
        <f t="shared" si="100"/>
        <v>3.3079999999999998</v>
      </c>
      <c r="E2805" s="87">
        <f t="shared" si="101"/>
        <v>3.3079999999999998E-2</v>
      </c>
    </row>
    <row r="2806" spans="1:5" x14ac:dyDescent="0.25">
      <c r="A2806" s="81" t="s">
        <v>2454</v>
      </c>
      <c r="B2806" s="82"/>
      <c r="C2806" s="89"/>
      <c r="D2806" s="84">
        <f t="shared" si="100"/>
        <v>0</v>
      </c>
      <c r="E2806" s="84">
        <f t="shared" si="101"/>
        <v>0</v>
      </c>
    </row>
    <row r="2807" spans="1:5" x14ac:dyDescent="0.25">
      <c r="A2807" s="81" t="s">
        <v>2454</v>
      </c>
      <c r="B2807" s="85"/>
      <c r="C2807" s="88"/>
      <c r="D2807" s="87">
        <f t="shared" si="100"/>
        <v>0</v>
      </c>
      <c r="E2807" s="87">
        <f t="shared" si="101"/>
        <v>0</v>
      </c>
    </row>
    <row r="2808" spans="1:5" x14ac:dyDescent="0.25">
      <c r="A2808" s="81" t="s">
        <v>2454</v>
      </c>
      <c r="B2808" s="82"/>
      <c r="C2808" s="89"/>
      <c r="D2808" s="84">
        <f t="shared" si="100"/>
        <v>0</v>
      </c>
      <c r="E2808" s="84">
        <f t="shared" si="101"/>
        <v>0</v>
      </c>
    </row>
    <row r="2809" spans="1:5" x14ac:dyDescent="0.25">
      <c r="A2809" s="81" t="s">
        <v>2454</v>
      </c>
      <c r="B2809" s="85"/>
      <c r="C2809" s="88"/>
      <c r="D2809" s="87">
        <f t="shared" si="100"/>
        <v>0</v>
      </c>
      <c r="E2809" s="87">
        <f t="shared" si="101"/>
        <v>0</v>
      </c>
    </row>
    <row r="2810" spans="1:5" x14ac:dyDescent="0.25">
      <c r="A2810" s="81" t="s">
        <v>2454</v>
      </c>
      <c r="B2810" s="82"/>
      <c r="C2810" s="89"/>
      <c r="D2810" s="84">
        <f t="shared" si="100"/>
        <v>0</v>
      </c>
      <c r="E2810" s="84">
        <f t="shared" si="101"/>
        <v>0</v>
      </c>
    </row>
    <row r="2811" spans="1:5" x14ac:dyDescent="0.25">
      <c r="A2811" s="81" t="s">
        <v>2454</v>
      </c>
      <c r="B2811" s="85"/>
      <c r="C2811" s="88"/>
      <c r="D2811" s="87">
        <f t="shared" si="100"/>
        <v>0</v>
      </c>
      <c r="E2811" s="87">
        <f t="shared" si="101"/>
        <v>0</v>
      </c>
    </row>
    <row r="2812" spans="1:5" x14ac:dyDescent="0.25">
      <c r="A2812" s="81" t="s">
        <v>2454</v>
      </c>
      <c r="B2812" s="82"/>
      <c r="C2812" s="89"/>
      <c r="D2812" s="84">
        <f t="shared" si="100"/>
        <v>0</v>
      </c>
      <c r="E2812" s="84">
        <f t="shared" si="101"/>
        <v>0</v>
      </c>
    </row>
    <row r="2813" spans="1:5" x14ac:dyDescent="0.25">
      <c r="A2813" s="81" t="s">
        <v>2454</v>
      </c>
      <c r="B2813" s="90"/>
      <c r="C2813" s="91"/>
      <c r="D2813" s="92">
        <f t="shared" si="100"/>
        <v>0</v>
      </c>
      <c r="E2813" s="92">
        <f t="shared" si="101"/>
        <v>0</v>
      </c>
    </row>
    <row r="2814" spans="1:5" x14ac:dyDescent="0.25">
      <c r="A2814" s="81" t="s">
        <v>2454</v>
      </c>
      <c r="B2814" s="82"/>
      <c r="C2814" s="89"/>
      <c r="D2814" s="84">
        <f t="shared" si="100"/>
        <v>0</v>
      </c>
      <c r="E2814" s="84">
        <f t="shared" si="101"/>
        <v>0</v>
      </c>
    </row>
    <row r="2815" spans="1:5" x14ac:dyDescent="0.25">
      <c r="A2815" s="81" t="s">
        <v>2454</v>
      </c>
      <c r="B2815" s="85"/>
      <c r="C2815" s="88"/>
      <c r="D2815" s="87">
        <f t="shared" si="100"/>
        <v>0</v>
      </c>
      <c r="E2815" s="87">
        <f t="shared" si="101"/>
        <v>0</v>
      </c>
    </row>
    <row r="2816" spans="1:5" ht="15.75" thickBot="1" x14ac:dyDescent="0.3">
      <c r="A2816" s="81" t="s">
        <v>2454</v>
      </c>
      <c r="B2816" s="93"/>
      <c r="C2816" s="94"/>
      <c r="D2816" s="95">
        <f t="shared" si="100"/>
        <v>0</v>
      </c>
      <c r="E2816" s="95">
        <f t="shared" si="101"/>
        <v>0</v>
      </c>
    </row>
    <row r="2817" spans="1:5" ht="16.5" thickBot="1" x14ac:dyDescent="0.3">
      <c r="A2817" s="96" t="s">
        <v>2821</v>
      </c>
      <c r="B2817" s="97"/>
      <c r="C2817" s="97"/>
      <c r="D2817" s="98" t="s">
        <v>2822</v>
      </c>
      <c r="E2817" s="99">
        <v>50</v>
      </c>
    </row>
    <row r="2818" spans="1:5" ht="15.75" x14ac:dyDescent="0.25">
      <c r="A2818" s="100"/>
      <c r="B2818" s="97"/>
      <c r="C2818" s="101"/>
      <c r="D2818" s="102" t="s">
        <v>2823</v>
      </c>
      <c r="E2818" s="103" t="s">
        <v>2551</v>
      </c>
    </row>
    <row r="2819" spans="1:5" ht="15.75" x14ac:dyDescent="0.25">
      <c r="A2819" s="104"/>
      <c r="B2819" s="105"/>
      <c r="C2819" s="106"/>
      <c r="D2819" s="102" t="s">
        <v>2824</v>
      </c>
      <c r="E2819" s="107" t="s">
        <v>2825</v>
      </c>
    </row>
    <row r="2820" spans="1:5" ht="15.75" x14ac:dyDescent="0.25">
      <c r="A2820" s="108"/>
      <c r="B2820" s="105"/>
      <c r="C2820" s="106"/>
      <c r="D2820" s="102"/>
      <c r="E2820" s="109"/>
    </row>
    <row r="2821" spans="1:5" ht="16.5" thickBot="1" x14ac:dyDescent="0.3">
      <c r="A2821" s="108"/>
      <c r="B2821" s="105"/>
      <c r="C2821" s="106"/>
      <c r="D2821" s="110"/>
      <c r="E2821" s="111"/>
    </row>
    <row r="2822" spans="1:5" ht="15.75" x14ac:dyDescent="0.25">
      <c r="A2822" s="112"/>
      <c r="B2822" s="113"/>
      <c r="C2822" s="114"/>
      <c r="D2822" s="115" t="s">
        <v>2826</v>
      </c>
      <c r="E2822" s="116"/>
    </row>
    <row r="2823" spans="1:5" ht="15.75" x14ac:dyDescent="0.25">
      <c r="A2823" s="104"/>
      <c r="B2823" s="117"/>
      <c r="C2823" s="118"/>
      <c r="D2823" s="119" t="s">
        <v>2827</v>
      </c>
      <c r="E2823" s="120"/>
    </row>
    <row r="2824" spans="1:5" ht="15.75" x14ac:dyDescent="0.25">
      <c r="A2824" s="104"/>
      <c r="B2824" s="117"/>
      <c r="C2824" s="118"/>
      <c r="D2824" s="119" t="s">
        <v>2828</v>
      </c>
      <c r="E2824" s="120"/>
    </row>
    <row r="2825" spans="1:5" ht="15.75" x14ac:dyDescent="0.25">
      <c r="A2825" s="104"/>
      <c r="B2825" s="117"/>
      <c r="C2825" s="118"/>
      <c r="D2825" s="119"/>
      <c r="E2825" s="120"/>
    </row>
    <row r="2826" spans="1:5" ht="15.75" x14ac:dyDescent="0.25">
      <c r="A2826" s="121"/>
      <c r="B2826" s="117"/>
      <c r="C2826" s="118"/>
      <c r="D2826" s="119"/>
      <c r="E2826" s="120"/>
    </row>
    <row r="2827" spans="1:5" x14ac:dyDescent="0.25">
      <c r="A2827" s="121"/>
      <c r="B2827" s="122"/>
      <c r="C2827" s="123"/>
      <c r="D2827" s="122"/>
      <c r="E2827" s="123"/>
    </row>
    <row r="2828" spans="1:5" x14ac:dyDescent="0.25">
      <c r="A2828" s="121"/>
      <c r="B2828" s="122"/>
      <c r="C2828" s="123"/>
      <c r="D2828" s="122"/>
      <c r="E2828" s="123"/>
    </row>
    <row r="2829" spans="1:5" ht="15.75" thickBot="1" x14ac:dyDescent="0.3">
      <c r="A2829" s="121"/>
      <c r="B2829" s="122"/>
      <c r="C2829" s="123"/>
      <c r="D2829" s="124"/>
      <c r="E2829" s="125"/>
    </row>
    <row r="2830" spans="1:5" ht="15.75" x14ac:dyDescent="0.25">
      <c r="A2830" s="121"/>
      <c r="B2830" s="122"/>
      <c r="C2830" s="123"/>
      <c r="D2830" s="126" t="s">
        <v>2829</v>
      </c>
      <c r="E2830" s="123"/>
    </row>
    <row r="2831" spans="1:5" x14ac:dyDescent="0.25">
      <c r="A2831" s="121"/>
      <c r="B2831" s="122"/>
      <c r="C2831" s="123"/>
      <c r="D2831" s="122"/>
      <c r="E2831" s="123"/>
    </row>
    <row r="2832" spans="1:5" x14ac:dyDescent="0.25">
      <c r="A2832" s="121"/>
      <c r="B2832" s="122"/>
      <c r="C2832" s="123"/>
      <c r="D2832" s="122" t="s">
        <v>2830</v>
      </c>
      <c r="E2832" s="123"/>
    </row>
    <row r="2833" spans="1:5" ht="15.75" thickBot="1" x14ac:dyDescent="0.3">
      <c r="A2833" s="127"/>
      <c r="B2833" s="124"/>
      <c r="C2833" s="125"/>
      <c r="D2833" s="122" t="s">
        <v>2831</v>
      </c>
      <c r="E2833" s="123"/>
    </row>
    <row r="2834" spans="1:5" ht="15.75" x14ac:dyDescent="0.25">
      <c r="A2834" s="128" t="s">
        <v>2832</v>
      </c>
      <c r="B2834" s="129"/>
      <c r="C2834" s="129"/>
      <c r="D2834" s="121" t="s">
        <v>2833</v>
      </c>
      <c r="E2834" s="123"/>
    </row>
    <row r="2835" spans="1:5" ht="15.75" x14ac:dyDescent="0.25">
      <c r="A2835" s="130"/>
      <c r="B2835" s="131"/>
      <c r="C2835" s="131"/>
      <c r="D2835" s="132" t="s">
        <v>2834</v>
      </c>
      <c r="E2835" s="120"/>
    </row>
    <row r="2836" spans="1:5" ht="77.25" x14ac:dyDescent="0.25">
      <c r="A2836" s="130"/>
      <c r="B2836" s="131"/>
      <c r="C2836" s="131"/>
      <c r="D2836" s="133" t="s">
        <v>2835</v>
      </c>
      <c r="E2836" s="134"/>
    </row>
    <row r="2837" spans="1:5" x14ac:dyDescent="0.25">
      <c r="A2837" s="130"/>
      <c r="B2837" s="129"/>
      <c r="C2837" s="129"/>
      <c r="D2837" s="135" t="s">
        <v>2836</v>
      </c>
      <c r="E2837" s="136"/>
    </row>
    <row r="2838" spans="1:5" x14ac:dyDescent="0.25">
      <c r="A2838" s="130"/>
      <c r="B2838" s="129"/>
      <c r="C2838" s="129"/>
      <c r="D2838" s="137"/>
      <c r="E2838" s="136"/>
    </row>
    <row r="2839" spans="1:5" x14ac:dyDescent="0.25">
      <c r="A2839" s="130"/>
      <c r="B2839" s="129"/>
      <c r="C2839" s="129"/>
      <c r="D2839" s="121"/>
      <c r="E2839" s="123"/>
    </row>
    <row r="2840" spans="1:5" x14ac:dyDescent="0.25">
      <c r="A2840" s="130"/>
      <c r="B2840" s="129"/>
      <c r="C2840" s="129"/>
      <c r="D2840" s="121"/>
      <c r="E2840" s="123"/>
    </row>
    <row r="2841" spans="1:5" x14ac:dyDescent="0.25">
      <c r="A2841" s="130"/>
      <c r="B2841" s="129"/>
      <c r="C2841" s="129"/>
      <c r="D2841" s="121"/>
      <c r="E2841" s="123"/>
    </row>
    <row r="2842" spans="1:5" ht="15.75" thickBot="1" x14ac:dyDescent="0.3">
      <c r="A2842" s="130"/>
      <c r="B2842" s="129"/>
      <c r="C2842" s="129"/>
      <c r="D2842" s="121"/>
      <c r="E2842" s="123"/>
    </row>
    <row r="2843" spans="1:5" ht="15.75" x14ac:dyDescent="0.25">
      <c r="A2843" s="130"/>
      <c r="B2843" s="129"/>
      <c r="C2843" s="129"/>
      <c r="D2843" s="138" t="s">
        <v>2837</v>
      </c>
      <c r="E2843" s="139">
        <f>SUM(E2798:E2816)</f>
        <v>5.2224094102454854</v>
      </c>
    </row>
    <row r="2844" spans="1:5" ht="15.75" x14ac:dyDescent="0.25">
      <c r="A2844" s="130"/>
      <c r="B2844" s="129"/>
      <c r="C2844" s="129"/>
      <c r="D2844" s="138" t="s">
        <v>2822</v>
      </c>
      <c r="E2844" s="140">
        <f>E2817</f>
        <v>50</v>
      </c>
    </row>
    <row r="2845" spans="1:5" ht="15.75" x14ac:dyDescent="0.25">
      <c r="A2845" s="130"/>
      <c r="B2845" s="129"/>
      <c r="C2845" s="129"/>
      <c r="D2845" s="138" t="s">
        <v>2838</v>
      </c>
      <c r="E2845" s="141">
        <f>E2843/E2844</f>
        <v>0.10444818820490971</v>
      </c>
    </row>
    <row r="2846" spans="1:5" ht="15.75" x14ac:dyDescent="0.25">
      <c r="A2846" s="130"/>
      <c r="B2846" s="129"/>
      <c r="C2846" s="129"/>
      <c r="D2846" s="138" t="s">
        <v>2839</v>
      </c>
      <c r="E2846" s="141">
        <v>0.03</v>
      </c>
    </row>
    <row r="2847" spans="1:5" ht="15.75" x14ac:dyDescent="0.25">
      <c r="A2847" s="130"/>
      <c r="B2847" s="129"/>
      <c r="C2847" s="129"/>
      <c r="D2847" s="138" t="s">
        <v>2840</v>
      </c>
      <c r="E2847" s="141">
        <f>E2845+E2846</f>
        <v>0.13444818820490972</v>
      </c>
    </row>
    <row r="2848" spans="1:5" ht="15.75" x14ac:dyDescent="0.25">
      <c r="A2848" s="130"/>
      <c r="B2848" s="129"/>
      <c r="C2848" s="129"/>
      <c r="D2848" s="138" t="s">
        <v>2841</v>
      </c>
      <c r="E2848" s="142">
        <v>0</v>
      </c>
    </row>
    <row r="2849" spans="1:5" ht="16.5" thickBot="1" x14ac:dyDescent="0.3">
      <c r="A2849" s="143"/>
      <c r="B2849" s="144"/>
      <c r="C2849" s="144"/>
      <c r="D2849" s="138" t="s">
        <v>2842</v>
      </c>
      <c r="E2849" s="145" t="e">
        <f>E2847/E2848</f>
        <v>#DIV/0!</v>
      </c>
    </row>
    <row r="2850" spans="1:5" x14ac:dyDescent="0.25">
      <c r="A2850" s="146"/>
      <c r="B2850" s="147"/>
      <c r="C2850" s="148"/>
      <c r="D2850" s="148"/>
      <c r="E2850" s="149"/>
    </row>
    <row r="2851" spans="1:5" ht="15.75" thickBot="1" x14ac:dyDescent="0.3">
      <c r="A2851" s="150"/>
      <c r="B2851" s="151"/>
      <c r="C2851" s="152"/>
      <c r="D2851" s="152"/>
      <c r="E2851" s="153"/>
    </row>
    <row r="2852" spans="1:5" ht="30" x14ac:dyDescent="0.4">
      <c r="A2852" s="70" t="s">
        <v>2814</v>
      </c>
      <c r="B2852" s="155" t="s">
        <v>2503</v>
      </c>
      <c r="C2852" s="154"/>
      <c r="D2852" s="72"/>
      <c r="E2852" s="73"/>
    </row>
    <row r="2853" spans="1:5" ht="15.75" thickBot="1" x14ac:dyDescent="0.3">
      <c r="A2853" s="74"/>
      <c r="B2853" s="75"/>
      <c r="C2853" s="75"/>
      <c r="D2853" s="75"/>
      <c r="E2853" s="76"/>
    </row>
    <row r="2854" spans="1:5" ht="15.75" thickBot="1" x14ac:dyDescent="0.3">
      <c r="A2854" s="77" t="s">
        <v>2816</v>
      </c>
      <c r="B2854" s="78" t="s">
        <v>2817</v>
      </c>
      <c r="C2854" s="79" t="s">
        <v>2818</v>
      </c>
      <c r="D2854" s="79" t="s">
        <v>2819</v>
      </c>
      <c r="E2854" s="80" t="s">
        <v>2820</v>
      </c>
    </row>
    <row r="2855" spans="1:5" ht="15.75" x14ac:dyDescent="0.25">
      <c r="A2855" s="81" t="s">
        <v>2454</v>
      </c>
      <c r="B2855" s="82"/>
      <c r="C2855" s="83"/>
      <c r="D2855" s="84">
        <f t="shared" ref="D2855:D2873" si="102">IF($A2855&lt;&gt;"",VLOOKUP($A2855,PRODUITS_ET_RECETTES,4,FALSE),"")</f>
        <v>0</v>
      </c>
      <c r="E2855" s="84">
        <f t="shared" ref="E2855:E2873" si="103">SUM(B2855*D2855)</f>
        <v>0</v>
      </c>
    </row>
    <row r="2856" spans="1:5" ht="15.75" x14ac:dyDescent="0.25">
      <c r="A2856" s="81" t="s">
        <v>1384</v>
      </c>
      <c r="B2856" s="85">
        <v>0.15</v>
      </c>
      <c r="C2856" s="86"/>
      <c r="D2856" s="87">
        <f t="shared" si="102"/>
        <v>3.371</v>
      </c>
      <c r="E2856" s="87">
        <f t="shared" si="103"/>
        <v>0.50564999999999993</v>
      </c>
    </row>
    <row r="2857" spans="1:5" ht="15.75" x14ac:dyDescent="0.25">
      <c r="A2857" s="81" t="s">
        <v>2467</v>
      </c>
      <c r="B2857" s="82">
        <v>0.1</v>
      </c>
      <c r="C2857" s="83"/>
      <c r="D2857" s="84">
        <f t="shared" si="102"/>
        <v>5.5</v>
      </c>
      <c r="E2857" s="84">
        <f t="shared" si="103"/>
        <v>0.55000000000000004</v>
      </c>
    </row>
    <row r="2858" spans="1:5" ht="15.75" x14ac:dyDescent="0.25">
      <c r="A2858" s="81" t="s">
        <v>473</v>
      </c>
      <c r="B2858" s="85">
        <v>3</v>
      </c>
      <c r="C2858" s="86"/>
      <c r="D2858" s="87">
        <f t="shared" si="102"/>
        <v>0.33695652173913043</v>
      </c>
      <c r="E2858" s="87">
        <f t="shared" si="103"/>
        <v>1.0108695652173914</v>
      </c>
    </row>
    <row r="2859" spans="1:5" ht="15.75" x14ac:dyDescent="0.25">
      <c r="A2859" s="81" t="s">
        <v>1094</v>
      </c>
      <c r="B2859" s="82">
        <v>4</v>
      </c>
      <c r="C2859" s="83"/>
      <c r="D2859" s="84">
        <f t="shared" si="102"/>
        <v>1.7718750000000001</v>
      </c>
      <c r="E2859" s="84">
        <f t="shared" si="103"/>
        <v>7.0875000000000004</v>
      </c>
    </row>
    <row r="2860" spans="1:5" x14ac:dyDescent="0.25">
      <c r="A2860" s="81" t="s">
        <v>1479</v>
      </c>
      <c r="B2860" s="85">
        <v>0.01</v>
      </c>
      <c r="C2860" s="88"/>
      <c r="D2860" s="87">
        <f t="shared" si="102"/>
        <v>12</v>
      </c>
      <c r="E2860" s="87">
        <f t="shared" si="103"/>
        <v>0.12</v>
      </c>
    </row>
    <row r="2861" spans="1:5" x14ac:dyDescent="0.25">
      <c r="A2861" s="81" t="s">
        <v>1643</v>
      </c>
      <c r="B2861" s="82">
        <v>1</v>
      </c>
      <c r="C2861" s="89"/>
      <c r="D2861" s="84">
        <f t="shared" si="102"/>
        <v>0.95</v>
      </c>
      <c r="E2861" s="84">
        <f t="shared" si="103"/>
        <v>0.95</v>
      </c>
    </row>
    <row r="2862" spans="1:5" x14ac:dyDescent="0.25">
      <c r="A2862" s="81" t="s">
        <v>468</v>
      </c>
      <c r="B2862" s="85">
        <v>1</v>
      </c>
      <c r="C2862" s="88"/>
      <c r="D2862" s="87">
        <f t="shared" si="102"/>
        <v>1.75</v>
      </c>
      <c r="E2862" s="87">
        <f t="shared" si="103"/>
        <v>1.75</v>
      </c>
    </row>
    <row r="2863" spans="1:5" x14ac:dyDescent="0.25">
      <c r="A2863" s="81" t="s">
        <v>85</v>
      </c>
      <c r="B2863" s="82">
        <v>1</v>
      </c>
      <c r="C2863" s="89"/>
      <c r="D2863" s="84">
        <f t="shared" si="102"/>
        <v>2</v>
      </c>
      <c r="E2863" s="84">
        <f t="shared" si="103"/>
        <v>2</v>
      </c>
    </row>
    <row r="2864" spans="1:5" x14ac:dyDescent="0.25">
      <c r="A2864" s="81" t="s">
        <v>584</v>
      </c>
      <c r="B2864" s="85">
        <v>0.5</v>
      </c>
      <c r="C2864" s="88"/>
      <c r="D2864" s="87">
        <f t="shared" si="102"/>
        <v>8</v>
      </c>
      <c r="E2864" s="87">
        <f t="shared" si="103"/>
        <v>4</v>
      </c>
    </row>
    <row r="2865" spans="1:5" x14ac:dyDescent="0.25">
      <c r="A2865" s="81" t="s">
        <v>1104</v>
      </c>
      <c r="B2865" s="82">
        <v>0.2</v>
      </c>
      <c r="C2865" s="89"/>
      <c r="D2865" s="84">
        <f t="shared" si="102"/>
        <v>7.5</v>
      </c>
      <c r="E2865" s="84">
        <f t="shared" si="103"/>
        <v>1.5</v>
      </c>
    </row>
    <row r="2866" spans="1:5" x14ac:dyDescent="0.25">
      <c r="A2866" s="81" t="s">
        <v>15</v>
      </c>
      <c r="B2866" s="85">
        <v>0.05</v>
      </c>
      <c r="C2866" s="88"/>
      <c r="D2866" s="87">
        <f t="shared" si="102"/>
        <v>4.2079646017699117</v>
      </c>
      <c r="E2866" s="87">
        <f t="shared" si="103"/>
        <v>0.21039823008849559</v>
      </c>
    </row>
    <row r="2867" spans="1:5" x14ac:dyDescent="0.25">
      <c r="A2867" s="81" t="s">
        <v>1439</v>
      </c>
      <c r="B2867" s="82">
        <v>12</v>
      </c>
      <c r="C2867" s="89"/>
      <c r="D2867" s="84">
        <f t="shared" si="102"/>
        <v>0.18099999999999997</v>
      </c>
      <c r="E2867" s="84">
        <f t="shared" si="103"/>
        <v>2.1719999999999997</v>
      </c>
    </row>
    <row r="2868" spans="1:5" x14ac:dyDescent="0.25">
      <c r="A2868" s="81" t="s">
        <v>2454</v>
      </c>
      <c r="B2868" s="85"/>
      <c r="C2868" s="88"/>
      <c r="D2868" s="87">
        <f t="shared" si="102"/>
        <v>0</v>
      </c>
      <c r="E2868" s="87">
        <f t="shared" si="103"/>
        <v>0</v>
      </c>
    </row>
    <row r="2869" spans="1:5" x14ac:dyDescent="0.25">
      <c r="A2869" s="81" t="s">
        <v>2454</v>
      </c>
      <c r="B2869" s="82"/>
      <c r="C2869" s="89"/>
      <c r="D2869" s="84">
        <f t="shared" si="102"/>
        <v>0</v>
      </c>
      <c r="E2869" s="84">
        <f t="shared" si="103"/>
        <v>0</v>
      </c>
    </row>
    <row r="2870" spans="1:5" x14ac:dyDescent="0.25">
      <c r="A2870" s="81" t="s">
        <v>2454</v>
      </c>
      <c r="B2870" s="90"/>
      <c r="C2870" s="91"/>
      <c r="D2870" s="92">
        <f t="shared" si="102"/>
        <v>0</v>
      </c>
      <c r="E2870" s="92">
        <f t="shared" si="103"/>
        <v>0</v>
      </c>
    </row>
    <row r="2871" spans="1:5" x14ac:dyDescent="0.25">
      <c r="A2871" s="81" t="s">
        <v>2454</v>
      </c>
      <c r="B2871" s="82"/>
      <c r="C2871" s="89"/>
      <c r="D2871" s="84">
        <f t="shared" si="102"/>
        <v>0</v>
      </c>
      <c r="E2871" s="84">
        <f t="shared" si="103"/>
        <v>0</v>
      </c>
    </row>
    <row r="2872" spans="1:5" x14ac:dyDescent="0.25">
      <c r="A2872" s="81" t="s">
        <v>2454</v>
      </c>
      <c r="B2872" s="85"/>
      <c r="C2872" s="88"/>
      <c r="D2872" s="87">
        <f t="shared" si="102"/>
        <v>0</v>
      </c>
      <c r="E2872" s="87">
        <f t="shared" si="103"/>
        <v>0</v>
      </c>
    </row>
    <row r="2873" spans="1:5" ht="15.75" thickBot="1" x14ac:dyDescent="0.3">
      <c r="A2873" s="81" t="s">
        <v>2454</v>
      </c>
      <c r="B2873" s="93"/>
      <c r="C2873" s="94"/>
      <c r="D2873" s="95">
        <f t="shared" si="102"/>
        <v>0</v>
      </c>
      <c r="E2873" s="95">
        <f t="shared" si="103"/>
        <v>0</v>
      </c>
    </row>
    <row r="2874" spans="1:5" ht="16.5" thickBot="1" x14ac:dyDescent="0.3">
      <c r="A2874" s="96" t="s">
        <v>2821</v>
      </c>
      <c r="B2874" s="97"/>
      <c r="C2874" s="97"/>
      <c r="D2874" s="98" t="s">
        <v>2822</v>
      </c>
      <c r="E2874" s="99">
        <v>6</v>
      </c>
    </row>
    <row r="2875" spans="1:5" ht="15.75" x14ac:dyDescent="0.25">
      <c r="A2875" s="100"/>
      <c r="B2875" s="97"/>
      <c r="C2875" s="101"/>
      <c r="D2875" s="102" t="s">
        <v>2823</v>
      </c>
      <c r="E2875" s="103" t="s">
        <v>2553</v>
      </c>
    </row>
    <row r="2876" spans="1:5" ht="15.75" x14ac:dyDescent="0.25">
      <c r="A2876" s="104"/>
      <c r="B2876" s="105"/>
      <c r="C2876" s="106"/>
      <c r="D2876" s="102" t="s">
        <v>2824</v>
      </c>
      <c r="E2876" s="107" t="s">
        <v>2825</v>
      </c>
    </row>
    <row r="2877" spans="1:5" ht="15.75" x14ac:dyDescent="0.25">
      <c r="A2877" s="108"/>
      <c r="B2877" s="105"/>
      <c r="C2877" s="106"/>
      <c r="D2877" s="102"/>
      <c r="E2877" s="109"/>
    </row>
    <row r="2878" spans="1:5" ht="16.5" thickBot="1" x14ac:dyDescent="0.3">
      <c r="A2878" s="108"/>
      <c r="B2878" s="105"/>
      <c r="C2878" s="106"/>
      <c r="D2878" s="110"/>
      <c r="E2878" s="111"/>
    </row>
    <row r="2879" spans="1:5" ht="15.75" x14ac:dyDescent="0.25">
      <c r="A2879" s="112"/>
      <c r="B2879" s="113"/>
      <c r="C2879" s="114"/>
      <c r="D2879" s="115" t="s">
        <v>2826</v>
      </c>
      <c r="E2879" s="116"/>
    </row>
    <row r="2880" spans="1:5" ht="15.75" x14ac:dyDescent="0.25">
      <c r="A2880" s="104"/>
      <c r="B2880" s="117"/>
      <c r="C2880" s="118"/>
      <c r="D2880" s="119" t="s">
        <v>2827</v>
      </c>
      <c r="E2880" s="120"/>
    </row>
    <row r="2881" spans="1:5" ht="15.75" x14ac:dyDescent="0.25">
      <c r="A2881" s="104"/>
      <c r="B2881" s="117"/>
      <c r="C2881" s="118"/>
      <c r="D2881" s="119" t="s">
        <v>2828</v>
      </c>
      <c r="E2881" s="120"/>
    </row>
    <row r="2882" spans="1:5" ht="15.75" x14ac:dyDescent="0.25">
      <c r="A2882" s="104"/>
      <c r="B2882" s="117"/>
      <c r="C2882" s="118"/>
      <c r="D2882" s="119"/>
      <c r="E2882" s="120"/>
    </row>
    <row r="2883" spans="1:5" ht="15.75" x14ac:dyDescent="0.25">
      <c r="A2883" s="121"/>
      <c r="B2883" s="117"/>
      <c r="C2883" s="118"/>
      <c r="D2883" s="119"/>
      <c r="E2883" s="120"/>
    </row>
    <row r="2884" spans="1:5" x14ac:dyDescent="0.25">
      <c r="A2884" s="121"/>
      <c r="B2884" s="122"/>
      <c r="C2884" s="123"/>
      <c r="D2884" s="122"/>
      <c r="E2884" s="123"/>
    </row>
    <row r="2885" spans="1:5" x14ac:dyDescent="0.25">
      <c r="A2885" s="121"/>
      <c r="B2885" s="122"/>
      <c r="C2885" s="123"/>
      <c r="D2885" s="122"/>
      <c r="E2885" s="123"/>
    </row>
    <row r="2886" spans="1:5" ht="15.75" thickBot="1" x14ac:dyDescent="0.3">
      <c r="A2886" s="121"/>
      <c r="B2886" s="122"/>
      <c r="C2886" s="123"/>
      <c r="D2886" s="124"/>
      <c r="E2886" s="125"/>
    </row>
    <row r="2887" spans="1:5" ht="15.75" x14ac:dyDescent="0.25">
      <c r="A2887" s="121"/>
      <c r="B2887" s="122"/>
      <c r="C2887" s="123"/>
      <c r="D2887" s="126" t="s">
        <v>2829</v>
      </c>
      <c r="E2887" s="123"/>
    </row>
    <row r="2888" spans="1:5" x14ac:dyDescent="0.25">
      <c r="A2888" s="121"/>
      <c r="B2888" s="122"/>
      <c r="C2888" s="123"/>
      <c r="D2888" s="122"/>
      <c r="E2888" s="123"/>
    </row>
    <row r="2889" spans="1:5" x14ac:dyDescent="0.25">
      <c r="A2889" s="121"/>
      <c r="B2889" s="122"/>
      <c r="C2889" s="123"/>
      <c r="D2889" s="122" t="s">
        <v>2830</v>
      </c>
      <c r="E2889" s="123"/>
    </row>
    <row r="2890" spans="1:5" ht="15.75" thickBot="1" x14ac:dyDescent="0.3">
      <c r="A2890" s="127"/>
      <c r="B2890" s="124"/>
      <c r="C2890" s="125"/>
      <c r="D2890" s="122" t="s">
        <v>2831</v>
      </c>
      <c r="E2890" s="123"/>
    </row>
    <row r="2891" spans="1:5" ht="15.75" x14ac:dyDescent="0.25">
      <c r="A2891" s="128" t="s">
        <v>2832</v>
      </c>
      <c r="B2891" s="129"/>
      <c r="C2891" s="129"/>
      <c r="D2891" s="121" t="s">
        <v>2833</v>
      </c>
      <c r="E2891" s="123"/>
    </row>
    <row r="2892" spans="1:5" ht="15.75" x14ac:dyDescent="0.25">
      <c r="A2892" s="130"/>
      <c r="B2892" s="131"/>
      <c r="C2892" s="131"/>
      <c r="D2892" s="132" t="s">
        <v>2834</v>
      </c>
      <c r="E2892" s="120"/>
    </row>
    <row r="2893" spans="1:5" ht="77.25" x14ac:dyDescent="0.25">
      <c r="A2893" s="130"/>
      <c r="B2893" s="131"/>
      <c r="C2893" s="131"/>
      <c r="D2893" s="133" t="s">
        <v>2835</v>
      </c>
      <c r="E2893" s="134"/>
    </row>
    <row r="2894" spans="1:5" x14ac:dyDescent="0.25">
      <c r="A2894" s="130"/>
      <c r="B2894" s="129"/>
      <c r="C2894" s="129"/>
      <c r="D2894" s="135" t="s">
        <v>2836</v>
      </c>
      <c r="E2894" s="136"/>
    </row>
    <row r="2895" spans="1:5" x14ac:dyDescent="0.25">
      <c r="A2895" s="130"/>
      <c r="B2895" s="129"/>
      <c r="C2895" s="129"/>
      <c r="D2895" s="137"/>
      <c r="E2895" s="136"/>
    </row>
    <row r="2896" spans="1:5" x14ac:dyDescent="0.25">
      <c r="A2896" s="130"/>
      <c r="B2896" s="129"/>
      <c r="C2896" s="129"/>
      <c r="D2896" s="121"/>
      <c r="E2896" s="123"/>
    </row>
    <row r="2897" spans="1:5" x14ac:dyDescent="0.25">
      <c r="A2897" s="130"/>
      <c r="B2897" s="129"/>
      <c r="C2897" s="129"/>
      <c r="D2897" s="121"/>
      <c r="E2897" s="123"/>
    </row>
    <row r="2898" spans="1:5" x14ac:dyDescent="0.25">
      <c r="A2898" s="130"/>
      <c r="B2898" s="129"/>
      <c r="C2898" s="129"/>
      <c r="D2898" s="121"/>
      <c r="E2898" s="123"/>
    </row>
    <row r="2899" spans="1:5" ht="15.75" thickBot="1" x14ac:dyDescent="0.3">
      <c r="A2899" s="130"/>
      <c r="B2899" s="129"/>
      <c r="C2899" s="129"/>
      <c r="D2899" s="121"/>
      <c r="E2899" s="123"/>
    </row>
    <row r="2900" spans="1:5" ht="15.75" x14ac:dyDescent="0.25">
      <c r="A2900" s="130"/>
      <c r="B2900" s="129"/>
      <c r="C2900" s="129"/>
      <c r="D2900" s="138" t="s">
        <v>2837</v>
      </c>
      <c r="E2900" s="139">
        <f>SUM(E2855:E2873)</f>
        <v>21.856417795305887</v>
      </c>
    </row>
    <row r="2901" spans="1:5" ht="15.75" x14ac:dyDescent="0.25">
      <c r="A2901" s="130"/>
      <c r="B2901" s="129"/>
      <c r="C2901" s="129"/>
      <c r="D2901" s="138" t="s">
        <v>2822</v>
      </c>
      <c r="E2901" s="140">
        <f>E2874</f>
        <v>6</v>
      </c>
    </row>
    <row r="2902" spans="1:5" ht="15.75" x14ac:dyDescent="0.25">
      <c r="A2902" s="130"/>
      <c r="B2902" s="129"/>
      <c r="C2902" s="129"/>
      <c r="D2902" s="138" t="s">
        <v>2838</v>
      </c>
      <c r="E2902" s="141">
        <f>E2900/E2901</f>
        <v>3.6427362992176477</v>
      </c>
    </row>
    <row r="2903" spans="1:5" ht="15.75" x14ac:dyDescent="0.25">
      <c r="A2903" s="130"/>
      <c r="B2903" s="129"/>
      <c r="C2903" s="129"/>
      <c r="D2903" s="138" t="s">
        <v>2839</v>
      </c>
      <c r="E2903" s="141">
        <v>0.2</v>
      </c>
    </row>
    <row r="2904" spans="1:5" ht="15.75" x14ac:dyDescent="0.25">
      <c r="A2904" s="130"/>
      <c r="B2904" s="129"/>
      <c r="C2904" s="129"/>
      <c r="D2904" s="138" t="s">
        <v>2840</v>
      </c>
      <c r="E2904" s="141">
        <f>E2902+E2903</f>
        <v>3.8427362992176479</v>
      </c>
    </row>
    <row r="2905" spans="1:5" ht="15.75" x14ac:dyDescent="0.25">
      <c r="A2905" s="130"/>
      <c r="B2905" s="129"/>
      <c r="C2905" s="129"/>
      <c r="D2905" s="138" t="s">
        <v>2841</v>
      </c>
      <c r="E2905" s="142">
        <v>0</v>
      </c>
    </row>
    <row r="2906" spans="1:5" ht="16.5" thickBot="1" x14ac:dyDescent="0.3">
      <c r="A2906" s="143"/>
      <c r="B2906" s="144"/>
      <c r="C2906" s="144"/>
      <c r="D2906" s="138" t="s">
        <v>2842</v>
      </c>
      <c r="E2906" s="145" t="e">
        <f>E2904/E2905</f>
        <v>#DIV/0!</v>
      </c>
    </row>
    <row r="2907" spans="1:5" x14ac:dyDescent="0.25">
      <c r="A2907" s="146"/>
      <c r="B2907" s="147"/>
      <c r="C2907" s="148"/>
      <c r="D2907" s="148"/>
      <c r="E2907" s="149"/>
    </row>
    <row r="2908" spans="1:5" ht="15.75" thickBot="1" x14ac:dyDescent="0.3">
      <c r="A2908" s="150"/>
      <c r="B2908" s="151"/>
      <c r="C2908" s="152"/>
      <c r="D2908" s="152"/>
      <c r="E2908" s="153"/>
    </row>
    <row r="2909" spans="1:5" ht="15.75" thickBot="1" x14ac:dyDescent="0.3">
      <c r="A2909" s="150"/>
      <c r="B2909" s="151"/>
      <c r="C2909" s="152"/>
      <c r="D2909" s="152"/>
      <c r="E2909" s="153"/>
    </row>
    <row r="2910" spans="1:5" ht="30" x14ac:dyDescent="0.4">
      <c r="A2910" s="70" t="s">
        <v>2814</v>
      </c>
      <c r="B2910" s="155" t="s">
        <v>2912</v>
      </c>
      <c r="C2910" s="154"/>
      <c r="D2910" s="72"/>
      <c r="E2910" s="73"/>
    </row>
    <row r="2911" spans="1:5" ht="15.75" thickBot="1" x14ac:dyDescent="0.3">
      <c r="A2911" s="74"/>
      <c r="B2911" s="75"/>
      <c r="C2911" s="75"/>
      <c r="D2911" s="75"/>
      <c r="E2911" s="76"/>
    </row>
    <row r="2912" spans="1:5" ht="15.75" thickBot="1" x14ac:dyDescent="0.3">
      <c r="A2912" s="77" t="s">
        <v>2816</v>
      </c>
      <c r="B2912" s="78" t="s">
        <v>2817</v>
      </c>
      <c r="C2912" s="79" t="s">
        <v>2818</v>
      </c>
      <c r="D2912" s="79" t="s">
        <v>2819</v>
      </c>
      <c r="E2912" s="80" t="s">
        <v>2820</v>
      </c>
    </row>
    <row r="2913" spans="1:5" ht="15.75" x14ac:dyDescent="0.25">
      <c r="A2913" s="81" t="s">
        <v>571</v>
      </c>
      <c r="B2913" s="82">
        <v>0.48</v>
      </c>
      <c r="C2913" s="83"/>
      <c r="D2913" s="84">
        <f t="shared" ref="D2913:D2931" si="104">IF($A2913&lt;&gt;"",VLOOKUP($A2913,PRODUITS_ET_RECETTES,4,FALSE),"")</f>
        <v>5</v>
      </c>
      <c r="E2913" s="84">
        <f t="shared" ref="E2913:E2931" si="105">SUM(B2913*D2913)</f>
        <v>2.4</v>
      </c>
    </row>
    <row r="2914" spans="1:5" ht="15.75" x14ac:dyDescent="0.25">
      <c r="A2914" s="81" t="s">
        <v>1170</v>
      </c>
      <c r="B2914" s="85">
        <v>0.48</v>
      </c>
      <c r="C2914" s="86"/>
      <c r="D2914" s="87">
        <f t="shared" si="104"/>
        <v>1.76</v>
      </c>
      <c r="E2914" s="87">
        <f t="shared" si="105"/>
        <v>0.8448</v>
      </c>
    </row>
    <row r="2915" spans="1:5" ht="15.75" x14ac:dyDescent="0.25">
      <c r="A2915" s="81" t="s">
        <v>2260</v>
      </c>
      <c r="B2915" s="82">
        <v>0.2</v>
      </c>
      <c r="C2915" s="83"/>
      <c r="D2915" s="84">
        <f t="shared" si="104"/>
        <v>1.4155</v>
      </c>
      <c r="E2915" s="84">
        <f t="shared" si="105"/>
        <v>0.28310000000000002</v>
      </c>
    </row>
    <row r="2916" spans="1:5" ht="15.75" x14ac:dyDescent="0.25">
      <c r="A2916" s="81" t="s">
        <v>1439</v>
      </c>
      <c r="B2916" s="85">
        <v>6</v>
      </c>
      <c r="C2916" s="86"/>
      <c r="D2916" s="87">
        <f t="shared" si="104"/>
        <v>0.18099999999999997</v>
      </c>
      <c r="E2916" s="87">
        <f t="shared" si="105"/>
        <v>1.0859999999999999</v>
      </c>
    </row>
    <row r="2917" spans="1:5" ht="15.75" x14ac:dyDescent="0.25">
      <c r="A2917" s="81" t="s">
        <v>1005</v>
      </c>
      <c r="B2917" s="82">
        <v>2.8000000000000001E-2</v>
      </c>
      <c r="C2917" s="83"/>
      <c r="D2917" s="84">
        <f t="shared" si="104"/>
        <v>1.8125</v>
      </c>
      <c r="E2917" s="84">
        <f t="shared" si="105"/>
        <v>5.0750000000000003E-2</v>
      </c>
    </row>
    <row r="2918" spans="1:5" x14ac:dyDescent="0.25">
      <c r="A2918" s="81" t="s">
        <v>2209</v>
      </c>
      <c r="B2918" s="85">
        <v>1E-3</v>
      </c>
      <c r="C2918" s="88"/>
      <c r="D2918" s="87">
        <f t="shared" si="104"/>
        <v>1.5250000000000001</v>
      </c>
      <c r="E2918" s="87">
        <f t="shared" si="105"/>
        <v>1.5250000000000001E-3</v>
      </c>
    </row>
    <row r="2919" spans="1:5" x14ac:dyDescent="0.25">
      <c r="A2919" s="81" t="s">
        <v>1011</v>
      </c>
      <c r="B2919" s="82">
        <v>1.4999999999999999E-2</v>
      </c>
      <c r="C2919" s="89"/>
      <c r="D2919" s="84">
        <f t="shared" si="104"/>
        <v>158</v>
      </c>
      <c r="E2919" s="84">
        <f t="shared" si="105"/>
        <v>2.37</v>
      </c>
    </row>
    <row r="2920" spans="1:5" x14ac:dyDescent="0.25">
      <c r="A2920" s="81" t="s">
        <v>2454</v>
      </c>
      <c r="B2920" s="85"/>
      <c r="C2920" s="88"/>
      <c r="D2920" s="87">
        <f t="shared" si="104"/>
        <v>0</v>
      </c>
      <c r="E2920" s="87">
        <f t="shared" si="105"/>
        <v>0</v>
      </c>
    </row>
    <row r="2921" spans="1:5" x14ac:dyDescent="0.25">
      <c r="A2921" s="81" t="s">
        <v>2454</v>
      </c>
      <c r="B2921" s="82"/>
      <c r="C2921" s="89"/>
      <c r="D2921" s="84">
        <f t="shared" si="104"/>
        <v>0</v>
      </c>
      <c r="E2921" s="84">
        <f t="shared" si="105"/>
        <v>0</v>
      </c>
    </row>
    <row r="2922" spans="1:5" x14ac:dyDescent="0.25">
      <c r="A2922" s="81" t="s">
        <v>2454</v>
      </c>
      <c r="B2922" s="85"/>
      <c r="C2922" s="88"/>
      <c r="D2922" s="87">
        <f t="shared" si="104"/>
        <v>0</v>
      </c>
      <c r="E2922" s="87">
        <f t="shared" si="105"/>
        <v>0</v>
      </c>
    </row>
    <row r="2923" spans="1:5" x14ac:dyDescent="0.25">
      <c r="A2923" s="81" t="s">
        <v>2454</v>
      </c>
      <c r="B2923" s="82"/>
      <c r="C2923" s="89"/>
      <c r="D2923" s="84">
        <f t="shared" si="104"/>
        <v>0</v>
      </c>
      <c r="E2923" s="84">
        <f t="shared" si="105"/>
        <v>0</v>
      </c>
    </row>
    <row r="2924" spans="1:5" x14ac:dyDescent="0.25">
      <c r="A2924" s="81" t="s">
        <v>2454</v>
      </c>
      <c r="B2924" s="85"/>
      <c r="C2924" s="88"/>
      <c r="D2924" s="87">
        <f t="shared" si="104"/>
        <v>0</v>
      </c>
      <c r="E2924" s="87">
        <f t="shared" si="105"/>
        <v>0</v>
      </c>
    </row>
    <row r="2925" spans="1:5" x14ac:dyDescent="0.25">
      <c r="A2925" s="81" t="s">
        <v>2454</v>
      </c>
      <c r="B2925" s="82"/>
      <c r="C2925" s="89"/>
      <c r="D2925" s="84">
        <f t="shared" si="104"/>
        <v>0</v>
      </c>
      <c r="E2925" s="84">
        <f t="shared" si="105"/>
        <v>0</v>
      </c>
    </row>
    <row r="2926" spans="1:5" x14ac:dyDescent="0.25">
      <c r="A2926" s="81" t="s">
        <v>2454</v>
      </c>
      <c r="B2926" s="85"/>
      <c r="C2926" s="88"/>
      <c r="D2926" s="87">
        <f t="shared" si="104"/>
        <v>0</v>
      </c>
      <c r="E2926" s="87">
        <f t="shared" si="105"/>
        <v>0</v>
      </c>
    </row>
    <row r="2927" spans="1:5" x14ac:dyDescent="0.25">
      <c r="A2927" s="81" t="s">
        <v>2454</v>
      </c>
      <c r="B2927" s="82"/>
      <c r="C2927" s="89"/>
      <c r="D2927" s="84">
        <f t="shared" si="104"/>
        <v>0</v>
      </c>
      <c r="E2927" s="84">
        <f t="shared" si="105"/>
        <v>0</v>
      </c>
    </row>
    <row r="2928" spans="1:5" x14ac:dyDescent="0.25">
      <c r="A2928" s="81" t="s">
        <v>2454</v>
      </c>
      <c r="B2928" s="90"/>
      <c r="C2928" s="91"/>
      <c r="D2928" s="92">
        <f t="shared" si="104"/>
        <v>0</v>
      </c>
      <c r="E2928" s="92">
        <f t="shared" si="105"/>
        <v>0</v>
      </c>
    </row>
    <row r="2929" spans="1:5" x14ac:dyDescent="0.25">
      <c r="A2929" s="81" t="s">
        <v>2454</v>
      </c>
      <c r="B2929" s="82"/>
      <c r="C2929" s="89"/>
      <c r="D2929" s="84">
        <f t="shared" si="104"/>
        <v>0</v>
      </c>
      <c r="E2929" s="84">
        <f t="shared" si="105"/>
        <v>0</v>
      </c>
    </row>
    <row r="2930" spans="1:5" x14ac:dyDescent="0.25">
      <c r="A2930" s="81" t="s">
        <v>2454</v>
      </c>
      <c r="B2930" s="85"/>
      <c r="C2930" s="88"/>
      <c r="D2930" s="87">
        <f t="shared" si="104"/>
        <v>0</v>
      </c>
      <c r="E2930" s="87">
        <f t="shared" si="105"/>
        <v>0</v>
      </c>
    </row>
    <row r="2931" spans="1:5" ht="15.75" thickBot="1" x14ac:dyDescent="0.3">
      <c r="A2931" s="81" t="s">
        <v>2454</v>
      </c>
      <c r="B2931" s="93"/>
      <c r="C2931" s="94"/>
      <c r="D2931" s="95">
        <f t="shared" si="104"/>
        <v>0</v>
      </c>
      <c r="E2931" s="95">
        <f t="shared" si="105"/>
        <v>0</v>
      </c>
    </row>
    <row r="2932" spans="1:5" ht="16.5" thickBot="1" x14ac:dyDescent="0.3">
      <c r="A2932" s="96" t="s">
        <v>2821</v>
      </c>
      <c r="B2932" s="97"/>
      <c r="C2932" s="97"/>
      <c r="D2932" s="98" t="s">
        <v>2822</v>
      </c>
      <c r="E2932" s="99">
        <v>1.5</v>
      </c>
    </row>
    <row r="2933" spans="1:5" ht="15.75" x14ac:dyDescent="0.25">
      <c r="A2933" s="100"/>
      <c r="B2933" s="97"/>
      <c r="C2933" s="101"/>
      <c r="D2933" s="102" t="s">
        <v>2823</v>
      </c>
      <c r="E2933" s="103" t="s">
        <v>2553</v>
      </c>
    </row>
    <row r="2934" spans="1:5" ht="15.75" x14ac:dyDescent="0.25">
      <c r="A2934" s="104"/>
      <c r="B2934" s="105"/>
      <c r="C2934" s="106"/>
      <c r="D2934" s="102" t="s">
        <v>2824</v>
      </c>
      <c r="E2934" s="107" t="s">
        <v>2825</v>
      </c>
    </row>
    <row r="2935" spans="1:5" ht="15.75" x14ac:dyDescent="0.25">
      <c r="A2935" s="108"/>
      <c r="B2935" s="105"/>
      <c r="C2935" s="106"/>
      <c r="D2935" s="102"/>
      <c r="E2935" s="109"/>
    </row>
    <row r="2936" spans="1:5" ht="16.5" thickBot="1" x14ac:dyDescent="0.3">
      <c r="A2936" s="108"/>
      <c r="B2936" s="105"/>
      <c r="C2936" s="106"/>
      <c r="D2936" s="110"/>
      <c r="E2936" s="111"/>
    </row>
    <row r="2937" spans="1:5" ht="15.75" x14ac:dyDescent="0.25">
      <c r="A2937" s="112"/>
      <c r="B2937" s="113"/>
      <c r="C2937" s="114"/>
      <c r="D2937" s="115" t="s">
        <v>2826</v>
      </c>
      <c r="E2937" s="116"/>
    </row>
    <row r="2938" spans="1:5" ht="15.75" x14ac:dyDescent="0.25">
      <c r="A2938" s="104"/>
      <c r="B2938" s="117"/>
      <c r="C2938" s="118"/>
      <c r="D2938" s="119" t="s">
        <v>2827</v>
      </c>
      <c r="E2938" s="120"/>
    </row>
    <row r="2939" spans="1:5" ht="15.75" x14ac:dyDescent="0.25">
      <c r="A2939" s="104"/>
      <c r="B2939" s="117"/>
      <c r="C2939" s="118"/>
      <c r="D2939" s="119" t="s">
        <v>2828</v>
      </c>
      <c r="E2939" s="120"/>
    </row>
    <row r="2940" spans="1:5" ht="15.75" x14ac:dyDescent="0.25">
      <c r="A2940" s="104"/>
      <c r="B2940" s="117"/>
      <c r="C2940" s="118"/>
      <c r="D2940" s="119"/>
      <c r="E2940" s="120"/>
    </row>
    <row r="2941" spans="1:5" ht="15.75" x14ac:dyDescent="0.25">
      <c r="A2941" s="121"/>
      <c r="B2941" s="117"/>
      <c r="C2941" s="118"/>
      <c r="D2941" s="119"/>
      <c r="E2941" s="120"/>
    </row>
    <row r="2942" spans="1:5" x14ac:dyDescent="0.25">
      <c r="A2942" s="121"/>
      <c r="B2942" s="122"/>
      <c r="C2942" s="123"/>
      <c r="D2942" s="122"/>
      <c r="E2942" s="123"/>
    </row>
    <row r="2943" spans="1:5" x14ac:dyDescent="0.25">
      <c r="A2943" s="121"/>
      <c r="B2943" s="122"/>
      <c r="C2943" s="123"/>
      <c r="D2943" s="122"/>
      <c r="E2943" s="123"/>
    </row>
    <row r="2944" spans="1:5" ht="15.75" thickBot="1" x14ac:dyDescent="0.3">
      <c r="A2944" s="121"/>
      <c r="B2944" s="122"/>
      <c r="C2944" s="123"/>
      <c r="D2944" s="124"/>
      <c r="E2944" s="125"/>
    </row>
    <row r="2945" spans="1:5" ht="15.75" x14ac:dyDescent="0.25">
      <c r="A2945" s="121"/>
      <c r="B2945" s="122"/>
      <c r="C2945" s="123"/>
      <c r="D2945" s="126" t="s">
        <v>2829</v>
      </c>
      <c r="E2945" s="123"/>
    </row>
    <row r="2946" spans="1:5" x14ac:dyDescent="0.25">
      <c r="A2946" s="121"/>
      <c r="B2946" s="122"/>
      <c r="C2946" s="123"/>
      <c r="D2946" s="122"/>
      <c r="E2946" s="123"/>
    </row>
    <row r="2947" spans="1:5" x14ac:dyDescent="0.25">
      <c r="A2947" s="121"/>
      <c r="B2947" s="122"/>
      <c r="C2947" s="123"/>
      <c r="D2947" s="122" t="s">
        <v>2830</v>
      </c>
      <c r="E2947" s="123"/>
    </row>
    <row r="2948" spans="1:5" ht="15.75" thickBot="1" x14ac:dyDescent="0.3">
      <c r="A2948" s="127"/>
      <c r="B2948" s="124"/>
      <c r="C2948" s="125"/>
      <c r="D2948" s="122" t="s">
        <v>2831</v>
      </c>
      <c r="E2948" s="123"/>
    </row>
    <row r="2949" spans="1:5" ht="15.75" x14ac:dyDescent="0.25">
      <c r="A2949" s="128" t="s">
        <v>2832</v>
      </c>
      <c r="B2949" s="129"/>
      <c r="C2949" s="129"/>
      <c r="D2949" s="121" t="s">
        <v>2833</v>
      </c>
      <c r="E2949" s="123"/>
    </row>
    <row r="2950" spans="1:5" ht="15.75" x14ac:dyDescent="0.25">
      <c r="A2950" s="130"/>
      <c r="B2950" s="131"/>
      <c r="C2950" s="131"/>
      <c r="D2950" s="132" t="s">
        <v>2834</v>
      </c>
      <c r="E2950" s="120"/>
    </row>
    <row r="2951" spans="1:5" ht="77.25" x14ac:dyDescent="0.25">
      <c r="A2951" s="130"/>
      <c r="B2951" s="131"/>
      <c r="C2951" s="131"/>
      <c r="D2951" s="133" t="s">
        <v>2835</v>
      </c>
      <c r="E2951" s="134"/>
    </row>
    <row r="2952" spans="1:5" x14ac:dyDescent="0.25">
      <c r="A2952" s="130"/>
      <c r="B2952" s="129"/>
      <c r="C2952" s="129"/>
      <c r="D2952" s="135" t="s">
        <v>2836</v>
      </c>
      <c r="E2952" s="136"/>
    </row>
    <row r="2953" spans="1:5" x14ac:dyDescent="0.25">
      <c r="A2953" s="130"/>
      <c r="B2953" s="129"/>
      <c r="C2953" s="129"/>
      <c r="D2953" s="137"/>
      <c r="E2953" s="136"/>
    </row>
    <row r="2954" spans="1:5" x14ac:dyDescent="0.25">
      <c r="A2954" s="130"/>
      <c r="B2954" s="129"/>
      <c r="C2954" s="129"/>
      <c r="D2954" s="121"/>
      <c r="E2954" s="123"/>
    </row>
    <row r="2955" spans="1:5" x14ac:dyDescent="0.25">
      <c r="A2955" s="130"/>
      <c r="B2955" s="129"/>
      <c r="C2955" s="129"/>
      <c r="D2955" s="121"/>
      <c r="E2955" s="123"/>
    </row>
    <row r="2956" spans="1:5" x14ac:dyDescent="0.25">
      <c r="A2956" s="130"/>
      <c r="B2956" s="129"/>
      <c r="C2956" s="129"/>
      <c r="D2956" s="121"/>
      <c r="E2956" s="123"/>
    </row>
    <row r="2957" spans="1:5" ht="15.75" thickBot="1" x14ac:dyDescent="0.3">
      <c r="A2957" s="130"/>
      <c r="B2957" s="129"/>
      <c r="C2957" s="129"/>
      <c r="D2957" s="121"/>
      <c r="E2957" s="123"/>
    </row>
    <row r="2958" spans="1:5" ht="15.75" x14ac:dyDescent="0.25">
      <c r="A2958" s="130"/>
      <c r="B2958" s="129"/>
      <c r="C2958" s="129"/>
      <c r="D2958" s="138" t="s">
        <v>2837</v>
      </c>
      <c r="E2958" s="139">
        <f>SUM(E2913:E2931)</f>
        <v>7.0361749999999992</v>
      </c>
    </row>
    <row r="2959" spans="1:5" ht="15.75" x14ac:dyDescent="0.25">
      <c r="A2959" s="130"/>
      <c r="B2959" s="129"/>
      <c r="C2959" s="129"/>
      <c r="D2959" s="138" t="s">
        <v>2822</v>
      </c>
      <c r="E2959" s="140">
        <f>E2932</f>
        <v>1.5</v>
      </c>
    </row>
    <row r="2960" spans="1:5" ht="15.75" x14ac:dyDescent="0.25">
      <c r="A2960" s="130"/>
      <c r="B2960" s="129"/>
      <c r="C2960" s="129"/>
      <c r="D2960" s="138" t="s">
        <v>2838</v>
      </c>
      <c r="E2960" s="141">
        <f>E2958/E2959</f>
        <v>4.6907833333333331</v>
      </c>
    </row>
    <row r="2961" spans="1:5" ht="15.75" x14ac:dyDescent="0.25">
      <c r="A2961" s="130"/>
      <c r="B2961" s="129"/>
      <c r="C2961" s="129"/>
      <c r="D2961" s="138" t="s">
        <v>2839</v>
      </c>
      <c r="E2961" s="141">
        <v>0.2</v>
      </c>
    </row>
    <row r="2962" spans="1:5" ht="15.75" x14ac:dyDescent="0.25">
      <c r="A2962" s="130"/>
      <c r="B2962" s="129"/>
      <c r="C2962" s="129"/>
      <c r="D2962" s="138" t="s">
        <v>2840</v>
      </c>
      <c r="E2962" s="141">
        <f>E2960+E2961</f>
        <v>4.8907833333333333</v>
      </c>
    </row>
    <row r="2963" spans="1:5" ht="15.75" x14ac:dyDescent="0.25">
      <c r="A2963" s="130"/>
      <c r="B2963" s="129"/>
      <c r="C2963" s="129"/>
      <c r="D2963" s="138" t="s">
        <v>2841</v>
      </c>
      <c r="E2963" s="142">
        <v>0</v>
      </c>
    </row>
    <row r="2964" spans="1:5" ht="16.5" thickBot="1" x14ac:dyDescent="0.3">
      <c r="A2964" s="143"/>
      <c r="B2964" s="144"/>
      <c r="C2964" s="144"/>
      <c r="D2964" s="138" t="s">
        <v>2842</v>
      </c>
      <c r="E2964" s="145" t="e">
        <f>E2962/E2963</f>
        <v>#DIV/0!</v>
      </c>
    </row>
    <row r="2965" spans="1:5" x14ac:dyDescent="0.25">
      <c r="A2965" s="146"/>
      <c r="B2965" s="147"/>
      <c r="C2965" s="148"/>
      <c r="D2965" s="148"/>
      <c r="E2965" s="149"/>
    </row>
    <row r="2966" spans="1:5" ht="15.75" thickBot="1" x14ac:dyDescent="0.3">
      <c r="A2966" s="150"/>
      <c r="B2966" s="151"/>
      <c r="C2966" s="152"/>
      <c r="D2966" s="152"/>
      <c r="E2966" s="153"/>
    </row>
    <row r="2967" spans="1:5" ht="30" x14ac:dyDescent="0.4">
      <c r="A2967" s="70" t="s">
        <v>2814</v>
      </c>
      <c r="B2967" s="155" t="s">
        <v>2913</v>
      </c>
      <c r="C2967" s="154"/>
      <c r="D2967" s="72"/>
      <c r="E2967" s="73"/>
    </row>
    <row r="2968" spans="1:5" ht="15.75" thickBot="1" x14ac:dyDescent="0.3">
      <c r="A2968" s="74"/>
      <c r="B2968" s="75"/>
      <c r="C2968" s="75"/>
      <c r="D2968" s="75"/>
      <c r="E2968" s="76"/>
    </row>
    <row r="2969" spans="1:5" ht="15.75" thickBot="1" x14ac:dyDescent="0.3">
      <c r="A2969" s="77" t="s">
        <v>2816</v>
      </c>
      <c r="B2969" s="78" t="s">
        <v>2817</v>
      </c>
      <c r="C2969" s="79" t="s">
        <v>2818</v>
      </c>
      <c r="D2969" s="79" t="s">
        <v>2819</v>
      </c>
      <c r="E2969" s="80" t="s">
        <v>2820</v>
      </c>
    </row>
    <row r="2970" spans="1:5" ht="15.75" x14ac:dyDescent="0.25">
      <c r="A2970" s="81" t="s">
        <v>571</v>
      </c>
      <c r="B2970" s="82">
        <v>0.48</v>
      </c>
      <c r="C2970" s="83"/>
      <c r="D2970" s="84">
        <f t="shared" ref="D2970:D2988" si="106">IF($A2970&lt;&gt;"",VLOOKUP($A2970,PRODUITS_ET_RECETTES,4,FALSE),"")</f>
        <v>5</v>
      </c>
      <c r="E2970" s="84">
        <f t="shared" ref="E2970:E2988" si="107">SUM(B2970*D2970)</f>
        <v>2.4</v>
      </c>
    </row>
    <row r="2971" spans="1:5" ht="15.75" x14ac:dyDescent="0.25">
      <c r="A2971" s="81" t="s">
        <v>1170</v>
      </c>
      <c r="B2971" s="85">
        <v>0.48</v>
      </c>
      <c r="C2971" s="86"/>
      <c r="D2971" s="87">
        <f t="shared" si="106"/>
        <v>1.76</v>
      </c>
      <c r="E2971" s="87">
        <f t="shared" si="107"/>
        <v>0.8448</v>
      </c>
    </row>
    <row r="2972" spans="1:5" ht="15.75" x14ac:dyDescent="0.25">
      <c r="A2972" s="81" t="s">
        <v>2260</v>
      </c>
      <c r="B2972" s="82">
        <v>0.2</v>
      </c>
      <c r="C2972" s="83"/>
      <c r="D2972" s="84">
        <f t="shared" si="106"/>
        <v>1.4155</v>
      </c>
      <c r="E2972" s="84">
        <f t="shared" si="107"/>
        <v>0.28310000000000002</v>
      </c>
    </row>
    <row r="2973" spans="1:5" ht="15.75" x14ac:dyDescent="0.25">
      <c r="A2973" s="81" t="s">
        <v>1439</v>
      </c>
      <c r="B2973" s="85">
        <v>6</v>
      </c>
      <c r="C2973" s="86"/>
      <c r="D2973" s="87">
        <f t="shared" si="106"/>
        <v>0.18099999999999997</v>
      </c>
      <c r="E2973" s="87">
        <f t="shared" si="107"/>
        <v>1.0859999999999999</v>
      </c>
    </row>
    <row r="2974" spans="1:5" ht="15.75" x14ac:dyDescent="0.25">
      <c r="A2974" s="81" t="s">
        <v>1005</v>
      </c>
      <c r="B2974" s="82">
        <v>2.8000000000000001E-2</v>
      </c>
      <c r="C2974" s="83"/>
      <c r="D2974" s="84">
        <f t="shared" si="106"/>
        <v>1.8125</v>
      </c>
      <c r="E2974" s="84">
        <f t="shared" si="107"/>
        <v>5.0750000000000003E-2</v>
      </c>
    </row>
    <row r="2975" spans="1:5" x14ac:dyDescent="0.25">
      <c r="A2975" s="81" t="s">
        <v>2209</v>
      </c>
      <c r="B2975" s="85">
        <v>1E-3</v>
      </c>
      <c r="C2975" s="88"/>
      <c r="D2975" s="87">
        <f t="shared" si="106"/>
        <v>1.5250000000000001</v>
      </c>
      <c r="E2975" s="87">
        <f t="shared" si="107"/>
        <v>1.5250000000000001E-3</v>
      </c>
    </row>
    <row r="2976" spans="1:5" x14ac:dyDescent="0.25">
      <c r="A2976" s="81" t="s">
        <v>442</v>
      </c>
      <c r="B2976" s="82">
        <v>0.17</v>
      </c>
      <c r="C2976" s="89"/>
      <c r="D2976" s="84">
        <f t="shared" si="106"/>
        <v>11.7485</v>
      </c>
      <c r="E2976" s="84">
        <f t="shared" si="107"/>
        <v>1.9972450000000002</v>
      </c>
    </row>
    <row r="2977" spans="1:5" x14ac:dyDescent="0.25">
      <c r="A2977" s="81" t="s">
        <v>2454</v>
      </c>
      <c r="B2977" s="85"/>
      <c r="C2977" s="88"/>
      <c r="D2977" s="87">
        <f t="shared" si="106"/>
        <v>0</v>
      </c>
      <c r="E2977" s="87">
        <f t="shared" si="107"/>
        <v>0</v>
      </c>
    </row>
    <row r="2978" spans="1:5" x14ac:dyDescent="0.25">
      <c r="A2978" s="81" t="s">
        <v>2454</v>
      </c>
      <c r="B2978" s="82"/>
      <c r="C2978" s="89"/>
      <c r="D2978" s="84">
        <f t="shared" si="106"/>
        <v>0</v>
      </c>
      <c r="E2978" s="84">
        <f t="shared" si="107"/>
        <v>0</v>
      </c>
    </row>
    <row r="2979" spans="1:5" x14ac:dyDescent="0.25">
      <c r="A2979" s="81" t="s">
        <v>2454</v>
      </c>
      <c r="B2979" s="85"/>
      <c r="C2979" s="88"/>
      <c r="D2979" s="87">
        <f t="shared" si="106"/>
        <v>0</v>
      </c>
      <c r="E2979" s="87">
        <f t="shared" si="107"/>
        <v>0</v>
      </c>
    </row>
    <row r="2980" spans="1:5" x14ac:dyDescent="0.25">
      <c r="A2980" s="81" t="s">
        <v>2454</v>
      </c>
      <c r="B2980" s="82"/>
      <c r="C2980" s="89"/>
      <c r="D2980" s="84">
        <f t="shared" si="106"/>
        <v>0</v>
      </c>
      <c r="E2980" s="84">
        <f t="shared" si="107"/>
        <v>0</v>
      </c>
    </row>
    <row r="2981" spans="1:5" x14ac:dyDescent="0.25">
      <c r="A2981" s="81" t="s">
        <v>2454</v>
      </c>
      <c r="B2981" s="85"/>
      <c r="C2981" s="88"/>
      <c r="D2981" s="87">
        <f t="shared" si="106"/>
        <v>0</v>
      </c>
      <c r="E2981" s="87">
        <f t="shared" si="107"/>
        <v>0</v>
      </c>
    </row>
    <row r="2982" spans="1:5" x14ac:dyDescent="0.25">
      <c r="A2982" s="81" t="s">
        <v>2454</v>
      </c>
      <c r="B2982" s="82"/>
      <c r="C2982" s="89"/>
      <c r="D2982" s="84">
        <f t="shared" si="106"/>
        <v>0</v>
      </c>
      <c r="E2982" s="84">
        <f t="shared" si="107"/>
        <v>0</v>
      </c>
    </row>
    <row r="2983" spans="1:5" x14ac:dyDescent="0.25">
      <c r="A2983" s="81" t="s">
        <v>2454</v>
      </c>
      <c r="B2983" s="85"/>
      <c r="C2983" s="88"/>
      <c r="D2983" s="87">
        <f t="shared" si="106"/>
        <v>0</v>
      </c>
      <c r="E2983" s="87">
        <f t="shared" si="107"/>
        <v>0</v>
      </c>
    </row>
    <row r="2984" spans="1:5" x14ac:dyDescent="0.25">
      <c r="A2984" s="81" t="s">
        <v>2454</v>
      </c>
      <c r="B2984" s="82"/>
      <c r="C2984" s="89"/>
      <c r="D2984" s="84">
        <f t="shared" si="106"/>
        <v>0</v>
      </c>
      <c r="E2984" s="84">
        <f t="shared" si="107"/>
        <v>0</v>
      </c>
    </row>
    <row r="2985" spans="1:5" x14ac:dyDescent="0.25">
      <c r="A2985" s="81" t="s">
        <v>2454</v>
      </c>
      <c r="B2985" s="90"/>
      <c r="C2985" s="91"/>
      <c r="D2985" s="92">
        <f t="shared" si="106"/>
        <v>0</v>
      </c>
      <c r="E2985" s="92">
        <f t="shared" si="107"/>
        <v>0</v>
      </c>
    </row>
    <row r="2986" spans="1:5" x14ac:dyDescent="0.25">
      <c r="A2986" s="81" t="s">
        <v>2454</v>
      </c>
      <c r="B2986" s="82"/>
      <c r="C2986" s="89"/>
      <c r="D2986" s="84">
        <f t="shared" si="106"/>
        <v>0</v>
      </c>
      <c r="E2986" s="84">
        <f t="shared" si="107"/>
        <v>0</v>
      </c>
    </row>
    <row r="2987" spans="1:5" x14ac:dyDescent="0.25">
      <c r="A2987" s="81" t="s">
        <v>2454</v>
      </c>
      <c r="B2987" s="85"/>
      <c r="C2987" s="88"/>
      <c r="D2987" s="87">
        <f t="shared" si="106"/>
        <v>0</v>
      </c>
      <c r="E2987" s="87">
        <f t="shared" si="107"/>
        <v>0</v>
      </c>
    </row>
    <row r="2988" spans="1:5" ht="15.75" thickBot="1" x14ac:dyDescent="0.3">
      <c r="A2988" s="81" t="s">
        <v>2454</v>
      </c>
      <c r="B2988" s="93"/>
      <c r="C2988" s="94"/>
      <c r="D2988" s="95">
        <f t="shared" si="106"/>
        <v>0</v>
      </c>
      <c r="E2988" s="95">
        <f t="shared" si="107"/>
        <v>0</v>
      </c>
    </row>
    <row r="2989" spans="1:5" ht="16.5" thickBot="1" x14ac:dyDescent="0.3">
      <c r="A2989" s="96" t="s">
        <v>2821</v>
      </c>
      <c r="B2989" s="97"/>
      <c r="C2989" s="97"/>
      <c r="D2989" s="98" t="s">
        <v>2822</v>
      </c>
      <c r="E2989" s="99">
        <v>1.5</v>
      </c>
    </row>
    <row r="2990" spans="1:5" ht="15.75" x14ac:dyDescent="0.25">
      <c r="A2990" s="100"/>
      <c r="B2990" s="97"/>
      <c r="C2990" s="101"/>
      <c r="D2990" s="102" t="s">
        <v>2823</v>
      </c>
      <c r="E2990" s="103" t="s">
        <v>2553</v>
      </c>
    </row>
    <row r="2991" spans="1:5" ht="15.75" x14ac:dyDescent="0.25">
      <c r="A2991" s="104"/>
      <c r="B2991" s="105"/>
      <c r="C2991" s="106"/>
      <c r="D2991" s="102" t="s">
        <v>2824</v>
      </c>
      <c r="E2991" s="107" t="s">
        <v>2825</v>
      </c>
    </row>
    <row r="2992" spans="1:5" ht="15.75" x14ac:dyDescent="0.25">
      <c r="A2992" s="108"/>
      <c r="B2992" s="105"/>
      <c r="C2992" s="106"/>
      <c r="D2992" s="102"/>
      <c r="E2992" s="109"/>
    </row>
    <row r="2993" spans="1:5" ht="16.5" thickBot="1" x14ac:dyDescent="0.3">
      <c r="A2993" s="108"/>
      <c r="B2993" s="105"/>
      <c r="C2993" s="106"/>
      <c r="D2993" s="110"/>
      <c r="E2993" s="111"/>
    </row>
    <row r="2994" spans="1:5" ht="15.75" x14ac:dyDescent="0.25">
      <c r="A2994" s="112"/>
      <c r="B2994" s="113"/>
      <c r="C2994" s="114"/>
      <c r="D2994" s="115" t="s">
        <v>2826</v>
      </c>
      <c r="E2994" s="116"/>
    </row>
    <row r="2995" spans="1:5" ht="15.75" x14ac:dyDescent="0.25">
      <c r="A2995" s="104"/>
      <c r="B2995" s="117"/>
      <c r="C2995" s="118"/>
      <c r="D2995" s="119" t="s">
        <v>2827</v>
      </c>
      <c r="E2995" s="120"/>
    </row>
    <row r="2996" spans="1:5" ht="15.75" x14ac:dyDescent="0.25">
      <c r="A2996" s="104"/>
      <c r="B2996" s="117"/>
      <c r="C2996" s="118"/>
      <c r="D2996" s="119" t="s">
        <v>2828</v>
      </c>
      <c r="E2996" s="120"/>
    </row>
    <row r="2997" spans="1:5" ht="15.75" x14ac:dyDescent="0.25">
      <c r="A2997" s="104"/>
      <c r="B2997" s="117"/>
      <c r="C2997" s="118"/>
      <c r="D2997" s="119"/>
      <c r="E2997" s="120"/>
    </row>
    <row r="2998" spans="1:5" ht="15.75" x14ac:dyDescent="0.25">
      <c r="A2998" s="121"/>
      <c r="B2998" s="117"/>
      <c r="C2998" s="118"/>
      <c r="D2998" s="119"/>
      <c r="E2998" s="120"/>
    </row>
    <row r="2999" spans="1:5" x14ac:dyDescent="0.25">
      <c r="A2999" s="121"/>
      <c r="B2999" s="122"/>
      <c r="C2999" s="123"/>
      <c r="D2999" s="122"/>
      <c r="E2999" s="123"/>
    </row>
    <row r="3000" spans="1:5" x14ac:dyDescent="0.25">
      <c r="A3000" s="121"/>
      <c r="B3000" s="122"/>
      <c r="C3000" s="123"/>
      <c r="D3000" s="122"/>
      <c r="E3000" s="123"/>
    </row>
    <row r="3001" spans="1:5" ht="15.75" thickBot="1" x14ac:dyDescent="0.3">
      <c r="A3001" s="121"/>
      <c r="B3001" s="122"/>
      <c r="C3001" s="123"/>
      <c r="D3001" s="124"/>
      <c r="E3001" s="125"/>
    </row>
    <row r="3002" spans="1:5" ht="15.75" x14ac:dyDescent="0.25">
      <c r="A3002" s="121"/>
      <c r="B3002" s="122"/>
      <c r="C3002" s="123"/>
      <c r="D3002" s="126" t="s">
        <v>2829</v>
      </c>
      <c r="E3002" s="123"/>
    </row>
    <row r="3003" spans="1:5" x14ac:dyDescent="0.25">
      <c r="A3003" s="121"/>
      <c r="B3003" s="122"/>
      <c r="C3003" s="123"/>
      <c r="D3003" s="122"/>
      <c r="E3003" s="123"/>
    </row>
    <row r="3004" spans="1:5" x14ac:dyDescent="0.25">
      <c r="A3004" s="121"/>
      <c r="B3004" s="122"/>
      <c r="C3004" s="123"/>
      <c r="D3004" s="122" t="s">
        <v>2830</v>
      </c>
      <c r="E3004" s="123"/>
    </row>
    <row r="3005" spans="1:5" ht="15.75" thickBot="1" x14ac:dyDescent="0.3">
      <c r="A3005" s="127"/>
      <c r="B3005" s="124"/>
      <c r="C3005" s="125"/>
      <c r="D3005" s="122" t="s">
        <v>2831</v>
      </c>
      <c r="E3005" s="123"/>
    </row>
    <row r="3006" spans="1:5" ht="15.75" x14ac:dyDescent="0.25">
      <c r="A3006" s="128" t="s">
        <v>2832</v>
      </c>
      <c r="B3006" s="129"/>
      <c r="C3006" s="129"/>
      <c r="D3006" s="121" t="s">
        <v>2833</v>
      </c>
      <c r="E3006" s="123"/>
    </row>
    <row r="3007" spans="1:5" ht="15.75" x14ac:dyDescent="0.25">
      <c r="A3007" s="130"/>
      <c r="B3007" s="131"/>
      <c r="C3007" s="131"/>
      <c r="D3007" s="132" t="s">
        <v>2834</v>
      </c>
      <c r="E3007" s="120"/>
    </row>
    <row r="3008" spans="1:5" ht="77.25" x14ac:dyDescent="0.25">
      <c r="A3008" s="130"/>
      <c r="B3008" s="131"/>
      <c r="C3008" s="131"/>
      <c r="D3008" s="133" t="s">
        <v>2835</v>
      </c>
      <c r="E3008" s="134"/>
    </row>
    <row r="3009" spans="1:5" x14ac:dyDescent="0.25">
      <c r="A3009" s="130"/>
      <c r="B3009" s="129"/>
      <c r="C3009" s="129"/>
      <c r="D3009" s="135" t="s">
        <v>2836</v>
      </c>
      <c r="E3009" s="136"/>
    </row>
    <row r="3010" spans="1:5" x14ac:dyDescent="0.25">
      <c r="A3010" s="130"/>
      <c r="B3010" s="129"/>
      <c r="C3010" s="129"/>
      <c r="D3010" s="137"/>
      <c r="E3010" s="136"/>
    </row>
    <row r="3011" spans="1:5" x14ac:dyDescent="0.25">
      <c r="A3011" s="130"/>
      <c r="B3011" s="129"/>
      <c r="C3011" s="129"/>
      <c r="D3011" s="121"/>
      <c r="E3011" s="123"/>
    </row>
    <row r="3012" spans="1:5" x14ac:dyDescent="0.25">
      <c r="A3012" s="130"/>
      <c r="B3012" s="129"/>
      <c r="C3012" s="129"/>
      <c r="D3012" s="121"/>
      <c r="E3012" s="123"/>
    </row>
    <row r="3013" spans="1:5" x14ac:dyDescent="0.25">
      <c r="A3013" s="130"/>
      <c r="B3013" s="129"/>
      <c r="C3013" s="129"/>
      <c r="D3013" s="121"/>
      <c r="E3013" s="123"/>
    </row>
    <row r="3014" spans="1:5" ht="15.75" thickBot="1" x14ac:dyDescent="0.3">
      <c r="A3014" s="130"/>
      <c r="B3014" s="129"/>
      <c r="C3014" s="129"/>
      <c r="D3014" s="121"/>
      <c r="E3014" s="123"/>
    </row>
    <row r="3015" spans="1:5" ht="15.75" x14ac:dyDescent="0.25">
      <c r="A3015" s="130"/>
      <c r="B3015" s="129"/>
      <c r="C3015" s="129"/>
      <c r="D3015" s="138" t="s">
        <v>2837</v>
      </c>
      <c r="E3015" s="139">
        <f>SUM(E2970:E2988)</f>
        <v>6.6634199999999995</v>
      </c>
    </row>
    <row r="3016" spans="1:5" ht="15.75" x14ac:dyDescent="0.25">
      <c r="A3016" s="130"/>
      <c r="B3016" s="129"/>
      <c r="C3016" s="129"/>
      <c r="D3016" s="138" t="s">
        <v>2822</v>
      </c>
      <c r="E3016" s="140">
        <f>E2989</f>
        <v>1.5</v>
      </c>
    </row>
    <row r="3017" spans="1:5" ht="15.75" x14ac:dyDescent="0.25">
      <c r="A3017" s="130"/>
      <c r="B3017" s="129"/>
      <c r="C3017" s="129"/>
      <c r="D3017" s="138" t="s">
        <v>2838</v>
      </c>
      <c r="E3017" s="141">
        <f>E3015/E3016</f>
        <v>4.4422799999999993</v>
      </c>
    </row>
    <row r="3018" spans="1:5" ht="15.75" x14ac:dyDescent="0.25">
      <c r="A3018" s="130"/>
      <c r="B3018" s="129"/>
      <c r="C3018" s="129"/>
      <c r="D3018" s="138" t="s">
        <v>2839</v>
      </c>
      <c r="E3018" s="141">
        <v>0.2</v>
      </c>
    </row>
    <row r="3019" spans="1:5" ht="15.75" x14ac:dyDescent="0.25">
      <c r="A3019" s="130"/>
      <c r="B3019" s="129"/>
      <c r="C3019" s="129"/>
      <c r="D3019" s="138" t="s">
        <v>2840</v>
      </c>
      <c r="E3019" s="141">
        <f>E3017+E3018</f>
        <v>4.6422799999999995</v>
      </c>
    </row>
    <row r="3020" spans="1:5" ht="15.75" x14ac:dyDescent="0.25">
      <c r="A3020" s="130"/>
      <c r="B3020" s="129"/>
      <c r="C3020" s="129"/>
      <c r="D3020" s="138" t="s">
        <v>2841</v>
      </c>
      <c r="E3020" s="142">
        <v>0</v>
      </c>
    </row>
    <row r="3021" spans="1:5" ht="16.5" thickBot="1" x14ac:dyDescent="0.3">
      <c r="A3021" s="143"/>
      <c r="B3021" s="144"/>
      <c r="C3021" s="144"/>
      <c r="D3021" s="138" t="s">
        <v>2842</v>
      </c>
      <c r="E3021" s="145" t="e">
        <f>E3019/E3020</f>
        <v>#DIV/0!</v>
      </c>
    </row>
    <row r="3022" spans="1:5" x14ac:dyDescent="0.25">
      <c r="A3022" s="146"/>
      <c r="B3022" s="147"/>
      <c r="C3022" s="148"/>
      <c r="D3022" s="148"/>
      <c r="E3022" s="149"/>
    </row>
    <row r="3023" spans="1:5" ht="15.75" thickBot="1" x14ac:dyDescent="0.3">
      <c r="A3023" s="150"/>
      <c r="B3023" s="151"/>
      <c r="C3023" s="152"/>
      <c r="D3023" s="152"/>
      <c r="E3023" s="153"/>
    </row>
    <row r="3024" spans="1:5" ht="30" x14ac:dyDescent="0.4">
      <c r="A3024" s="70" t="s">
        <v>2814</v>
      </c>
      <c r="B3024" s="155" t="s">
        <v>2914</v>
      </c>
      <c r="C3024" s="154"/>
      <c r="D3024" s="72"/>
      <c r="E3024" s="73"/>
    </row>
    <row r="3025" spans="1:5" ht="15.75" thickBot="1" x14ac:dyDescent="0.3">
      <c r="A3025" s="74"/>
      <c r="B3025" s="75"/>
      <c r="C3025" s="75"/>
      <c r="D3025" s="75"/>
      <c r="E3025" s="76"/>
    </row>
    <row r="3026" spans="1:5" ht="15.75" thickBot="1" x14ac:dyDescent="0.3">
      <c r="A3026" s="77" t="s">
        <v>2816</v>
      </c>
      <c r="B3026" s="78" t="s">
        <v>2817</v>
      </c>
      <c r="C3026" s="79" t="s">
        <v>2818</v>
      </c>
      <c r="D3026" s="79" t="s">
        <v>2819</v>
      </c>
      <c r="E3026" s="80" t="s">
        <v>2820</v>
      </c>
    </row>
    <row r="3027" spans="1:5" ht="15.75" x14ac:dyDescent="0.25">
      <c r="A3027" s="81" t="s">
        <v>571</v>
      </c>
      <c r="B3027" s="82">
        <f>1.5</f>
        <v>1.5</v>
      </c>
      <c r="C3027" s="83"/>
      <c r="D3027" s="84">
        <f t="shared" ref="D3027:D3045" si="108">IF($A3027&lt;&gt;"",VLOOKUP($A3027,PRODUITS_ET_RECETTES,4,FALSE),"")</f>
        <v>5</v>
      </c>
      <c r="E3027" s="84">
        <f t="shared" ref="E3027:E3045" si="109">SUM(B3027*D3027)</f>
        <v>7.5</v>
      </c>
    </row>
    <row r="3028" spans="1:5" ht="15.75" x14ac:dyDescent="0.25">
      <c r="A3028" s="81" t="s">
        <v>1768</v>
      </c>
      <c r="B3028" s="85">
        <v>0.28000000000000003</v>
      </c>
      <c r="C3028" s="86"/>
      <c r="D3028" s="87">
        <f t="shared" si="108"/>
        <v>15.84</v>
      </c>
      <c r="E3028" s="87">
        <f t="shared" si="109"/>
        <v>4.4352</v>
      </c>
    </row>
    <row r="3029" spans="1:5" ht="15.75" x14ac:dyDescent="0.25">
      <c r="A3029" s="81" t="s">
        <v>2260</v>
      </c>
      <c r="B3029" s="82">
        <f>0.72+0.4+0.35+0.3+0.03</f>
        <v>1.8000000000000003</v>
      </c>
      <c r="C3029" s="83"/>
      <c r="D3029" s="84">
        <f t="shared" si="108"/>
        <v>1.4155</v>
      </c>
      <c r="E3029" s="84">
        <f t="shared" si="109"/>
        <v>2.5479000000000003</v>
      </c>
    </row>
    <row r="3030" spans="1:5" ht="15.75" x14ac:dyDescent="0.25">
      <c r="A3030" s="81" t="s">
        <v>1439</v>
      </c>
      <c r="B3030" s="85">
        <f>24+12</f>
        <v>36</v>
      </c>
      <c r="C3030" s="86"/>
      <c r="D3030" s="87">
        <f t="shared" si="108"/>
        <v>0.18099999999999997</v>
      </c>
      <c r="E3030" s="87">
        <f t="shared" si="109"/>
        <v>6.5159999999999991</v>
      </c>
    </row>
    <row r="3031" spans="1:5" ht="15.75" x14ac:dyDescent="0.25">
      <c r="A3031" s="81" t="s">
        <v>1815</v>
      </c>
      <c r="B3031" s="82">
        <f>1+0.1</f>
        <v>1.1000000000000001</v>
      </c>
      <c r="C3031" s="83"/>
      <c r="D3031" s="84">
        <f t="shared" si="108"/>
        <v>9.59</v>
      </c>
      <c r="E3031" s="84">
        <f t="shared" si="109"/>
        <v>10.549000000000001</v>
      </c>
    </row>
    <row r="3032" spans="1:5" x14ac:dyDescent="0.25">
      <c r="A3032" s="81" t="s">
        <v>152</v>
      </c>
      <c r="B3032" s="85">
        <v>3</v>
      </c>
      <c r="C3032" s="88"/>
      <c r="D3032" s="87">
        <f t="shared" si="108"/>
        <v>1.0441306266548984</v>
      </c>
      <c r="E3032" s="87">
        <f t="shared" si="109"/>
        <v>3.132391879964695</v>
      </c>
    </row>
    <row r="3033" spans="1:5" x14ac:dyDescent="0.25">
      <c r="A3033" s="81" t="s">
        <v>976</v>
      </c>
      <c r="B3033" s="82">
        <v>20</v>
      </c>
      <c r="C3033" s="89"/>
      <c r="D3033" s="84">
        <f t="shared" si="108"/>
        <v>0.17599999999999999</v>
      </c>
      <c r="E3033" s="84">
        <f t="shared" si="109"/>
        <v>3.5199999999999996</v>
      </c>
    </row>
    <row r="3034" spans="1:5" x14ac:dyDescent="0.25">
      <c r="A3034" s="81" t="s">
        <v>2235</v>
      </c>
      <c r="B3034" s="85">
        <v>3</v>
      </c>
      <c r="C3034" s="88"/>
      <c r="D3034" s="87">
        <f t="shared" si="108"/>
        <v>6.1863293650793665</v>
      </c>
      <c r="E3034" s="87">
        <f t="shared" si="109"/>
        <v>18.558988095238099</v>
      </c>
    </row>
    <row r="3035" spans="1:5" x14ac:dyDescent="0.25">
      <c r="A3035" s="81" t="s">
        <v>1633</v>
      </c>
      <c r="B3035" s="82">
        <v>1.4E-2</v>
      </c>
      <c r="C3035" s="89"/>
      <c r="D3035" s="84">
        <f t="shared" si="108"/>
        <v>88.85</v>
      </c>
      <c r="E3035" s="84">
        <f t="shared" si="109"/>
        <v>1.2439</v>
      </c>
    </row>
    <row r="3036" spans="1:5" x14ac:dyDescent="0.25">
      <c r="A3036" s="81" t="s">
        <v>5</v>
      </c>
      <c r="B3036" s="85">
        <v>0.01</v>
      </c>
      <c r="C3036" s="88"/>
      <c r="D3036" s="87">
        <f t="shared" si="108"/>
        <v>90</v>
      </c>
      <c r="E3036" s="87">
        <f t="shared" si="109"/>
        <v>0.9</v>
      </c>
    </row>
    <row r="3037" spans="1:5" x14ac:dyDescent="0.25">
      <c r="A3037" s="81" t="s">
        <v>2456</v>
      </c>
      <c r="B3037" s="82">
        <v>0.5</v>
      </c>
      <c r="C3037" s="89"/>
      <c r="D3037" s="84">
        <f t="shared" si="108"/>
        <v>7.9459999999999997</v>
      </c>
      <c r="E3037" s="84">
        <f t="shared" si="109"/>
        <v>3.9729999999999999</v>
      </c>
    </row>
    <row r="3038" spans="1:5" x14ac:dyDescent="0.25">
      <c r="A3038" s="81" t="s">
        <v>350</v>
      </c>
      <c r="B3038" s="85">
        <v>0.1</v>
      </c>
      <c r="C3038" s="88"/>
      <c r="D3038" s="87">
        <f t="shared" si="108"/>
        <v>15.75</v>
      </c>
      <c r="E3038" s="87">
        <f t="shared" si="109"/>
        <v>1.5750000000000002</v>
      </c>
    </row>
    <row r="3039" spans="1:5" x14ac:dyDescent="0.25">
      <c r="A3039" s="81" t="s">
        <v>780</v>
      </c>
      <c r="B3039" s="82">
        <v>0.09</v>
      </c>
      <c r="C3039" s="89"/>
      <c r="D3039" s="84">
        <f t="shared" si="108"/>
        <v>3.3079999999999998</v>
      </c>
      <c r="E3039" s="84">
        <f t="shared" si="109"/>
        <v>0.29771999999999998</v>
      </c>
    </row>
    <row r="3040" spans="1:5" x14ac:dyDescent="0.25">
      <c r="A3040" s="81" t="s">
        <v>2454</v>
      </c>
      <c r="B3040" s="85"/>
      <c r="C3040" s="88"/>
      <c r="D3040" s="87">
        <f t="shared" si="108"/>
        <v>0</v>
      </c>
      <c r="E3040" s="87">
        <f t="shared" si="109"/>
        <v>0</v>
      </c>
    </row>
    <row r="3041" spans="1:5" x14ac:dyDescent="0.25">
      <c r="A3041" s="81" t="s">
        <v>2454</v>
      </c>
      <c r="B3041" s="82"/>
      <c r="C3041" s="89"/>
      <c r="D3041" s="84">
        <f t="shared" si="108"/>
        <v>0</v>
      </c>
      <c r="E3041" s="84">
        <f t="shared" si="109"/>
        <v>0</v>
      </c>
    </row>
    <row r="3042" spans="1:5" x14ac:dyDescent="0.25">
      <c r="A3042" s="81" t="s">
        <v>2454</v>
      </c>
      <c r="B3042" s="90"/>
      <c r="C3042" s="91"/>
      <c r="D3042" s="92">
        <f t="shared" si="108"/>
        <v>0</v>
      </c>
      <c r="E3042" s="92">
        <f t="shared" si="109"/>
        <v>0</v>
      </c>
    </row>
    <row r="3043" spans="1:5" x14ac:dyDescent="0.25">
      <c r="A3043" s="81" t="s">
        <v>2454</v>
      </c>
      <c r="B3043" s="82"/>
      <c r="C3043" s="89"/>
      <c r="D3043" s="84">
        <f t="shared" si="108"/>
        <v>0</v>
      </c>
      <c r="E3043" s="84">
        <f t="shared" si="109"/>
        <v>0</v>
      </c>
    </row>
    <row r="3044" spans="1:5" x14ac:dyDescent="0.25">
      <c r="A3044" s="81" t="s">
        <v>2454</v>
      </c>
      <c r="B3044" s="85"/>
      <c r="C3044" s="88"/>
      <c r="D3044" s="87">
        <f t="shared" si="108"/>
        <v>0</v>
      </c>
      <c r="E3044" s="87">
        <f t="shared" si="109"/>
        <v>0</v>
      </c>
    </row>
    <row r="3045" spans="1:5" ht="15.75" thickBot="1" x14ac:dyDescent="0.3">
      <c r="A3045" s="81" t="s">
        <v>2454</v>
      </c>
      <c r="B3045" s="93"/>
      <c r="C3045" s="94"/>
      <c r="D3045" s="95">
        <f t="shared" si="108"/>
        <v>0</v>
      </c>
      <c r="E3045" s="95">
        <f t="shared" si="109"/>
        <v>0</v>
      </c>
    </row>
    <row r="3046" spans="1:5" ht="16.5" thickBot="1" x14ac:dyDescent="0.3">
      <c r="A3046" s="96" t="s">
        <v>2821</v>
      </c>
      <c r="B3046" s="97"/>
      <c r="C3046" s="97"/>
      <c r="D3046" s="98" t="s">
        <v>2822</v>
      </c>
      <c r="E3046" s="99">
        <v>45</v>
      </c>
    </row>
    <row r="3047" spans="1:5" ht="15.75" x14ac:dyDescent="0.25">
      <c r="A3047" s="100"/>
      <c r="B3047" s="97"/>
      <c r="C3047" s="101"/>
      <c r="D3047" s="102" t="s">
        <v>2823</v>
      </c>
      <c r="E3047" s="103" t="s">
        <v>2553</v>
      </c>
    </row>
    <row r="3048" spans="1:5" ht="15.75" x14ac:dyDescent="0.25">
      <c r="A3048" s="104"/>
      <c r="B3048" s="105"/>
      <c r="C3048" s="106"/>
      <c r="D3048" s="102" t="s">
        <v>2824</v>
      </c>
      <c r="E3048" s="107" t="s">
        <v>2825</v>
      </c>
    </row>
    <row r="3049" spans="1:5" ht="15.75" x14ac:dyDescent="0.25">
      <c r="A3049" s="108"/>
      <c r="B3049" s="105"/>
      <c r="C3049" s="106"/>
      <c r="D3049" s="102"/>
      <c r="E3049" s="109"/>
    </row>
    <row r="3050" spans="1:5" ht="16.5" thickBot="1" x14ac:dyDescent="0.3">
      <c r="A3050" s="108"/>
      <c r="B3050" s="105"/>
      <c r="C3050" s="106"/>
      <c r="D3050" s="110"/>
      <c r="E3050" s="111"/>
    </row>
    <row r="3051" spans="1:5" ht="15.75" x14ac:dyDescent="0.25">
      <c r="A3051" s="112"/>
      <c r="B3051" s="113"/>
      <c r="C3051" s="114"/>
      <c r="D3051" s="115" t="s">
        <v>2826</v>
      </c>
      <c r="E3051" s="116"/>
    </row>
    <row r="3052" spans="1:5" ht="15.75" x14ac:dyDescent="0.25">
      <c r="A3052" s="104"/>
      <c r="B3052" s="117"/>
      <c r="C3052" s="118"/>
      <c r="D3052" s="119" t="s">
        <v>2827</v>
      </c>
      <c r="E3052" s="120"/>
    </row>
    <row r="3053" spans="1:5" ht="15.75" x14ac:dyDescent="0.25">
      <c r="A3053" s="104"/>
      <c r="B3053" s="117"/>
      <c r="C3053" s="118"/>
      <c r="D3053" s="119" t="s">
        <v>2828</v>
      </c>
      <c r="E3053" s="120"/>
    </row>
    <row r="3054" spans="1:5" ht="15.75" x14ac:dyDescent="0.25">
      <c r="A3054" s="104"/>
      <c r="B3054" s="117"/>
      <c r="C3054" s="118"/>
      <c r="D3054" s="119"/>
      <c r="E3054" s="120"/>
    </row>
    <row r="3055" spans="1:5" ht="15.75" x14ac:dyDescent="0.25">
      <c r="A3055" s="121"/>
      <c r="B3055" s="117"/>
      <c r="C3055" s="118"/>
      <c r="D3055" s="119"/>
      <c r="E3055" s="120"/>
    </row>
    <row r="3056" spans="1:5" x14ac:dyDescent="0.25">
      <c r="A3056" s="121"/>
      <c r="B3056" s="122"/>
      <c r="C3056" s="123"/>
      <c r="D3056" s="122"/>
      <c r="E3056" s="123"/>
    </row>
    <row r="3057" spans="1:5" x14ac:dyDescent="0.25">
      <c r="A3057" s="121"/>
      <c r="B3057" s="122"/>
      <c r="C3057" s="123"/>
      <c r="D3057" s="122"/>
      <c r="E3057" s="123"/>
    </row>
    <row r="3058" spans="1:5" ht="15.75" thickBot="1" x14ac:dyDescent="0.3">
      <c r="A3058" s="121"/>
      <c r="B3058" s="122"/>
      <c r="C3058" s="123"/>
      <c r="D3058" s="124"/>
      <c r="E3058" s="125"/>
    </row>
    <row r="3059" spans="1:5" ht="15.75" x14ac:dyDescent="0.25">
      <c r="A3059" s="121"/>
      <c r="B3059" s="122"/>
      <c r="C3059" s="123"/>
      <c r="D3059" s="126" t="s">
        <v>2829</v>
      </c>
      <c r="E3059" s="123"/>
    </row>
    <row r="3060" spans="1:5" x14ac:dyDescent="0.25">
      <c r="A3060" s="121"/>
      <c r="B3060" s="122"/>
      <c r="C3060" s="123"/>
      <c r="D3060" s="122"/>
      <c r="E3060" s="123"/>
    </row>
    <row r="3061" spans="1:5" x14ac:dyDescent="0.25">
      <c r="A3061" s="121"/>
      <c r="B3061" s="122"/>
      <c r="C3061" s="123"/>
      <c r="D3061" s="122" t="s">
        <v>2830</v>
      </c>
      <c r="E3061" s="123"/>
    </row>
    <row r="3062" spans="1:5" ht="15.75" thickBot="1" x14ac:dyDescent="0.3">
      <c r="A3062" s="127"/>
      <c r="B3062" s="124"/>
      <c r="C3062" s="125"/>
      <c r="D3062" s="122" t="s">
        <v>2831</v>
      </c>
      <c r="E3062" s="123"/>
    </row>
    <row r="3063" spans="1:5" ht="15.75" x14ac:dyDescent="0.25">
      <c r="A3063" s="128" t="s">
        <v>2832</v>
      </c>
      <c r="B3063" s="129"/>
      <c r="C3063" s="129"/>
      <c r="D3063" s="121" t="s">
        <v>2833</v>
      </c>
      <c r="E3063" s="123"/>
    </row>
    <row r="3064" spans="1:5" ht="15.75" x14ac:dyDescent="0.25">
      <c r="A3064" s="130"/>
      <c r="B3064" s="131"/>
      <c r="C3064" s="131"/>
      <c r="D3064" s="132" t="s">
        <v>2834</v>
      </c>
      <c r="E3064" s="120"/>
    </row>
    <row r="3065" spans="1:5" ht="77.25" x14ac:dyDescent="0.25">
      <c r="A3065" s="130"/>
      <c r="B3065" s="131"/>
      <c r="C3065" s="131"/>
      <c r="D3065" s="133" t="s">
        <v>2835</v>
      </c>
      <c r="E3065" s="134"/>
    </row>
    <row r="3066" spans="1:5" x14ac:dyDescent="0.25">
      <c r="A3066" s="130"/>
      <c r="B3066" s="129"/>
      <c r="C3066" s="129"/>
      <c r="D3066" s="135" t="s">
        <v>2836</v>
      </c>
      <c r="E3066" s="136"/>
    </row>
    <row r="3067" spans="1:5" x14ac:dyDescent="0.25">
      <c r="A3067" s="130"/>
      <c r="B3067" s="129"/>
      <c r="C3067" s="129"/>
      <c r="D3067" s="137"/>
      <c r="E3067" s="136"/>
    </row>
    <row r="3068" spans="1:5" x14ac:dyDescent="0.25">
      <c r="A3068" s="130"/>
      <c r="B3068" s="129"/>
      <c r="C3068" s="129"/>
      <c r="D3068" s="121"/>
      <c r="E3068" s="123"/>
    </row>
    <row r="3069" spans="1:5" x14ac:dyDescent="0.25">
      <c r="A3069" s="130"/>
      <c r="B3069" s="129"/>
      <c r="C3069" s="129"/>
      <c r="D3069" s="121"/>
      <c r="E3069" s="123"/>
    </row>
    <row r="3070" spans="1:5" x14ac:dyDescent="0.25">
      <c r="A3070" s="130"/>
      <c r="B3070" s="129"/>
      <c r="C3070" s="129"/>
      <c r="D3070" s="121"/>
      <c r="E3070" s="123"/>
    </row>
    <row r="3071" spans="1:5" ht="15.75" thickBot="1" x14ac:dyDescent="0.3">
      <c r="A3071" s="130"/>
      <c r="B3071" s="129"/>
      <c r="C3071" s="129"/>
      <c r="D3071" s="121"/>
      <c r="E3071" s="123"/>
    </row>
    <row r="3072" spans="1:5" ht="15.75" x14ac:dyDescent="0.25">
      <c r="A3072" s="130"/>
      <c r="B3072" s="129"/>
      <c r="C3072" s="129"/>
      <c r="D3072" s="138" t="s">
        <v>2837</v>
      </c>
      <c r="E3072" s="139">
        <f>SUM(E3027:E3045)</f>
        <v>64.749099975202782</v>
      </c>
    </row>
    <row r="3073" spans="1:5" ht="15.75" x14ac:dyDescent="0.25">
      <c r="A3073" s="130"/>
      <c r="B3073" s="129"/>
      <c r="C3073" s="129"/>
      <c r="D3073" s="138" t="s">
        <v>2822</v>
      </c>
      <c r="E3073" s="140">
        <f>E3046</f>
        <v>45</v>
      </c>
    </row>
    <row r="3074" spans="1:5" ht="15.75" x14ac:dyDescent="0.25">
      <c r="A3074" s="130"/>
      <c r="B3074" s="129"/>
      <c r="C3074" s="129"/>
      <c r="D3074" s="138" t="s">
        <v>2838</v>
      </c>
      <c r="E3074" s="141">
        <f>E3072/E3073</f>
        <v>1.4388688883378395</v>
      </c>
    </row>
    <row r="3075" spans="1:5" ht="15.75" x14ac:dyDescent="0.25">
      <c r="A3075" s="130"/>
      <c r="B3075" s="129"/>
      <c r="C3075" s="129"/>
      <c r="D3075" s="138" t="s">
        <v>2839</v>
      </c>
      <c r="E3075" s="141">
        <v>0.2</v>
      </c>
    </row>
    <row r="3076" spans="1:5" ht="15.75" x14ac:dyDescent="0.25">
      <c r="A3076" s="130"/>
      <c r="B3076" s="129"/>
      <c r="C3076" s="129"/>
      <c r="D3076" s="138" t="s">
        <v>2840</v>
      </c>
      <c r="E3076" s="141">
        <f>E3074+E3075</f>
        <v>1.6388688883378395</v>
      </c>
    </row>
    <row r="3077" spans="1:5" ht="15.75" x14ac:dyDescent="0.25">
      <c r="A3077" s="130"/>
      <c r="B3077" s="129"/>
      <c r="C3077" s="129"/>
      <c r="D3077" s="138" t="s">
        <v>2841</v>
      </c>
      <c r="E3077" s="142">
        <v>9</v>
      </c>
    </row>
    <row r="3078" spans="1:5" ht="16.5" thickBot="1" x14ac:dyDescent="0.3">
      <c r="A3078" s="143"/>
      <c r="B3078" s="144"/>
      <c r="C3078" s="144"/>
      <c r="D3078" s="138" t="s">
        <v>2842</v>
      </c>
      <c r="E3078" s="145">
        <f>E3076/E3077</f>
        <v>0.18209654314864884</v>
      </c>
    </row>
    <row r="3079" spans="1:5" x14ac:dyDescent="0.25">
      <c r="A3079" s="146"/>
      <c r="B3079" s="147"/>
      <c r="C3079" s="148"/>
      <c r="D3079" s="148"/>
      <c r="E3079" s="149"/>
    </row>
    <row r="3080" spans="1:5" ht="15.75" thickBot="1" x14ac:dyDescent="0.3">
      <c r="A3080" s="150"/>
      <c r="B3080" s="151"/>
      <c r="C3080" s="152"/>
      <c r="D3080" s="152"/>
      <c r="E3080" s="153"/>
    </row>
    <row r="3081" spans="1:5" ht="30" x14ac:dyDescent="0.4">
      <c r="A3081" s="70" t="s">
        <v>2814</v>
      </c>
      <c r="B3081" s="155" t="s">
        <v>2915</v>
      </c>
      <c r="C3081" s="154"/>
      <c r="D3081" s="72"/>
      <c r="E3081" s="73"/>
    </row>
    <row r="3082" spans="1:5" ht="15.75" thickBot="1" x14ac:dyDescent="0.3">
      <c r="A3082" s="74"/>
      <c r="B3082" s="75"/>
      <c r="C3082" s="75"/>
      <c r="D3082" s="75"/>
      <c r="E3082" s="76"/>
    </row>
    <row r="3083" spans="1:5" ht="15.75" thickBot="1" x14ac:dyDescent="0.3">
      <c r="A3083" s="77" t="s">
        <v>2816</v>
      </c>
      <c r="B3083" s="78" t="s">
        <v>2817</v>
      </c>
      <c r="C3083" s="79" t="s">
        <v>2818</v>
      </c>
      <c r="D3083" s="79" t="s">
        <v>2819</v>
      </c>
      <c r="E3083" s="80" t="s">
        <v>2820</v>
      </c>
    </row>
    <row r="3084" spans="1:5" ht="15.75" x14ac:dyDescent="0.25">
      <c r="A3084" s="81" t="s">
        <v>1815</v>
      </c>
      <c r="B3084" s="82">
        <v>1</v>
      </c>
      <c r="C3084" s="83"/>
      <c r="D3084" s="84">
        <f t="shared" ref="D3084:D3102" si="110">IF($A3084&lt;&gt;"",VLOOKUP($A3084,PRODUITS_ET_RECETTES,4,FALSE),"")</f>
        <v>9.59</v>
      </c>
      <c r="E3084" s="84">
        <f t="shared" ref="E3084:E3102" si="111">SUM(B3084*D3084)</f>
        <v>9.59</v>
      </c>
    </row>
    <row r="3085" spans="1:5" ht="15.75" x14ac:dyDescent="0.25">
      <c r="A3085" s="81" t="s">
        <v>2252</v>
      </c>
      <c r="B3085" s="85">
        <v>8.9999999999999993E-3</v>
      </c>
      <c r="C3085" s="86"/>
      <c r="D3085" s="87">
        <f t="shared" si="110"/>
        <v>100</v>
      </c>
      <c r="E3085" s="87">
        <f t="shared" si="111"/>
        <v>0.89999999999999991</v>
      </c>
    </row>
    <row r="3086" spans="1:5" ht="15.75" x14ac:dyDescent="0.25">
      <c r="A3086" s="81" t="s">
        <v>2260</v>
      </c>
      <c r="B3086" s="82">
        <v>0.25</v>
      </c>
      <c r="C3086" s="83"/>
      <c r="D3086" s="84">
        <f t="shared" si="110"/>
        <v>1.4155</v>
      </c>
      <c r="E3086" s="84">
        <f t="shared" si="111"/>
        <v>0.353875</v>
      </c>
    </row>
    <row r="3087" spans="1:5" ht="15.75" x14ac:dyDescent="0.25">
      <c r="A3087" s="81" t="s">
        <v>2427</v>
      </c>
      <c r="B3087" s="85">
        <v>2.5000000000000001E-2</v>
      </c>
      <c r="C3087" s="86"/>
      <c r="D3087" s="87">
        <f t="shared" si="110"/>
        <v>5.1357142857142861</v>
      </c>
      <c r="E3087" s="87">
        <f t="shared" si="111"/>
        <v>0.12839285714285717</v>
      </c>
    </row>
    <row r="3088" spans="1:5" ht="15.75" x14ac:dyDescent="0.25">
      <c r="A3088" s="81" t="s">
        <v>1005</v>
      </c>
      <c r="B3088" s="82">
        <v>0.09</v>
      </c>
      <c r="C3088" s="83"/>
      <c r="D3088" s="84">
        <f t="shared" si="110"/>
        <v>1.8125</v>
      </c>
      <c r="E3088" s="84">
        <f t="shared" si="111"/>
        <v>0.16312499999999999</v>
      </c>
    </row>
    <row r="3089" spans="1:5" x14ac:dyDescent="0.25">
      <c r="A3089" s="81" t="s">
        <v>2454</v>
      </c>
      <c r="B3089" s="85">
        <v>0</v>
      </c>
      <c r="C3089" s="88"/>
      <c r="D3089" s="87">
        <f t="shared" si="110"/>
        <v>0</v>
      </c>
      <c r="E3089" s="87">
        <f t="shared" si="111"/>
        <v>0</v>
      </c>
    </row>
    <row r="3090" spans="1:5" x14ac:dyDescent="0.25">
      <c r="A3090" s="81" t="s">
        <v>2454</v>
      </c>
      <c r="B3090" s="82">
        <v>0</v>
      </c>
      <c r="C3090" s="89"/>
      <c r="D3090" s="84">
        <f t="shared" si="110"/>
        <v>0</v>
      </c>
      <c r="E3090" s="84">
        <f t="shared" si="111"/>
        <v>0</v>
      </c>
    </row>
    <row r="3091" spans="1:5" x14ac:dyDescent="0.25">
      <c r="A3091" s="81" t="s">
        <v>2454</v>
      </c>
      <c r="B3091" s="85"/>
      <c r="C3091" s="88"/>
      <c r="D3091" s="87">
        <f t="shared" si="110"/>
        <v>0</v>
      </c>
      <c r="E3091" s="87">
        <f t="shared" si="111"/>
        <v>0</v>
      </c>
    </row>
    <row r="3092" spans="1:5" x14ac:dyDescent="0.25">
      <c r="A3092" s="81" t="s">
        <v>2454</v>
      </c>
      <c r="B3092" s="82"/>
      <c r="C3092" s="89"/>
      <c r="D3092" s="84">
        <f t="shared" si="110"/>
        <v>0</v>
      </c>
      <c r="E3092" s="84">
        <f t="shared" si="111"/>
        <v>0</v>
      </c>
    </row>
    <row r="3093" spans="1:5" x14ac:dyDescent="0.25">
      <c r="A3093" s="81" t="s">
        <v>2454</v>
      </c>
      <c r="B3093" s="85"/>
      <c r="C3093" s="88"/>
      <c r="D3093" s="87">
        <f t="shared" si="110"/>
        <v>0</v>
      </c>
      <c r="E3093" s="87">
        <f t="shared" si="111"/>
        <v>0</v>
      </c>
    </row>
    <row r="3094" spans="1:5" x14ac:dyDescent="0.25">
      <c r="A3094" s="81" t="s">
        <v>2454</v>
      </c>
      <c r="B3094" s="82"/>
      <c r="C3094" s="89"/>
      <c r="D3094" s="84">
        <f t="shared" si="110"/>
        <v>0</v>
      </c>
      <c r="E3094" s="84">
        <f t="shared" si="111"/>
        <v>0</v>
      </c>
    </row>
    <row r="3095" spans="1:5" x14ac:dyDescent="0.25">
      <c r="A3095" s="81" t="s">
        <v>2454</v>
      </c>
      <c r="B3095" s="85"/>
      <c r="C3095" s="88"/>
      <c r="D3095" s="87">
        <f t="shared" si="110"/>
        <v>0</v>
      </c>
      <c r="E3095" s="87">
        <f t="shared" si="111"/>
        <v>0</v>
      </c>
    </row>
    <row r="3096" spans="1:5" x14ac:dyDescent="0.25">
      <c r="A3096" s="81" t="s">
        <v>2454</v>
      </c>
      <c r="B3096" s="82"/>
      <c r="C3096" s="89"/>
      <c r="D3096" s="84">
        <f t="shared" si="110"/>
        <v>0</v>
      </c>
      <c r="E3096" s="84">
        <f t="shared" si="111"/>
        <v>0</v>
      </c>
    </row>
    <row r="3097" spans="1:5" x14ac:dyDescent="0.25">
      <c r="A3097" s="81" t="s">
        <v>2454</v>
      </c>
      <c r="B3097" s="85"/>
      <c r="C3097" s="88"/>
      <c r="D3097" s="87">
        <f t="shared" si="110"/>
        <v>0</v>
      </c>
      <c r="E3097" s="87">
        <f t="shared" si="111"/>
        <v>0</v>
      </c>
    </row>
    <row r="3098" spans="1:5" x14ac:dyDescent="0.25">
      <c r="A3098" s="81" t="s">
        <v>2454</v>
      </c>
      <c r="B3098" s="82"/>
      <c r="C3098" s="89"/>
      <c r="D3098" s="84">
        <f t="shared" si="110"/>
        <v>0</v>
      </c>
      <c r="E3098" s="84">
        <f t="shared" si="111"/>
        <v>0</v>
      </c>
    </row>
    <row r="3099" spans="1:5" x14ac:dyDescent="0.25">
      <c r="A3099" s="81" t="s">
        <v>2454</v>
      </c>
      <c r="B3099" s="90"/>
      <c r="C3099" s="91"/>
      <c r="D3099" s="92">
        <f t="shared" si="110"/>
        <v>0</v>
      </c>
      <c r="E3099" s="92">
        <f t="shared" si="111"/>
        <v>0</v>
      </c>
    </row>
    <row r="3100" spans="1:5" x14ac:dyDescent="0.25">
      <c r="A3100" s="81" t="s">
        <v>2454</v>
      </c>
      <c r="B3100" s="82"/>
      <c r="C3100" s="89"/>
      <c r="D3100" s="84">
        <f t="shared" si="110"/>
        <v>0</v>
      </c>
      <c r="E3100" s="84">
        <f t="shared" si="111"/>
        <v>0</v>
      </c>
    </row>
    <row r="3101" spans="1:5" x14ac:dyDescent="0.25">
      <c r="A3101" s="81" t="s">
        <v>2454</v>
      </c>
      <c r="B3101" s="85"/>
      <c r="C3101" s="88"/>
      <c r="D3101" s="87">
        <f t="shared" si="110"/>
        <v>0</v>
      </c>
      <c r="E3101" s="87">
        <f t="shared" si="111"/>
        <v>0</v>
      </c>
    </row>
    <row r="3102" spans="1:5" ht="15.75" thickBot="1" x14ac:dyDescent="0.3">
      <c r="A3102" s="81" t="s">
        <v>2454</v>
      </c>
      <c r="B3102" s="93"/>
      <c r="C3102" s="94"/>
      <c r="D3102" s="95">
        <f t="shared" si="110"/>
        <v>0</v>
      </c>
      <c r="E3102" s="95">
        <f t="shared" si="111"/>
        <v>0</v>
      </c>
    </row>
    <row r="3103" spans="1:5" ht="16.5" thickBot="1" x14ac:dyDescent="0.3">
      <c r="A3103" s="96" t="s">
        <v>2821</v>
      </c>
      <c r="B3103" s="97"/>
      <c r="C3103" s="97"/>
      <c r="D3103" s="98" t="s">
        <v>2822</v>
      </c>
      <c r="E3103" s="99">
        <v>1.8</v>
      </c>
    </row>
    <row r="3104" spans="1:5" ht="15.75" x14ac:dyDescent="0.25">
      <c r="A3104" s="100"/>
      <c r="B3104" s="97"/>
      <c r="C3104" s="101"/>
      <c r="D3104" s="102" t="s">
        <v>2823</v>
      </c>
      <c r="E3104" s="103" t="s">
        <v>2553</v>
      </c>
    </row>
    <row r="3105" spans="1:5" ht="15.75" x14ac:dyDescent="0.25">
      <c r="A3105" s="104"/>
      <c r="B3105" s="105"/>
      <c r="C3105" s="106"/>
      <c r="D3105" s="102" t="s">
        <v>2824</v>
      </c>
      <c r="E3105" s="107" t="s">
        <v>2825</v>
      </c>
    </row>
    <row r="3106" spans="1:5" ht="15.75" x14ac:dyDescent="0.25">
      <c r="A3106" s="108"/>
      <c r="B3106" s="105"/>
      <c r="C3106" s="106"/>
      <c r="D3106" s="102"/>
      <c r="E3106" s="109"/>
    </row>
    <row r="3107" spans="1:5" ht="16.5" thickBot="1" x14ac:dyDescent="0.3">
      <c r="A3107" s="108"/>
      <c r="B3107" s="105"/>
      <c r="C3107" s="106"/>
      <c r="D3107" s="110"/>
      <c r="E3107" s="111"/>
    </row>
    <row r="3108" spans="1:5" ht="15.75" x14ac:dyDescent="0.25">
      <c r="A3108" s="112"/>
      <c r="B3108" s="113"/>
      <c r="C3108" s="114"/>
      <c r="D3108" s="115" t="s">
        <v>2826</v>
      </c>
      <c r="E3108" s="116"/>
    </row>
    <row r="3109" spans="1:5" ht="15.75" x14ac:dyDescent="0.25">
      <c r="A3109" s="104"/>
      <c r="B3109" s="117"/>
      <c r="C3109" s="118"/>
      <c r="D3109" s="119" t="s">
        <v>2827</v>
      </c>
      <c r="E3109" s="120"/>
    </row>
    <row r="3110" spans="1:5" ht="15.75" x14ac:dyDescent="0.25">
      <c r="A3110" s="104"/>
      <c r="B3110" s="117"/>
      <c r="C3110" s="118"/>
      <c r="D3110" s="119" t="s">
        <v>2828</v>
      </c>
      <c r="E3110" s="120"/>
    </row>
    <row r="3111" spans="1:5" ht="15.75" x14ac:dyDescent="0.25">
      <c r="A3111" s="104"/>
      <c r="B3111" s="117"/>
      <c r="C3111" s="118"/>
      <c r="D3111" s="119"/>
      <c r="E3111" s="120"/>
    </row>
    <row r="3112" spans="1:5" ht="15.75" x14ac:dyDescent="0.25">
      <c r="A3112" s="121"/>
      <c r="B3112" s="117"/>
      <c r="C3112" s="118"/>
      <c r="D3112" s="119"/>
      <c r="E3112" s="120"/>
    </row>
    <row r="3113" spans="1:5" x14ac:dyDescent="0.25">
      <c r="A3113" s="121"/>
      <c r="B3113" s="122"/>
      <c r="C3113" s="123"/>
      <c r="D3113" s="122"/>
      <c r="E3113" s="123"/>
    </row>
    <row r="3114" spans="1:5" x14ac:dyDescent="0.25">
      <c r="A3114" s="121"/>
      <c r="B3114" s="122"/>
      <c r="C3114" s="123"/>
      <c r="D3114" s="122"/>
      <c r="E3114" s="123"/>
    </row>
    <row r="3115" spans="1:5" ht="15.75" thickBot="1" x14ac:dyDescent="0.3">
      <c r="A3115" s="121"/>
      <c r="B3115" s="122"/>
      <c r="C3115" s="123"/>
      <c r="D3115" s="124"/>
      <c r="E3115" s="125"/>
    </row>
    <row r="3116" spans="1:5" ht="15.75" x14ac:dyDescent="0.25">
      <c r="A3116" s="121"/>
      <c r="B3116" s="122"/>
      <c r="C3116" s="123"/>
      <c r="D3116" s="126" t="s">
        <v>2829</v>
      </c>
      <c r="E3116" s="123"/>
    </row>
    <row r="3117" spans="1:5" x14ac:dyDescent="0.25">
      <c r="A3117" s="121"/>
      <c r="B3117" s="122"/>
      <c r="C3117" s="123"/>
      <c r="D3117" s="122"/>
      <c r="E3117" s="123"/>
    </row>
    <row r="3118" spans="1:5" x14ac:dyDescent="0.25">
      <c r="A3118" s="121"/>
      <c r="B3118" s="122"/>
      <c r="C3118" s="123"/>
      <c r="D3118" s="122" t="s">
        <v>2830</v>
      </c>
      <c r="E3118" s="123"/>
    </row>
    <row r="3119" spans="1:5" ht="15.75" thickBot="1" x14ac:dyDescent="0.3">
      <c r="A3119" s="127"/>
      <c r="B3119" s="124"/>
      <c r="C3119" s="125"/>
      <c r="D3119" s="122" t="s">
        <v>2831</v>
      </c>
      <c r="E3119" s="123"/>
    </row>
    <row r="3120" spans="1:5" ht="15.75" x14ac:dyDescent="0.25">
      <c r="A3120" s="128" t="s">
        <v>2832</v>
      </c>
      <c r="B3120" s="129"/>
      <c r="C3120" s="129"/>
      <c r="D3120" s="121" t="s">
        <v>2833</v>
      </c>
      <c r="E3120" s="123"/>
    </row>
    <row r="3121" spans="1:5" ht="15.75" x14ac:dyDescent="0.25">
      <c r="A3121" s="130"/>
      <c r="B3121" s="131"/>
      <c r="C3121" s="131"/>
      <c r="D3121" s="132" t="s">
        <v>2834</v>
      </c>
      <c r="E3121" s="120"/>
    </row>
    <row r="3122" spans="1:5" ht="77.25" x14ac:dyDescent="0.25">
      <c r="A3122" s="130"/>
      <c r="B3122" s="131"/>
      <c r="C3122" s="131"/>
      <c r="D3122" s="133" t="s">
        <v>2835</v>
      </c>
      <c r="E3122" s="134"/>
    </row>
    <row r="3123" spans="1:5" x14ac:dyDescent="0.25">
      <c r="A3123" s="130"/>
      <c r="B3123" s="129"/>
      <c r="C3123" s="129"/>
      <c r="D3123" s="135" t="s">
        <v>2836</v>
      </c>
      <c r="E3123" s="136"/>
    </row>
    <row r="3124" spans="1:5" x14ac:dyDescent="0.25">
      <c r="A3124" s="130"/>
      <c r="B3124" s="129"/>
      <c r="C3124" s="129"/>
      <c r="D3124" s="137"/>
      <c r="E3124" s="136"/>
    </row>
    <row r="3125" spans="1:5" x14ac:dyDescent="0.25">
      <c r="A3125" s="130"/>
      <c r="B3125" s="129"/>
      <c r="C3125" s="129"/>
      <c r="D3125" s="121"/>
      <c r="E3125" s="123"/>
    </row>
    <row r="3126" spans="1:5" x14ac:dyDescent="0.25">
      <c r="A3126" s="130"/>
      <c r="B3126" s="129"/>
      <c r="C3126" s="129"/>
      <c r="D3126" s="121"/>
      <c r="E3126" s="123"/>
    </row>
    <row r="3127" spans="1:5" x14ac:dyDescent="0.25">
      <c r="A3127" s="130"/>
      <c r="B3127" s="129"/>
      <c r="C3127" s="129"/>
      <c r="D3127" s="121"/>
      <c r="E3127" s="123"/>
    </row>
    <row r="3128" spans="1:5" ht="15.75" thickBot="1" x14ac:dyDescent="0.3">
      <c r="A3128" s="130"/>
      <c r="B3128" s="129"/>
      <c r="C3128" s="129"/>
      <c r="D3128" s="121"/>
      <c r="E3128" s="123"/>
    </row>
    <row r="3129" spans="1:5" ht="15.75" x14ac:dyDescent="0.25">
      <c r="A3129" s="130"/>
      <c r="B3129" s="129"/>
      <c r="C3129" s="129"/>
      <c r="D3129" s="138" t="s">
        <v>2837</v>
      </c>
      <c r="E3129" s="139">
        <f>SUM(E3084:E3102)</f>
        <v>11.135392857142859</v>
      </c>
    </row>
    <row r="3130" spans="1:5" ht="15.75" x14ac:dyDescent="0.25">
      <c r="A3130" s="130"/>
      <c r="B3130" s="129"/>
      <c r="C3130" s="129"/>
      <c r="D3130" s="138" t="s">
        <v>2822</v>
      </c>
      <c r="E3130" s="140">
        <f>E3103</f>
        <v>1.8</v>
      </c>
    </row>
    <row r="3131" spans="1:5" ht="15.75" x14ac:dyDescent="0.25">
      <c r="A3131" s="130"/>
      <c r="B3131" s="129"/>
      <c r="C3131" s="129"/>
      <c r="D3131" s="138" t="s">
        <v>2838</v>
      </c>
      <c r="E3131" s="141">
        <f>E3129/E3130</f>
        <v>6.1863293650793665</v>
      </c>
    </row>
    <row r="3132" spans="1:5" ht="15.75" x14ac:dyDescent="0.25">
      <c r="A3132" s="130"/>
      <c r="B3132" s="129"/>
      <c r="C3132" s="129"/>
      <c r="D3132" s="138" t="s">
        <v>2839</v>
      </c>
      <c r="E3132" s="141">
        <v>0.2</v>
      </c>
    </row>
    <row r="3133" spans="1:5" ht="15.75" x14ac:dyDescent="0.25">
      <c r="A3133" s="130"/>
      <c r="B3133" s="129"/>
      <c r="C3133" s="129"/>
      <c r="D3133" s="138" t="s">
        <v>2840</v>
      </c>
      <c r="E3133" s="141">
        <f>E3131+E3132</f>
        <v>6.3863293650793667</v>
      </c>
    </row>
    <row r="3134" spans="1:5" ht="15.75" x14ac:dyDescent="0.25">
      <c r="A3134" s="130"/>
      <c r="B3134" s="129"/>
      <c r="C3134" s="129"/>
      <c r="D3134" s="138" t="s">
        <v>2841</v>
      </c>
      <c r="E3134" s="142">
        <v>0</v>
      </c>
    </row>
    <row r="3135" spans="1:5" ht="16.5" thickBot="1" x14ac:dyDescent="0.3">
      <c r="A3135" s="143"/>
      <c r="B3135" s="144"/>
      <c r="C3135" s="144"/>
      <c r="D3135" s="138" t="s">
        <v>2842</v>
      </c>
      <c r="E3135" s="145" t="e">
        <f>E3133/E3134</f>
        <v>#DIV/0!</v>
      </c>
    </row>
    <row r="3136" spans="1:5" x14ac:dyDescent="0.25">
      <c r="A3136" s="146"/>
      <c r="B3136" s="147"/>
      <c r="C3136" s="148"/>
      <c r="D3136" s="148"/>
      <c r="E3136" s="149"/>
    </row>
    <row r="3137" spans="1:5" ht="15.75" thickBot="1" x14ac:dyDescent="0.3">
      <c r="A3137" s="150"/>
      <c r="B3137" s="151"/>
      <c r="C3137" s="152"/>
      <c r="D3137" s="152"/>
      <c r="E3137" s="153"/>
    </row>
    <row r="3138" spans="1:5" ht="30" x14ac:dyDescent="0.4">
      <c r="A3138" s="70" t="s">
        <v>2814</v>
      </c>
      <c r="B3138" s="155" t="s">
        <v>585</v>
      </c>
      <c r="C3138" s="154"/>
      <c r="D3138" s="72"/>
      <c r="E3138" s="73"/>
    </row>
    <row r="3139" spans="1:5" ht="15.75" thickBot="1" x14ac:dyDescent="0.3">
      <c r="A3139" s="74"/>
      <c r="B3139" s="75"/>
      <c r="C3139" s="75"/>
      <c r="D3139" s="75"/>
      <c r="E3139" s="76"/>
    </row>
    <row r="3140" spans="1:5" ht="15.75" thickBot="1" x14ac:dyDescent="0.3">
      <c r="A3140" s="77" t="s">
        <v>2816</v>
      </c>
      <c r="B3140" s="78" t="s">
        <v>2817</v>
      </c>
      <c r="C3140" s="79" t="s">
        <v>2818</v>
      </c>
      <c r="D3140" s="79" t="s">
        <v>2819</v>
      </c>
      <c r="E3140" s="80" t="s">
        <v>2820</v>
      </c>
    </row>
    <row r="3141" spans="1:5" ht="15.75" x14ac:dyDescent="0.25">
      <c r="A3141" s="81" t="s">
        <v>1170</v>
      </c>
      <c r="B3141" s="82">
        <v>1</v>
      </c>
      <c r="C3141" s="83"/>
      <c r="D3141" s="84">
        <f t="shared" ref="D3141:D3159" si="112">IF($A3141&lt;&gt;"",VLOOKUP($A3141,PRODUITS_ET_RECETTES,4,FALSE),"")</f>
        <v>1.76</v>
      </c>
      <c r="E3141" s="84">
        <f t="shared" ref="E3141:E3159" si="113">SUM(B3141*D3141)</f>
        <v>1.76</v>
      </c>
    </row>
    <row r="3142" spans="1:5" ht="15.75" x14ac:dyDescent="0.25">
      <c r="A3142" s="81" t="s">
        <v>1439</v>
      </c>
      <c r="B3142" s="85">
        <v>4</v>
      </c>
      <c r="C3142" s="86"/>
      <c r="D3142" s="87">
        <f t="shared" si="112"/>
        <v>0.18099999999999997</v>
      </c>
      <c r="E3142" s="87">
        <f t="shared" si="113"/>
        <v>0.72399999999999987</v>
      </c>
    </row>
    <row r="3143" spans="1:5" ht="15.75" x14ac:dyDescent="0.25">
      <c r="A3143" s="81" t="s">
        <v>780</v>
      </c>
      <c r="B3143" s="82">
        <v>0.09</v>
      </c>
      <c r="C3143" s="83"/>
      <c r="D3143" s="84">
        <f t="shared" si="112"/>
        <v>3.3079999999999998</v>
      </c>
      <c r="E3143" s="84">
        <f t="shared" si="113"/>
        <v>0.29771999999999998</v>
      </c>
    </row>
    <row r="3144" spans="1:5" ht="15.75" x14ac:dyDescent="0.25">
      <c r="A3144" s="81" t="s">
        <v>2260</v>
      </c>
      <c r="B3144" s="85">
        <v>0.25</v>
      </c>
      <c r="C3144" s="86"/>
      <c r="D3144" s="87">
        <f t="shared" si="112"/>
        <v>1.4155</v>
      </c>
      <c r="E3144" s="87">
        <f t="shared" si="113"/>
        <v>0.353875</v>
      </c>
    </row>
    <row r="3145" spans="1:5" ht="15.75" x14ac:dyDescent="0.25">
      <c r="A3145" s="81"/>
      <c r="B3145" s="82"/>
      <c r="C3145" s="83"/>
      <c r="D3145" s="84" t="str">
        <f t="shared" si="112"/>
        <v/>
      </c>
      <c r="E3145" s="84"/>
    </row>
    <row r="3146" spans="1:5" x14ac:dyDescent="0.25">
      <c r="A3146" s="81" t="s">
        <v>2454</v>
      </c>
      <c r="B3146" s="85">
        <v>0</v>
      </c>
      <c r="C3146" s="88"/>
      <c r="D3146" s="87">
        <f t="shared" si="112"/>
        <v>0</v>
      </c>
      <c r="E3146" s="87">
        <f t="shared" si="113"/>
        <v>0</v>
      </c>
    </row>
    <row r="3147" spans="1:5" x14ac:dyDescent="0.25">
      <c r="A3147" s="81" t="s">
        <v>2454</v>
      </c>
      <c r="B3147" s="82">
        <v>0</v>
      </c>
      <c r="C3147" s="89"/>
      <c r="D3147" s="84">
        <f t="shared" si="112"/>
        <v>0</v>
      </c>
      <c r="E3147" s="84">
        <f t="shared" si="113"/>
        <v>0</v>
      </c>
    </row>
    <row r="3148" spans="1:5" x14ac:dyDescent="0.25">
      <c r="A3148" s="81" t="s">
        <v>2454</v>
      </c>
      <c r="B3148" s="85"/>
      <c r="C3148" s="88"/>
      <c r="D3148" s="87">
        <f t="shared" si="112"/>
        <v>0</v>
      </c>
      <c r="E3148" s="87">
        <f t="shared" si="113"/>
        <v>0</v>
      </c>
    </row>
    <row r="3149" spans="1:5" x14ac:dyDescent="0.25">
      <c r="A3149" s="81" t="s">
        <v>2454</v>
      </c>
      <c r="B3149" s="82"/>
      <c r="C3149" s="89"/>
      <c r="D3149" s="84">
        <f t="shared" si="112"/>
        <v>0</v>
      </c>
      <c r="E3149" s="84">
        <f t="shared" si="113"/>
        <v>0</v>
      </c>
    </row>
    <row r="3150" spans="1:5" x14ac:dyDescent="0.25">
      <c r="A3150" s="81" t="s">
        <v>2454</v>
      </c>
      <c r="B3150" s="85"/>
      <c r="C3150" s="88"/>
      <c r="D3150" s="87">
        <f t="shared" si="112"/>
        <v>0</v>
      </c>
      <c r="E3150" s="87">
        <f t="shared" si="113"/>
        <v>0</v>
      </c>
    </row>
    <row r="3151" spans="1:5" x14ac:dyDescent="0.25">
      <c r="A3151" s="81" t="s">
        <v>2454</v>
      </c>
      <c r="B3151" s="82"/>
      <c r="C3151" s="89"/>
      <c r="D3151" s="84">
        <f t="shared" si="112"/>
        <v>0</v>
      </c>
      <c r="E3151" s="84">
        <f t="shared" si="113"/>
        <v>0</v>
      </c>
    </row>
    <row r="3152" spans="1:5" x14ac:dyDescent="0.25">
      <c r="A3152" s="81" t="s">
        <v>2454</v>
      </c>
      <c r="B3152" s="85"/>
      <c r="C3152" s="88"/>
      <c r="D3152" s="87">
        <f t="shared" si="112"/>
        <v>0</v>
      </c>
      <c r="E3152" s="87">
        <f t="shared" si="113"/>
        <v>0</v>
      </c>
    </row>
    <row r="3153" spans="1:5" x14ac:dyDescent="0.25">
      <c r="A3153" s="81" t="s">
        <v>2454</v>
      </c>
      <c r="B3153" s="82"/>
      <c r="C3153" s="89"/>
      <c r="D3153" s="84">
        <f t="shared" si="112"/>
        <v>0</v>
      </c>
      <c r="E3153" s="84">
        <f t="shared" si="113"/>
        <v>0</v>
      </c>
    </row>
    <row r="3154" spans="1:5" x14ac:dyDescent="0.25">
      <c r="A3154" s="81" t="s">
        <v>2454</v>
      </c>
      <c r="B3154" s="85"/>
      <c r="C3154" s="88"/>
      <c r="D3154" s="87">
        <f t="shared" si="112"/>
        <v>0</v>
      </c>
      <c r="E3154" s="87">
        <f t="shared" si="113"/>
        <v>0</v>
      </c>
    </row>
    <row r="3155" spans="1:5" x14ac:dyDescent="0.25">
      <c r="A3155" s="81" t="s">
        <v>2454</v>
      </c>
      <c r="B3155" s="82"/>
      <c r="C3155" s="89"/>
      <c r="D3155" s="84">
        <f t="shared" si="112"/>
        <v>0</v>
      </c>
      <c r="E3155" s="84">
        <f t="shared" si="113"/>
        <v>0</v>
      </c>
    </row>
    <row r="3156" spans="1:5" x14ac:dyDescent="0.25">
      <c r="A3156" s="81" t="s">
        <v>2454</v>
      </c>
      <c r="B3156" s="90"/>
      <c r="C3156" s="91"/>
      <c r="D3156" s="92">
        <f t="shared" si="112"/>
        <v>0</v>
      </c>
      <c r="E3156" s="92">
        <f t="shared" si="113"/>
        <v>0</v>
      </c>
    </row>
    <row r="3157" spans="1:5" x14ac:dyDescent="0.25">
      <c r="A3157" s="81" t="s">
        <v>2454</v>
      </c>
      <c r="B3157" s="82"/>
      <c r="C3157" s="89"/>
      <c r="D3157" s="84">
        <f t="shared" si="112"/>
        <v>0</v>
      </c>
      <c r="E3157" s="84">
        <f t="shared" si="113"/>
        <v>0</v>
      </c>
    </row>
    <row r="3158" spans="1:5" x14ac:dyDescent="0.25">
      <c r="A3158" s="81" t="s">
        <v>2454</v>
      </c>
      <c r="B3158" s="85"/>
      <c r="C3158" s="88"/>
      <c r="D3158" s="87">
        <f t="shared" si="112"/>
        <v>0</v>
      </c>
      <c r="E3158" s="87">
        <f t="shared" si="113"/>
        <v>0</v>
      </c>
    </row>
    <row r="3159" spans="1:5" ht="15.75" thickBot="1" x14ac:dyDescent="0.3">
      <c r="A3159" s="81" t="s">
        <v>2454</v>
      </c>
      <c r="B3159" s="93"/>
      <c r="C3159" s="94"/>
      <c r="D3159" s="95">
        <f t="shared" si="112"/>
        <v>0</v>
      </c>
      <c r="E3159" s="95">
        <f t="shared" si="113"/>
        <v>0</v>
      </c>
    </row>
    <row r="3160" spans="1:5" ht="16.5" thickBot="1" x14ac:dyDescent="0.3">
      <c r="A3160" s="96" t="s">
        <v>2821</v>
      </c>
      <c r="B3160" s="97"/>
      <c r="C3160" s="97"/>
      <c r="D3160" s="98" t="s">
        <v>2822</v>
      </c>
      <c r="E3160" s="99">
        <v>1.5</v>
      </c>
    </row>
    <row r="3161" spans="1:5" ht="15.75" x14ac:dyDescent="0.25">
      <c r="A3161" s="100"/>
      <c r="B3161" s="97"/>
      <c r="C3161" s="101"/>
      <c r="D3161" s="102" t="s">
        <v>2823</v>
      </c>
      <c r="E3161" s="103" t="s">
        <v>2552</v>
      </c>
    </row>
    <row r="3162" spans="1:5" ht="15.75" x14ac:dyDescent="0.25">
      <c r="A3162" s="104"/>
      <c r="B3162" s="105"/>
      <c r="C3162" s="106"/>
      <c r="D3162" s="102" t="s">
        <v>2824</v>
      </c>
      <c r="E3162" s="107" t="s">
        <v>2825</v>
      </c>
    </row>
    <row r="3163" spans="1:5" ht="15.75" x14ac:dyDescent="0.25">
      <c r="A3163" s="108"/>
      <c r="B3163" s="105"/>
      <c r="C3163" s="106"/>
      <c r="D3163" s="102"/>
      <c r="E3163" s="109"/>
    </row>
    <row r="3164" spans="1:5" ht="16.5" thickBot="1" x14ac:dyDescent="0.3">
      <c r="A3164" s="108"/>
      <c r="B3164" s="105"/>
      <c r="C3164" s="106"/>
      <c r="D3164" s="110"/>
      <c r="E3164" s="111"/>
    </row>
    <row r="3165" spans="1:5" ht="15.75" x14ac:dyDescent="0.25">
      <c r="A3165" s="112"/>
      <c r="B3165" s="113"/>
      <c r="C3165" s="114"/>
      <c r="D3165" s="115" t="s">
        <v>2826</v>
      </c>
      <c r="E3165" s="116"/>
    </row>
    <row r="3166" spans="1:5" ht="15.75" x14ac:dyDescent="0.25">
      <c r="A3166" s="104"/>
      <c r="B3166" s="117"/>
      <c r="C3166" s="118"/>
      <c r="D3166" s="119" t="s">
        <v>2827</v>
      </c>
      <c r="E3166" s="120"/>
    </row>
    <row r="3167" spans="1:5" ht="15.75" x14ac:dyDescent="0.25">
      <c r="A3167" s="104"/>
      <c r="B3167" s="117"/>
      <c r="C3167" s="118"/>
      <c r="D3167" s="119" t="s">
        <v>2828</v>
      </c>
      <c r="E3167" s="120"/>
    </row>
    <row r="3168" spans="1:5" ht="15.75" x14ac:dyDescent="0.25">
      <c r="A3168" s="104"/>
      <c r="B3168" s="117"/>
      <c r="C3168" s="118"/>
      <c r="D3168" s="119"/>
      <c r="E3168" s="120"/>
    </row>
    <row r="3169" spans="1:5" ht="15.75" x14ac:dyDescent="0.25">
      <c r="A3169" s="121"/>
      <c r="B3169" s="117"/>
      <c r="C3169" s="118"/>
      <c r="D3169" s="119"/>
      <c r="E3169" s="120"/>
    </row>
    <row r="3170" spans="1:5" x14ac:dyDescent="0.25">
      <c r="A3170" s="121"/>
      <c r="B3170" s="122"/>
      <c r="C3170" s="123"/>
      <c r="D3170" s="122"/>
      <c r="E3170" s="123"/>
    </row>
    <row r="3171" spans="1:5" x14ac:dyDescent="0.25">
      <c r="A3171" s="121"/>
      <c r="B3171" s="122"/>
      <c r="C3171" s="123"/>
      <c r="D3171" s="122"/>
      <c r="E3171" s="123"/>
    </row>
    <row r="3172" spans="1:5" ht="15.75" thickBot="1" x14ac:dyDescent="0.3">
      <c r="A3172" s="121"/>
      <c r="B3172" s="122"/>
      <c r="C3172" s="123"/>
      <c r="D3172" s="124"/>
      <c r="E3172" s="125"/>
    </row>
    <row r="3173" spans="1:5" ht="15.75" x14ac:dyDescent="0.25">
      <c r="A3173" s="121"/>
      <c r="B3173" s="122"/>
      <c r="C3173" s="123"/>
      <c r="D3173" s="126" t="s">
        <v>2829</v>
      </c>
      <c r="E3173" s="123"/>
    </row>
    <row r="3174" spans="1:5" x14ac:dyDescent="0.25">
      <c r="A3174" s="121"/>
      <c r="B3174" s="122"/>
      <c r="C3174" s="123"/>
      <c r="D3174" s="122"/>
      <c r="E3174" s="123"/>
    </row>
    <row r="3175" spans="1:5" x14ac:dyDescent="0.25">
      <c r="A3175" s="121"/>
      <c r="B3175" s="122"/>
      <c r="C3175" s="123"/>
      <c r="D3175" s="122" t="s">
        <v>2830</v>
      </c>
      <c r="E3175" s="123"/>
    </row>
    <row r="3176" spans="1:5" ht="15.75" thickBot="1" x14ac:dyDescent="0.3">
      <c r="A3176" s="127"/>
      <c r="B3176" s="124"/>
      <c r="C3176" s="125"/>
      <c r="D3176" s="122" t="s">
        <v>2831</v>
      </c>
      <c r="E3176" s="123"/>
    </row>
    <row r="3177" spans="1:5" ht="15.75" x14ac:dyDescent="0.25">
      <c r="A3177" s="128" t="s">
        <v>2832</v>
      </c>
      <c r="B3177" s="129"/>
      <c r="C3177" s="129"/>
      <c r="D3177" s="121" t="s">
        <v>2833</v>
      </c>
      <c r="E3177" s="123"/>
    </row>
    <row r="3178" spans="1:5" ht="15.75" x14ac:dyDescent="0.25">
      <c r="A3178" s="130"/>
      <c r="B3178" s="131"/>
      <c r="C3178" s="131"/>
      <c r="D3178" s="132" t="s">
        <v>2834</v>
      </c>
      <c r="E3178" s="120"/>
    </row>
    <row r="3179" spans="1:5" ht="77.25" x14ac:dyDescent="0.25">
      <c r="A3179" s="130"/>
      <c r="B3179" s="131"/>
      <c r="C3179" s="131"/>
      <c r="D3179" s="133" t="s">
        <v>2835</v>
      </c>
      <c r="E3179" s="134"/>
    </row>
    <row r="3180" spans="1:5" x14ac:dyDescent="0.25">
      <c r="A3180" s="130"/>
      <c r="B3180" s="129"/>
      <c r="C3180" s="129"/>
      <c r="D3180" s="135" t="s">
        <v>2836</v>
      </c>
      <c r="E3180" s="136"/>
    </row>
    <row r="3181" spans="1:5" x14ac:dyDescent="0.25">
      <c r="A3181" s="130"/>
      <c r="B3181" s="129"/>
      <c r="C3181" s="129"/>
      <c r="D3181" s="137"/>
      <c r="E3181" s="136"/>
    </row>
    <row r="3182" spans="1:5" x14ac:dyDescent="0.25">
      <c r="A3182" s="130"/>
      <c r="B3182" s="129"/>
      <c r="C3182" s="129"/>
      <c r="D3182" s="121"/>
      <c r="E3182" s="123"/>
    </row>
    <row r="3183" spans="1:5" x14ac:dyDescent="0.25">
      <c r="A3183" s="130"/>
      <c r="B3183" s="129"/>
      <c r="C3183" s="129"/>
      <c r="D3183" s="121"/>
      <c r="E3183" s="123"/>
    </row>
    <row r="3184" spans="1:5" x14ac:dyDescent="0.25">
      <c r="A3184" s="130"/>
      <c r="B3184" s="129"/>
      <c r="C3184" s="129"/>
      <c r="D3184" s="121"/>
      <c r="E3184" s="123"/>
    </row>
    <row r="3185" spans="1:5" ht="15.75" thickBot="1" x14ac:dyDescent="0.3">
      <c r="A3185" s="130"/>
      <c r="B3185" s="129"/>
      <c r="C3185" s="129"/>
      <c r="D3185" s="121"/>
      <c r="E3185" s="123"/>
    </row>
    <row r="3186" spans="1:5" ht="15.75" x14ac:dyDescent="0.25">
      <c r="A3186" s="130"/>
      <c r="B3186" s="129"/>
      <c r="C3186" s="129"/>
      <c r="D3186" s="138" t="s">
        <v>2837</v>
      </c>
      <c r="E3186" s="139">
        <f>SUM(E3141:E3159)</f>
        <v>3.1355949999999999</v>
      </c>
    </row>
    <row r="3187" spans="1:5" ht="15.75" x14ac:dyDescent="0.25">
      <c r="A3187" s="130"/>
      <c r="B3187" s="129"/>
      <c r="C3187" s="129"/>
      <c r="D3187" s="138" t="s">
        <v>2822</v>
      </c>
      <c r="E3187" s="140">
        <f>E3160</f>
        <v>1.5</v>
      </c>
    </row>
    <row r="3188" spans="1:5" ht="15.75" x14ac:dyDescent="0.25">
      <c r="A3188" s="130"/>
      <c r="B3188" s="129"/>
      <c r="C3188" s="129"/>
      <c r="D3188" s="138" t="s">
        <v>2838</v>
      </c>
      <c r="E3188" s="141">
        <f>E3186/E3187</f>
        <v>2.0903966666666665</v>
      </c>
    </row>
    <row r="3189" spans="1:5" ht="15.75" x14ac:dyDescent="0.25">
      <c r="A3189" s="130"/>
      <c r="B3189" s="129"/>
      <c r="C3189" s="129"/>
      <c r="D3189" s="138" t="s">
        <v>2839</v>
      </c>
      <c r="E3189" s="141">
        <v>0.2</v>
      </c>
    </row>
    <row r="3190" spans="1:5" ht="15.75" x14ac:dyDescent="0.25">
      <c r="A3190" s="130"/>
      <c r="B3190" s="129"/>
      <c r="C3190" s="129"/>
      <c r="D3190" s="138" t="s">
        <v>2840</v>
      </c>
      <c r="E3190" s="141">
        <f>E3188+E3189</f>
        <v>2.2903966666666666</v>
      </c>
    </row>
    <row r="3191" spans="1:5" ht="15.75" x14ac:dyDescent="0.25">
      <c r="A3191" s="130"/>
      <c r="B3191" s="129"/>
      <c r="C3191" s="129"/>
      <c r="D3191" s="138" t="s">
        <v>2841</v>
      </c>
      <c r="E3191" s="142">
        <v>0</v>
      </c>
    </row>
    <row r="3192" spans="1:5" ht="16.5" thickBot="1" x14ac:dyDescent="0.3">
      <c r="A3192" s="143"/>
      <c r="B3192" s="144"/>
      <c r="C3192" s="144"/>
      <c r="D3192" s="138" t="s">
        <v>2842</v>
      </c>
      <c r="E3192" s="145" t="e">
        <f>E3190/E3191</f>
        <v>#DIV/0!</v>
      </c>
    </row>
    <row r="3193" spans="1:5" x14ac:dyDescent="0.25">
      <c r="A3193" s="146"/>
      <c r="B3193" s="147"/>
      <c r="C3193" s="148"/>
      <c r="D3193" s="148"/>
      <c r="E3193" s="149"/>
    </row>
    <row r="3194" spans="1:5" ht="15.75" thickBot="1" x14ac:dyDescent="0.3">
      <c r="A3194" s="150"/>
      <c r="B3194" s="151"/>
      <c r="C3194" s="152"/>
      <c r="D3194" s="152"/>
      <c r="E3194" s="153"/>
    </row>
    <row r="3195" spans="1:5" ht="30" x14ac:dyDescent="0.4">
      <c r="A3195" s="70" t="s">
        <v>2814</v>
      </c>
      <c r="B3195" s="155" t="s">
        <v>590</v>
      </c>
      <c r="C3195" s="154"/>
      <c r="D3195" s="72"/>
      <c r="E3195" s="73"/>
    </row>
    <row r="3196" spans="1:5" ht="15.75" thickBot="1" x14ac:dyDescent="0.3">
      <c r="A3196" s="74"/>
      <c r="B3196" s="75"/>
      <c r="C3196" s="75"/>
      <c r="D3196" s="75"/>
      <c r="E3196" s="76"/>
    </row>
    <row r="3197" spans="1:5" ht="15.75" thickBot="1" x14ac:dyDescent="0.3">
      <c r="A3197" s="77" t="s">
        <v>2816</v>
      </c>
      <c r="B3197" s="78" t="s">
        <v>2817</v>
      </c>
      <c r="C3197" s="79" t="s">
        <v>2818</v>
      </c>
      <c r="D3197" s="79" t="s">
        <v>2819</v>
      </c>
      <c r="E3197" s="80" t="s">
        <v>2820</v>
      </c>
    </row>
    <row r="3198" spans="1:5" ht="15.75" x14ac:dyDescent="0.25">
      <c r="A3198" s="81" t="s">
        <v>1170</v>
      </c>
      <c r="B3198" s="82">
        <v>0.73499999999999999</v>
      </c>
      <c r="C3198" s="83"/>
      <c r="D3198" s="84">
        <f t="shared" ref="D3198:D3216" si="114">IF($A3198&lt;&gt;"",VLOOKUP($A3198,PRODUITS_ET_RECETTES,4,FALSE),"")</f>
        <v>1.76</v>
      </c>
      <c r="E3198" s="84">
        <f t="shared" ref="E3198:E3216" si="115">SUM(B3198*D3198)</f>
        <v>1.2936000000000001</v>
      </c>
    </row>
    <row r="3199" spans="1:5" ht="15.75" x14ac:dyDescent="0.25">
      <c r="A3199" s="81" t="s">
        <v>571</v>
      </c>
      <c r="B3199" s="85">
        <v>0.73499999999999999</v>
      </c>
      <c r="C3199" s="86"/>
      <c r="D3199" s="87">
        <f t="shared" si="114"/>
        <v>5</v>
      </c>
      <c r="E3199" s="87">
        <f t="shared" si="115"/>
        <v>3.6749999999999998</v>
      </c>
    </row>
    <row r="3200" spans="1:5" ht="15.75" x14ac:dyDescent="0.25">
      <c r="A3200" s="6" t="s">
        <v>2899</v>
      </c>
      <c r="B3200" s="82">
        <v>24</v>
      </c>
      <c r="C3200" s="83"/>
      <c r="D3200" s="84" t="e">
        <f t="shared" si="114"/>
        <v>#N/A</v>
      </c>
      <c r="E3200" s="84" t="e">
        <f t="shared" si="115"/>
        <v>#N/A</v>
      </c>
    </row>
    <row r="3201" spans="1:5" ht="15.75" x14ac:dyDescent="0.25">
      <c r="A3201" s="81" t="s">
        <v>2260</v>
      </c>
      <c r="B3201" s="85">
        <v>0.24</v>
      </c>
      <c r="C3201" s="86"/>
      <c r="D3201" s="87">
        <f t="shared" si="114"/>
        <v>1.4155</v>
      </c>
      <c r="E3201" s="87">
        <f t="shared" si="115"/>
        <v>0.33971999999999997</v>
      </c>
    </row>
    <row r="3202" spans="1:5" ht="15.75" x14ac:dyDescent="0.25">
      <c r="A3202" s="81" t="s">
        <v>1005</v>
      </c>
      <c r="B3202" s="82">
        <v>0.03</v>
      </c>
      <c r="C3202" s="83"/>
      <c r="D3202" s="84">
        <f t="shared" si="114"/>
        <v>1.8125</v>
      </c>
      <c r="E3202" s="84">
        <f t="shared" si="115"/>
        <v>5.4375E-2</v>
      </c>
    </row>
    <row r="3203" spans="1:5" x14ac:dyDescent="0.25">
      <c r="A3203" s="81" t="s">
        <v>442</v>
      </c>
      <c r="B3203" s="85">
        <v>0.88200000000000001</v>
      </c>
      <c r="C3203" s="88"/>
      <c r="D3203" s="87">
        <f t="shared" si="114"/>
        <v>11.7485</v>
      </c>
      <c r="E3203" s="87">
        <f t="shared" si="115"/>
        <v>10.362177000000001</v>
      </c>
    </row>
    <row r="3204" spans="1:5" x14ac:dyDescent="0.25">
      <c r="A3204" s="81" t="s">
        <v>2454</v>
      </c>
      <c r="B3204" s="82">
        <v>0</v>
      </c>
      <c r="C3204" s="89"/>
      <c r="D3204" s="84">
        <f t="shared" si="114"/>
        <v>0</v>
      </c>
      <c r="E3204" s="84">
        <f t="shared" si="115"/>
        <v>0</v>
      </c>
    </row>
    <row r="3205" spans="1:5" x14ac:dyDescent="0.25">
      <c r="A3205" s="81"/>
      <c r="B3205" s="85"/>
      <c r="C3205" s="88"/>
      <c r="D3205" s="87" t="str">
        <f t="shared" si="114"/>
        <v/>
      </c>
      <c r="E3205" s="87" t="e">
        <f t="shared" si="115"/>
        <v>#VALUE!</v>
      </c>
    </row>
    <row r="3206" spans="1:5" x14ac:dyDescent="0.25">
      <c r="A3206" s="81" t="s">
        <v>2454</v>
      </c>
      <c r="B3206" s="82"/>
      <c r="C3206" s="89"/>
      <c r="D3206" s="84">
        <f t="shared" si="114"/>
        <v>0</v>
      </c>
      <c r="E3206" s="84">
        <f t="shared" si="115"/>
        <v>0</v>
      </c>
    </row>
    <row r="3207" spans="1:5" x14ac:dyDescent="0.25">
      <c r="A3207" s="81" t="s">
        <v>2454</v>
      </c>
      <c r="B3207" s="85"/>
      <c r="C3207" s="88"/>
      <c r="D3207" s="87">
        <f t="shared" si="114"/>
        <v>0</v>
      </c>
      <c r="E3207" s="87">
        <f t="shared" si="115"/>
        <v>0</v>
      </c>
    </row>
    <row r="3208" spans="1:5" x14ac:dyDescent="0.25">
      <c r="A3208" s="81" t="s">
        <v>2454</v>
      </c>
      <c r="B3208" s="82"/>
      <c r="C3208" s="89"/>
      <c r="D3208" s="84">
        <f t="shared" si="114"/>
        <v>0</v>
      </c>
      <c r="E3208" s="84">
        <f t="shared" si="115"/>
        <v>0</v>
      </c>
    </row>
    <row r="3209" spans="1:5" x14ac:dyDescent="0.25">
      <c r="A3209" s="81" t="s">
        <v>2454</v>
      </c>
      <c r="B3209" s="85"/>
      <c r="C3209" s="88"/>
      <c r="D3209" s="87">
        <f t="shared" si="114"/>
        <v>0</v>
      </c>
      <c r="E3209" s="87">
        <f t="shared" si="115"/>
        <v>0</v>
      </c>
    </row>
    <row r="3210" spans="1:5" x14ac:dyDescent="0.25">
      <c r="A3210" s="81" t="s">
        <v>2454</v>
      </c>
      <c r="B3210" s="82"/>
      <c r="C3210" s="89"/>
      <c r="D3210" s="84">
        <f t="shared" si="114"/>
        <v>0</v>
      </c>
      <c r="E3210" s="84">
        <f t="shared" si="115"/>
        <v>0</v>
      </c>
    </row>
    <row r="3211" spans="1:5" x14ac:dyDescent="0.25">
      <c r="A3211" s="81" t="s">
        <v>2454</v>
      </c>
      <c r="B3211" s="85"/>
      <c r="C3211" s="88"/>
      <c r="D3211" s="87">
        <f t="shared" si="114"/>
        <v>0</v>
      </c>
      <c r="E3211" s="87">
        <f t="shared" si="115"/>
        <v>0</v>
      </c>
    </row>
    <row r="3212" spans="1:5" x14ac:dyDescent="0.25">
      <c r="A3212" s="81" t="s">
        <v>2454</v>
      </c>
      <c r="B3212" s="82"/>
      <c r="C3212" s="89"/>
      <c r="D3212" s="84">
        <f t="shared" si="114"/>
        <v>0</v>
      </c>
      <c r="E3212" s="84">
        <f t="shared" si="115"/>
        <v>0</v>
      </c>
    </row>
    <row r="3213" spans="1:5" x14ac:dyDescent="0.25">
      <c r="A3213" s="81" t="s">
        <v>2454</v>
      </c>
      <c r="B3213" s="90"/>
      <c r="C3213" s="91"/>
      <c r="D3213" s="92">
        <f t="shared" si="114"/>
        <v>0</v>
      </c>
      <c r="E3213" s="92">
        <f t="shared" si="115"/>
        <v>0</v>
      </c>
    </row>
    <row r="3214" spans="1:5" x14ac:dyDescent="0.25">
      <c r="A3214" s="81" t="s">
        <v>2454</v>
      </c>
      <c r="B3214" s="82"/>
      <c r="C3214" s="89"/>
      <c r="D3214" s="84">
        <f t="shared" si="114"/>
        <v>0</v>
      </c>
      <c r="E3214" s="84">
        <f t="shared" si="115"/>
        <v>0</v>
      </c>
    </row>
    <row r="3215" spans="1:5" x14ac:dyDescent="0.25">
      <c r="A3215" s="81" t="s">
        <v>2454</v>
      </c>
      <c r="B3215" s="85"/>
      <c r="C3215" s="88"/>
      <c r="D3215" s="87">
        <f t="shared" si="114"/>
        <v>0</v>
      </c>
      <c r="E3215" s="87">
        <f t="shared" si="115"/>
        <v>0</v>
      </c>
    </row>
    <row r="3216" spans="1:5" ht="15.75" thickBot="1" x14ac:dyDescent="0.3">
      <c r="A3216" s="81" t="s">
        <v>2454</v>
      </c>
      <c r="B3216" s="93"/>
      <c r="C3216" s="94"/>
      <c r="D3216" s="95">
        <f t="shared" si="114"/>
        <v>0</v>
      </c>
      <c r="E3216" s="95">
        <f t="shared" si="115"/>
        <v>0</v>
      </c>
    </row>
    <row r="3217" spans="1:5" ht="16.5" thickBot="1" x14ac:dyDescent="0.3">
      <c r="A3217" s="96" t="s">
        <v>2821</v>
      </c>
      <c r="B3217" s="97"/>
      <c r="C3217" s="97"/>
      <c r="D3217" s="98" t="s">
        <v>2822</v>
      </c>
      <c r="E3217" s="99">
        <v>3</v>
      </c>
    </row>
    <row r="3218" spans="1:5" ht="15.75" x14ac:dyDescent="0.25">
      <c r="A3218" s="100"/>
      <c r="B3218" s="97"/>
      <c r="C3218" s="101"/>
      <c r="D3218" s="102" t="s">
        <v>2823</v>
      </c>
      <c r="E3218" s="103" t="s">
        <v>2552</v>
      </c>
    </row>
    <row r="3219" spans="1:5" ht="15.75" x14ac:dyDescent="0.25">
      <c r="A3219" s="104"/>
      <c r="B3219" s="105"/>
      <c r="C3219" s="106"/>
      <c r="D3219" s="102" t="s">
        <v>2824</v>
      </c>
      <c r="E3219" s="107" t="s">
        <v>2825</v>
      </c>
    </row>
    <row r="3220" spans="1:5" ht="15.75" x14ac:dyDescent="0.25">
      <c r="A3220" s="108"/>
      <c r="B3220" s="105"/>
      <c r="C3220" s="106"/>
      <c r="D3220" s="102"/>
      <c r="E3220" s="109"/>
    </row>
    <row r="3221" spans="1:5" ht="16.5" thickBot="1" x14ac:dyDescent="0.3">
      <c r="A3221" s="108"/>
      <c r="B3221" s="105"/>
      <c r="C3221" s="106"/>
      <c r="D3221" s="110"/>
      <c r="E3221" s="111"/>
    </row>
    <row r="3222" spans="1:5" ht="15.75" x14ac:dyDescent="0.25">
      <c r="A3222" s="112"/>
      <c r="B3222" s="113"/>
      <c r="C3222" s="114"/>
      <c r="D3222" s="115" t="s">
        <v>2826</v>
      </c>
      <c r="E3222" s="116"/>
    </row>
    <row r="3223" spans="1:5" ht="15.75" x14ac:dyDescent="0.25">
      <c r="A3223" s="104"/>
      <c r="B3223" s="117"/>
      <c r="C3223" s="118"/>
      <c r="D3223" s="119" t="s">
        <v>2827</v>
      </c>
      <c r="E3223" s="120"/>
    </row>
    <row r="3224" spans="1:5" ht="15.75" x14ac:dyDescent="0.25">
      <c r="A3224" s="104"/>
      <c r="B3224" s="117"/>
      <c r="C3224" s="118"/>
      <c r="D3224" s="119" t="s">
        <v>2828</v>
      </c>
      <c r="E3224" s="120"/>
    </row>
    <row r="3225" spans="1:5" ht="15.75" x14ac:dyDescent="0.25">
      <c r="A3225" s="104"/>
      <c r="B3225" s="117"/>
      <c r="C3225" s="118"/>
      <c r="D3225" s="119"/>
      <c r="E3225" s="120"/>
    </row>
    <row r="3226" spans="1:5" ht="15.75" x14ac:dyDescent="0.25">
      <c r="A3226" s="121"/>
      <c r="B3226" s="117"/>
      <c r="C3226" s="118"/>
      <c r="D3226" s="119"/>
      <c r="E3226" s="120"/>
    </row>
    <row r="3227" spans="1:5" x14ac:dyDescent="0.25">
      <c r="A3227" s="121"/>
      <c r="B3227" s="122"/>
      <c r="C3227" s="123"/>
      <c r="D3227" s="122"/>
      <c r="E3227" s="123"/>
    </row>
    <row r="3228" spans="1:5" x14ac:dyDescent="0.25">
      <c r="A3228" s="121"/>
      <c r="B3228" s="122"/>
      <c r="C3228" s="123"/>
      <c r="D3228" s="122"/>
      <c r="E3228" s="123"/>
    </row>
    <row r="3229" spans="1:5" ht="15.75" thickBot="1" x14ac:dyDescent="0.3">
      <c r="A3229" s="121"/>
      <c r="B3229" s="122"/>
      <c r="C3229" s="123"/>
      <c r="D3229" s="124"/>
      <c r="E3229" s="125"/>
    </row>
    <row r="3230" spans="1:5" ht="15.75" x14ac:dyDescent="0.25">
      <c r="A3230" s="121"/>
      <c r="B3230" s="122"/>
      <c r="C3230" s="123"/>
      <c r="D3230" s="126" t="s">
        <v>2829</v>
      </c>
      <c r="E3230" s="123"/>
    </row>
    <row r="3231" spans="1:5" x14ac:dyDescent="0.25">
      <c r="A3231" s="121"/>
      <c r="B3231" s="122"/>
      <c r="C3231" s="123"/>
      <c r="D3231" s="122"/>
      <c r="E3231" s="123"/>
    </row>
    <row r="3232" spans="1:5" x14ac:dyDescent="0.25">
      <c r="A3232" s="121"/>
      <c r="B3232" s="122"/>
      <c r="C3232" s="123"/>
      <c r="D3232" s="122" t="s">
        <v>2830</v>
      </c>
      <c r="E3232" s="123"/>
    </row>
    <row r="3233" spans="1:5" ht="15.75" thickBot="1" x14ac:dyDescent="0.3">
      <c r="A3233" s="127"/>
      <c r="B3233" s="124"/>
      <c r="C3233" s="125"/>
      <c r="D3233" s="122" t="s">
        <v>2831</v>
      </c>
      <c r="E3233" s="123"/>
    </row>
    <row r="3234" spans="1:5" ht="15.75" x14ac:dyDescent="0.25">
      <c r="A3234" s="128" t="s">
        <v>2832</v>
      </c>
      <c r="B3234" s="129"/>
      <c r="C3234" s="129"/>
      <c r="D3234" s="121" t="s">
        <v>2833</v>
      </c>
      <c r="E3234" s="123"/>
    </row>
    <row r="3235" spans="1:5" ht="15.75" x14ac:dyDescent="0.25">
      <c r="A3235" s="130"/>
      <c r="B3235" s="131"/>
      <c r="C3235" s="131"/>
      <c r="D3235" s="132" t="s">
        <v>2834</v>
      </c>
      <c r="E3235" s="120"/>
    </row>
    <row r="3236" spans="1:5" ht="77.25" x14ac:dyDescent="0.25">
      <c r="A3236" s="130"/>
      <c r="B3236" s="131"/>
      <c r="C3236" s="131"/>
      <c r="D3236" s="133" t="s">
        <v>2835</v>
      </c>
      <c r="E3236" s="134"/>
    </row>
    <row r="3237" spans="1:5" x14ac:dyDescent="0.25">
      <c r="A3237" s="130"/>
      <c r="B3237" s="129"/>
      <c r="C3237" s="129"/>
      <c r="D3237" s="135" t="s">
        <v>2836</v>
      </c>
      <c r="E3237" s="136"/>
    </row>
    <row r="3238" spans="1:5" x14ac:dyDescent="0.25">
      <c r="A3238" s="130"/>
      <c r="B3238" s="129"/>
      <c r="C3238" s="129"/>
      <c r="D3238" s="137"/>
      <c r="E3238" s="136"/>
    </row>
    <row r="3239" spans="1:5" x14ac:dyDescent="0.25">
      <c r="A3239" s="130"/>
      <c r="B3239" s="129"/>
      <c r="C3239" s="129"/>
      <c r="D3239" s="121"/>
      <c r="E3239" s="123"/>
    </row>
    <row r="3240" spans="1:5" x14ac:dyDescent="0.25">
      <c r="A3240" s="130"/>
      <c r="B3240" s="129"/>
      <c r="C3240" s="129"/>
      <c r="D3240" s="121"/>
      <c r="E3240" s="123"/>
    </row>
    <row r="3241" spans="1:5" x14ac:dyDescent="0.25">
      <c r="A3241" s="130"/>
      <c r="B3241" s="129"/>
      <c r="C3241" s="129"/>
      <c r="D3241" s="121"/>
      <c r="E3241" s="123"/>
    </row>
    <row r="3242" spans="1:5" ht="15.75" thickBot="1" x14ac:dyDescent="0.3">
      <c r="A3242" s="130"/>
      <c r="B3242" s="129"/>
      <c r="C3242" s="129"/>
      <c r="D3242" s="121"/>
      <c r="E3242" s="123"/>
    </row>
    <row r="3243" spans="1:5" ht="15.75" x14ac:dyDescent="0.25">
      <c r="A3243" s="130"/>
      <c r="B3243" s="129"/>
      <c r="C3243" s="129"/>
      <c r="D3243" s="138" t="s">
        <v>2837</v>
      </c>
      <c r="E3243" s="139" t="e">
        <f>SUM(E3198:E3216)</f>
        <v>#N/A</v>
      </c>
    </row>
    <row r="3244" spans="1:5" ht="15.75" x14ac:dyDescent="0.25">
      <c r="A3244" s="130"/>
      <c r="B3244" s="129"/>
      <c r="C3244" s="129"/>
      <c r="D3244" s="138" t="s">
        <v>2822</v>
      </c>
      <c r="E3244" s="140">
        <f>E3217</f>
        <v>3</v>
      </c>
    </row>
    <row r="3245" spans="1:5" ht="15.75" x14ac:dyDescent="0.25">
      <c r="A3245" s="130"/>
      <c r="B3245" s="129"/>
      <c r="C3245" s="129"/>
      <c r="D3245" s="138" t="s">
        <v>2838</v>
      </c>
      <c r="E3245" s="141" t="e">
        <f>E3243/E3244</f>
        <v>#N/A</v>
      </c>
    </row>
    <row r="3246" spans="1:5" ht="15.75" x14ac:dyDescent="0.25">
      <c r="A3246" s="130"/>
      <c r="B3246" s="129"/>
      <c r="C3246" s="129"/>
      <c r="D3246" s="138" t="s">
        <v>2839</v>
      </c>
      <c r="E3246" s="141">
        <v>0.2</v>
      </c>
    </row>
    <row r="3247" spans="1:5" ht="15.75" x14ac:dyDescent="0.25">
      <c r="A3247" s="130"/>
      <c r="B3247" s="129"/>
      <c r="C3247" s="129"/>
      <c r="D3247" s="138" t="s">
        <v>2840</v>
      </c>
      <c r="E3247" s="141" t="e">
        <f>E3245+E3246</f>
        <v>#N/A</v>
      </c>
    </row>
    <row r="3248" spans="1:5" ht="15.75" x14ac:dyDescent="0.25">
      <c r="A3248" s="130"/>
      <c r="B3248" s="129"/>
      <c r="C3248" s="129"/>
      <c r="D3248" s="138" t="s">
        <v>2841</v>
      </c>
      <c r="E3248" s="142">
        <v>0</v>
      </c>
    </row>
    <row r="3249" spans="1:5" ht="16.5" thickBot="1" x14ac:dyDescent="0.3">
      <c r="A3249" s="143"/>
      <c r="B3249" s="144"/>
      <c r="C3249" s="144"/>
      <c r="D3249" s="138" t="s">
        <v>2842</v>
      </c>
      <c r="E3249" s="145" t="e">
        <f>E3247/E3248</f>
        <v>#N/A</v>
      </c>
    </row>
    <row r="3250" spans="1:5" x14ac:dyDescent="0.25">
      <c r="A3250" s="146"/>
      <c r="B3250" s="147"/>
      <c r="C3250" s="148"/>
      <c r="D3250" s="148"/>
      <c r="E3250" s="149"/>
    </row>
    <row r="3251" spans="1:5" ht="15.75" thickBot="1" x14ac:dyDescent="0.3">
      <c r="A3251" s="150"/>
      <c r="B3251" s="151"/>
      <c r="C3251" s="152"/>
      <c r="D3251" s="152"/>
      <c r="E3251" s="153"/>
    </row>
    <row r="3252" spans="1:5" ht="30" x14ac:dyDescent="0.4">
      <c r="A3252" s="70" t="s">
        <v>2814</v>
      </c>
      <c r="B3252" s="155" t="s">
        <v>282</v>
      </c>
      <c r="C3252" s="154"/>
      <c r="D3252" s="72"/>
      <c r="E3252" s="73"/>
    </row>
    <row r="3253" spans="1:5" ht="15.75" thickBot="1" x14ac:dyDescent="0.3">
      <c r="A3253" s="74"/>
      <c r="B3253" s="75"/>
      <c r="C3253" s="75"/>
      <c r="D3253" s="75"/>
      <c r="E3253" s="76"/>
    </row>
    <row r="3254" spans="1:5" ht="15.75" thickBot="1" x14ac:dyDescent="0.3">
      <c r="A3254" s="77" t="s">
        <v>2816</v>
      </c>
      <c r="B3254" s="78" t="s">
        <v>2817</v>
      </c>
      <c r="C3254" s="79" t="s">
        <v>2818</v>
      </c>
      <c r="D3254" s="79" t="s">
        <v>2819</v>
      </c>
      <c r="E3254" s="80" t="s">
        <v>2820</v>
      </c>
    </row>
    <row r="3255" spans="1:5" ht="15.75" x14ac:dyDescent="0.25">
      <c r="A3255" s="81" t="s">
        <v>44</v>
      </c>
      <c r="B3255" s="82">
        <v>0.7</v>
      </c>
      <c r="C3255" s="83"/>
      <c r="D3255" s="84">
        <f t="shared" ref="D3255:D3273" si="116">IF($A3255&lt;&gt;"",VLOOKUP($A3255,PRODUITS_ET_RECETTES,4,FALSE),"")</f>
        <v>19.95</v>
      </c>
      <c r="E3255" s="84">
        <f t="shared" ref="E3255:E3273" si="117">SUM(B3255*D3255)</f>
        <v>13.964999999999998</v>
      </c>
    </row>
    <row r="3256" spans="1:5" ht="15.75" x14ac:dyDescent="0.25">
      <c r="A3256" s="81" t="s">
        <v>2260</v>
      </c>
      <c r="B3256" s="85">
        <v>1</v>
      </c>
      <c r="C3256" s="86"/>
      <c r="D3256" s="87">
        <f t="shared" si="116"/>
        <v>1.4155</v>
      </c>
      <c r="E3256" s="87">
        <f t="shared" si="117"/>
        <v>1.4155</v>
      </c>
    </row>
    <row r="3257" spans="1:5" ht="15.75" x14ac:dyDescent="0.25">
      <c r="A3257" s="81" t="s">
        <v>780</v>
      </c>
      <c r="B3257" s="82">
        <v>7.4999999999999997E-2</v>
      </c>
      <c r="C3257" s="83"/>
      <c r="D3257" s="84">
        <f t="shared" si="116"/>
        <v>3.3079999999999998</v>
      </c>
      <c r="E3257" s="84">
        <f t="shared" si="117"/>
        <v>0.24809999999999999</v>
      </c>
    </row>
    <row r="3258" spans="1:5" ht="15.75" x14ac:dyDescent="0.25">
      <c r="A3258" s="6" t="s">
        <v>2899</v>
      </c>
      <c r="B3258" s="85">
        <v>24</v>
      </c>
      <c r="C3258" s="86"/>
      <c r="D3258" s="87" t="e">
        <f t="shared" si="116"/>
        <v>#N/A</v>
      </c>
      <c r="E3258" s="87" t="e">
        <f t="shared" si="117"/>
        <v>#N/A</v>
      </c>
    </row>
    <row r="3259" spans="1:5" ht="15.75" x14ac:dyDescent="0.25">
      <c r="A3259" s="81" t="s">
        <v>571</v>
      </c>
      <c r="B3259" s="82">
        <v>0.6</v>
      </c>
      <c r="C3259" s="83"/>
      <c r="D3259" s="84">
        <f t="shared" si="116"/>
        <v>5</v>
      </c>
      <c r="E3259" s="84">
        <f t="shared" si="117"/>
        <v>3</v>
      </c>
    </row>
    <row r="3260" spans="1:5" x14ac:dyDescent="0.25">
      <c r="A3260" s="81" t="s">
        <v>2454</v>
      </c>
      <c r="B3260" s="85">
        <v>0</v>
      </c>
      <c r="C3260" s="88"/>
      <c r="D3260" s="87">
        <f t="shared" si="116"/>
        <v>0</v>
      </c>
      <c r="E3260" s="87">
        <f t="shared" si="117"/>
        <v>0</v>
      </c>
    </row>
    <row r="3261" spans="1:5" x14ac:dyDescent="0.25">
      <c r="A3261" s="81" t="s">
        <v>2454</v>
      </c>
      <c r="B3261" s="82">
        <v>0</v>
      </c>
      <c r="C3261" s="89"/>
      <c r="D3261" s="84">
        <f t="shared" si="116"/>
        <v>0</v>
      </c>
      <c r="E3261" s="84">
        <f t="shared" si="117"/>
        <v>0</v>
      </c>
    </row>
    <row r="3262" spans="1:5" x14ac:dyDescent="0.25">
      <c r="A3262" s="81" t="s">
        <v>2454</v>
      </c>
      <c r="B3262" s="85"/>
      <c r="C3262" s="88"/>
      <c r="D3262" s="87">
        <f t="shared" si="116"/>
        <v>0</v>
      </c>
      <c r="E3262" s="87">
        <f t="shared" si="117"/>
        <v>0</v>
      </c>
    </row>
    <row r="3263" spans="1:5" x14ac:dyDescent="0.25">
      <c r="A3263" s="81" t="s">
        <v>2454</v>
      </c>
      <c r="B3263" s="82"/>
      <c r="C3263" s="89"/>
      <c r="D3263" s="84">
        <f t="shared" si="116"/>
        <v>0</v>
      </c>
      <c r="E3263" s="84">
        <f t="shared" si="117"/>
        <v>0</v>
      </c>
    </row>
    <row r="3264" spans="1:5" x14ac:dyDescent="0.25">
      <c r="A3264" s="81" t="s">
        <v>2454</v>
      </c>
      <c r="B3264" s="85"/>
      <c r="C3264" s="88"/>
      <c r="D3264" s="87">
        <f t="shared" si="116"/>
        <v>0</v>
      </c>
      <c r="E3264" s="87">
        <f t="shared" si="117"/>
        <v>0</v>
      </c>
    </row>
    <row r="3265" spans="1:5" x14ac:dyDescent="0.25">
      <c r="A3265" s="81" t="s">
        <v>2454</v>
      </c>
      <c r="B3265" s="82"/>
      <c r="C3265" s="89"/>
      <c r="D3265" s="84">
        <f t="shared" si="116"/>
        <v>0</v>
      </c>
      <c r="E3265" s="84">
        <f t="shared" si="117"/>
        <v>0</v>
      </c>
    </row>
    <row r="3266" spans="1:5" x14ac:dyDescent="0.25">
      <c r="A3266" s="81" t="s">
        <v>2454</v>
      </c>
      <c r="B3266" s="85"/>
      <c r="C3266" s="88"/>
      <c r="D3266" s="87">
        <f t="shared" si="116"/>
        <v>0</v>
      </c>
      <c r="E3266" s="87">
        <f t="shared" si="117"/>
        <v>0</v>
      </c>
    </row>
    <row r="3267" spans="1:5" x14ac:dyDescent="0.25">
      <c r="A3267" s="81" t="s">
        <v>2454</v>
      </c>
      <c r="B3267" s="82"/>
      <c r="C3267" s="89"/>
      <c r="D3267" s="84">
        <f t="shared" si="116"/>
        <v>0</v>
      </c>
      <c r="E3267" s="84">
        <f t="shared" si="117"/>
        <v>0</v>
      </c>
    </row>
    <row r="3268" spans="1:5" x14ac:dyDescent="0.25">
      <c r="A3268" s="81" t="s">
        <v>2454</v>
      </c>
      <c r="B3268" s="85"/>
      <c r="C3268" s="88"/>
      <c r="D3268" s="87">
        <f t="shared" si="116"/>
        <v>0</v>
      </c>
      <c r="E3268" s="87">
        <f t="shared" si="117"/>
        <v>0</v>
      </c>
    </row>
    <row r="3269" spans="1:5" x14ac:dyDescent="0.25">
      <c r="A3269" s="81" t="s">
        <v>2454</v>
      </c>
      <c r="B3269" s="82"/>
      <c r="C3269" s="89"/>
      <c r="D3269" s="84">
        <f t="shared" si="116"/>
        <v>0</v>
      </c>
      <c r="E3269" s="84">
        <f t="shared" si="117"/>
        <v>0</v>
      </c>
    </row>
    <row r="3270" spans="1:5" x14ac:dyDescent="0.25">
      <c r="A3270" s="81" t="s">
        <v>2454</v>
      </c>
      <c r="B3270" s="90"/>
      <c r="C3270" s="91"/>
      <c r="D3270" s="92">
        <f t="shared" si="116"/>
        <v>0</v>
      </c>
      <c r="E3270" s="92">
        <f t="shared" si="117"/>
        <v>0</v>
      </c>
    </row>
    <row r="3271" spans="1:5" x14ac:dyDescent="0.25">
      <c r="A3271" s="81" t="s">
        <v>2454</v>
      </c>
      <c r="B3271" s="82"/>
      <c r="C3271" s="89"/>
      <c r="D3271" s="84">
        <f t="shared" si="116"/>
        <v>0</v>
      </c>
      <c r="E3271" s="84">
        <f t="shared" si="117"/>
        <v>0</v>
      </c>
    </row>
    <row r="3272" spans="1:5" x14ac:dyDescent="0.25">
      <c r="A3272" s="81" t="s">
        <v>2454</v>
      </c>
      <c r="B3272" s="85"/>
      <c r="C3272" s="88"/>
      <c r="D3272" s="87">
        <f t="shared" si="116"/>
        <v>0</v>
      </c>
      <c r="E3272" s="87">
        <f t="shared" si="117"/>
        <v>0</v>
      </c>
    </row>
    <row r="3273" spans="1:5" ht="15.75" thickBot="1" x14ac:dyDescent="0.3">
      <c r="A3273" s="81" t="s">
        <v>2454</v>
      </c>
      <c r="B3273" s="93"/>
      <c r="C3273" s="94"/>
      <c r="D3273" s="95">
        <f t="shared" si="116"/>
        <v>0</v>
      </c>
      <c r="E3273" s="95">
        <f t="shared" si="117"/>
        <v>0</v>
      </c>
    </row>
    <row r="3274" spans="1:5" ht="16.5" thickBot="1" x14ac:dyDescent="0.3">
      <c r="A3274" s="96" t="s">
        <v>2821</v>
      </c>
      <c r="B3274" s="97"/>
      <c r="C3274" s="97"/>
      <c r="D3274" s="98" t="s">
        <v>2822</v>
      </c>
      <c r="E3274" s="99">
        <v>3.5</v>
      </c>
    </row>
    <row r="3275" spans="1:5" ht="15.75" x14ac:dyDescent="0.25">
      <c r="A3275" s="100"/>
      <c r="B3275" s="97"/>
      <c r="C3275" s="101"/>
      <c r="D3275" s="102" t="s">
        <v>2823</v>
      </c>
      <c r="E3275" s="103" t="s">
        <v>2552</v>
      </c>
    </row>
    <row r="3276" spans="1:5" ht="15.75" x14ac:dyDescent="0.25">
      <c r="A3276" s="104"/>
      <c r="B3276" s="105"/>
      <c r="C3276" s="106"/>
      <c r="D3276" s="102" t="s">
        <v>2824</v>
      </c>
      <c r="E3276" s="107" t="s">
        <v>2825</v>
      </c>
    </row>
    <row r="3277" spans="1:5" ht="15.75" x14ac:dyDescent="0.25">
      <c r="A3277" s="108"/>
      <c r="B3277" s="105"/>
      <c r="C3277" s="106"/>
      <c r="D3277" s="102"/>
      <c r="E3277" s="109"/>
    </row>
    <row r="3278" spans="1:5" ht="16.5" thickBot="1" x14ac:dyDescent="0.3">
      <c r="A3278" s="108"/>
      <c r="B3278" s="105"/>
      <c r="C3278" s="106"/>
      <c r="D3278" s="110"/>
      <c r="E3278" s="111"/>
    </row>
    <row r="3279" spans="1:5" ht="15.75" x14ac:dyDescent="0.25">
      <c r="A3279" s="112"/>
      <c r="B3279" s="113"/>
      <c r="C3279" s="114"/>
      <c r="D3279" s="115" t="s">
        <v>2826</v>
      </c>
      <c r="E3279" s="116"/>
    </row>
    <row r="3280" spans="1:5" ht="15.75" x14ac:dyDescent="0.25">
      <c r="A3280" s="104"/>
      <c r="B3280" s="117"/>
      <c r="C3280" s="118"/>
      <c r="D3280" s="119" t="s">
        <v>2827</v>
      </c>
      <c r="E3280" s="120"/>
    </row>
    <row r="3281" spans="1:5" ht="15.75" x14ac:dyDescent="0.25">
      <c r="A3281" s="104"/>
      <c r="B3281" s="117"/>
      <c r="C3281" s="118"/>
      <c r="D3281" s="119" t="s">
        <v>2828</v>
      </c>
      <c r="E3281" s="120"/>
    </row>
    <row r="3282" spans="1:5" ht="15.75" x14ac:dyDescent="0.25">
      <c r="A3282" s="104"/>
      <c r="B3282" s="117"/>
      <c r="C3282" s="118"/>
      <c r="D3282" s="119"/>
      <c r="E3282" s="120"/>
    </row>
    <row r="3283" spans="1:5" ht="15.75" x14ac:dyDescent="0.25">
      <c r="A3283" s="121"/>
      <c r="B3283" s="117"/>
      <c r="C3283" s="118"/>
      <c r="D3283" s="119"/>
      <c r="E3283" s="120"/>
    </row>
    <row r="3284" spans="1:5" x14ac:dyDescent="0.25">
      <c r="A3284" s="121"/>
      <c r="B3284" s="122"/>
      <c r="C3284" s="123"/>
      <c r="D3284" s="122"/>
      <c r="E3284" s="123"/>
    </row>
    <row r="3285" spans="1:5" x14ac:dyDescent="0.25">
      <c r="A3285" s="121"/>
      <c r="B3285" s="122"/>
      <c r="C3285" s="123"/>
      <c r="D3285" s="122"/>
      <c r="E3285" s="123"/>
    </row>
    <row r="3286" spans="1:5" ht="15.75" thickBot="1" x14ac:dyDescent="0.3">
      <c r="A3286" s="121"/>
      <c r="B3286" s="122"/>
      <c r="C3286" s="123"/>
      <c r="D3286" s="124"/>
      <c r="E3286" s="125"/>
    </row>
    <row r="3287" spans="1:5" ht="15.75" x14ac:dyDescent="0.25">
      <c r="A3287" s="121"/>
      <c r="B3287" s="122"/>
      <c r="C3287" s="123"/>
      <c r="D3287" s="126" t="s">
        <v>2829</v>
      </c>
      <c r="E3287" s="123"/>
    </row>
    <row r="3288" spans="1:5" x14ac:dyDescent="0.25">
      <c r="A3288" s="121"/>
      <c r="B3288" s="122"/>
      <c r="C3288" s="123"/>
      <c r="D3288" s="122"/>
      <c r="E3288" s="123"/>
    </row>
    <row r="3289" spans="1:5" x14ac:dyDescent="0.25">
      <c r="A3289" s="121"/>
      <c r="B3289" s="122"/>
      <c r="C3289" s="123"/>
      <c r="D3289" s="122" t="s">
        <v>2830</v>
      </c>
      <c r="E3289" s="123"/>
    </row>
    <row r="3290" spans="1:5" ht="15.75" thickBot="1" x14ac:dyDescent="0.3">
      <c r="A3290" s="127"/>
      <c r="B3290" s="124"/>
      <c r="C3290" s="125"/>
      <c r="D3290" s="122" t="s">
        <v>2831</v>
      </c>
      <c r="E3290" s="123"/>
    </row>
    <row r="3291" spans="1:5" ht="15.75" x14ac:dyDescent="0.25">
      <c r="A3291" s="128" t="s">
        <v>2832</v>
      </c>
      <c r="B3291" s="129"/>
      <c r="C3291" s="129"/>
      <c r="D3291" s="121" t="s">
        <v>2833</v>
      </c>
      <c r="E3291" s="123"/>
    </row>
    <row r="3292" spans="1:5" ht="15.75" x14ac:dyDescent="0.25">
      <c r="A3292" s="130"/>
      <c r="B3292" s="131"/>
      <c r="C3292" s="131"/>
      <c r="D3292" s="132" t="s">
        <v>2834</v>
      </c>
      <c r="E3292" s="120"/>
    </row>
    <row r="3293" spans="1:5" ht="77.25" x14ac:dyDescent="0.25">
      <c r="A3293" s="130"/>
      <c r="B3293" s="131"/>
      <c r="C3293" s="131"/>
      <c r="D3293" s="133" t="s">
        <v>2835</v>
      </c>
      <c r="E3293" s="134"/>
    </row>
    <row r="3294" spans="1:5" x14ac:dyDescent="0.25">
      <c r="A3294" s="130"/>
      <c r="B3294" s="129"/>
      <c r="C3294" s="129"/>
      <c r="D3294" s="135" t="s">
        <v>2836</v>
      </c>
      <c r="E3294" s="136"/>
    </row>
    <row r="3295" spans="1:5" x14ac:dyDescent="0.25">
      <c r="A3295" s="130"/>
      <c r="B3295" s="129"/>
      <c r="C3295" s="129"/>
      <c r="D3295" s="137"/>
      <c r="E3295" s="136"/>
    </row>
    <row r="3296" spans="1:5" x14ac:dyDescent="0.25">
      <c r="A3296" s="130"/>
      <c r="B3296" s="129"/>
      <c r="C3296" s="129"/>
      <c r="D3296" s="121"/>
      <c r="E3296" s="123"/>
    </row>
    <row r="3297" spans="1:5" x14ac:dyDescent="0.25">
      <c r="A3297" s="130"/>
      <c r="B3297" s="129"/>
      <c r="C3297" s="129"/>
      <c r="D3297" s="121"/>
      <c r="E3297" s="123"/>
    </row>
    <row r="3298" spans="1:5" x14ac:dyDescent="0.25">
      <c r="A3298" s="130"/>
      <c r="B3298" s="129"/>
      <c r="C3298" s="129"/>
      <c r="D3298" s="121"/>
      <c r="E3298" s="123"/>
    </row>
    <row r="3299" spans="1:5" ht="15.75" thickBot="1" x14ac:dyDescent="0.3">
      <c r="A3299" s="130"/>
      <c r="B3299" s="129"/>
      <c r="C3299" s="129"/>
      <c r="D3299" s="121"/>
      <c r="E3299" s="123"/>
    </row>
    <row r="3300" spans="1:5" ht="15.75" x14ac:dyDescent="0.25">
      <c r="A3300" s="130"/>
      <c r="B3300" s="129"/>
      <c r="C3300" s="129"/>
      <c r="D3300" s="138" t="s">
        <v>2837</v>
      </c>
      <c r="E3300" s="139" t="e">
        <f>SUM(E3255:E3273)</f>
        <v>#N/A</v>
      </c>
    </row>
    <row r="3301" spans="1:5" ht="15.75" x14ac:dyDescent="0.25">
      <c r="A3301" s="130"/>
      <c r="B3301" s="129"/>
      <c r="C3301" s="129"/>
      <c r="D3301" s="138" t="s">
        <v>2822</v>
      </c>
      <c r="E3301" s="140">
        <f>E3274</f>
        <v>3.5</v>
      </c>
    </row>
    <row r="3302" spans="1:5" ht="15.75" x14ac:dyDescent="0.25">
      <c r="A3302" s="130"/>
      <c r="B3302" s="129"/>
      <c r="C3302" s="129"/>
      <c r="D3302" s="138" t="s">
        <v>2838</v>
      </c>
      <c r="E3302" s="141" t="e">
        <f>E3300/E3301</f>
        <v>#N/A</v>
      </c>
    </row>
    <row r="3303" spans="1:5" ht="15.75" x14ac:dyDescent="0.25">
      <c r="A3303" s="130"/>
      <c r="B3303" s="129"/>
      <c r="C3303" s="129"/>
      <c r="D3303" s="138" t="s">
        <v>2839</v>
      </c>
      <c r="E3303" s="141">
        <v>0.2</v>
      </c>
    </row>
    <row r="3304" spans="1:5" ht="15.75" x14ac:dyDescent="0.25">
      <c r="A3304" s="130"/>
      <c r="B3304" s="129"/>
      <c r="C3304" s="129"/>
      <c r="D3304" s="138" t="s">
        <v>2840</v>
      </c>
      <c r="E3304" s="141" t="e">
        <f>E3302+E3303</f>
        <v>#N/A</v>
      </c>
    </row>
    <row r="3305" spans="1:5" ht="15.75" x14ac:dyDescent="0.25">
      <c r="A3305" s="130"/>
      <c r="B3305" s="129"/>
      <c r="C3305" s="129"/>
      <c r="D3305" s="138" t="s">
        <v>2841</v>
      </c>
      <c r="E3305" s="142">
        <v>0</v>
      </c>
    </row>
    <row r="3306" spans="1:5" ht="16.5" thickBot="1" x14ac:dyDescent="0.3">
      <c r="A3306" s="143"/>
      <c r="B3306" s="144"/>
      <c r="C3306" s="144"/>
      <c r="D3306" s="138" t="s">
        <v>2842</v>
      </c>
      <c r="E3306" s="145" t="e">
        <f>E3304/E3305</f>
        <v>#N/A</v>
      </c>
    </row>
    <row r="3307" spans="1:5" x14ac:dyDescent="0.25">
      <c r="A3307" s="146"/>
      <c r="B3307" s="147"/>
      <c r="C3307" s="148"/>
      <c r="D3307" s="148"/>
      <c r="E3307" s="149"/>
    </row>
    <row r="3308" spans="1:5" ht="15.75" thickBot="1" x14ac:dyDescent="0.3">
      <c r="A3308" s="150"/>
      <c r="B3308" s="151"/>
      <c r="C3308" s="152"/>
      <c r="D3308" s="152"/>
      <c r="E3308" s="153"/>
    </row>
    <row r="3309" spans="1:5" ht="30" x14ac:dyDescent="0.4">
      <c r="A3309" s="70" t="s">
        <v>2814</v>
      </c>
      <c r="B3309" s="155" t="s">
        <v>280</v>
      </c>
      <c r="C3309" s="154"/>
      <c r="D3309" s="72"/>
      <c r="E3309" s="73"/>
    </row>
    <row r="3310" spans="1:5" ht="15.75" thickBot="1" x14ac:dyDescent="0.3">
      <c r="A3310" s="74"/>
      <c r="B3310" s="75"/>
      <c r="C3310" s="75"/>
      <c r="D3310" s="75"/>
      <c r="E3310" s="76"/>
    </row>
    <row r="3311" spans="1:5" ht="15.75" thickBot="1" x14ac:dyDescent="0.3">
      <c r="A3311" s="77" t="s">
        <v>2816</v>
      </c>
      <c r="B3311" s="78" t="s">
        <v>2817</v>
      </c>
      <c r="C3311" s="79" t="s">
        <v>2818</v>
      </c>
      <c r="D3311" s="79" t="s">
        <v>2819</v>
      </c>
      <c r="E3311" s="80" t="s">
        <v>2820</v>
      </c>
    </row>
    <row r="3312" spans="1:5" ht="15.75" x14ac:dyDescent="0.25">
      <c r="A3312" s="81" t="s">
        <v>44</v>
      </c>
      <c r="B3312" s="82">
        <v>0.5</v>
      </c>
      <c r="C3312" s="83"/>
      <c r="D3312" s="84">
        <f t="shared" ref="D3312:D3330" si="118">IF($A3312&lt;&gt;"",VLOOKUP($A3312,PRODUITS_ET_RECETTES,4,FALSE),"")</f>
        <v>19.95</v>
      </c>
      <c r="E3312" s="84">
        <f t="shared" ref="E3312:E3330" si="119">SUM(B3312*D3312)</f>
        <v>9.9749999999999996</v>
      </c>
    </row>
    <row r="3313" spans="1:5" ht="15.75" x14ac:dyDescent="0.25">
      <c r="A3313" s="81" t="s">
        <v>351</v>
      </c>
      <c r="B3313" s="85">
        <v>1</v>
      </c>
      <c r="C3313" s="86"/>
      <c r="D3313" s="87">
        <f t="shared" si="118"/>
        <v>1.91</v>
      </c>
      <c r="E3313" s="87">
        <f t="shared" si="119"/>
        <v>1.91</v>
      </c>
    </row>
    <row r="3314" spans="1:5" ht="15.75" x14ac:dyDescent="0.25">
      <c r="A3314" s="81" t="s">
        <v>162</v>
      </c>
      <c r="B3314" s="82">
        <v>1</v>
      </c>
      <c r="C3314" s="83"/>
      <c r="D3314" s="84">
        <f t="shared" si="118"/>
        <v>10.142070484581497</v>
      </c>
      <c r="E3314" s="84">
        <f t="shared" si="119"/>
        <v>10.142070484581497</v>
      </c>
    </row>
    <row r="3315" spans="1:5" ht="15.75" x14ac:dyDescent="0.25">
      <c r="A3315" s="81" t="s">
        <v>773</v>
      </c>
      <c r="B3315" s="85">
        <v>1.5</v>
      </c>
      <c r="C3315" s="86"/>
      <c r="D3315" s="87">
        <f t="shared" si="118"/>
        <v>0.74249999999999994</v>
      </c>
      <c r="E3315" s="87">
        <f t="shared" si="119"/>
        <v>1.11375</v>
      </c>
    </row>
    <row r="3316" spans="1:5" ht="15.75" x14ac:dyDescent="0.25">
      <c r="A3316" s="81" t="s">
        <v>2454</v>
      </c>
      <c r="B3316" s="82"/>
      <c r="C3316" s="83"/>
      <c r="D3316" s="84">
        <f t="shared" si="118"/>
        <v>0</v>
      </c>
      <c r="E3316" s="84">
        <f t="shared" si="119"/>
        <v>0</v>
      </c>
    </row>
    <row r="3317" spans="1:5" x14ac:dyDescent="0.25">
      <c r="A3317" s="81" t="s">
        <v>2454</v>
      </c>
      <c r="B3317" s="85"/>
      <c r="C3317" s="88"/>
      <c r="D3317" s="87">
        <f t="shared" si="118"/>
        <v>0</v>
      </c>
      <c r="E3317" s="87">
        <f t="shared" si="119"/>
        <v>0</v>
      </c>
    </row>
    <row r="3318" spans="1:5" x14ac:dyDescent="0.25">
      <c r="A3318" s="81" t="s">
        <v>2454</v>
      </c>
      <c r="B3318" s="82"/>
      <c r="C3318" s="89"/>
      <c r="D3318" s="84">
        <f t="shared" si="118"/>
        <v>0</v>
      </c>
      <c r="E3318" s="84">
        <f t="shared" si="119"/>
        <v>0</v>
      </c>
    </row>
    <row r="3319" spans="1:5" x14ac:dyDescent="0.25">
      <c r="A3319" s="81" t="s">
        <v>2454</v>
      </c>
      <c r="B3319" s="85"/>
      <c r="C3319" s="88"/>
      <c r="D3319" s="87">
        <f t="shared" si="118"/>
        <v>0</v>
      </c>
      <c r="E3319" s="87">
        <f t="shared" si="119"/>
        <v>0</v>
      </c>
    </row>
    <row r="3320" spans="1:5" x14ac:dyDescent="0.25">
      <c r="A3320" s="81" t="s">
        <v>2454</v>
      </c>
      <c r="B3320" s="82"/>
      <c r="C3320" s="89"/>
      <c r="D3320" s="84">
        <f t="shared" si="118"/>
        <v>0</v>
      </c>
      <c r="E3320" s="84">
        <f t="shared" si="119"/>
        <v>0</v>
      </c>
    </row>
    <row r="3321" spans="1:5" x14ac:dyDescent="0.25">
      <c r="A3321" s="81" t="s">
        <v>2454</v>
      </c>
      <c r="B3321" s="85"/>
      <c r="C3321" s="88"/>
      <c r="D3321" s="87">
        <f t="shared" si="118"/>
        <v>0</v>
      </c>
      <c r="E3321" s="87">
        <f t="shared" si="119"/>
        <v>0</v>
      </c>
    </row>
    <row r="3322" spans="1:5" x14ac:dyDescent="0.25">
      <c r="A3322" s="81" t="s">
        <v>2454</v>
      </c>
      <c r="B3322" s="82"/>
      <c r="C3322" s="89"/>
      <c r="D3322" s="84">
        <f t="shared" si="118"/>
        <v>0</v>
      </c>
      <c r="E3322" s="84">
        <f t="shared" si="119"/>
        <v>0</v>
      </c>
    </row>
    <row r="3323" spans="1:5" x14ac:dyDescent="0.25">
      <c r="A3323" s="81" t="s">
        <v>2454</v>
      </c>
      <c r="B3323" s="85"/>
      <c r="C3323" s="88"/>
      <c r="D3323" s="87">
        <f t="shared" si="118"/>
        <v>0</v>
      </c>
      <c r="E3323" s="87">
        <f t="shared" si="119"/>
        <v>0</v>
      </c>
    </row>
    <row r="3324" spans="1:5" x14ac:dyDescent="0.25">
      <c r="A3324" s="81" t="s">
        <v>2454</v>
      </c>
      <c r="B3324" s="82"/>
      <c r="C3324" s="89"/>
      <c r="D3324" s="84">
        <f t="shared" si="118"/>
        <v>0</v>
      </c>
      <c r="E3324" s="84">
        <f t="shared" si="119"/>
        <v>0</v>
      </c>
    </row>
    <row r="3325" spans="1:5" x14ac:dyDescent="0.25">
      <c r="A3325" s="81" t="s">
        <v>2454</v>
      </c>
      <c r="B3325" s="85"/>
      <c r="C3325" s="88"/>
      <c r="D3325" s="87">
        <f t="shared" si="118"/>
        <v>0</v>
      </c>
      <c r="E3325" s="87">
        <f t="shared" si="119"/>
        <v>0</v>
      </c>
    </row>
    <row r="3326" spans="1:5" x14ac:dyDescent="0.25">
      <c r="A3326" s="81" t="s">
        <v>2454</v>
      </c>
      <c r="B3326" s="82"/>
      <c r="C3326" s="89"/>
      <c r="D3326" s="84">
        <f t="shared" si="118"/>
        <v>0</v>
      </c>
      <c r="E3326" s="84">
        <f t="shared" si="119"/>
        <v>0</v>
      </c>
    </row>
    <row r="3327" spans="1:5" x14ac:dyDescent="0.25">
      <c r="A3327" s="81" t="s">
        <v>2454</v>
      </c>
      <c r="B3327" s="90"/>
      <c r="C3327" s="91"/>
      <c r="D3327" s="92">
        <f t="shared" si="118"/>
        <v>0</v>
      </c>
      <c r="E3327" s="92">
        <f t="shared" si="119"/>
        <v>0</v>
      </c>
    </row>
    <row r="3328" spans="1:5" x14ac:dyDescent="0.25">
      <c r="A3328" s="81" t="s">
        <v>2454</v>
      </c>
      <c r="B3328" s="82"/>
      <c r="C3328" s="89"/>
      <c r="D3328" s="84">
        <f t="shared" si="118"/>
        <v>0</v>
      </c>
      <c r="E3328" s="84">
        <f t="shared" si="119"/>
        <v>0</v>
      </c>
    </row>
    <row r="3329" spans="1:5" x14ac:dyDescent="0.25">
      <c r="A3329" s="81" t="s">
        <v>2454</v>
      </c>
      <c r="B3329" s="85"/>
      <c r="C3329" s="88"/>
      <c r="D3329" s="87">
        <f t="shared" si="118"/>
        <v>0</v>
      </c>
      <c r="E3329" s="87">
        <f t="shared" si="119"/>
        <v>0</v>
      </c>
    </row>
    <row r="3330" spans="1:5" ht="15.75" thickBot="1" x14ac:dyDescent="0.3">
      <c r="A3330" s="81" t="s">
        <v>2454</v>
      </c>
      <c r="B3330" s="93"/>
      <c r="C3330" s="94"/>
      <c r="D3330" s="95">
        <f t="shared" si="118"/>
        <v>0</v>
      </c>
      <c r="E3330" s="95">
        <f t="shared" si="119"/>
        <v>0</v>
      </c>
    </row>
    <row r="3331" spans="1:5" ht="16.5" thickBot="1" x14ac:dyDescent="0.3">
      <c r="A3331" s="96" t="s">
        <v>2821</v>
      </c>
      <c r="B3331" s="97"/>
      <c r="C3331" s="97"/>
      <c r="D3331" s="98" t="s">
        <v>2822</v>
      </c>
      <c r="E3331" s="99">
        <v>4</v>
      </c>
    </row>
    <row r="3332" spans="1:5" ht="15.75" x14ac:dyDescent="0.25">
      <c r="A3332" s="100"/>
      <c r="B3332" s="97"/>
      <c r="C3332" s="101"/>
      <c r="D3332" s="102" t="s">
        <v>2823</v>
      </c>
      <c r="E3332" s="103" t="s">
        <v>2552</v>
      </c>
    </row>
    <row r="3333" spans="1:5" ht="15.75" x14ac:dyDescent="0.25">
      <c r="A3333" s="104"/>
      <c r="B3333" s="105"/>
      <c r="C3333" s="106"/>
      <c r="D3333" s="102" t="s">
        <v>2824</v>
      </c>
      <c r="E3333" s="107" t="s">
        <v>2825</v>
      </c>
    </row>
    <row r="3334" spans="1:5" ht="15.75" x14ac:dyDescent="0.25">
      <c r="A3334" s="108"/>
      <c r="B3334" s="105"/>
      <c r="C3334" s="106"/>
      <c r="D3334" s="102"/>
      <c r="E3334" s="109"/>
    </row>
    <row r="3335" spans="1:5" ht="16.5" thickBot="1" x14ac:dyDescent="0.3">
      <c r="A3335" s="108"/>
      <c r="B3335" s="105"/>
      <c r="C3335" s="106"/>
      <c r="D3335" s="110"/>
      <c r="E3335" s="111"/>
    </row>
    <row r="3336" spans="1:5" ht="15.75" x14ac:dyDescent="0.25">
      <c r="A3336" s="112"/>
      <c r="B3336" s="113"/>
      <c r="C3336" s="114"/>
      <c r="D3336" s="115" t="s">
        <v>2826</v>
      </c>
      <c r="E3336" s="116"/>
    </row>
    <row r="3337" spans="1:5" ht="15.75" x14ac:dyDescent="0.25">
      <c r="A3337" s="104"/>
      <c r="B3337" s="117"/>
      <c r="C3337" s="118"/>
      <c r="D3337" s="119" t="s">
        <v>2827</v>
      </c>
      <c r="E3337" s="120"/>
    </row>
    <row r="3338" spans="1:5" ht="15.75" x14ac:dyDescent="0.25">
      <c r="A3338" s="104"/>
      <c r="B3338" s="117"/>
      <c r="C3338" s="118"/>
      <c r="D3338" s="119" t="s">
        <v>2828</v>
      </c>
      <c r="E3338" s="120"/>
    </row>
    <row r="3339" spans="1:5" ht="15.75" x14ac:dyDescent="0.25">
      <c r="A3339" s="104"/>
      <c r="B3339" s="117"/>
      <c r="C3339" s="118"/>
      <c r="D3339" s="119"/>
      <c r="E3339" s="120"/>
    </row>
    <row r="3340" spans="1:5" ht="15.75" x14ac:dyDescent="0.25">
      <c r="A3340" s="121"/>
      <c r="B3340" s="117"/>
      <c r="C3340" s="118"/>
      <c r="D3340" s="119"/>
      <c r="E3340" s="120"/>
    </row>
    <row r="3341" spans="1:5" x14ac:dyDescent="0.25">
      <c r="A3341" s="121"/>
      <c r="B3341" s="122"/>
      <c r="C3341" s="123"/>
      <c r="D3341" s="122"/>
      <c r="E3341" s="123"/>
    </row>
    <row r="3342" spans="1:5" x14ac:dyDescent="0.25">
      <c r="A3342" s="121"/>
      <c r="B3342" s="122"/>
      <c r="C3342" s="123"/>
      <c r="D3342" s="122"/>
      <c r="E3342" s="123"/>
    </row>
    <row r="3343" spans="1:5" ht="15.75" thickBot="1" x14ac:dyDescent="0.3">
      <c r="A3343" s="121"/>
      <c r="B3343" s="122"/>
      <c r="C3343" s="123"/>
      <c r="D3343" s="124"/>
      <c r="E3343" s="125"/>
    </row>
    <row r="3344" spans="1:5" ht="15.75" x14ac:dyDescent="0.25">
      <c r="A3344" s="121"/>
      <c r="B3344" s="122"/>
      <c r="C3344" s="123"/>
      <c r="D3344" s="126" t="s">
        <v>2829</v>
      </c>
      <c r="E3344" s="123"/>
    </row>
    <row r="3345" spans="1:5" x14ac:dyDescent="0.25">
      <c r="A3345" s="121"/>
      <c r="B3345" s="122"/>
      <c r="C3345" s="123"/>
      <c r="D3345" s="122"/>
      <c r="E3345" s="123"/>
    </row>
    <row r="3346" spans="1:5" x14ac:dyDescent="0.25">
      <c r="A3346" s="121"/>
      <c r="B3346" s="122"/>
      <c r="C3346" s="123"/>
      <c r="D3346" s="122" t="s">
        <v>2830</v>
      </c>
      <c r="E3346" s="123"/>
    </row>
    <row r="3347" spans="1:5" ht="15.75" thickBot="1" x14ac:dyDescent="0.3">
      <c r="A3347" s="127"/>
      <c r="B3347" s="124"/>
      <c r="C3347" s="125"/>
      <c r="D3347" s="122" t="s">
        <v>2831</v>
      </c>
      <c r="E3347" s="123"/>
    </row>
    <row r="3348" spans="1:5" ht="15.75" x14ac:dyDescent="0.25">
      <c r="A3348" s="128" t="s">
        <v>2832</v>
      </c>
      <c r="B3348" s="129"/>
      <c r="C3348" s="129"/>
      <c r="D3348" s="121" t="s">
        <v>2833</v>
      </c>
      <c r="E3348" s="123"/>
    </row>
    <row r="3349" spans="1:5" ht="15.75" x14ac:dyDescent="0.25">
      <c r="A3349" s="130"/>
      <c r="B3349" s="131"/>
      <c r="C3349" s="131"/>
      <c r="D3349" s="132" t="s">
        <v>2834</v>
      </c>
      <c r="E3349" s="120"/>
    </row>
    <row r="3350" spans="1:5" ht="77.25" x14ac:dyDescent="0.25">
      <c r="A3350" s="130"/>
      <c r="B3350" s="131"/>
      <c r="C3350" s="131"/>
      <c r="D3350" s="133" t="s">
        <v>2835</v>
      </c>
      <c r="E3350" s="134"/>
    </row>
    <row r="3351" spans="1:5" x14ac:dyDescent="0.25">
      <c r="A3351" s="130"/>
      <c r="B3351" s="129"/>
      <c r="C3351" s="129"/>
      <c r="D3351" s="135" t="s">
        <v>2836</v>
      </c>
      <c r="E3351" s="136"/>
    </row>
    <row r="3352" spans="1:5" x14ac:dyDescent="0.25">
      <c r="A3352" s="130"/>
      <c r="B3352" s="129"/>
      <c r="C3352" s="129"/>
      <c r="D3352" s="137"/>
      <c r="E3352" s="136"/>
    </row>
    <row r="3353" spans="1:5" x14ac:dyDescent="0.25">
      <c r="A3353" s="130"/>
      <c r="B3353" s="129"/>
      <c r="C3353" s="129"/>
      <c r="D3353" s="121"/>
      <c r="E3353" s="123"/>
    </row>
    <row r="3354" spans="1:5" x14ac:dyDescent="0.25">
      <c r="A3354" s="130"/>
      <c r="B3354" s="129"/>
      <c r="C3354" s="129"/>
      <c r="D3354" s="121"/>
      <c r="E3354" s="123"/>
    </row>
    <row r="3355" spans="1:5" x14ac:dyDescent="0.25">
      <c r="A3355" s="130"/>
      <c r="B3355" s="129"/>
      <c r="C3355" s="129"/>
      <c r="D3355" s="121"/>
      <c r="E3355" s="123"/>
    </row>
    <row r="3356" spans="1:5" ht="15.75" thickBot="1" x14ac:dyDescent="0.3">
      <c r="A3356" s="130"/>
      <c r="B3356" s="129"/>
      <c r="C3356" s="129"/>
      <c r="D3356" s="121"/>
      <c r="E3356" s="123"/>
    </row>
    <row r="3357" spans="1:5" ht="15.75" x14ac:dyDescent="0.25">
      <c r="A3357" s="130"/>
      <c r="B3357" s="129"/>
      <c r="C3357" s="129"/>
      <c r="D3357" s="138" t="s">
        <v>2837</v>
      </c>
      <c r="E3357" s="139">
        <f>SUM(E3312:E3330)</f>
        <v>23.140820484581496</v>
      </c>
    </row>
    <row r="3358" spans="1:5" ht="15.75" x14ac:dyDescent="0.25">
      <c r="A3358" s="130"/>
      <c r="B3358" s="129"/>
      <c r="C3358" s="129"/>
      <c r="D3358" s="138" t="s">
        <v>2822</v>
      </c>
      <c r="E3358" s="140">
        <f>E3331</f>
        <v>4</v>
      </c>
    </row>
    <row r="3359" spans="1:5" ht="15.75" x14ac:dyDescent="0.25">
      <c r="A3359" s="130"/>
      <c r="B3359" s="129"/>
      <c r="C3359" s="129"/>
      <c r="D3359" s="138" t="s">
        <v>2838</v>
      </c>
      <c r="E3359" s="141">
        <f>E3357/E3358</f>
        <v>5.7852051211453741</v>
      </c>
    </row>
    <row r="3360" spans="1:5" ht="15.75" x14ac:dyDescent="0.25">
      <c r="A3360" s="130"/>
      <c r="B3360" s="129"/>
      <c r="C3360" s="129"/>
      <c r="D3360" s="138" t="s">
        <v>2839</v>
      </c>
      <c r="E3360" s="141">
        <v>0.2</v>
      </c>
    </row>
    <row r="3361" spans="1:5" ht="15.75" x14ac:dyDescent="0.25">
      <c r="A3361" s="130"/>
      <c r="B3361" s="129"/>
      <c r="C3361" s="129"/>
      <c r="D3361" s="138" t="s">
        <v>2840</v>
      </c>
      <c r="E3361" s="141">
        <f>E3359+E3360</f>
        <v>5.9852051211453743</v>
      </c>
    </row>
    <row r="3362" spans="1:5" ht="15.75" x14ac:dyDescent="0.25">
      <c r="A3362" s="130"/>
      <c r="B3362" s="129"/>
      <c r="C3362" s="129"/>
      <c r="D3362" s="138" t="s">
        <v>2841</v>
      </c>
      <c r="E3362" s="142">
        <v>0</v>
      </c>
    </row>
    <row r="3363" spans="1:5" ht="16.5" thickBot="1" x14ac:dyDescent="0.3">
      <c r="A3363" s="143"/>
      <c r="B3363" s="144"/>
      <c r="C3363" s="144"/>
      <c r="D3363" s="138" t="s">
        <v>2842</v>
      </c>
      <c r="E3363" s="145" t="e">
        <f>E3361/E3362</f>
        <v>#DIV/0!</v>
      </c>
    </row>
    <row r="3364" spans="1:5" x14ac:dyDescent="0.25">
      <c r="A3364" s="146"/>
      <c r="B3364" s="147"/>
      <c r="C3364" s="148"/>
      <c r="D3364" s="148"/>
      <c r="E3364" s="149"/>
    </row>
    <row r="3365" spans="1:5" ht="15.75" thickBot="1" x14ac:dyDescent="0.3">
      <c r="A3365" s="150"/>
      <c r="B3365" s="151"/>
      <c r="C3365" s="152"/>
      <c r="D3365" s="152"/>
      <c r="E3365" s="153"/>
    </row>
    <row r="3366" spans="1:5" ht="30" x14ac:dyDescent="0.4">
      <c r="A3366" s="70" t="s">
        <v>2814</v>
      </c>
      <c r="B3366" s="155" t="s">
        <v>2916</v>
      </c>
      <c r="C3366" s="154"/>
      <c r="D3366" s="72"/>
      <c r="E3366" s="73"/>
    </row>
    <row r="3367" spans="1:5" ht="15.75" thickBot="1" x14ac:dyDescent="0.3">
      <c r="A3367" s="74"/>
      <c r="B3367" s="75"/>
      <c r="C3367" s="75"/>
      <c r="D3367" s="75"/>
      <c r="E3367" s="76"/>
    </row>
    <row r="3368" spans="1:5" ht="15.75" thickBot="1" x14ac:dyDescent="0.3">
      <c r="A3368" s="77" t="s">
        <v>2816</v>
      </c>
      <c r="B3368" s="78" t="s">
        <v>2817</v>
      </c>
      <c r="C3368" s="79" t="s">
        <v>2818</v>
      </c>
      <c r="D3368" s="79" t="s">
        <v>2819</v>
      </c>
      <c r="E3368" s="80" t="s">
        <v>2820</v>
      </c>
    </row>
    <row r="3369" spans="1:5" ht="15.75" x14ac:dyDescent="0.25">
      <c r="A3369" s="81" t="s">
        <v>571</v>
      </c>
      <c r="B3369" s="82">
        <v>1.4</v>
      </c>
      <c r="C3369" s="83"/>
      <c r="D3369" s="84">
        <f t="shared" ref="D3369:D3387" si="120">IF($A3369&lt;&gt;"",VLOOKUP($A3369,PRODUITS_ET_RECETTES,4,FALSE),"")</f>
        <v>5</v>
      </c>
      <c r="E3369" s="84">
        <f t="shared" ref="E3369:E3387" si="121">SUM(B3369*D3369)</f>
        <v>7</v>
      </c>
    </row>
    <row r="3370" spans="1:5" ht="15.75" x14ac:dyDescent="0.25">
      <c r="A3370" s="81" t="s">
        <v>442</v>
      </c>
      <c r="B3370" s="85">
        <v>1.4</v>
      </c>
      <c r="C3370" s="86"/>
      <c r="D3370" s="87">
        <f t="shared" si="120"/>
        <v>11.7485</v>
      </c>
      <c r="E3370" s="87">
        <f t="shared" si="121"/>
        <v>16.447900000000001</v>
      </c>
    </row>
    <row r="3371" spans="1:5" ht="15.75" x14ac:dyDescent="0.25">
      <c r="A3371" s="81" t="s">
        <v>1005</v>
      </c>
      <c r="B3371" s="82">
        <v>0.1</v>
      </c>
      <c r="C3371" s="83"/>
      <c r="D3371" s="84">
        <f t="shared" si="120"/>
        <v>1.8125</v>
      </c>
      <c r="E3371" s="84">
        <f t="shared" si="121"/>
        <v>0.18125000000000002</v>
      </c>
    </row>
    <row r="3372" spans="1:5" ht="15.75" x14ac:dyDescent="0.25">
      <c r="A3372" s="81" t="s">
        <v>2260</v>
      </c>
      <c r="B3372" s="85">
        <v>0.4</v>
      </c>
      <c r="C3372" s="86"/>
      <c r="D3372" s="87">
        <f t="shared" si="120"/>
        <v>1.4155</v>
      </c>
      <c r="E3372" s="87">
        <f t="shared" si="121"/>
        <v>0.56620000000000004</v>
      </c>
    </row>
    <row r="3373" spans="1:5" ht="15.75" x14ac:dyDescent="0.25">
      <c r="A3373" s="81" t="s">
        <v>162</v>
      </c>
      <c r="B3373" s="82">
        <v>1</v>
      </c>
      <c r="C3373" s="83"/>
      <c r="D3373" s="84">
        <f t="shared" si="120"/>
        <v>10.142070484581497</v>
      </c>
      <c r="E3373" s="84">
        <f t="shared" si="121"/>
        <v>10.142070484581497</v>
      </c>
    </row>
    <row r="3374" spans="1:5" x14ac:dyDescent="0.25">
      <c r="A3374" s="81" t="s">
        <v>2454</v>
      </c>
      <c r="B3374" s="85"/>
      <c r="C3374" s="88"/>
      <c r="D3374" s="87">
        <f t="shared" si="120"/>
        <v>0</v>
      </c>
      <c r="E3374" s="87">
        <f t="shared" si="121"/>
        <v>0</v>
      </c>
    </row>
    <row r="3375" spans="1:5" x14ac:dyDescent="0.25">
      <c r="A3375" s="81" t="s">
        <v>2454</v>
      </c>
      <c r="B3375" s="82"/>
      <c r="C3375" s="89"/>
      <c r="D3375" s="84">
        <f t="shared" si="120"/>
        <v>0</v>
      </c>
      <c r="E3375" s="84">
        <f t="shared" si="121"/>
        <v>0</v>
      </c>
    </row>
    <row r="3376" spans="1:5" x14ac:dyDescent="0.25">
      <c r="A3376" s="81" t="s">
        <v>2454</v>
      </c>
      <c r="B3376" s="85"/>
      <c r="C3376" s="88"/>
      <c r="D3376" s="87">
        <f t="shared" si="120"/>
        <v>0</v>
      </c>
      <c r="E3376" s="87">
        <f t="shared" si="121"/>
        <v>0</v>
      </c>
    </row>
    <row r="3377" spans="1:5" x14ac:dyDescent="0.25">
      <c r="A3377" s="81" t="s">
        <v>2454</v>
      </c>
      <c r="B3377" s="82"/>
      <c r="C3377" s="89"/>
      <c r="D3377" s="84">
        <f t="shared" si="120"/>
        <v>0</v>
      </c>
      <c r="E3377" s="84">
        <f t="shared" si="121"/>
        <v>0</v>
      </c>
    </row>
    <row r="3378" spans="1:5" x14ac:dyDescent="0.25">
      <c r="A3378" s="81" t="s">
        <v>2454</v>
      </c>
      <c r="B3378" s="85"/>
      <c r="C3378" s="88"/>
      <c r="D3378" s="87">
        <f t="shared" si="120"/>
        <v>0</v>
      </c>
      <c r="E3378" s="87">
        <f t="shared" si="121"/>
        <v>0</v>
      </c>
    </row>
    <row r="3379" spans="1:5" x14ac:dyDescent="0.25">
      <c r="A3379" s="81" t="s">
        <v>2454</v>
      </c>
      <c r="B3379" s="82"/>
      <c r="C3379" s="89"/>
      <c r="D3379" s="84">
        <f t="shared" si="120"/>
        <v>0</v>
      </c>
      <c r="E3379" s="84">
        <f t="shared" si="121"/>
        <v>0</v>
      </c>
    </row>
    <row r="3380" spans="1:5" x14ac:dyDescent="0.25">
      <c r="A3380" s="81" t="s">
        <v>2454</v>
      </c>
      <c r="B3380" s="85"/>
      <c r="C3380" s="88"/>
      <c r="D3380" s="87">
        <f t="shared" si="120"/>
        <v>0</v>
      </c>
      <c r="E3380" s="87">
        <f t="shared" si="121"/>
        <v>0</v>
      </c>
    </row>
    <row r="3381" spans="1:5" x14ac:dyDescent="0.25">
      <c r="A3381" s="81" t="s">
        <v>2454</v>
      </c>
      <c r="B3381" s="82"/>
      <c r="C3381" s="89"/>
      <c r="D3381" s="84">
        <f t="shared" si="120"/>
        <v>0</v>
      </c>
      <c r="E3381" s="84">
        <f t="shared" si="121"/>
        <v>0</v>
      </c>
    </row>
    <row r="3382" spans="1:5" x14ac:dyDescent="0.25">
      <c r="A3382" s="81" t="s">
        <v>2454</v>
      </c>
      <c r="B3382" s="85"/>
      <c r="C3382" s="88"/>
      <c r="D3382" s="87">
        <f t="shared" si="120"/>
        <v>0</v>
      </c>
      <c r="E3382" s="87">
        <f t="shared" si="121"/>
        <v>0</v>
      </c>
    </row>
    <row r="3383" spans="1:5" x14ac:dyDescent="0.25">
      <c r="A3383" s="81" t="s">
        <v>2454</v>
      </c>
      <c r="B3383" s="82"/>
      <c r="C3383" s="89"/>
      <c r="D3383" s="84">
        <f t="shared" si="120"/>
        <v>0</v>
      </c>
      <c r="E3383" s="84">
        <f t="shared" si="121"/>
        <v>0</v>
      </c>
    </row>
    <row r="3384" spans="1:5" x14ac:dyDescent="0.25">
      <c r="A3384" s="81" t="s">
        <v>2454</v>
      </c>
      <c r="B3384" s="90"/>
      <c r="C3384" s="91"/>
      <c r="D3384" s="92">
        <f t="shared" si="120"/>
        <v>0</v>
      </c>
      <c r="E3384" s="92">
        <f t="shared" si="121"/>
        <v>0</v>
      </c>
    </row>
    <row r="3385" spans="1:5" x14ac:dyDescent="0.25">
      <c r="A3385" s="81" t="s">
        <v>2454</v>
      </c>
      <c r="B3385" s="82"/>
      <c r="C3385" s="89"/>
      <c r="D3385" s="84">
        <f t="shared" si="120"/>
        <v>0</v>
      </c>
      <c r="E3385" s="84">
        <f t="shared" si="121"/>
        <v>0</v>
      </c>
    </row>
    <row r="3386" spans="1:5" x14ac:dyDescent="0.25">
      <c r="A3386" s="81" t="s">
        <v>2454</v>
      </c>
      <c r="B3386" s="85"/>
      <c r="C3386" s="88"/>
      <c r="D3386" s="87">
        <f t="shared" si="120"/>
        <v>0</v>
      </c>
      <c r="E3386" s="87">
        <f t="shared" si="121"/>
        <v>0</v>
      </c>
    </row>
    <row r="3387" spans="1:5" ht="15.75" thickBot="1" x14ac:dyDescent="0.3">
      <c r="A3387" s="81" t="s">
        <v>2454</v>
      </c>
      <c r="B3387" s="93"/>
      <c r="C3387" s="94"/>
      <c r="D3387" s="95">
        <f t="shared" si="120"/>
        <v>0</v>
      </c>
      <c r="E3387" s="95">
        <f t="shared" si="121"/>
        <v>0</v>
      </c>
    </row>
    <row r="3388" spans="1:5" ht="16.5" thickBot="1" x14ac:dyDescent="0.3">
      <c r="A3388" s="96" t="s">
        <v>2821</v>
      </c>
      <c r="B3388" s="97"/>
      <c r="C3388" s="97"/>
      <c r="D3388" s="98" t="s">
        <v>2822</v>
      </c>
      <c r="E3388" s="99">
        <v>4.3</v>
      </c>
    </row>
    <row r="3389" spans="1:5" ht="15.75" x14ac:dyDescent="0.25">
      <c r="A3389" s="100"/>
      <c r="B3389" s="97"/>
      <c r="C3389" s="101"/>
      <c r="D3389" s="102" t="s">
        <v>2823</v>
      </c>
      <c r="E3389" s="103" t="s">
        <v>2552</v>
      </c>
    </row>
    <row r="3390" spans="1:5" ht="15.75" x14ac:dyDescent="0.25">
      <c r="A3390" s="104"/>
      <c r="B3390" s="105"/>
      <c r="C3390" s="106"/>
      <c r="D3390" s="102" t="s">
        <v>2824</v>
      </c>
      <c r="E3390" s="107" t="s">
        <v>2825</v>
      </c>
    </row>
    <row r="3391" spans="1:5" ht="15.75" x14ac:dyDescent="0.25">
      <c r="A3391" s="108"/>
      <c r="B3391" s="105"/>
      <c r="C3391" s="106"/>
      <c r="D3391" s="102"/>
      <c r="E3391" s="109"/>
    </row>
    <row r="3392" spans="1:5" ht="16.5" thickBot="1" x14ac:dyDescent="0.3">
      <c r="A3392" s="108"/>
      <c r="B3392" s="105"/>
      <c r="C3392" s="106"/>
      <c r="D3392" s="110"/>
      <c r="E3392" s="111"/>
    </row>
    <row r="3393" spans="1:5" ht="15.75" x14ac:dyDescent="0.25">
      <c r="A3393" s="112"/>
      <c r="B3393" s="113"/>
      <c r="C3393" s="114"/>
      <c r="D3393" s="115" t="s">
        <v>2826</v>
      </c>
      <c r="E3393" s="116"/>
    </row>
    <row r="3394" spans="1:5" ht="15.75" x14ac:dyDescent="0.25">
      <c r="A3394" s="104"/>
      <c r="B3394" s="117"/>
      <c r="C3394" s="118"/>
      <c r="D3394" s="119" t="s">
        <v>2827</v>
      </c>
      <c r="E3394" s="120"/>
    </row>
    <row r="3395" spans="1:5" ht="15.75" x14ac:dyDescent="0.25">
      <c r="A3395" s="104"/>
      <c r="B3395" s="117"/>
      <c r="C3395" s="118"/>
      <c r="D3395" s="119" t="s">
        <v>2828</v>
      </c>
      <c r="E3395" s="120"/>
    </row>
    <row r="3396" spans="1:5" ht="15.75" x14ac:dyDescent="0.25">
      <c r="A3396" s="104"/>
      <c r="B3396" s="117"/>
      <c r="C3396" s="118"/>
      <c r="D3396" s="119"/>
      <c r="E3396" s="120"/>
    </row>
    <row r="3397" spans="1:5" ht="15.75" x14ac:dyDescent="0.25">
      <c r="A3397" s="121"/>
      <c r="B3397" s="117"/>
      <c r="C3397" s="118"/>
      <c r="D3397" s="119"/>
      <c r="E3397" s="120"/>
    </row>
    <row r="3398" spans="1:5" x14ac:dyDescent="0.25">
      <c r="A3398" s="121"/>
      <c r="B3398" s="122"/>
      <c r="C3398" s="123"/>
      <c r="D3398" s="122"/>
      <c r="E3398" s="123"/>
    </row>
    <row r="3399" spans="1:5" x14ac:dyDescent="0.25">
      <c r="A3399" s="121"/>
      <c r="B3399" s="122"/>
      <c r="C3399" s="123"/>
      <c r="D3399" s="122"/>
      <c r="E3399" s="123"/>
    </row>
    <row r="3400" spans="1:5" ht="15.75" thickBot="1" x14ac:dyDescent="0.3">
      <c r="A3400" s="121"/>
      <c r="B3400" s="122"/>
      <c r="C3400" s="123"/>
      <c r="D3400" s="124"/>
      <c r="E3400" s="125"/>
    </row>
    <row r="3401" spans="1:5" ht="15.75" x14ac:dyDescent="0.25">
      <c r="A3401" s="121"/>
      <c r="B3401" s="122"/>
      <c r="C3401" s="123"/>
      <c r="D3401" s="126" t="s">
        <v>2829</v>
      </c>
      <c r="E3401" s="123"/>
    </row>
    <row r="3402" spans="1:5" x14ac:dyDescent="0.25">
      <c r="A3402" s="121"/>
      <c r="B3402" s="122"/>
      <c r="C3402" s="123"/>
      <c r="D3402" s="122"/>
      <c r="E3402" s="123"/>
    </row>
    <row r="3403" spans="1:5" x14ac:dyDescent="0.25">
      <c r="A3403" s="121"/>
      <c r="B3403" s="122"/>
      <c r="C3403" s="123"/>
      <c r="D3403" s="122" t="s">
        <v>2830</v>
      </c>
      <c r="E3403" s="123"/>
    </row>
    <row r="3404" spans="1:5" ht="15.75" thickBot="1" x14ac:dyDescent="0.3">
      <c r="A3404" s="127"/>
      <c r="B3404" s="124"/>
      <c r="C3404" s="125"/>
      <c r="D3404" s="122" t="s">
        <v>2831</v>
      </c>
      <c r="E3404" s="123"/>
    </row>
    <row r="3405" spans="1:5" ht="15.75" x14ac:dyDescent="0.25">
      <c r="A3405" s="128" t="s">
        <v>2832</v>
      </c>
      <c r="B3405" s="129"/>
      <c r="C3405" s="129"/>
      <c r="D3405" s="121" t="s">
        <v>2833</v>
      </c>
      <c r="E3405" s="123"/>
    </row>
    <row r="3406" spans="1:5" ht="15.75" x14ac:dyDescent="0.25">
      <c r="A3406" s="130"/>
      <c r="B3406" s="131"/>
      <c r="C3406" s="131"/>
      <c r="D3406" s="132" t="s">
        <v>2834</v>
      </c>
      <c r="E3406" s="120"/>
    </row>
    <row r="3407" spans="1:5" ht="77.25" x14ac:dyDescent="0.25">
      <c r="A3407" s="130"/>
      <c r="B3407" s="131"/>
      <c r="C3407" s="131"/>
      <c r="D3407" s="133" t="s">
        <v>2835</v>
      </c>
      <c r="E3407" s="134"/>
    </row>
    <row r="3408" spans="1:5" x14ac:dyDescent="0.25">
      <c r="A3408" s="130"/>
      <c r="B3408" s="129"/>
      <c r="C3408" s="129"/>
      <c r="D3408" s="135" t="s">
        <v>2836</v>
      </c>
      <c r="E3408" s="136"/>
    </row>
    <row r="3409" spans="1:5" x14ac:dyDescent="0.25">
      <c r="A3409" s="130"/>
      <c r="B3409" s="129"/>
      <c r="C3409" s="129"/>
      <c r="D3409" s="137"/>
      <c r="E3409" s="136"/>
    </row>
    <row r="3410" spans="1:5" x14ac:dyDescent="0.25">
      <c r="A3410" s="130"/>
      <c r="B3410" s="129"/>
      <c r="C3410" s="129"/>
      <c r="D3410" s="121"/>
      <c r="E3410" s="123"/>
    </row>
    <row r="3411" spans="1:5" x14ac:dyDescent="0.25">
      <c r="A3411" s="130"/>
      <c r="B3411" s="129"/>
      <c r="C3411" s="129"/>
      <c r="D3411" s="121"/>
      <c r="E3411" s="123"/>
    </row>
    <row r="3412" spans="1:5" x14ac:dyDescent="0.25">
      <c r="A3412" s="130"/>
      <c r="B3412" s="129"/>
      <c r="C3412" s="129"/>
      <c r="D3412" s="121"/>
      <c r="E3412" s="123"/>
    </row>
    <row r="3413" spans="1:5" ht="15.75" thickBot="1" x14ac:dyDescent="0.3">
      <c r="A3413" s="130"/>
      <c r="B3413" s="129"/>
      <c r="C3413" s="129"/>
      <c r="D3413" s="121"/>
      <c r="E3413" s="123"/>
    </row>
    <row r="3414" spans="1:5" ht="15.75" x14ac:dyDescent="0.25">
      <c r="A3414" s="130"/>
      <c r="B3414" s="129"/>
      <c r="C3414" s="129"/>
      <c r="D3414" s="138" t="s">
        <v>2837</v>
      </c>
      <c r="E3414" s="139">
        <f>SUM(E3369:E3387)</f>
        <v>34.337420484581493</v>
      </c>
    </row>
    <row r="3415" spans="1:5" ht="15.75" x14ac:dyDescent="0.25">
      <c r="A3415" s="130"/>
      <c r="B3415" s="129"/>
      <c r="C3415" s="129"/>
      <c r="D3415" s="138" t="s">
        <v>2822</v>
      </c>
      <c r="E3415" s="140">
        <f>E3388</f>
        <v>4.3</v>
      </c>
    </row>
    <row r="3416" spans="1:5" ht="15.75" x14ac:dyDescent="0.25">
      <c r="A3416" s="130"/>
      <c r="B3416" s="129"/>
      <c r="C3416" s="129"/>
      <c r="D3416" s="138" t="s">
        <v>2838</v>
      </c>
      <c r="E3416" s="141">
        <f>E3414/E3415</f>
        <v>7.9854466243212778</v>
      </c>
    </row>
    <row r="3417" spans="1:5" ht="15.75" x14ac:dyDescent="0.25">
      <c r="A3417" s="130"/>
      <c r="B3417" s="129"/>
      <c r="C3417" s="129"/>
      <c r="D3417" s="138" t="s">
        <v>2839</v>
      </c>
      <c r="E3417" s="141">
        <v>0.2</v>
      </c>
    </row>
    <row r="3418" spans="1:5" ht="15.75" x14ac:dyDescent="0.25">
      <c r="A3418" s="130"/>
      <c r="B3418" s="129"/>
      <c r="C3418" s="129"/>
      <c r="D3418" s="138" t="s">
        <v>2840</v>
      </c>
      <c r="E3418" s="141">
        <f>E3416+E3417</f>
        <v>8.185446624321278</v>
      </c>
    </row>
    <row r="3419" spans="1:5" ht="15.75" x14ac:dyDescent="0.25">
      <c r="A3419" s="130"/>
      <c r="B3419" s="129"/>
      <c r="C3419" s="129"/>
      <c r="D3419" s="138" t="s">
        <v>2841</v>
      </c>
      <c r="E3419" s="142">
        <v>0</v>
      </c>
    </row>
    <row r="3420" spans="1:5" ht="16.5" thickBot="1" x14ac:dyDescent="0.3">
      <c r="A3420" s="143"/>
      <c r="B3420" s="144"/>
      <c r="C3420" s="144"/>
      <c r="D3420" s="138" t="s">
        <v>2842</v>
      </c>
      <c r="E3420" s="145" t="e">
        <f>E3418/E3419</f>
        <v>#DIV/0!</v>
      </c>
    </row>
    <row r="3421" spans="1:5" x14ac:dyDescent="0.25">
      <c r="A3421" s="146"/>
      <c r="B3421" s="147"/>
      <c r="C3421" s="148"/>
      <c r="D3421" s="148"/>
      <c r="E3421" s="149"/>
    </row>
    <row r="3422" spans="1:5" ht="15.75" thickBot="1" x14ac:dyDescent="0.3">
      <c r="A3422" s="150"/>
      <c r="B3422" s="151"/>
      <c r="C3422" s="152"/>
      <c r="D3422" s="152"/>
      <c r="E3422" s="153"/>
    </row>
    <row r="3423" spans="1:5" ht="30" x14ac:dyDescent="0.4">
      <c r="A3423" s="70" t="s">
        <v>2814</v>
      </c>
      <c r="B3423" s="155" t="s">
        <v>1246</v>
      </c>
      <c r="C3423" s="154"/>
      <c r="D3423" s="72"/>
      <c r="E3423" s="73"/>
    </row>
    <row r="3424" spans="1:5" ht="15.75" thickBot="1" x14ac:dyDescent="0.3">
      <c r="A3424" s="74"/>
      <c r="B3424" s="75"/>
      <c r="C3424" s="75"/>
      <c r="D3424" s="75"/>
      <c r="E3424" s="76"/>
    </row>
    <row r="3425" spans="1:5" ht="15.75" thickBot="1" x14ac:dyDescent="0.3">
      <c r="A3425" s="77" t="s">
        <v>2816</v>
      </c>
      <c r="B3425" s="78" t="s">
        <v>2817</v>
      </c>
      <c r="C3425" s="79" t="s">
        <v>2818</v>
      </c>
      <c r="D3425" s="79" t="s">
        <v>2819</v>
      </c>
      <c r="E3425" s="80" t="s">
        <v>2820</v>
      </c>
    </row>
    <row r="3426" spans="1:5" ht="15.75" x14ac:dyDescent="0.25">
      <c r="A3426" s="81" t="s">
        <v>44</v>
      </c>
      <c r="B3426" s="82">
        <v>0.3</v>
      </c>
      <c r="C3426" s="83"/>
      <c r="D3426" s="84">
        <f t="shared" ref="D3426:D3444" si="122">IF($A3426&lt;&gt;"",VLOOKUP($A3426,PRODUITS_ET_RECETTES,4,FALSE),"")</f>
        <v>19.95</v>
      </c>
      <c r="E3426" s="84">
        <f t="shared" ref="E3426:E3444" si="123">SUM(B3426*D3426)</f>
        <v>5.9849999999999994</v>
      </c>
    </row>
    <row r="3427" spans="1:5" ht="15.75" x14ac:dyDescent="0.25">
      <c r="A3427" s="81" t="s">
        <v>2259</v>
      </c>
      <c r="B3427" s="85">
        <v>0.3</v>
      </c>
      <c r="C3427" s="86"/>
      <c r="D3427" s="87">
        <f t="shared" si="122"/>
        <v>2.12</v>
      </c>
      <c r="E3427" s="87">
        <f t="shared" si="123"/>
        <v>0.63600000000000001</v>
      </c>
    </row>
    <row r="3428" spans="1:5" ht="15.75" x14ac:dyDescent="0.25">
      <c r="A3428" s="81" t="s">
        <v>2260</v>
      </c>
      <c r="B3428" s="82">
        <v>0.3</v>
      </c>
      <c r="C3428" s="83"/>
      <c r="D3428" s="84">
        <f t="shared" si="122"/>
        <v>1.4155</v>
      </c>
      <c r="E3428" s="84">
        <f t="shared" si="123"/>
        <v>0.42464999999999997</v>
      </c>
    </row>
    <row r="3429" spans="1:5" ht="15.75" x14ac:dyDescent="0.25">
      <c r="A3429" s="81" t="s">
        <v>2899</v>
      </c>
      <c r="B3429" s="85">
        <v>0.22</v>
      </c>
      <c r="C3429" s="86"/>
      <c r="D3429" s="87" t="e">
        <f t="shared" si="122"/>
        <v>#N/A</v>
      </c>
      <c r="E3429" s="87" t="e">
        <f t="shared" si="123"/>
        <v>#N/A</v>
      </c>
    </row>
    <row r="3430" spans="1:5" ht="15.75" x14ac:dyDescent="0.25">
      <c r="A3430" s="81" t="s">
        <v>2454</v>
      </c>
      <c r="B3430" s="82"/>
      <c r="C3430" s="83"/>
      <c r="D3430" s="84">
        <f t="shared" si="122"/>
        <v>0</v>
      </c>
      <c r="E3430" s="84">
        <f t="shared" si="123"/>
        <v>0</v>
      </c>
    </row>
    <row r="3431" spans="1:5" x14ac:dyDescent="0.25">
      <c r="A3431" s="81" t="s">
        <v>2454</v>
      </c>
      <c r="B3431" s="85"/>
      <c r="C3431" s="88"/>
      <c r="D3431" s="87">
        <f t="shared" si="122"/>
        <v>0</v>
      </c>
      <c r="E3431" s="87">
        <f t="shared" si="123"/>
        <v>0</v>
      </c>
    </row>
    <row r="3432" spans="1:5" x14ac:dyDescent="0.25">
      <c r="A3432" s="81" t="s">
        <v>2454</v>
      </c>
      <c r="B3432" s="82"/>
      <c r="C3432" s="89"/>
      <c r="D3432" s="84">
        <f t="shared" si="122"/>
        <v>0</v>
      </c>
      <c r="E3432" s="84">
        <f t="shared" si="123"/>
        <v>0</v>
      </c>
    </row>
    <row r="3433" spans="1:5" x14ac:dyDescent="0.25">
      <c r="A3433" s="81" t="s">
        <v>2454</v>
      </c>
      <c r="B3433" s="85"/>
      <c r="C3433" s="88"/>
      <c r="D3433" s="87">
        <f t="shared" si="122"/>
        <v>0</v>
      </c>
      <c r="E3433" s="87">
        <f t="shared" si="123"/>
        <v>0</v>
      </c>
    </row>
    <row r="3434" spans="1:5" x14ac:dyDescent="0.25">
      <c r="A3434" s="81" t="s">
        <v>2454</v>
      </c>
      <c r="B3434" s="82"/>
      <c r="C3434" s="89"/>
      <c r="D3434" s="84">
        <f t="shared" si="122"/>
        <v>0</v>
      </c>
      <c r="E3434" s="84">
        <f t="shared" si="123"/>
        <v>0</v>
      </c>
    </row>
    <row r="3435" spans="1:5" x14ac:dyDescent="0.25">
      <c r="A3435" s="81" t="s">
        <v>2454</v>
      </c>
      <c r="B3435" s="85"/>
      <c r="C3435" s="88"/>
      <c r="D3435" s="87">
        <f t="shared" si="122"/>
        <v>0</v>
      </c>
      <c r="E3435" s="87">
        <f t="shared" si="123"/>
        <v>0</v>
      </c>
    </row>
    <row r="3436" spans="1:5" x14ac:dyDescent="0.25">
      <c r="A3436" s="81" t="s">
        <v>2454</v>
      </c>
      <c r="B3436" s="82"/>
      <c r="C3436" s="89"/>
      <c r="D3436" s="84">
        <f t="shared" si="122"/>
        <v>0</v>
      </c>
      <c r="E3436" s="84">
        <f t="shared" si="123"/>
        <v>0</v>
      </c>
    </row>
    <row r="3437" spans="1:5" x14ac:dyDescent="0.25">
      <c r="A3437" s="81" t="s">
        <v>2454</v>
      </c>
      <c r="B3437" s="85"/>
      <c r="C3437" s="88"/>
      <c r="D3437" s="87">
        <f t="shared" si="122"/>
        <v>0</v>
      </c>
      <c r="E3437" s="87">
        <f t="shared" si="123"/>
        <v>0</v>
      </c>
    </row>
    <row r="3438" spans="1:5" x14ac:dyDescent="0.25">
      <c r="A3438" s="81" t="s">
        <v>2454</v>
      </c>
      <c r="B3438" s="82"/>
      <c r="C3438" s="89"/>
      <c r="D3438" s="84">
        <f t="shared" si="122"/>
        <v>0</v>
      </c>
      <c r="E3438" s="84">
        <f t="shared" si="123"/>
        <v>0</v>
      </c>
    </row>
    <row r="3439" spans="1:5" x14ac:dyDescent="0.25">
      <c r="A3439" s="81" t="s">
        <v>2454</v>
      </c>
      <c r="B3439" s="85"/>
      <c r="C3439" s="88"/>
      <c r="D3439" s="87">
        <f t="shared" si="122"/>
        <v>0</v>
      </c>
      <c r="E3439" s="87">
        <f t="shared" si="123"/>
        <v>0</v>
      </c>
    </row>
    <row r="3440" spans="1:5" x14ac:dyDescent="0.25">
      <c r="A3440" s="81" t="s">
        <v>2454</v>
      </c>
      <c r="B3440" s="82"/>
      <c r="C3440" s="89"/>
      <c r="D3440" s="84">
        <f t="shared" si="122"/>
        <v>0</v>
      </c>
      <c r="E3440" s="84">
        <f t="shared" si="123"/>
        <v>0</v>
      </c>
    </row>
    <row r="3441" spans="1:5" x14ac:dyDescent="0.25">
      <c r="A3441" s="81" t="s">
        <v>2454</v>
      </c>
      <c r="B3441" s="90"/>
      <c r="C3441" s="91"/>
      <c r="D3441" s="92">
        <f t="shared" si="122"/>
        <v>0</v>
      </c>
      <c r="E3441" s="92">
        <f t="shared" si="123"/>
        <v>0</v>
      </c>
    </row>
    <row r="3442" spans="1:5" x14ac:dyDescent="0.25">
      <c r="A3442" s="81" t="s">
        <v>2454</v>
      </c>
      <c r="B3442" s="82"/>
      <c r="C3442" s="89"/>
      <c r="D3442" s="84">
        <f t="shared" si="122"/>
        <v>0</v>
      </c>
      <c r="E3442" s="84">
        <f t="shared" si="123"/>
        <v>0</v>
      </c>
    </row>
    <row r="3443" spans="1:5" x14ac:dyDescent="0.25">
      <c r="A3443" s="81" t="s">
        <v>2454</v>
      </c>
      <c r="B3443" s="85"/>
      <c r="C3443" s="88"/>
      <c r="D3443" s="87">
        <f t="shared" si="122"/>
        <v>0</v>
      </c>
      <c r="E3443" s="87">
        <f t="shared" si="123"/>
        <v>0</v>
      </c>
    </row>
    <row r="3444" spans="1:5" ht="15.75" thickBot="1" x14ac:dyDescent="0.3">
      <c r="A3444" s="81" t="s">
        <v>2454</v>
      </c>
      <c r="B3444" s="93"/>
      <c r="C3444" s="94"/>
      <c r="D3444" s="95">
        <f t="shared" si="122"/>
        <v>0</v>
      </c>
      <c r="E3444" s="95">
        <f t="shared" si="123"/>
        <v>0</v>
      </c>
    </row>
    <row r="3445" spans="1:5" ht="16.5" thickBot="1" x14ac:dyDescent="0.3">
      <c r="A3445" s="96" t="s">
        <v>2821</v>
      </c>
      <c r="B3445" s="97"/>
      <c r="C3445" s="97"/>
      <c r="D3445" s="98" t="s">
        <v>2822</v>
      </c>
      <c r="E3445" s="99">
        <v>1</v>
      </c>
    </row>
    <row r="3446" spans="1:5" ht="15.75" x14ac:dyDescent="0.25">
      <c r="A3446" s="100"/>
      <c r="B3446" s="97"/>
      <c r="C3446" s="101"/>
      <c r="D3446" s="102" t="s">
        <v>2823</v>
      </c>
      <c r="E3446" s="103" t="s">
        <v>2552</v>
      </c>
    </row>
    <row r="3447" spans="1:5" ht="15.75" x14ac:dyDescent="0.25">
      <c r="A3447" s="104"/>
      <c r="B3447" s="105"/>
      <c r="C3447" s="106"/>
      <c r="D3447" s="102" t="s">
        <v>2824</v>
      </c>
      <c r="E3447" s="107" t="s">
        <v>2825</v>
      </c>
    </row>
    <row r="3448" spans="1:5" ht="15.75" x14ac:dyDescent="0.25">
      <c r="A3448" s="108"/>
      <c r="B3448" s="105"/>
      <c r="C3448" s="106"/>
      <c r="D3448" s="102"/>
      <c r="E3448" s="109"/>
    </row>
    <row r="3449" spans="1:5" ht="16.5" thickBot="1" x14ac:dyDescent="0.3">
      <c r="A3449" s="108"/>
      <c r="B3449" s="105"/>
      <c r="C3449" s="106"/>
      <c r="D3449" s="110"/>
      <c r="E3449" s="111"/>
    </row>
    <row r="3450" spans="1:5" ht="15.75" x14ac:dyDescent="0.25">
      <c r="A3450" s="112"/>
      <c r="B3450" s="113"/>
      <c r="C3450" s="114"/>
      <c r="D3450" s="115" t="s">
        <v>2826</v>
      </c>
      <c r="E3450" s="116"/>
    </row>
    <row r="3451" spans="1:5" ht="15.75" x14ac:dyDescent="0.25">
      <c r="A3451" s="104"/>
      <c r="B3451" s="117"/>
      <c r="C3451" s="118"/>
      <c r="D3451" s="119" t="s">
        <v>2827</v>
      </c>
      <c r="E3451" s="120"/>
    </row>
    <row r="3452" spans="1:5" ht="15.75" x14ac:dyDescent="0.25">
      <c r="A3452" s="104"/>
      <c r="B3452" s="117"/>
      <c r="C3452" s="118"/>
      <c r="D3452" s="119" t="s">
        <v>2828</v>
      </c>
      <c r="E3452" s="120"/>
    </row>
    <row r="3453" spans="1:5" ht="15.75" x14ac:dyDescent="0.25">
      <c r="A3453" s="104"/>
      <c r="B3453" s="117"/>
      <c r="C3453" s="118"/>
      <c r="D3453" s="119"/>
      <c r="E3453" s="120"/>
    </row>
    <row r="3454" spans="1:5" ht="15.75" x14ac:dyDescent="0.25">
      <c r="A3454" s="121"/>
      <c r="B3454" s="117"/>
      <c r="C3454" s="118"/>
      <c r="D3454" s="119"/>
      <c r="E3454" s="120"/>
    </row>
    <row r="3455" spans="1:5" x14ac:dyDescent="0.25">
      <c r="A3455" s="121"/>
      <c r="B3455" s="122"/>
      <c r="C3455" s="123"/>
      <c r="D3455" s="122"/>
      <c r="E3455" s="123"/>
    </row>
    <row r="3456" spans="1:5" x14ac:dyDescent="0.25">
      <c r="A3456" s="121"/>
      <c r="B3456" s="122"/>
      <c r="C3456" s="123"/>
      <c r="D3456" s="122"/>
      <c r="E3456" s="123"/>
    </row>
    <row r="3457" spans="1:5" ht="15.75" thickBot="1" x14ac:dyDescent="0.3">
      <c r="A3457" s="121"/>
      <c r="B3457" s="122"/>
      <c r="C3457" s="123"/>
      <c r="D3457" s="124"/>
      <c r="E3457" s="125"/>
    </row>
    <row r="3458" spans="1:5" ht="15.75" x14ac:dyDescent="0.25">
      <c r="A3458" s="121"/>
      <c r="B3458" s="122"/>
      <c r="C3458" s="123"/>
      <c r="D3458" s="126" t="s">
        <v>2829</v>
      </c>
      <c r="E3458" s="123"/>
    </row>
    <row r="3459" spans="1:5" x14ac:dyDescent="0.25">
      <c r="A3459" s="121"/>
      <c r="B3459" s="122"/>
      <c r="C3459" s="123"/>
      <c r="D3459" s="122"/>
      <c r="E3459" s="123"/>
    </row>
    <row r="3460" spans="1:5" x14ac:dyDescent="0.25">
      <c r="A3460" s="121"/>
      <c r="B3460" s="122"/>
      <c r="C3460" s="123"/>
      <c r="D3460" s="122" t="s">
        <v>2830</v>
      </c>
      <c r="E3460" s="123"/>
    </row>
    <row r="3461" spans="1:5" ht="15.75" thickBot="1" x14ac:dyDescent="0.3">
      <c r="A3461" s="127"/>
      <c r="B3461" s="124"/>
      <c r="C3461" s="125"/>
      <c r="D3461" s="122" t="s">
        <v>2831</v>
      </c>
      <c r="E3461" s="123"/>
    </row>
    <row r="3462" spans="1:5" ht="15.75" x14ac:dyDescent="0.25">
      <c r="A3462" s="128" t="s">
        <v>2832</v>
      </c>
      <c r="B3462" s="129"/>
      <c r="C3462" s="129"/>
      <c r="D3462" s="121" t="s">
        <v>2833</v>
      </c>
      <c r="E3462" s="123"/>
    </row>
    <row r="3463" spans="1:5" ht="15.75" x14ac:dyDescent="0.25">
      <c r="A3463" s="130"/>
      <c r="B3463" s="131"/>
      <c r="C3463" s="131"/>
      <c r="D3463" s="132" t="s">
        <v>2834</v>
      </c>
      <c r="E3463" s="120"/>
    </row>
    <row r="3464" spans="1:5" ht="77.25" x14ac:dyDescent="0.25">
      <c r="A3464" s="130"/>
      <c r="B3464" s="131"/>
      <c r="C3464" s="131"/>
      <c r="D3464" s="133" t="s">
        <v>2835</v>
      </c>
      <c r="E3464" s="134"/>
    </row>
    <row r="3465" spans="1:5" x14ac:dyDescent="0.25">
      <c r="A3465" s="130"/>
      <c r="B3465" s="129"/>
      <c r="C3465" s="129"/>
      <c r="D3465" s="135" t="s">
        <v>2836</v>
      </c>
      <c r="E3465" s="136"/>
    </row>
    <row r="3466" spans="1:5" x14ac:dyDescent="0.25">
      <c r="A3466" s="130"/>
      <c r="B3466" s="129"/>
      <c r="C3466" s="129"/>
      <c r="D3466" s="137"/>
      <c r="E3466" s="136"/>
    </row>
    <row r="3467" spans="1:5" x14ac:dyDescent="0.25">
      <c r="A3467" s="130"/>
      <c r="B3467" s="129"/>
      <c r="C3467" s="129"/>
      <c r="D3467" s="121"/>
      <c r="E3467" s="123"/>
    </row>
    <row r="3468" spans="1:5" x14ac:dyDescent="0.25">
      <c r="A3468" s="130"/>
      <c r="B3468" s="129"/>
      <c r="C3468" s="129"/>
      <c r="D3468" s="121"/>
      <c r="E3468" s="123"/>
    </row>
    <row r="3469" spans="1:5" x14ac:dyDescent="0.25">
      <c r="A3469" s="130"/>
      <c r="B3469" s="129"/>
      <c r="C3469" s="129"/>
      <c r="D3469" s="121"/>
      <c r="E3469" s="123"/>
    </row>
    <row r="3470" spans="1:5" ht="15.75" thickBot="1" x14ac:dyDescent="0.3">
      <c r="A3470" s="130"/>
      <c r="B3470" s="129"/>
      <c r="C3470" s="129"/>
      <c r="D3470" s="121"/>
      <c r="E3470" s="123"/>
    </row>
    <row r="3471" spans="1:5" ht="15.75" x14ac:dyDescent="0.25">
      <c r="A3471" s="130"/>
      <c r="B3471" s="129"/>
      <c r="C3471" s="129"/>
      <c r="D3471" s="138" t="s">
        <v>2837</v>
      </c>
      <c r="E3471" s="139" t="e">
        <f>SUM(E3426:E3444)</f>
        <v>#N/A</v>
      </c>
    </row>
    <row r="3472" spans="1:5" ht="15.75" x14ac:dyDescent="0.25">
      <c r="A3472" s="130"/>
      <c r="B3472" s="129"/>
      <c r="C3472" s="129"/>
      <c r="D3472" s="138" t="s">
        <v>2822</v>
      </c>
      <c r="E3472" s="140">
        <v>50</v>
      </c>
    </row>
    <row r="3473" spans="1:5" ht="15.75" x14ac:dyDescent="0.25">
      <c r="A3473" s="130"/>
      <c r="B3473" s="129"/>
      <c r="C3473" s="129"/>
      <c r="D3473" s="138" t="s">
        <v>2838</v>
      </c>
      <c r="E3473" s="141" t="e">
        <f>E3471/E3472</f>
        <v>#N/A</v>
      </c>
    </row>
    <row r="3474" spans="1:5" ht="15.75" x14ac:dyDescent="0.25">
      <c r="A3474" s="130"/>
      <c r="B3474" s="129"/>
      <c r="C3474" s="129"/>
      <c r="D3474" s="138" t="s">
        <v>2839</v>
      </c>
      <c r="E3474" s="141">
        <v>0.1</v>
      </c>
    </row>
    <row r="3475" spans="1:5" ht="15.75" x14ac:dyDescent="0.25">
      <c r="A3475" s="130"/>
      <c r="B3475" s="129"/>
      <c r="C3475" s="129"/>
      <c r="D3475" s="138" t="s">
        <v>2840</v>
      </c>
      <c r="E3475" s="141" t="e">
        <f>E3473+E3474</f>
        <v>#N/A</v>
      </c>
    </row>
    <row r="3476" spans="1:5" ht="15.75" x14ac:dyDescent="0.25">
      <c r="A3476" s="130"/>
      <c r="B3476" s="129"/>
      <c r="C3476" s="129"/>
      <c r="D3476" s="138" t="s">
        <v>2841</v>
      </c>
      <c r="E3476" s="142">
        <v>0</v>
      </c>
    </row>
    <row r="3477" spans="1:5" ht="16.5" thickBot="1" x14ac:dyDescent="0.3">
      <c r="A3477" s="143"/>
      <c r="B3477" s="144"/>
      <c r="C3477" s="144"/>
      <c r="D3477" s="138" t="s">
        <v>2842</v>
      </c>
      <c r="E3477" s="145" t="e">
        <f>E3475/E3476</f>
        <v>#N/A</v>
      </c>
    </row>
    <row r="3478" spans="1:5" x14ac:dyDescent="0.25">
      <c r="A3478" s="146"/>
      <c r="B3478" s="147"/>
      <c r="C3478" s="148"/>
      <c r="D3478" s="148"/>
      <c r="E3478" s="149"/>
    </row>
    <row r="3479" spans="1:5" ht="15.75" thickBot="1" x14ac:dyDescent="0.3">
      <c r="A3479" s="150"/>
      <c r="B3479" s="151"/>
      <c r="C3479" s="152"/>
      <c r="D3479" s="152"/>
      <c r="E3479" s="153"/>
    </row>
    <row r="3480" spans="1:5" ht="30" x14ac:dyDescent="0.4">
      <c r="A3480" s="70" t="s">
        <v>2814</v>
      </c>
      <c r="B3480" s="155" t="s">
        <v>2917</v>
      </c>
      <c r="C3480" s="154"/>
      <c r="D3480" s="72"/>
      <c r="E3480" s="73"/>
    </row>
    <row r="3481" spans="1:5" ht="15.75" thickBot="1" x14ac:dyDescent="0.3">
      <c r="A3481" s="74"/>
      <c r="B3481" s="75"/>
      <c r="C3481" s="75"/>
      <c r="D3481" s="75"/>
      <c r="E3481" s="76"/>
    </row>
    <row r="3482" spans="1:5" ht="15.75" thickBot="1" x14ac:dyDescent="0.3">
      <c r="A3482" s="77" t="s">
        <v>2816</v>
      </c>
      <c r="B3482" s="78" t="s">
        <v>2817</v>
      </c>
      <c r="C3482" s="79" t="s">
        <v>2818</v>
      </c>
      <c r="D3482" s="79" t="s">
        <v>2819</v>
      </c>
      <c r="E3482" s="80" t="s">
        <v>2820</v>
      </c>
    </row>
    <row r="3483" spans="1:5" ht="15.75" x14ac:dyDescent="0.25">
      <c r="A3483" s="81" t="s">
        <v>167</v>
      </c>
      <c r="B3483" s="82">
        <v>0.24</v>
      </c>
      <c r="C3483" s="83"/>
      <c r="D3483" s="84">
        <f t="shared" ref="D3483:D3501" si="124">IF($A3483&lt;&gt;"",VLOOKUP($A3483,PRODUITS_ET_RECETTES,4,FALSE),"")</f>
        <v>5.1818181818181817</v>
      </c>
      <c r="E3483" s="84">
        <f t="shared" ref="E3483:E3501" si="125">SUM(B3483*D3483)</f>
        <v>1.2436363636363637</v>
      </c>
    </row>
    <row r="3484" spans="1:5" ht="15.75" x14ac:dyDescent="0.25">
      <c r="A3484" s="81" t="s">
        <v>2260</v>
      </c>
      <c r="B3484" s="85">
        <v>0.375</v>
      </c>
      <c r="C3484" s="86"/>
      <c r="D3484" s="87">
        <f t="shared" si="124"/>
        <v>1.4155</v>
      </c>
      <c r="E3484" s="87">
        <f t="shared" si="125"/>
        <v>0.53081250000000002</v>
      </c>
    </row>
    <row r="3485" spans="1:5" ht="15.75" x14ac:dyDescent="0.25">
      <c r="A3485" s="81" t="s">
        <v>1005</v>
      </c>
      <c r="B3485" s="82">
        <v>0.11799999999999999</v>
      </c>
      <c r="C3485" s="83"/>
      <c r="D3485" s="84">
        <f t="shared" si="124"/>
        <v>1.8125</v>
      </c>
      <c r="E3485" s="84">
        <f t="shared" si="125"/>
        <v>0.21387499999999998</v>
      </c>
    </row>
    <row r="3486" spans="1:5" ht="15.75" x14ac:dyDescent="0.25">
      <c r="A3486" s="81" t="s">
        <v>37</v>
      </c>
      <c r="B3486" s="85">
        <v>0.02</v>
      </c>
      <c r="C3486" s="86"/>
      <c r="D3486" s="87">
        <f t="shared" si="124"/>
        <v>83.333333333333329</v>
      </c>
      <c r="E3486" s="87">
        <f t="shared" si="125"/>
        <v>1.6666666666666665</v>
      </c>
    </row>
    <row r="3487" spans="1:5" ht="15.75" x14ac:dyDescent="0.25">
      <c r="A3487" s="81" t="s">
        <v>976</v>
      </c>
      <c r="B3487" s="82">
        <v>11</v>
      </c>
      <c r="C3487" s="83"/>
      <c r="D3487" s="84">
        <f t="shared" si="124"/>
        <v>0.17599999999999999</v>
      </c>
      <c r="E3487" s="84">
        <f t="shared" si="125"/>
        <v>1.9359999999999999</v>
      </c>
    </row>
    <row r="3488" spans="1:5" x14ac:dyDescent="0.25">
      <c r="A3488" s="81" t="s">
        <v>2454</v>
      </c>
      <c r="B3488" s="85"/>
      <c r="C3488" s="88"/>
      <c r="D3488" s="87">
        <f t="shared" si="124"/>
        <v>0</v>
      </c>
      <c r="E3488" s="87">
        <f t="shared" si="125"/>
        <v>0</v>
      </c>
    </row>
    <row r="3489" spans="1:5" x14ac:dyDescent="0.25">
      <c r="A3489" s="81" t="s">
        <v>2454</v>
      </c>
      <c r="B3489" s="82"/>
      <c r="C3489" s="89"/>
      <c r="D3489" s="84">
        <f t="shared" si="124"/>
        <v>0</v>
      </c>
      <c r="E3489" s="84">
        <f t="shared" si="125"/>
        <v>0</v>
      </c>
    </row>
    <row r="3490" spans="1:5" x14ac:dyDescent="0.25">
      <c r="A3490" s="81" t="s">
        <v>2454</v>
      </c>
      <c r="B3490" s="85"/>
      <c r="C3490" s="88"/>
      <c r="D3490" s="87">
        <f t="shared" si="124"/>
        <v>0</v>
      </c>
      <c r="E3490" s="87">
        <f t="shared" si="125"/>
        <v>0</v>
      </c>
    </row>
    <row r="3491" spans="1:5" x14ac:dyDescent="0.25">
      <c r="A3491" s="81" t="s">
        <v>2454</v>
      </c>
      <c r="B3491" s="82"/>
      <c r="C3491" s="89"/>
      <c r="D3491" s="84">
        <f t="shared" si="124"/>
        <v>0</v>
      </c>
      <c r="E3491" s="84">
        <f t="shared" si="125"/>
        <v>0</v>
      </c>
    </row>
    <row r="3492" spans="1:5" x14ac:dyDescent="0.25">
      <c r="A3492" s="81" t="s">
        <v>2454</v>
      </c>
      <c r="B3492" s="85"/>
      <c r="C3492" s="88"/>
      <c r="D3492" s="87">
        <f t="shared" si="124"/>
        <v>0</v>
      </c>
      <c r="E3492" s="87">
        <f t="shared" si="125"/>
        <v>0</v>
      </c>
    </row>
    <row r="3493" spans="1:5" x14ac:dyDescent="0.25">
      <c r="A3493" s="81" t="s">
        <v>2454</v>
      </c>
      <c r="B3493" s="82"/>
      <c r="C3493" s="89"/>
      <c r="D3493" s="84">
        <f t="shared" si="124"/>
        <v>0</v>
      </c>
      <c r="E3493" s="84">
        <f t="shared" si="125"/>
        <v>0</v>
      </c>
    </row>
    <row r="3494" spans="1:5" x14ac:dyDescent="0.25">
      <c r="A3494" s="81" t="s">
        <v>2454</v>
      </c>
      <c r="B3494" s="85"/>
      <c r="C3494" s="88"/>
      <c r="D3494" s="87">
        <f t="shared" si="124"/>
        <v>0</v>
      </c>
      <c r="E3494" s="87">
        <f t="shared" si="125"/>
        <v>0</v>
      </c>
    </row>
    <row r="3495" spans="1:5" x14ac:dyDescent="0.25">
      <c r="A3495" s="81" t="s">
        <v>2454</v>
      </c>
      <c r="B3495" s="82"/>
      <c r="C3495" s="89"/>
      <c r="D3495" s="84">
        <f t="shared" si="124"/>
        <v>0</v>
      </c>
      <c r="E3495" s="84">
        <f t="shared" si="125"/>
        <v>0</v>
      </c>
    </row>
    <row r="3496" spans="1:5" x14ac:dyDescent="0.25">
      <c r="A3496" s="81" t="s">
        <v>2454</v>
      </c>
      <c r="B3496" s="85"/>
      <c r="C3496" s="88"/>
      <c r="D3496" s="87">
        <f t="shared" si="124"/>
        <v>0</v>
      </c>
      <c r="E3496" s="87">
        <f t="shared" si="125"/>
        <v>0</v>
      </c>
    </row>
    <row r="3497" spans="1:5" x14ac:dyDescent="0.25">
      <c r="A3497" s="81" t="s">
        <v>2454</v>
      </c>
      <c r="B3497" s="82"/>
      <c r="C3497" s="89"/>
      <c r="D3497" s="84">
        <f t="shared" si="124"/>
        <v>0</v>
      </c>
      <c r="E3497" s="84">
        <f t="shared" si="125"/>
        <v>0</v>
      </c>
    </row>
    <row r="3498" spans="1:5" x14ac:dyDescent="0.25">
      <c r="A3498" s="81" t="s">
        <v>2454</v>
      </c>
      <c r="B3498" s="90"/>
      <c r="C3498" s="91"/>
      <c r="D3498" s="92">
        <f t="shared" si="124"/>
        <v>0</v>
      </c>
      <c r="E3498" s="92">
        <f t="shared" si="125"/>
        <v>0</v>
      </c>
    </row>
    <row r="3499" spans="1:5" x14ac:dyDescent="0.25">
      <c r="A3499" s="81" t="s">
        <v>2454</v>
      </c>
      <c r="B3499" s="82"/>
      <c r="C3499" s="89"/>
      <c r="D3499" s="84">
        <f t="shared" si="124"/>
        <v>0</v>
      </c>
      <c r="E3499" s="84">
        <f t="shared" si="125"/>
        <v>0</v>
      </c>
    </row>
    <row r="3500" spans="1:5" x14ac:dyDescent="0.25">
      <c r="A3500" s="81" t="s">
        <v>2454</v>
      </c>
      <c r="B3500" s="85"/>
      <c r="C3500" s="88"/>
      <c r="D3500" s="87">
        <f t="shared" si="124"/>
        <v>0</v>
      </c>
      <c r="E3500" s="87">
        <f t="shared" si="125"/>
        <v>0</v>
      </c>
    </row>
    <row r="3501" spans="1:5" ht="15.75" thickBot="1" x14ac:dyDescent="0.3">
      <c r="A3501" s="81" t="s">
        <v>2454</v>
      </c>
      <c r="B3501" s="93"/>
      <c r="C3501" s="94"/>
      <c r="D3501" s="95">
        <f t="shared" si="124"/>
        <v>0</v>
      </c>
      <c r="E3501" s="95">
        <f t="shared" si="125"/>
        <v>0</v>
      </c>
    </row>
    <row r="3502" spans="1:5" ht="16.5" thickBot="1" x14ac:dyDescent="0.3">
      <c r="A3502" s="96" t="s">
        <v>2821</v>
      </c>
      <c r="B3502" s="97"/>
      <c r="C3502" s="97"/>
      <c r="D3502" s="98" t="s">
        <v>2822</v>
      </c>
      <c r="E3502" s="99">
        <v>600</v>
      </c>
    </row>
    <row r="3503" spans="1:5" ht="15.75" x14ac:dyDescent="0.25">
      <c r="A3503" s="100"/>
      <c r="B3503" s="97"/>
      <c r="C3503" s="101"/>
      <c r="D3503" s="102" t="s">
        <v>2823</v>
      </c>
      <c r="E3503" s="103" t="s">
        <v>2918</v>
      </c>
    </row>
    <row r="3504" spans="1:5" ht="15.75" x14ac:dyDescent="0.25">
      <c r="A3504" s="104"/>
      <c r="B3504" s="105"/>
      <c r="C3504" s="106"/>
      <c r="D3504" s="102" t="s">
        <v>2824</v>
      </c>
      <c r="E3504" s="107" t="s">
        <v>2825</v>
      </c>
    </row>
    <row r="3505" spans="1:5" ht="15.75" x14ac:dyDescent="0.25">
      <c r="A3505" s="108"/>
      <c r="B3505" s="105"/>
      <c r="C3505" s="106"/>
      <c r="D3505" s="102"/>
      <c r="E3505" s="109"/>
    </row>
    <row r="3506" spans="1:5" ht="16.5" thickBot="1" x14ac:dyDescent="0.3">
      <c r="A3506" s="108"/>
      <c r="B3506" s="105"/>
      <c r="C3506" s="106"/>
      <c r="D3506" s="110"/>
      <c r="E3506" s="111"/>
    </row>
    <row r="3507" spans="1:5" ht="15.75" x14ac:dyDescent="0.25">
      <c r="A3507" s="112"/>
      <c r="B3507" s="113"/>
      <c r="C3507" s="114"/>
      <c r="D3507" s="115" t="s">
        <v>2826</v>
      </c>
      <c r="E3507" s="116"/>
    </row>
    <row r="3508" spans="1:5" ht="15.75" x14ac:dyDescent="0.25">
      <c r="A3508" s="104"/>
      <c r="B3508" s="117"/>
      <c r="C3508" s="118"/>
      <c r="D3508" s="119" t="s">
        <v>2827</v>
      </c>
      <c r="E3508" s="120"/>
    </row>
    <row r="3509" spans="1:5" ht="15.75" x14ac:dyDescent="0.25">
      <c r="A3509" s="104"/>
      <c r="B3509" s="117"/>
      <c r="C3509" s="118"/>
      <c r="D3509" s="119" t="s">
        <v>2828</v>
      </c>
      <c r="E3509" s="120"/>
    </row>
    <row r="3510" spans="1:5" ht="15.75" x14ac:dyDescent="0.25">
      <c r="A3510" s="104"/>
      <c r="B3510" s="117"/>
      <c r="C3510" s="118"/>
      <c r="D3510" s="119"/>
      <c r="E3510" s="120"/>
    </row>
    <row r="3511" spans="1:5" ht="15.75" x14ac:dyDescent="0.25">
      <c r="A3511" s="121"/>
      <c r="B3511" s="117"/>
      <c r="C3511" s="118"/>
      <c r="D3511" s="119"/>
      <c r="E3511" s="120"/>
    </row>
    <row r="3512" spans="1:5" x14ac:dyDescent="0.25">
      <c r="A3512" s="121"/>
      <c r="B3512" s="122"/>
      <c r="C3512" s="123"/>
      <c r="D3512" s="122"/>
      <c r="E3512" s="123"/>
    </row>
    <row r="3513" spans="1:5" x14ac:dyDescent="0.25">
      <c r="A3513" s="121"/>
      <c r="B3513" s="122"/>
      <c r="C3513" s="123"/>
      <c r="D3513" s="122"/>
      <c r="E3513" s="123"/>
    </row>
    <row r="3514" spans="1:5" ht="15.75" thickBot="1" x14ac:dyDescent="0.3">
      <c r="A3514" s="121"/>
      <c r="B3514" s="122"/>
      <c r="C3514" s="123"/>
      <c r="D3514" s="124"/>
      <c r="E3514" s="125"/>
    </row>
    <row r="3515" spans="1:5" ht="15.75" x14ac:dyDescent="0.25">
      <c r="A3515" s="121"/>
      <c r="B3515" s="122"/>
      <c r="C3515" s="123"/>
      <c r="D3515" s="126" t="s">
        <v>2829</v>
      </c>
      <c r="E3515" s="123"/>
    </row>
    <row r="3516" spans="1:5" x14ac:dyDescent="0.25">
      <c r="A3516" s="121"/>
      <c r="B3516" s="122"/>
      <c r="C3516" s="123"/>
      <c r="D3516" s="122"/>
      <c r="E3516" s="123"/>
    </row>
    <row r="3517" spans="1:5" x14ac:dyDescent="0.25">
      <c r="A3517" s="121"/>
      <c r="B3517" s="122"/>
      <c r="C3517" s="123"/>
      <c r="D3517" s="122" t="s">
        <v>2830</v>
      </c>
      <c r="E3517" s="123"/>
    </row>
    <row r="3518" spans="1:5" ht="15.75" thickBot="1" x14ac:dyDescent="0.3">
      <c r="A3518" s="127"/>
      <c r="B3518" s="124"/>
      <c r="C3518" s="125"/>
      <c r="D3518" s="122" t="s">
        <v>2831</v>
      </c>
      <c r="E3518" s="123"/>
    </row>
    <row r="3519" spans="1:5" ht="15.75" x14ac:dyDescent="0.25">
      <c r="A3519" s="128" t="s">
        <v>2832</v>
      </c>
      <c r="B3519" s="129"/>
      <c r="C3519" s="129"/>
      <c r="D3519" s="121" t="s">
        <v>2833</v>
      </c>
      <c r="E3519" s="123"/>
    </row>
    <row r="3520" spans="1:5" ht="15.75" x14ac:dyDescent="0.25">
      <c r="A3520" s="130"/>
      <c r="B3520" s="131"/>
      <c r="C3520" s="131"/>
      <c r="D3520" s="132" t="s">
        <v>2834</v>
      </c>
      <c r="E3520" s="120"/>
    </row>
    <row r="3521" spans="1:5" ht="77.25" x14ac:dyDescent="0.25">
      <c r="A3521" s="130"/>
      <c r="B3521" s="131"/>
      <c r="C3521" s="131"/>
      <c r="D3521" s="133" t="s">
        <v>2835</v>
      </c>
      <c r="E3521" s="134"/>
    </row>
    <row r="3522" spans="1:5" x14ac:dyDescent="0.25">
      <c r="A3522" s="130"/>
      <c r="B3522" s="129"/>
      <c r="C3522" s="129"/>
      <c r="D3522" s="135" t="s">
        <v>2836</v>
      </c>
      <c r="E3522" s="136"/>
    </row>
    <row r="3523" spans="1:5" x14ac:dyDescent="0.25">
      <c r="A3523" s="130"/>
      <c r="B3523" s="129"/>
      <c r="C3523" s="129"/>
      <c r="D3523" s="137"/>
      <c r="E3523" s="136"/>
    </row>
    <row r="3524" spans="1:5" x14ac:dyDescent="0.25">
      <c r="A3524" s="130"/>
      <c r="B3524" s="129"/>
      <c r="C3524" s="129"/>
      <c r="D3524" s="121"/>
      <c r="E3524" s="123"/>
    </row>
    <row r="3525" spans="1:5" x14ac:dyDescent="0.25">
      <c r="A3525" s="130"/>
      <c r="B3525" s="129"/>
      <c r="C3525" s="129"/>
      <c r="D3525" s="121"/>
      <c r="E3525" s="123"/>
    </row>
    <row r="3526" spans="1:5" x14ac:dyDescent="0.25">
      <c r="A3526" s="130"/>
      <c r="B3526" s="129"/>
      <c r="C3526" s="129"/>
      <c r="D3526" s="121"/>
      <c r="E3526" s="123"/>
    </row>
    <row r="3527" spans="1:5" ht="15.75" thickBot="1" x14ac:dyDescent="0.3">
      <c r="A3527" s="130"/>
      <c r="B3527" s="129"/>
      <c r="C3527" s="129"/>
      <c r="D3527" s="121"/>
      <c r="E3527" s="123"/>
    </row>
    <row r="3528" spans="1:5" ht="15.75" x14ac:dyDescent="0.25">
      <c r="A3528" s="130"/>
      <c r="B3528" s="129"/>
      <c r="C3528" s="129"/>
      <c r="D3528" s="138" t="s">
        <v>2837</v>
      </c>
      <c r="E3528" s="139">
        <f>SUM(E3483:E3501)</f>
        <v>5.5909905303030305</v>
      </c>
    </row>
    <row r="3529" spans="1:5" ht="15.75" x14ac:dyDescent="0.25">
      <c r="A3529" s="130"/>
      <c r="B3529" s="129"/>
      <c r="C3529" s="129"/>
      <c r="D3529" s="138" t="s">
        <v>2822</v>
      </c>
      <c r="E3529" s="140">
        <v>40</v>
      </c>
    </row>
    <row r="3530" spans="1:5" ht="15.75" x14ac:dyDescent="0.25">
      <c r="A3530" s="130"/>
      <c r="B3530" s="129"/>
      <c r="C3530" s="129"/>
      <c r="D3530" s="138" t="s">
        <v>2838</v>
      </c>
      <c r="E3530" s="141">
        <f>E3528/E3529</f>
        <v>0.13977476325757576</v>
      </c>
    </row>
    <row r="3531" spans="1:5" ht="15.75" x14ac:dyDescent="0.25">
      <c r="A3531" s="130"/>
      <c r="B3531" s="129"/>
      <c r="C3531" s="129"/>
      <c r="D3531" s="138" t="s">
        <v>2839</v>
      </c>
      <c r="E3531" s="141">
        <v>0.1</v>
      </c>
    </row>
    <row r="3532" spans="1:5" ht="15.75" x14ac:dyDescent="0.25">
      <c r="A3532" s="130"/>
      <c r="B3532" s="129"/>
      <c r="C3532" s="129"/>
      <c r="D3532" s="138" t="s">
        <v>2840</v>
      </c>
      <c r="E3532" s="141">
        <f>E3530+E3531</f>
        <v>0.23977476325757577</v>
      </c>
    </row>
    <row r="3533" spans="1:5" ht="15.75" x14ac:dyDescent="0.25">
      <c r="A3533" s="130"/>
      <c r="B3533" s="129"/>
      <c r="C3533" s="129"/>
      <c r="D3533" s="138" t="s">
        <v>2841</v>
      </c>
      <c r="E3533" s="142">
        <v>0</v>
      </c>
    </row>
    <row r="3534" spans="1:5" ht="16.5" thickBot="1" x14ac:dyDescent="0.3">
      <c r="A3534" s="143"/>
      <c r="B3534" s="144"/>
      <c r="C3534" s="144"/>
      <c r="D3534" s="138" t="s">
        <v>2842</v>
      </c>
      <c r="E3534" s="145" t="e">
        <f>E3532/E3533</f>
        <v>#DIV/0!</v>
      </c>
    </row>
    <row r="3535" spans="1:5" x14ac:dyDescent="0.25">
      <c r="A3535" s="146"/>
      <c r="B3535" s="147"/>
      <c r="C3535" s="148"/>
      <c r="D3535" s="148"/>
      <c r="E3535" s="149"/>
    </row>
    <row r="3536" spans="1:5" ht="15.75" thickBot="1" x14ac:dyDescent="0.3">
      <c r="A3536" s="150"/>
      <c r="B3536" s="151"/>
      <c r="C3536" s="152"/>
      <c r="D3536" s="152"/>
      <c r="E3536" s="153"/>
    </row>
    <row r="3537" spans="1:5" ht="30" x14ac:dyDescent="0.4">
      <c r="A3537" s="70" t="s">
        <v>2814</v>
      </c>
      <c r="B3537" s="155" t="s">
        <v>173</v>
      </c>
      <c r="C3537" s="154"/>
      <c r="D3537" s="72"/>
      <c r="E3537" s="73"/>
    </row>
    <row r="3538" spans="1:5" ht="15.75" thickBot="1" x14ac:dyDescent="0.3">
      <c r="A3538" s="74"/>
      <c r="B3538" s="75"/>
      <c r="C3538" s="75"/>
      <c r="D3538" s="75"/>
      <c r="E3538" s="76"/>
    </row>
    <row r="3539" spans="1:5" ht="15.75" thickBot="1" x14ac:dyDescent="0.3">
      <c r="A3539" s="77" t="s">
        <v>2816</v>
      </c>
      <c r="B3539" s="78" t="s">
        <v>2817</v>
      </c>
      <c r="C3539" s="79" t="s">
        <v>2818</v>
      </c>
      <c r="D3539" s="79" t="s">
        <v>2819</v>
      </c>
      <c r="E3539" s="80" t="s">
        <v>2820</v>
      </c>
    </row>
    <row r="3540" spans="1:5" ht="15.75" x14ac:dyDescent="0.25">
      <c r="A3540" s="81" t="s">
        <v>44</v>
      </c>
      <c r="B3540" s="82">
        <v>0.54</v>
      </c>
      <c r="C3540" s="83"/>
      <c r="D3540" s="84">
        <f t="shared" ref="D3540:D3558" si="126">IF($A3540&lt;&gt;"",VLOOKUP($A3540,PRODUITS_ET_RECETTES,4,FALSE),"")</f>
        <v>19.95</v>
      </c>
      <c r="E3540" s="84">
        <f t="shared" ref="E3540:E3558" si="127">SUM(B3540*D3540)</f>
        <v>10.773</v>
      </c>
    </row>
    <row r="3541" spans="1:5" ht="15.75" x14ac:dyDescent="0.25">
      <c r="A3541" s="81" t="s">
        <v>2259</v>
      </c>
      <c r="B3541" s="85">
        <v>0.6</v>
      </c>
      <c r="C3541" s="86"/>
      <c r="D3541" s="87">
        <f t="shared" si="126"/>
        <v>2.12</v>
      </c>
      <c r="E3541" s="87">
        <f t="shared" si="127"/>
        <v>1.272</v>
      </c>
    </row>
    <row r="3542" spans="1:5" ht="15.75" x14ac:dyDescent="0.25">
      <c r="A3542" s="81" t="s">
        <v>2260</v>
      </c>
      <c r="B3542" s="82">
        <v>0.2</v>
      </c>
      <c r="C3542" s="83"/>
      <c r="D3542" s="84">
        <f t="shared" si="126"/>
        <v>1.4155</v>
      </c>
      <c r="E3542" s="84">
        <f t="shared" si="127"/>
        <v>0.28310000000000002</v>
      </c>
    </row>
    <row r="3543" spans="1:5" ht="15.75" x14ac:dyDescent="0.25">
      <c r="A3543" s="81" t="s">
        <v>2899</v>
      </c>
      <c r="B3543" s="85">
        <v>12</v>
      </c>
      <c r="C3543" s="86"/>
      <c r="D3543" s="87" t="e">
        <f t="shared" si="126"/>
        <v>#N/A</v>
      </c>
      <c r="E3543" s="87" t="e">
        <f t="shared" si="127"/>
        <v>#N/A</v>
      </c>
    </row>
    <row r="3544" spans="1:5" ht="15.75" x14ac:dyDescent="0.25">
      <c r="A3544" s="81" t="s">
        <v>773</v>
      </c>
      <c r="B3544" s="82">
        <v>0.04</v>
      </c>
      <c r="C3544" s="83"/>
      <c r="D3544" s="84">
        <f t="shared" si="126"/>
        <v>0.74249999999999994</v>
      </c>
      <c r="E3544" s="84">
        <f t="shared" si="127"/>
        <v>2.9699999999999997E-2</v>
      </c>
    </row>
    <row r="3545" spans="1:5" x14ac:dyDescent="0.25">
      <c r="A3545" s="81" t="s">
        <v>2454</v>
      </c>
      <c r="B3545" s="85"/>
      <c r="C3545" s="88"/>
      <c r="D3545" s="87">
        <f t="shared" si="126"/>
        <v>0</v>
      </c>
      <c r="E3545" s="87">
        <f t="shared" si="127"/>
        <v>0</v>
      </c>
    </row>
    <row r="3546" spans="1:5" x14ac:dyDescent="0.25">
      <c r="A3546" s="81" t="s">
        <v>2454</v>
      </c>
      <c r="B3546" s="82"/>
      <c r="C3546" s="89"/>
      <c r="D3546" s="84">
        <f t="shared" si="126"/>
        <v>0</v>
      </c>
      <c r="E3546" s="84">
        <f t="shared" si="127"/>
        <v>0</v>
      </c>
    </row>
    <row r="3547" spans="1:5" x14ac:dyDescent="0.25">
      <c r="A3547" s="81" t="s">
        <v>2454</v>
      </c>
      <c r="B3547" s="85"/>
      <c r="C3547" s="88"/>
      <c r="D3547" s="87">
        <f t="shared" si="126"/>
        <v>0</v>
      </c>
      <c r="E3547" s="87">
        <f t="shared" si="127"/>
        <v>0</v>
      </c>
    </row>
    <row r="3548" spans="1:5" x14ac:dyDescent="0.25">
      <c r="A3548" s="81" t="s">
        <v>2454</v>
      </c>
      <c r="B3548" s="82"/>
      <c r="C3548" s="89"/>
      <c r="D3548" s="84">
        <f t="shared" si="126"/>
        <v>0</v>
      </c>
      <c r="E3548" s="84">
        <f t="shared" si="127"/>
        <v>0</v>
      </c>
    </row>
    <row r="3549" spans="1:5" x14ac:dyDescent="0.25">
      <c r="A3549" s="81" t="s">
        <v>2454</v>
      </c>
      <c r="B3549" s="85"/>
      <c r="C3549" s="88"/>
      <c r="D3549" s="87">
        <f t="shared" si="126"/>
        <v>0</v>
      </c>
      <c r="E3549" s="87">
        <f t="shared" si="127"/>
        <v>0</v>
      </c>
    </row>
    <row r="3550" spans="1:5" x14ac:dyDescent="0.25">
      <c r="A3550" s="81" t="s">
        <v>2454</v>
      </c>
      <c r="B3550" s="82"/>
      <c r="C3550" s="89"/>
      <c r="D3550" s="84">
        <f t="shared" si="126"/>
        <v>0</v>
      </c>
      <c r="E3550" s="84">
        <f t="shared" si="127"/>
        <v>0</v>
      </c>
    </row>
    <row r="3551" spans="1:5" x14ac:dyDescent="0.25">
      <c r="A3551" s="81" t="s">
        <v>2454</v>
      </c>
      <c r="B3551" s="85"/>
      <c r="C3551" s="88"/>
      <c r="D3551" s="87">
        <f t="shared" si="126"/>
        <v>0</v>
      </c>
      <c r="E3551" s="87">
        <f t="shared" si="127"/>
        <v>0</v>
      </c>
    </row>
    <row r="3552" spans="1:5" x14ac:dyDescent="0.25">
      <c r="A3552" s="81" t="s">
        <v>2454</v>
      </c>
      <c r="B3552" s="82"/>
      <c r="C3552" s="89"/>
      <c r="D3552" s="84">
        <f t="shared" si="126"/>
        <v>0</v>
      </c>
      <c r="E3552" s="84">
        <f t="shared" si="127"/>
        <v>0</v>
      </c>
    </row>
    <row r="3553" spans="1:5" x14ac:dyDescent="0.25">
      <c r="A3553" s="81" t="s">
        <v>2454</v>
      </c>
      <c r="B3553" s="85"/>
      <c r="C3553" s="88"/>
      <c r="D3553" s="87">
        <f t="shared" si="126"/>
        <v>0</v>
      </c>
      <c r="E3553" s="87">
        <f t="shared" si="127"/>
        <v>0</v>
      </c>
    </row>
    <row r="3554" spans="1:5" x14ac:dyDescent="0.25">
      <c r="A3554" s="81" t="s">
        <v>2454</v>
      </c>
      <c r="B3554" s="82"/>
      <c r="C3554" s="89"/>
      <c r="D3554" s="84">
        <f t="shared" si="126"/>
        <v>0</v>
      </c>
      <c r="E3554" s="84">
        <f t="shared" si="127"/>
        <v>0</v>
      </c>
    </row>
    <row r="3555" spans="1:5" x14ac:dyDescent="0.25">
      <c r="A3555" s="81" t="s">
        <v>2454</v>
      </c>
      <c r="B3555" s="90"/>
      <c r="C3555" s="91"/>
      <c r="D3555" s="92">
        <f t="shared" si="126"/>
        <v>0</v>
      </c>
      <c r="E3555" s="92">
        <f t="shared" si="127"/>
        <v>0</v>
      </c>
    </row>
    <row r="3556" spans="1:5" x14ac:dyDescent="0.25">
      <c r="A3556" s="81" t="s">
        <v>2454</v>
      </c>
      <c r="B3556" s="82"/>
      <c r="C3556" s="89"/>
      <c r="D3556" s="84">
        <f t="shared" si="126"/>
        <v>0</v>
      </c>
      <c r="E3556" s="84">
        <f t="shared" si="127"/>
        <v>0</v>
      </c>
    </row>
    <row r="3557" spans="1:5" x14ac:dyDescent="0.25">
      <c r="A3557" s="81" t="s">
        <v>2454</v>
      </c>
      <c r="B3557" s="85"/>
      <c r="C3557" s="88"/>
      <c r="D3557" s="87">
        <f t="shared" si="126"/>
        <v>0</v>
      </c>
      <c r="E3557" s="87">
        <f t="shared" si="127"/>
        <v>0</v>
      </c>
    </row>
    <row r="3558" spans="1:5" ht="15.75" thickBot="1" x14ac:dyDescent="0.3">
      <c r="A3558" s="81" t="s">
        <v>2454</v>
      </c>
      <c r="B3558" s="93"/>
      <c r="C3558" s="94"/>
      <c r="D3558" s="95">
        <f t="shared" si="126"/>
        <v>0</v>
      </c>
      <c r="E3558" s="95">
        <f t="shared" si="127"/>
        <v>0</v>
      </c>
    </row>
    <row r="3559" spans="1:5" ht="16.5" thickBot="1" x14ac:dyDescent="0.3">
      <c r="A3559" s="96" t="s">
        <v>2821</v>
      </c>
      <c r="B3559" s="97"/>
      <c r="C3559" s="97"/>
      <c r="D3559" s="98" t="s">
        <v>2822</v>
      </c>
      <c r="E3559" s="99">
        <v>2</v>
      </c>
    </row>
    <row r="3560" spans="1:5" ht="15.75" x14ac:dyDescent="0.25">
      <c r="A3560" s="100"/>
      <c r="B3560" s="97"/>
      <c r="C3560" s="101"/>
      <c r="D3560" s="102" t="s">
        <v>2823</v>
      </c>
      <c r="E3560" s="103" t="s">
        <v>2552</v>
      </c>
    </row>
    <row r="3561" spans="1:5" ht="15.75" x14ac:dyDescent="0.25">
      <c r="A3561" s="104"/>
      <c r="B3561" s="105"/>
      <c r="C3561" s="106"/>
      <c r="D3561" s="102" t="s">
        <v>2824</v>
      </c>
      <c r="E3561" s="107" t="s">
        <v>2825</v>
      </c>
    </row>
    <row r="3562" spans="1:5" ht="15.75" x14ac:dyDescent="0.25">
      <c r="A3562" s="108"/>
      <c r="B3562" s="105"/>
      <c r="C3562" s="106"/>
      <c r="D3562" s="102"/>
      <c r="E3562" s="109"/>
    </row>
    <row r="3563" spans="1:5" ht="16.5" thickBot="1" x14ac:dyDescent="0.3">
      <c r="A3563" s="108"/>
      <c r="B3563" s="105"/>
      <c r="C3563" s="106"/>
      <c r="D3563" s="110"/>
      <c r="E3563" s="111"/>
    </row>
    <row r="3564" spans="1:5" ht="15.75" x14ac:dyDescent="0.25">
      <c r="A3564" s="112"/>
      <c r="B3564" s="113"/>
      <c r="C3564" s="114"/>
      <c r="D3564" s="115" t="s">
        <v>2826</v>
      </c>
      <c r="E3564" s="116"/>
    </row>
    <row r="3565" spans="1:5" ht="15.75" x14ac:dyDescent="0.25">
      <c r="A3565" s="104"/>
      <c r="B3565" s="117"/>
      <c r="C3565" s="118"/>
      <c r="D3565" s="119" t="s">
        <v>2827</v>
      </c>
      <c r="E3565" s="120"/>
    </row>
    <row r="3566" spans="1:5" ht="15.75" x14ac:dyDescent="0.25">
      <c r="A3566" s="104"/>
      <c r="B3566" s="117"/>
      <c r="C3566" s="118"/>
      <c r="D3566" s="119" t="s">
        <v>2828</v>
      </c>
      <c r="E3566" s="120"/>
    </row>
    <row r="3567" spans="1:5" ht="15.75" x14ac:dyDescent="0.25">
      <c r="A3567" s="104"/>
      <c r="B3567" s="117"/>
      <c r="C3567" s="118"/>
      <c r="D3567" s="119"/>
      <c r="E3567" s="120"/>
    </row>
    <row r="3568" spans="1:5" ht="15.75" x14ac:dyDescent="0.25">
      <c r="A3568" s="121"/>
      <c r="B3568" s="117"/>
      <c r="C3568" s="118"/>
      <c r="D3568" s="119"/>
      <c r="E3568" s="120"/>
    </row>
    <row r="3569" spans="1:5" x14ac:dyDescent="0.25">
      <c r="A3569" s="121"/>
      <c r="B3569" s="122"/>
      <c r="C3569" s="123"/>
      <c r="D3569" s="122"/>
      <c r="E3569" s="123"/>
    </row>
    <row r="3570" spans="1:5" x14ac:dyDescent="0.25">
      <c r="A3570" s="121"/>
      <c r="B3570" s="122"/>
      <c r="C3570" s="123"/>
      <c r="D3570" s="122"/>
      <c r="E3570" s="123"/>
    </row>
    <row r="3571" spans="1:5" ht="15.75" thickBot="1" x14ac:dyDescent="0.3">
      <c r="A3571" s="121"/>
      <c r="B3571" s="122"/>
      <c r="C3571" s="123"/>
      <c r="D3571" s="124"/>
      <c r="E3571" s="125"/>
    </row>
    <row r="3572" spans="1:5" ht="15.75" x14ac:dyDescent="0.25">
      <c r="A3572" s="121"/>
      <c r="B3572" s="122"/>
      <c r="C3572" s="123"/>
      <c r="D3572" s="126" t="s">
        <v>2829</v>
      </c>
      <c r="E3572" s="123"/>
    </row>
    <row r="3573" spans="1:5" x14ac:dyDescent="0.25">
      <c r="A3573" s="121"/>
      <c r="B3573" s="122"/>
      <c r="C3573" s="123"/>
      <c r="D3573" s="122"/>
      <c r="E3573" s="123"/>
    </row>
    <row r="3574" spans="1:5" x14ac:dyDescent="0.25">
      <c r="A3574" s="121"/>
      <c r="B3574" s="122"/>
      <c r="C3574" s="123"/>
      <c r="D3574" s="122" t="s">
        <v>2830</v>
      </c>
      <c r="E3574" s="123"/>
    </row>
    <row r="3575" spans="1:5" ht="15.75" thickBot="1" x14ac:dyDescent="0.3">
      <c r="A3575" s="127"/>
      <c r="B3575" s="124"/>
      <c r="C3575" s="125"/>
      <c r="D3575" s="122" t="s">
        <v>2831</v>
      </c>
      <c r="E3575" s="123"/>
    </row>
    <row r="3576" spans="1:5" ht="15.75" x14ac:dyDescent="0.25">
      <c r="A3576" s="128" t="s">
        <v>2832</v>
      </c>
      <c r="B3576" s="129"/>
      <c r="C3576" s="129"/>
      <c r="D3576" s="121" t="s">
        <v>2833</v>
      </c>
      <c r="E3576" s="123"/>
    </row>
    <row r="3577" spans="1:5" ht="15.75" x14ac:dyDescent="0.25">
      <c r="A3577" s="130"/>
      <c r="B3577" s="131"/>
      <c r="C3577" s="131"/>
      <c r="D3577" s="132" t="s">
        <v>2834</v>
      </c>
      <c r="E3577" s="120"/>
    </row>
    <row r="3578" spans="1:5" ht="77.25" x14ac:dyDescent="0.25">
      <c r="A3578" s="130"/>
      <c r="B3578" s="131"/>
      <c r="C3578" s="131"/>
      <c r="D3578" s="133" t="s">
        <v>2835</v>
      </c>
      <c r="E3578" s="134"/>
    </row>
    <row r="3579" spans="1:5" x14ac:dyDescent="0.25">
      <c r="A3579" s="130"/>
      <c r="B3579" s="129"/>
      <c r="C3579" s="129"/>
      <c r="D3579" s="135" t="s">
        <v>2836</v>
      </c>
      <c r="E3579" s="136"/>
    </row>
    <row r="3580" spans="1:5" x14ac:dyDescent="0.25">
      <c r="A3580" s="130"/>
      <c r="B3580" s="129"/>
      <c r="C3580" s="129"/>
      <c r="D3580" s="137"/>
      <c r="E3580" s="136"/>
    </row>
    <row r="3581" spans="1:5" x14ac:dyDescent="0.25">
      <c r="A3581" s="130"/>
      <c r="B3581" s="129"/>
      <c r="C3581" s="129"/>
      <c r="D3581" s="121"/>
      <c r="E3581" s="123"/>
    </row>
    <row r="3582" spans="1:5" x14ac:dyDescent="0.25">
      <c r="A3582" s="130"/>
      <c r="B3582" s="129"/>
      <c r="C3582" s="129"/>
      <c r="D3582" s="121"/>
      <c r="E3582" s="123"/>
    </row>
    <row r="3583" spans="1:5" x14ac:dyDescent="0.25">
      <c r="A3583" s="130"/>
      <c r="B3583" s="129"/>
      <c r="C3583" s="129"/>
      <c r="D3583" s="121"/>
      <c r="E3583" s="123"/>
    </row>
    <row r="3584" spans="1:5" ht="15.75" thickBot="1" x14ac:dyDescent="0.3">
      <c r="A3584" s="130"/>
      <c r="B3584" s="129"/>
      <c r="C3584" s="129"/>
      <c r="D3584" s="121"/>
      <c r="E3584" s="123"/>
    </row>
    <row r="3585" spans="1:5" ht="15.75" x14ac:dyDescent="0.25">
      <c r="A3585" s="130"/>
      <c r="B3585" s="129"/>
      <c r="C3585" s="129"/>
      <c r="D3585" s="138" t="s">
        <v>2837</v>
      </c>
      <c r="E3585" s="139" t="e">
        <f>SUM(E3540:E3558)</f>
        <v>#N/A</v>
      </c>
    </row>
    <row r="3586" spans="1:5" ht="15.75" x14ac:dyDescent="0.25">
      <c r="A3586" s="130"/>
      <c r="B3586" s="129"/>
      <c r="C3586" s="129"/>
      <c r="D3586" s="138" t="s">
        <v>2822</v>
      </c>
      <c r="E3586" s="140">
        <f>E3559</f>
        <v>2</v>
      </c>
    </row>
    <row r="3587" spans="1:5" ht="15.75" x14ac:dyDescent="0.25">
      <c r="A3587" s="130"/>
      <c r="B3587" s="129"/>
      <c r="C3587" s="129"/>
      <c r="D3587" s="138" t="s">
        <v>2838</v>
      </c>
      <c r="E3587" s="141" t="e">
        <f>E3585/E3586</f>
        <v>#N/A</v>
      </c>
    </row>
    <row r="3588" spans="1:5" ht="15.75" x14ac:dyDescent="0.25">
      <c r="A3588" s="130"/>
      <c r="B3588" s="129"/>
      <c r="C3588" s="129"/>
      <c r="D3588" s="138" t="s">
        <v>2839</v>
      </c>
      <c r="E3588" s="141">
        <v>0.2</v>
      </c>
    </row>
    <row r="3589" spans="1:5" ht="15.75" x14ac:dyDescent="0.25">
      <c r="A3589" s="130"/>
      <c r="B3589" s="129"/>
      <c r="C3589" s="129"/>
      <c r="D3589" s="138" t="s">
        <v>2840</v>
      </c>
      <c r="E3589" s="141" t="e">
        <f>E3587+E3588</f>
        <v>#N/A</v>
      </c>
    </row>
    <row r="3590" spans="1:5" ht="15.75" x14ac:dyDescent="0.25">
      <c r="A3590" s="130"/>
      <c r="B3590" s="129"/>
      <c r="C3590" s="129"/>
      <c r="D3590" s="138" t="s">
        <v>2841</v>
      </c>
      <c r="E3590" s="142">
        <v>0</v>
      </c>
    </row>
    <row r="3591" spans="1:5" ht="16.5" thickBot="1" x14ac:dyDescent="0.3">
      <c r="A3591" s="143"/>
      <c r="B3591" s="144"/>
      <c r="C3591" s="144"/>
      <c r="D3591" s="138" t="s">
        <v>2842</v>
      </c>
      <c r="E3591" s="145" t="e">
        <f>E3589/E3590</f>
        <v>#N/A</v>
      </c>
    </row>
    <row r="3592" spans="1:5" x14ac:dyDescent="0.25">
      <c r="A3592" s="146"/>
      <c r="B3592" s="147"/>
      <c r="C3592" s="148"/>
      <c r="D3592" s="148"/>
      <c r="E3592" s="149"/>
    </row>
    <row r="3593" spans="1:5" ht="15.75" thickBot="1" x14ac:dyDescent="0.3">
      <c r="A3593" s="150"/>
      <c r="B3593" s="151"/>
      <c r="C3593" s="152"/>
      <c r="D3593" s="152"/>
      <c r="E3593" s="153"/>
    </row>
    <row r="3594" spans="1:5" ht="30" x14ac:dyDescent="0.4">
      <c r="A3594" s="70" t="s">
        <v>2814</v>
      </c>
      <c r="B3594" s="155" t="s">
        <v>2919</v>
      </c>
      <c r="C3594" s="154"/>
      <c r="D3594" s="72"/>
      <c r="E3594" s="73"/>
    </row>
    <row r="3595" spans="1:5" ht="15.75" thickBot="1" x14ac:dyDescent="0.3">
      <c r="A3595" s="74"/>
      <c r="B3595" s="75"/>
      <c r="C3595" s="75"/>
      <c r="D3595" s="75"/>
      <c r="E3595" s="76"/>
    </row>
    <row r="3596" spans="1:5" ht="15.75" thickBot="1" x14ac:dyDescent="0.3">
      <c r="A3596" s="77" t="s">
        <v>2816</v>
      </c>
      <c r="B3596" s="78" t="s">
        <v>2817</v>
      </c>
      <c r="C3596" s="79" t="s">
        <v>2818</v>
      </c>
      <c r="D3596" s="79" t="s">
        <v>2819</v>
      </c>
      <c r="E3596" s="80" t="s">
        <v>2820</v>
      </c>
    </row>
    <row r="3597" spans="1:5" ht="15.75" x14ac:dyDescent="0.25">
      <c r="A3597" s="81" t="s">
        <v>2899</v>
      </c>
      <c r="B3597" s="82">
        <v>0.4</v>
      </c>
      <c r="C3597" s="83"/>
      <c r="D3597" s="84" t="e">
        <f t="shared" ref="D3597:D3615" si="128">IF($A3597&lt;&gt;"",VLOOKUP($A3597,PRODUITS_ET_RECETTES,4,FALSE),"")</f>
        <v>#N/A</v>
      </c>
      <c r="E3597" s="84" t="e">
        <f t="shared" ref="E3597:E3615" si="129">SUM(B3597*D3597)</f>
        <v>#N/A</v>
      </c>
    </row>
    <row r="3598" spans="1:5" ht="15.75" x14ac:dyDescent="0.25">
      <c r="A3598" s="81" t="s">
        <v>2260</v>
      </c>
      <c r="B3598" s="85">
        <v>0.52</v>
      </c>
      <c r="C3598" s="86"/>
      <c r="D3598" s="87">
        <f t="shared" si="128"/>
        <v>1.4155</v>
      </c>
      <c r="E3598" s="87">
        <f t="shared" si="129"/>
        <v>0.73606000000000005</v>
      </c>
    </row>
    <row r="3599" spans="1:5" ht="15.75" x14ac:dyDescent="0.25">
      <c r="A3599" s="81" t="s">
        <v>162</v>
      </c>
      <c r="B3599" s="82">
        <v>0.32</v>
      </c>
      <c r="C3599" s="83"/>
      <c r="D3599" s="84">
        <f t="shared" si="128"/>
        <v>10.142070484581497</v>
      </c>
      <c r="E3599" s="84">
        <f t="shared" si="129"/>
        <v>3.2454625550660792</v>
      </c>
    </row>
    <row r="3600" spans="1:5" ht="15.75" x14ac:dyDescent="0.25">
      <c r="A3600" s="81" t="s">
        <v>375</v>
      </c>
      <c r="B3600" s="85">
        <v>0.52</v>
      </c>
      <c r="C3600" s="86"/>
      <c r="D3600" s="87">
        <f t="shared" si="128"/>
        <v>13.276</v>
      </c>
      <c r="E3600" s="87">
        <f t="shared" si="129"/>
        <v>6.9035200000000003</v>
      </c>
    </row>
    <row r="3601" spans="1:5" ht="15.75" x14ac:dyDescent="0.25">
      <c r="A3601" s="81" t="s">
        <v>773</v>
      </c>
      <c r="B3601" s="82">
        <v>0.5</v>
      </c>
      <c r="C3601" s="83"/>
      <c r="D3601" s="84">
        <f t="shared" si="128"/>
        <v>0.74249999999999994</v>
      </c>
      <c r="E3601" s="84">
        <f t="shared" si="129"/>
        <v>0.37124999999999997</v>
      </c>
    </row>
    <row r="3602" spans="1:5" x14ac:dyDescent="0.25">
      <c r="A3602" s="81" t="s">
        <v>1589</v>
      </c>
      <c r="B3602" s="85">
        <v>0.1</v>
      </c>
      <c r="C3602" s="88"/>
      <c r="D3602" s="87">
        <f t="shared" si="128"/>
        <v>72.16</v>
      </c>
      <c r="E3602" s="87">
        <f t="shared" si="129"/>
        <v>7.2160000000000002</v>
      </c>
    </row>
    <row r="3603" spans="1:5" x14ac:dyDescent="0.25">
      <c r="A3603" s="81" t="s">
        <v>1677</v>
      </c>
      <c r="B3603" s="82">
        <v>0.2</v>
      </c>
      <c r="C3603" s="89"/>
      <c r="D3603" s="84">
        <f t="shared" si="128"/>
        <v>36.75</v>
      </c>
      <c r="E3603" s="84">
        <f t="shared" si="129"/>
        <v>7.3500000000000005</v>
      </c>
    </row>
    <row r="3604" spans="1:5" x14ac:dyDescent="0.25">
      <c r="A3604" s="81" t="s">
        <v>87</v>
      </c>
      <c r="B3604" s="85">
        <v>0.4</v>
      </c>
      <c r="C3604" s="88"/>
      <c r="D3604" s="87">
        <f t="shared" si="128"/>
        <v>39.473684210526322</v>
      </c>
      <c r="E3604" s="87">
        <f t="shared" si="129"/>
        <v>15.789473684210529</v>
      </c>
    </row>
    <row r="3605" spans="1:5" x14ac:dyDescent="0.25">
      <c r="A3605" s="81" t="s">
        <v>2454</v>
      </c>
      <c r="B3605" s="82"/>
      <c r="C3605" s="89"/>
      <c r="D3605" s="84">
        <f t="shared" si="128"/>
        <v>0</v>
      </c>
      <c r="E3605" s="84">
        <f t="shared" si="129"/>
        <v>0</v>
      </c>
    </row>
    <row r="3606" spans="1:5" x14ac:dyDescent="0.25">
      <c r="A3606" s="81" t="s">
        <v>2454</v>
      </c>
      <c r="B3606" s="85"/>
      <c r="C3606" s="88"/>
      <c r="D3606" s="87">
        <f t="shared" si="128"/>
        <v>0</v>
      </c>
      <c r="E3606" s="87">
        <f t="shared" si="129"/>
        <v>0</v>
      </c>
    </row>
    <row r="3607" spans="1:5" x14ac:dyDescent="0.25">
      <c r="A3607" s="81" t="s">
        <v>2454</v>
      </c>
      <c r="B3607" s="82"/>
      <c r="C3607" s="89"/>
      <c r="D3607" s="84">
        <f t="shared" si="128"/>
        <v>0</v>
      </c>
      <c r="E3607" s="84">
        <f t="shared" si="129"/>
        <v>0</v>
      </c>
    </row>
    <row r="3608" spans="1:5" x14ac:dyDescent="0.25">
      <c r="A3608" s="81" t="s">
        <v>2454</v>
      </c>
      <c r="B3608" s="85"/>
      <c r="C3608" s="88"/>
      <c r="D3608" s="87">
        <f t="shared" si="128"/>
        <v>0</v>
      </c>
      <c r="E3608" s="87">
        <f t="shared" si="129"/>
        <v>0</v>
      </c>
    </row>
    <row r="3609" spans="1:5" x14ac:dyDescent="0.25">
      <c r="A3609" s="81" t="s">
        <v>2454</v>
      </c>
      <c r="B3609" s="82"/>
      <c r="C3609" s="89"/>
      <c r="D3609" s="84">
        <f t="shared" si="128"/>
        <v>0</v>
      </c>
      <c r="E3609" s="84">
        <f t="shared" si="129"/>
        <v>0</v>
      </c>
    </row>
    <row r="3610" spans="1:5" x14ac:dyDescent="0.25">
      <c r="A3610" s="81" t="s">
        <v>2454</v>
      </c>
      <c r="B3610" s="85"/>
      <c r="C3610" s="88"/>
      <c r="D3610" s="87">
        <f t="shared" si="128"/>
        <v>0</v>
      </c>
      <c r="E3610" s="87">
        <f t="shared" si="129"/>
        <v>0</v>
      </c>
    </row>
    <row r="3611" spans="1:5" x14ac:dyDescent="0.25">
      <c r="A3611" s="81" t="s">
        <v>2454</v>
      </c>
      <c r="B3611" s="82"/>
      <c r="C3611" s="89"/>
      <c r="D3611" s="84">
        <f t="shared" si="128"/>
        <v>0</v>
      </c>
      <c r="E3611" s="84">
        <f t="shared" si="129"/>
        <v>0</v>
      </c>
    </row>
    <row r="3612" spans="1:5" x14ac:dyDescent="0.25">
      <c r="A3612" s="81" t="s">
        <v>2454</v>
      </c>
      <c r="B3612" s="90"/>
      <c r="C3612" s="91"/>
      <c r="D3612" s="92">
        <f t="shared" si="128"/>
        <v>0</v>
      </c>
      <c r="E3612" s="92">
        <f t="shared" si="129"/>
        <v>0</v>
      </c>
    </row>
    <row r="3613" spans="1:5" x14ac:dyDescent="0.25">
      <c r="A3613" s="81" t="s">
        <v>2454</v>
      </c>
      <c r="B3613" s="82"/>
      <c r="C3613" s="89"/>
      <c r="D3613" s="84">
        <f t="shared" si="128"/>
        <v>0</v>
      </c>
      <c r="E3613" s="84">
        <f t="shared" si="129"/>
        <v>0</v>
      </c>
    </row>
    <row r="3614" spans="1:5" x14ac:dyDescent="0.25">
      <c r="A3614" s="81" t="s">
        <v>2454</v>
      </c>
      <c r="B3614" s="85"/>
      <c r="C3614" s="88"/>
      <c r="D3614" s="87">
        <f t="shared" si="128"/>
        <v>0</v>
      </c>
      <c r="E3614" s="87">
        <f t="shared" si="129"/>
        <v>0</v>
      </c>
    </row>
    <row r="3615" spans="1:5" ht="15.75" thickBot="1" x14ac:dyDescent="0.3">
      <c r="A3615" s="81" t="s">
        <v>2454</v>
      </c>
      <c r="B3615" s="93"/>
      <c r="C3615" s="94"/>
      <c r="D3615" s="95">
        <f t="shared" si="128"/>
        <v>0</v>
      </c>
      <c r="E3615" s="95">
        <f t="shared" si="129"/>
        <v>0</v>
      </c>
    </row>
    <row r="3616" spans="1:5" ht="16.5" thickBot="1" x14ac:dyDescent="0.3">
      <c r="A3616" s="96" t="s">
        <v>2821</v>
      </c>
      <c r="B3616" s="97"/>
      <c r="C3616" s="97"/>
      <c r="D3616" s="98" t="s">
        <v>2822</v>
      </c>
      <c r="E3616" s="99">
        <v>3</v>
      </c>
    </row>
    <row r="3617" spans="1:5" ht="15.75" x14ac:dyDescent="0.25">
      <c r="A3617" s="100"/>
      <c r="B3617" s="97"/>
      <c r="C3617" s="101"/>
      <c r="D3617" s="102" t="s">
        <v>2823</v>
      </c>
      <c r="E3617" s="103" t="s">
        <v>2552</v>
      </c>
    </row>
    <row r="3618" spans="1:5" ht="15.75" x14ac:dyDescent="0.25">
      <c r="A3618" s="104"/>
      <c r="B3618" s="105"/>
      <c r="C3618" s="106"/>
      <c r="D3618" s="102" t="s">
        <v>2824</v>
      </c>
      <c r="E3618" s="107" t="s">
        <v>2825</v>
      </c>
    </row>
    <row r="3619" spans="1:5" ht="15.75" x14ac:dyDescent="0.25">
      <c r="A3619" s="108"/>
      <c r="B3619" s="105"/>
      <c r="C3619" s="106"/>
      <c r="D3619" s="102"/>
      <c r="E3619" s="109"/>
    </row>
    <row r="3620" spans="1:5" ht="16.5" thickBot="1" x14ac:dyDescent="0.3">
      <c r="A3620" s="108"/>
      <c r="B3620" s="105"/>
      <c r="C3620" s="106"/>
      <c r="D3620" s="110"/>
      <c r="E3620" s="111"/>
    </row>
    <row r="3621" spans="1:5" ht="15.75" x14ac:dyDescent="0.25">
      <c r="A3621" s="112"/>
      <c r="B3621" s="113"/>
      <c r="C3621" s="114"/>
      <c r="D3621" s="115" t="s">
        <v>2826</v>
      </c>
      <c r="E3621" s="116"/>
    </row>
    <row r="3622" spans="1:5" ht="15.75" x14ac:dyDescent="0.25">
      <c r="A3622" s="104"/>
      <c r="B3622" s="117"/>
      <c r="C3622" s="118"/>
      <c r="D3622" s="119" t="s">
        <v>2827</v>
      </c>
      <c r="E3622" s="120"/>
    </row>
    <row r="3623" spans="1:5" ht="15.75" x14ac:dyDescent="0.25">
      <c r="A3623" s="104"/>
      <c r="B3623" s="117"/>
      <c r="C3623" s="118"/>
      <c r="D3623" s="119" t="s">
        <v>2828</v>
      </c>
      <c r="E3623" s="120"/>
    </row>
    <row r="3624" spans="1:5" ht="15.75" x14ac:dyDescent="0.25">
      <c r="A3624" s="104"/>
      <c r="B3624" s="117"/>
      <c r="C3624" s="118"/>
      <c r="D3624" s="119"/>
      <c r="E3624" s="120"/>
    </row>
    <row r="3625" spans="1:5" ht="15.75" x14ac:dyDescent="0.25">
      <c r="A3625" s="121"/>
      <c r="B3625" s="117"/>
      <c r="C3625" s="118"/>
      <c r="D3625" s="119"/>
      <c r="E3625" s="120"/>
    </row>
    <row r="3626" spans="1:5" x14ac:dyDescent="0.25">
      <c r="A3626" s="121"/>
      <c r="B3626" s="122"/>
      <c r="C3626" s="123"/>
      <c r="D3626" s="122"/>
      <c r="E3626" s="123"/>
    </row>
    <row r="3627" spans="1:5" x14ac:dyDescent="0.25">
      <c r="A3627" s="121"/>
      <c r="B3627" s="122"/>
      <c r="C3627" s="123"/>
      <c r="D3627" s="122"/>
      <c r="E3627" s="123"/>
    </row>
    <row r="3628" spans="1:5" ht="15.75" thickBot="1" x14ac:dyDescent="0.3">
      <c r="A3628" s="121"/>
      <c r="B3628" s="122"/>
      <c r="C3628" s="123"/>
      <c r="D3628" s="124"/>
      <c r="E3628" s="125"/>
    </row>
    <row r="3629" spans="1:5" ht="15.75" x14ac:dyDescent="0.25">
      <c r="A3629" s="121"/>
      <c r="B3629" s="122"/>
      <c r="C3629" s="123"/>
      <c r="D3629" s="126" t="s">
        <v>2829</v>
      </c>
      <c r="E3629" s="123"/>
    </row>
    <row r="3630" spans="1:5" x14ac:dyDescent="0.25">
      <c r="A3630" s="121"/>
      <c r="B3630" s="122"/>
      <c r="C3630" s="123"/>
      <c r="D3630" s="122"/>
      <c r="E3630" s="123"/>
    </row>
    <row r="3631" spans="1:5" x14ac:dyDescent="0.25">
      <c r="A3631" s="121"/>
      <c r="B3631" s="122"/>
      <c r="C3631" s="123"/>
      <c r="D3631" s="122" t="s">
        <v>2830</v>
      </c>
      <c r="E3631" s="123"/>
    </row>
    <row r="3632" spans="1:5" ht="15.75" thickBot="1" x14ac:dyDescent="0.3">
      <c r="A3632" s="127"/>
      <c r="B3632" s="124"/>
      <c r="C3632" s="125"/>
      <c r="D3632" s="122" t="s">
        <v>2831</v>
      </c>
      <c r="E3632" s="123"/>
    </row>
    <row r="3633" spans="1:5" ht="15.75" x14ac:dyDescent="0.25">
      <c r="A3633" s="128" t="s">
        <v>2832</v>
      </c>
      <c r="B3633" s="129"/>
      <c r="C3633" s="129"/>
      <c r="D3633" s="121" t="s">
        <v>2833</v>
      </c>
      <c r="E3633" s="123"/>
    </row>
    <row r="3634" spans="1:5" ht="15.75" x14ac:dyDescent="0.25">
      <c r="A3634" s="130"/>
      <c r="B3634" s="131"/>
      <c r="C3634" s="131"/>
      <c r="D3634" s="132" t="s">
        <v>2834</v>
      </c>
      <c r="E3634" s="120"/>
    </row>
    <row r="3635" spans="1:5" ht="77.25" x14ac:dyDescent="0.25">
      <c r="A3635" s="130"/>
      <c r="B3635" s="131"/>
      <c r="C3635" s="131"/>
      <c r="D3635" s="133" t="s">
        <v>2835</v>
      </c>
      <c r="E3635" s="134"/>
    </row>
    <row r="3636" spans="1:5" x14ac:dyDescent="0.25">
      <c r="A3636" s="130"/>
      <c r="B3636" s="129"/>
      <c r="C3636" s="129"/>
      <c r="D3636" s="135" t="s">
        <v>2836</v>
      </c>
      <c r="E3636" s="136"/>
    </row>
    <row r="3637" spans="1:5" x14ac:dyDescent="0.25">
      <c r="A3637" s="130"/>
      <c r="B3637" s="129"/>
      <c r="C3637" s="129"/>
      <c r="D3637" s="137"/>
      <c r="E3637" s="136"/>
    </row>
    <row r="3638" spans="1:5" x14ac:dyDescent="0.25">
      <c r="A3638" s="130"/>
      <c r="B3638" s="129"/>
      <c r="C3638" s="129"/>
      <c r="D3638" s="121"/>
      <c r="E3638" s="123"/>
    </row>
    <row r="3639" spans="1:5" x14ac:dyDescent="0.25">
      <c r="A3639" s="130"/>
      <c r="B3639" s="129"/>
      <c r="C3639" s="129"/>
      <c r="D3639" s="121"/>
      <c r="E3639" s="123"/>
    </row>
    <row r="3640" spans="1:5" x14ac:dyDescent="0.25">
      <c r="A3640" s="130"/>
      <c r="B3640" s="129"/>
      <c r="C3640" s="129"/>
      <c r="D3640" s="121"/>
      <c r="E3640" s="123"/>
    </row>
    <row r="3641" spans="1:5" ht="15.75" thickBot="1" x14ac:dyDescent="0.3">
      <c r="A3641" s="130"/>
      <c r="B3641" s="129"/>
      <c r="C3641" s="129"/>
      <c r="D3641" s="121"/>
      <c r="E3641" s="123"/>
    </row>
    <row r="3642" spans="1:5" ht="15.75" x14ac:dyDescent="0.25">
      <c r="A3642" s="130"/>
      <c r="B3642" s="129"/>
      <c r="C3642" s="129"/>
      <c r="D3642" s="138" t="s">
        <v>2837</v>
      </c>
      <c r="E3642" s="139" t="e">
        <f>SUM(E3597:E3615)</f>
        <v>#N/A</v>
      </c>
    </row>
    <row r="3643" spans="1:5" ht="15.75" x14ac:dyDescent="0.25">
      <c r="A3643" s="130"/>
      <c r="B3643" s="129"/>
      <c r="C3643" s="129"/>
      <c r="D3643" s="138" t="s">
        <v>2822</v>
      </c>
      <c r="E3643" s="140">
        <v>1.5</v>
      </c>
    </row>
    <row r="3644" spans="1:5" ht="15.75" x14ac:dyDescent="0.25">
      <c r="A3644" s="130"/>
      <c r="B3644" s="129"/>
      <c r="C3644" s="129"/>
      <c r="D3644" s="138" t="s">
        <v>2838</v>
      </c>
      <c r="E3644" s="141" t="e">
        <f>E3642/E3643</f>
        <v>#N/A</v>
      </c>
    </row>
    <row r="3645" spans="1:5" ht="15.75" x14ac:dyDescent="0.25">
      <c r="A3645" s="130"/>
      <c r="B3645" s="129"/>
      <c r="C3645" s="129"/>
      <c r="D3645" s="138" t="s">
        <v>2839</v>
      </c>
      <c r="E3645" s="141">
        <v>0.2</v>
      </c>
    </row>
    <row r="3646" spans="1:5" ht="15.75" x14ac:dyDescent="0.25">
      <c r="A3646" s="130"/>
      <c r="B3646" s="129"/>
      <c r="C3646" s="129"/>
      <c r="D3646" s="138" t="s">
        <v>2840</v>
      </c>
      <c r="E3646" s="141" t="e">
        <f>E3644+E3645</f>
        <v>#N/A</v>
      </c>
    </row>
    <row r="3647" spans="1:5" ht="15.75" x14ac:dyDescent="0.25">
      <c r="A3647" s="130"/>
      <c r="B3647" s="129"/>
      <c r="C3647" s="129"/>
      <c r="D3647" s="138" t="s">
        <v>2841</v>
      </c>
      <c r="E3647" s="142">
        <v>0</v>
      </c>
    </row>
    <row r="3648" spans="1:5" ht="16.5" thickBot="1" x14ac:dyDescent="0.3">
      <c r="A3648" s="143"/>
      <c r="B3648" s="144"/>
      <c r="C3648" s="144"/>
      <c r="D3648" s="138" t="s">
        <v>2842</v>
      </c>
      <c r="E3648" s="145" t="e">
        <f>E3646/E3647</f>
        <v>#N/A</v>
      </c>
    </row>
    <row r="3649" spans="1:5" x14ac:dyDescent="0.25">
      <c r="A3649" s="146"/>
      <c r="B3649" s="147"/>
      <c r="C3649" s="148"/>
      <c r="D3649" s="148"/>
      <c r="E3649" s="149"/>
    </row>
    <row r="3650" spans="1:5" ht="15.75" thickBot="1" x14ac:dyDescent="0.3">
      <c r="A3650" s="150"/>
      <c r="B3650" s="151"/>
      <c r="C3650" s="152"/>
      <c r="D3650" s="152"/>
      <c r="E3650" s="153"/>
    </row>
    <row r="3651" spans="1:5" ht="30" x14ac:dyDescent="0.4">
      <c r="A3651" s="70" t="s">
        <v>2814</v>
      </c>
      <c r="B3651" s="155" t="s">
        <v>2920</v>
      </c>
      <c r="C3651" s="154"/>
      <c r="D3651" s="72"/>
      <c r="E3651" s="73"/>
    </row>
    <row r="3652" spans="1:5" ht="15.75" thickBot="1" x14ac:dyDescent="0.3">
      <c r="A3652" s="74"/>
      <c r="B3652" s="75"/>
      <c r="C3652" s="75"/>
      <c r="D3652" s="75"/>
      <c r="E3652" s="76"/>
    </row>
    <row r="3653" spans="1:5" ht="15.75" thickBot="1" x14ac:dyDescent="0.3">
      <c r="A3653" s="77" t="s">
        <v>2816</v>
      </c>
      <c r="B3653" s="78" t="s">
        <v>2817</v>
      </c>
      <c r="C3653" s="79" t="s">
        <v>2818</v>
      </c>
      <c r="D3653" s="79" t="s">
        <v>2819</v>
      </c>
      <c r="E3653" s="80" t="s">
        <v>2820</v>
      </c>
    </row>
    <row r="3654" spans="1:5" ht="15.75" x14ac:dyDescent="0.25">
      <c r="A3654" s="81" t="s">
        <v>2899</v>
      </c>
      <c r="B3654" s="82">
        <v>11</v>
      </c>
      <c r="C3654" s="83"/>
      <c r="D3654" s="84" t="e">
        <f t="shared" ref="D3654:D3672" si="130">IF($A3654&lt;&gt;"",VLOOKUP($A3654,PRODUITS_ET_RECETTES,4,FALSE),"")</f>
        <v>#N/A</v>
      </c>
      <c r="E3654" s="84" t="e">
        <f t="shared" ref="E3654:E3672" si="131">SUM(B3654*D3654)</f>
        <v>#N/A</v>
      </c>
    </row>
    <row r="3655" spans="1:5" ht="15.75" x14ac:dyDescent="0.25">
      <c r="A3655" s="81" t="s">
        <v>2260</v>
      </c>
      <c r="B3655" s="85">
        <v>0.55000000000000004</v>
      </c>
      <c r="C3655" s="86"/>
      <c r="D3655" s="87">
        <f t="shared" si="130"/>
        <v>1.4155</v>
      </c>
      <c r="E3655" s="87">
        <f t="shared" si="131"/>
        <v>0.77852500000000002</v>
      </c>
    </row>
    <row r="3656" spans="1:5" ht="15.75" x14ac:dyDescent="0.25">
      <c r="A3656" s="81" t="s">
        <v>780</v>
      </c>
      <c r="B3656" s="82">
        <v>0.13</v>
      </c>
      <c r="C3656" s="83"/>
      <c r="D3656" s="84">
        <f t="shared" si="130"/>
        <v>3.3079999999999998</v>
      </c>
      <c r="E3656" s="84">
        <f t="shared" si="131"/>
        <v>0.43003999999999998</v>
      </c>
    </row>
    <row r="3657" spans="1:5" ht="15.75" x14ac:dyDescent="0.25">
      <c r="A3657" s="81" t="s">
        <v>162</v>
      </c>
      <c r="B3657" s="85">
        <v>0.66</v>
      </c>
      <c r="C3657" s="86"/>
      <c r="D3657" s="87">
        <f t="shared" si="130"/>
        <v>10.142070484581497</v>
      </c>
      <c r="E3657" s="87">
        <f t="shared" si="131"/>
        <v>6.6937665198237886</v>
      </c>
    </row>
    <row r="3658" spans="1:5" ht="15.75" x14ac:dyDescent="0.25">
      <c r="A3658" s="81" t="s">
        <v>442</v>
      </c>
      <c r="B3658" s="82">
        <v>0.66</v>
      </c>
      <c r="C3658" s="83"/>
      <c r="D3658" s="84">
        <f t="shared" si="130"/>
        <v>11.7485</v>
      </c>
      <c r="E3658" s="84">
        <f t="shared" si="131"/>
        <v>7.7540100000000001</v>
      </c>
    </row>
    <row r="3659" spans="1:5" x14ac:dyDescent="0.25">
      <c r="A3659" s="81" t="s">
        <v>2454</v>
      </c>
      <c r="B3659" s="85"/>
      <c r="C3659" s="88"/>
      <c r="D3659" s="87">
        <f t="shared" si="130"/>
        <v>0</v>
      </c>
      <c r="E3659" s="87">
        <f t="shared" si="131"/>
        <v>0</v>
      </c>
    </row>
    <row r="3660" spans="1:5" x14ac:dyDescent="0.25">
      <c r="A3660" s="81" t="s">
        <v>2454</v>
      </c>
      <c r="B3660" s="82"/>
      <c r="C3660" s="89"/>
      <c r="D3660" s="84">
        <f t="shared" si="130"/>
        <v>0</v>
      </c>
      <c r="E3660" s="84">
        <f t="shared" si="131"/>
        <v>0</v>
      </c>
    </row>
    <row r="3661" spans="1:5" x14ac:dyDescent="0.25">
      <c r="A3661" s="81" t="s">
        <v>2454</v>
      </c>
      <c r="B3661" s="85"/>
      <c r="C3661" s="88"/>
      <c r="D3661" s="87">
        <f t="shared" si="130"/>
        <v>0</v>
      </c>
      <c r="E3661" s="87">
        <f t="shared" si="131"/>
        <v>0</v>
      </c>
    </row>
    <row r="3662" spans="1:5" x14ac:dyDescent="0.25">
      <c r="A3662" s="81" t="s">
        <v>2454</v>
      </c>
      <c r="B3662" s="82"/>
      <c r="C3662" s="89"/>
      <c r="D3662" s="84">
        <f t="shared" si="130"/>
        <v>0</v>
      </c>
      <c r="E3662" s="84">
        <f t="shared" si="131"/>
        <v>0</v>
      </c>
    </row>
    <row r="3663" spans="1:5" x14ac:dyDescent="0.25">
      <c r="A3663" s="81" t="s">
        <v>2454</v>
      </c>
      <c r="B3663" s="85"/>
      <c r="C3663" s="88"/>
      <c r="D3663" s="87">
        <f t="shared" si="130"/>
        <v>0</v>
      </c>
      <c r="E3663" s="87">
        <f t="shared" si="131"/>
        <v>0</v>
      </c>
    </row>
    <row r="3664" spans="1:5" x14ac:dyDescent="0.25">
      <c r="A3664" s="81" t="s">
        <v>2454</v>
      </c>
      <c r="B3664" s="82"/>
      <c r="C3664" s="89"/>
      <c r="D3664" s="84">
        <f t="shared" si="130"/>
        <v>0</v>
      </c>
      <c r="E3664" s="84">
        <f t="shared" si="131"/>
        <v>0</v>
      </c>
    </row>
    <row r="3665" spans="1:5" x14ac:dyDescent="0.25">
      <c r="A3665" s="81" t="s">
        <v>2454</v>
      </c>
      <c r="B3665" s="85"/>
      <c r="C3665" s="88"/>
      <c r="D3665" s="87">
        <f t="shared" si="130"/>
        <v>0</v>
      </c>
      <c r="E3665" s="87">
        <f t="shared" si="131"/>
        <v>0</v>
      </c>
    </row>
    <row r="3666" spans="1:5" x14ac:dyDescent="0.25">
      <c r="A3666" s="81" t="s">
        <v>2454</v>
      </c>
      <c r="B3666" s="82"/>
      <c r="C3666" s="89"/>
      <c r="D3666" s="84">
        <f t="shared" si="130"/>
        <v>0</v>
      </c>
      <c r="E3666" s="84">
        <f t="shared" si="131"/>
        <v>0</v>
      </c>
    </row>
    <row r="3667" spans="1:5" x14ac:dyDescent="0.25">
      <c r="A3667" s="81" t="s">
        <v>2454</v>
      </c>
      <c r="B3667" s="85"/>
      <c r="C3667" s="88"/>
      <c r="D3667" s="87">
        <f t="shared" si="130"/>
        <v>0</v>
      </c>
      <c r="E3667" s="87">
        <f t="shared" si="131"/>
        <v>0</v>
      </c>
    </row>
    <row r="3668" spans="1:5" x14ac:dyDescent="0.25">
      <c r="A3668" s="81" t="s">
        <v>2454</v>
      </c>
      <c r="B3668" s="82"/>
      <c r="C3668" s="89"/>
      <c r="D3668" s="84">
        <f t="shared" si="130"/>
        <v>0</v>
      </c>
      <c r="E3668" s="84">
        <f t="shared" si="131"/>
        <v>0</v>
      </c>
    </row>
    <row r="3669" spans="1:5" x14ac:dyDescent="0.25">
      <c r="A3669" s="81" t="s">
        <v>2454</v>
      </c>
      <c r="B3669" s="90"/>
      <c r="C3669" s="91"/>
      <c r="D3669" s="92">
        <f t="shared" si="130"/>
        <v>0</v>
      </c>
      <c r="E3669" s="92">
        <f t="shared" si="131"/>
        <v>0</v>
      </c>
    </row>
    <row r="3670" spans="1:5" x14ac:dyDescent="0.25">
      <c r="A3670" s="81" t="s">
        <v>2454</v>
      </c>
      <c r="B3670" s="82"/>
      <c r="C3670" s="89"/>
      <c r="D3670" s="84">
        <f t="shared" si="130"/>
        <v>0</v>
      </c>
      <c r="E3670" s="84">
        <f t="shared" si="131"/>
        <v>0</v>
      </c>
    </row>
    <row r="3671" spans="1:5" x14ac:dyDescent="0.25">
      <c r="A3671" s="81" t="s">
        <v>2454</v>
      </c>
      <c r="B3671" s="85"/>
      <c r="C3671" s="88"/>
      <c r="D3671" s="87">
        <f t="shared" si="130"/>
        <v>0</v>
      </c>
      <c r="E3671" s="87">
        <f t="shared" si="131"/>
        <v>0</v>
      </c>
    </row>
    <row r="3672" spans="1:5" ht="15.75" thickBot="1" x14ac:dyDescent="0.3">
      <c r="A3672" s="81" t="s">
        <v>2454</v>
      </c>
      <c r="B3672" s="93"/>
      <c r="C3672" s="94"/>
      <c r="D3672" s="95">
        <f t="shared" si="130"/>
        <v>0</v>
      </c>
      <c r="E3672" s="95">
        <f t="shared" si="131"/>
        <v>0</v>
      </c>
    </row>
    <row r="3673" spans="1:5" ht="16.5" thickBot="1" x14ac:dyDescent="0.3">
      <c r="A3673" s="96" t="s">
        <v>2821</v>
      </c>
      <c r="B3673" s="97"/>
      <c r="C3673" s="97"/>
      <c r="D3673" s="98" t="s">
        <v>2822</v>
      </c>
      <c r="E3673" s="99">
        <v>2.5</v>
      </c>
    </row>
    <row r="3674" spans="1:5" ht="15.75" x14ac:dyDescent="0.25">
      <c r="A3674" s="100"/>
      <c r="B3674" s="97"/>
      <c r="C3674" s="101"/>
      <c r="D3674" s="102" t="s">
        <v>2823</v>
      </c>
      <c r="E3674" s="103" t="s">
        <v>2552</v>
      </c>
    </row>
    <row r="3675" spans="1:5" ht="15.75" x14ac:dyDescent="0.25">
      <c r="A3675" s="104"/>
      <c r="B3675" s="105"/>
      <c r="C3675" s="106"/>
      <c r="D3675" s="102" t="s">
        <v>2824</v>
      </c>
      <c r="E3675" s="107" t="s">
        <v>2825</v>
      </c>
    </row>
    <row r="3676" spans="1:5" ht="15.75" x14ac:dyDescent="0.25">
      <c r="A3676" s="108"/>
      <c r="B3676" s="105"/>
      <c r="C3676" s="106"/>
      <c r="D3676" s="102"/>
      <c r="E3676" s="109"/>
    </row>
    <row r="3677" spans="1:5" ht="16.5" thickBot="1" x14ac:dyDescent="0.3">
      <c r="A3677" s="108"/>
      <c r="B3677" s="105"/>
      <c r="C3677" s="106"/>
      <c r="D3677" s="110"/>
      <c r="E3677" s="111"/>
    </row>
    <row r="3678" spans="1:5" ht="15.75" x14ac:dyDescent="0.25">
      <c r="A3678" s="112"/>
      <c r="B3678" s="113"/>
      <c r="C3678" s="114"/>
      <c r="D3678" s="115" t="s">
        <v>2826</v>
      </c>
      <c r="E3678" s="116"/>
    </row>
    <row r="3679" spans="1:5" ht="15.75" x14ac:dyDescent="0.25">
      <c r="A3679" s="104"/>
      <c r="B3679" s="117"/>
      <c r="C3679" s="118"/>
      <c r="D3679" s="119" t="s">
        <v>2827</v>
      </c>
      <c r="E3679" s="120"/>
    </row>
    <row r="3680" spans="1:5" ht="15.75" x14ac:dyDescent="0.25">
      <c r="A3680" s="104"/>
      <c r="B3680" s="117"/>
      <c r="C3680" s="118"/>
      <c r="D3680" s="119" t="s">
        <v>2828</v>
      </c>
      <c r="E3680" s="120"/>
    </row>
    <row r="3681" spans="1:5" ht="15.75" x14ac:dyDescent="0.25">
      <c r="A3681" s="104"/>
      <c r="B3681" s="117"/>
      <c r="C3681" s="118"/>
      <c r="D3681" s="119"/>
      <c r="E3681" s="120"/>
    </row>
    <row r="3682" spans="1:5" ht="15.75" x14ac:dyDescent="0.25">
      <c r="A3682" s="121"/>
      <c r="B3682" s="117"/>
      <c r="C3682" s="118"/>
      <c r="D3682" s="119"/>
      <c r="E3682" s="120"/>
    </row>
    <row r="3683" spans="1:5" x14ac:dyDescent="0.25">
      <c r="A3683" s="121"/>
      <c r="B3683" s="122"/>
      <c r="C3683" s="123"/>
      <c r="D3683" s="122"/>
      <c r="E3683" s="123"/>
    </row>
    <row r="3684" spans="1:5" x14ac:dyDescent="0.25">
      <c r="A3684" s="121"/>
      <c r="B3684" s="122"/>
      <c r="C3684" s="123"/>
      <c r="D3684" s="122"/>
      <c r="E3684" s="123"/>
    </row>
    <row r="3685" spans="1:5" ht="15.75" thickBot="1" x14ac:dyDescent="0.3">
      <c r="A3685" s="121"/>
      <c r="B3685" s="122"/>
      <c r="C3685" s="123"/>
      <c r="D3685" s="124"/>
      <c r="E3685" s="125"/>
    </row>
    <row r="3686" spans="1:5" ht="15.75" x14ac:dyDescent="0.25">
      <c r="A3686" s="121"/>
      <c r="B3686" s="122"/>
      <c r="C3686" s="123"/>
      <c r="D3686" s="126" t="s">
        <v>2829</v>
      </c>
      <c r="E3686" s="123"/>
    </row>
    <row r="3687" spans="1:5" x14ac:dyDescent="0.25">
      <c r="A3687" s="121"/>
      <c r="B3687" s="122"/>
      <c r="C3687" s="123"/>
      <c r="D3687" s="122"/>
      <c r="E3687" s="123"/>
    </row>
    <row r="3688" spans="1:5" x14ac:dyDescent="0.25">
      <c r="A3688" s="121"/>
      <c r="B3688" s="122"/>
      <c r="C3688" s="123"/>
      <c r="D3688" s="122" t="s">
        <v>2830</v>
      </c>
      <c r="E3688" s="123"/>
    </row>
    <row r="3689" spans="1:5" ht="15.75" thickBot="1" x14ac:dyDescent="0.3">
      <c r="A3689" s="127"/>
      <c r="B3689" s="124"/>
      <c r="C3689" s="125"/>
      <c r="D3689" s="122" t="s">
        <v>2831</v>
      </c>
      <c r="E3689" s="123"/>
    </row>
    <row r="3690" spans="1:5" ht="15.75" x14ac:dyDescent="0.25">
      <c r="A3690" s="128" t="s">
        <v>2832</v>
      </c>
      <c r="B3690" s="129"/>
      <c r="C3690" s="129"/>
      <c r="D3690" s="121" t="s">
        <v>2833</v>
      </c>
      <c r="E3690" s="123"/>
    </row>
    <row r="3691" spans="1:5" ht="15.75" x14ac:dyDescent="0.25">
      <c r="A3691" s="130"/>
      <c r="B3691" s="131"/>
      <c r="C3691" s="131"/>
      <c r="D3691" s="132" t="s">
        <v>2834</v>
      </c>
      <c r="E3691" s="120"/>
    </row>
    <row r="3692" spans="1:5" ht="77.25" x14ac:dyDescent="0.25">
      <c r="A3692" s="130"/>
      <c r="B3692" s="131"/>
      <c r="C3692" s="131"/>
      <c r="D3692" s="133" t="s">
        <v>2835</v>
      </c>
      <c r="E3692" s="134"/>
    </row>
    <row r="3693" spans="1:5" x14ac:dyDescent="0.25">
      <c r="A3693" s="130"/>
      <c r="B3693" s="129"/>
      <c r="C3693" s="129"/>
      <c r="D3693" s="135" t="s">
        <v>2836</v>
      </c>
      <c r="E3693" s="136"/>
    </row>
    <row r="3694" spans="1:5" x14ac:dyDescent="0.25">
      <c r="A3694" s="130"/>
      <c r="B3694" s="129"/>
      <c r="C3694" s="129"/>
      <c r="D3694" s="137"/>
      <c r="E3694" s="136"/>
    </row>
    <row r="3695" spans="1:5" x14ac:dyDescent="0.25">
      <c r="A3695" s="130"/>
      <c r="B3695" s="129"/>
      <c r="C3695" s="129"/>
      <c r="D3695" s="121"/>
      <c r="E3695" s="123"/>
    </row>
    <row r="3696" spans="1:5" x14ac:dyDescent="0.25">
      <c r="A3696" s="130"/>
      <c r="B3696" s="129"/>
      <c r="C3696" s="129"/>
      <c r="D3696" s="121"/>
      <c r="E3696" s="123"/>
    </row>
    <row r="3697" spans="1:5" x14ac:dyDescent="0.25">
      <c r="A3697" s="130"/>
      <c r="B3697" s="129"/>
      <c r="C3697" s="129"/>
      <c r="D3697" s="121"/>
      <c r="E3697" s="123"/>
    </row>
    <row r="3698" spans="1:5" ht="15.75" thickBot="1" x14ac:dyDescent="0.3">
      <c r="A3698" s="130"/>
      <c r="B3698" s="129"/>
      <c r="C3698" s="129"/>
      <c r="D3698" s="121"/>
      <c r="E3698" s="123"/>
    </row>
    <row r="3699" spans="1:5" ht="15.75" x14ac:dyDescent="0.25">
      <c r="A3699" s="130"/>
      <c r="B3699" s="129"/>
      <c r="C3699" s="129"/>
      <c r="D3699" s="138" t="s">
        <v>2837</v>
      </c>
      <c r="E3699" s="139" t="e">
        <f>SUM(E3654:E3672)</f>
        <v>#N/A</v>
      </c>
    </row>
    <row r="3700" spans="1:5" ht="15.75" x14ac:dyDescent="0.25">
      <c r="A3700" s="130"/>
      <c r="B3700" s="129"/>
      <c r="C3700" s="129"/>
      <c r="D3700" s="138" t="s">
        <v>2822</v>
      </c>
      <c r="E3700" s="140">
        <v>150</v>
      </c>
    </row>
    <row r="3701" spans="1:5" ht="15.75" x14ac:dyDescent="0.25">
      <c r="A3701" s="130"/>
      <c r="B3701" s="129"/>
      <c r="C3701" s="129"/>
      <c r="D3701" s="138" t="s">
        <v>2838</v>
      </c>
      <c r="E3701" s="141" t="e">
        <f>E3699/E3700</f>
        <v>#N/A</v>
      </c>
    </row>
    <row r="3702" spans="1:5" ht="15.75" x14ac:dyDescent="0.25">
      <c r="A3702" s="130"/>
      <c r="B3702" s="129"/>
      <c r="C3702" s="129"/>
      <c r="D3702" s="138" t="s">
        <v>2839</v>
      </c>
      <c r="E3702" s="141">
        <v>0.05</v>
      </c>
    </row>
    <row r="3703" spans="1:5" ht="15.75" x14ac:dyDescent="0.25">
      <c r="A3703" s="130"/>
      <c r="B3703" s="129"/>
      <c r="C3703" s="129"/>
      <c r="D3703" s="138" t="s">
        <v>2840</v>
      </c>
      <c r="E3703" s="141" t="e">
        <f>E3701+E3702</f>
        <v>#N/A</v>
      </c>
    </row>
    <row r="3704" spans="1:5" ht="15.75" x14ac:dyDescent="0.25">
      <c r="A3704" s="130"/>
      <c r="B3704" s="129"/>
      <c r="C3704" s="129"/>
      <c r="D3704" s="138" t="s">
        <v>2841</v>
      </c>
      <c r="E3704" s="142">
        <v>0</v>
      </c>
    </row>
    <row r="3705" spans="1:5" ht="16.5" thickBot="1" x14ac:dyDescent="0.3">
      <c r="A3705" s="143"/>
      <c r="B3705" s="144"/>
      <c r="C3705" s="144"/>
      <c r="D3705" s="138" t="s">
        <v>2842</v>
      </c>
      <c r="E3705" s="145" t="e">
        <f>E3703/E3704</f>
        <v>#N/A</v>
      </c>
    </row>
    <row r="3706" spans="1:5" x14ac:dyDescent="0.25">
      <c r="A3706" s="146"/>
      <c r="B3706" s="147"/>
      <c r="C3706" s="148"/>
      <c r="D3706" s="148"/>
      <c r="E3706" s="149"/>
    </row>
    <row r="3707" spans="1:5" ht="15.75" thickBot="1" x14ac:dyDescent="0.3">
      <c r="A3707" s="150"/>
      <c r="B3707" s="151"/>
      <c r="C3707" s="152"/>
      <c r="D3707" s="152"/>
      <c r="E3707" s="153"/>
    </row>
    <row r="3708" spans="1:5" ht="30" x14ac:dyDescent="0.4">
      <c r="A3708" s="70" t="s">
        <v>2814</v>
      </c>
      <c r="B3708" s="155" t="s">
        <v>2921</v>
      </c>
      <c r="C3708" s="154"/>
      <c r="D3708" s="72"/>
      <c r="E3708" s="73"/>
    </row>
    <row r="3709" spans="1:5" ht="15.75" thickBot="1" x14ac:dyDescent="0.3">
      <c r="A3709" s="74"/>
      <c r="B3709" s="75"/>
      <c r="C3709" s="75"/>
      <c r="D3709" s="75"/>
      <c r="E3709" s="76"/>
    </row>
    <row r="3710" spans="1:5" ht="15.75" thickBot="1" x14ac:dyDescent="0.3">
      <c r="A3710" s="77" t="s">
        <v>2816</v>
      </c>
      <c r="B3710" s="78" t="s">
        <v>2817</v>
      </c>
      <c r="C3710" s="79" t="s">
        <v>2818</v>
      </c>
      <c r="D3710" s="79" t="s">
        <v>2819</v>
      </c>
      <c r="E3710" s="80" t="s">
        <v>2820</v>
      </c>
    </row>
    <row r="3711" spans="1:5" ht="15.75" x14ac:dyDescent="0.25">
      <c r="A3711" s="81" t="s">
        <v>705</v>
      </c>
      <c r="B3711" s="82">
        <v>0.16</v>
      </c>
      <c r="C3711" s="83"/>
      <c r="D3711" s="84">
        <f t="shared" ref="D3711:D3729" si="132">IF($A3711&lt;&gt;"",VLOOKUP($A3711,PRODUITS_ET_RECETTES,4,FALSE),"")</f>
        <v>0</v>
      </c>
      <c r="E3711" s="84">
        <f t="shared" ref="E3711:E3729" si="133">SUM(B3711*D3711)</f>
        <v>0</v>
      </c>
    </row>
    <row r="3712" spans="1:5" ht="15.75" x14ac:dyDescent="0.25">
      <c r="A3712" s="81" t="s">
        <v>1170</v>
      </c>
      <c r="B3712" s="85">
        <v>0.16</v>
      </c>
      <c r="C3712" s="86"/>
      <c r="D3712" s="87">
        <f t="shared" si="132"/>
        <v>1.76</v>
      </c>
      <c r="E3712" s="87">
        <f t="shared" si="133"/>
        <v>0.28160000000000002</v>
      </c>
    </row>
    <row r="3713" spans="1:5" ht="15.75" x14ac:dyDescent="0.25">
      <c r="A3713" s="81" t="s">
        <v>2260</v>
      </c>
      <c r="B3713" s="82">
        <v>5.0000000000000001E-3</v>
      </c>
      <c r="C3713" s="83"/>
      <c r="D3713" s="84">
        <f t="shared" si="132"/>
        <v>1.4155</v>
      </c>
      <c r="E3713" s="84">
        <f t="shared" si="133"/>
        <v>7.0775000000000005E-3</v>
      </c>
    </row>
    <row r="3714" spans="1:5" ht="15.75" x14ac:dyDescent="0.25">
      <c r="A3714" s="81" t="s">
        <v>2209</v>
      </c>
      <c r="B3714" s="85">
        <v>5.0000000000000001E-3</v>
      </c>
      <c r="C3714" s="86"/>
      <c r="D3714" s="87">
        <f t="shared" si="132"/>
        <v>1.5250000000000001</v>
      </c>
      <c r="E3714" s="87">
        <f t="shared" si="133"/>
        <v>7.6250000000000007E-3</v>
      </c>
    </row>
    <row r="3715" spans="1:5" ht="15.75" x14ac:dyDescent="0.25">
      <c r="A3715" s="81" t="s">
        <v>162</v>
      </c>
      <c r="B3715" s="82">
        <v>0.3</v>
      </c>
      <c r="C3715" s="83"/>
      <c r="D3715" s="84">
        <f t="shared" si="132"/>
        <v>10.142070484581497</v>
      </c>
      <c r="E3715" s="84">
        <f t="shared" si="133"/>
        <v>3.0426211453744489</v>
      </c>
    </row>
    <row r="3716" spans="1:5" x14ac:dyDescent="0.25">
      <c r="A3716" s="81" t="s">
        <v>773</v>
      </c>
      <c r="B3716" s="85">
        <v>0.36</v>
      </c>
      <c r="C3716" s="88"/>
      <c r="D3716" s="87">
        <f t="shared" si="132"/>
        <v>0.74249999999999994</v>
      </c>
      <c r="E3716" s="87">
        <f t="shared" si="133"/>
        <v>0.26729999999999998</v>
      </c>
    </row>
    <row r="3717" spans="1:5" x14ac:dyDescent="0.25">
      <c r="A3717" s="81" t="s">
        <v>2899</v>
      </c>
      <c r="B3717" s="82">
        <v>6</v>
      </c>
      <c r="C3717" s="89"/>
      <c r="D3717" s="84" t="e">
        <f t="shared" si="132"/>
        <v>#N/A</v>
      </c>
      <c r="E3717" s="84" t="e">
        <f t="shared" si="133"/>
        <v>#N/A</v>
      </c>
    </row>
    <row r="3718" spans="1:5" x14ac:dyDescent="0.25">
      <c r="A3718" s="81" t="s">
        <v>351</v>
      </c>
      <c r="B3718" s="85">
        <v>0.18</v>
      </c>
      <c r="C3718" s="88"/>
      <c r="D3718" s="87">
        <f t="shared" si="132"/>
        <v>1.91</v>
      </c>
      <c r="E3718" s="87">
        <f t="shared" si="133"/>
        <v>0.34379999999999999</v>
      </c>
    </row>
    <row r="3719" spans="1:5" x14ac:dyDescent="0.25">
      <c r="A3719" s="81" t="s">
        <v>2454</v>
      </c>
      <c r="B3719" s="82"/>
      <c r="C3719" s="89"/>
      <c r="D3719" s="84">
        <f t="shared" si="132"/>
        <v>0</v>
      </c>
      <c r="E3719" s="84">
        <f t="shared" si="133"/>
        <v>0</v>
      </c>
    </row>
    <row r="3720" spans="1:5" x14ac:dyDescent="0.25">
      <c r="A3720" s="81" t="s">
        <v>2454</v>
      </c>
      <c r="B3720" s="85"/>
      <c r="C3720" s="88"/>
      <c r="D3720" s="87">
        <f t="shared" si="132"/>
        <v>0</v>
      </c>
      <c r="E3720" s="87">
        <f t="shared" si="133"/>
        <v>0</v>
      </c>
    </row>
    <row r="3721" spans="1:5" x14ac:dyDescent="0.25">
      <c r="A3721" s="81" t="s">
        <v>2454</v>
      </c>
      <c r="B3721" s="82"/>
      <c r="C3721" s="89"/>
      <c r="D3721" s="84">
        <f t="shared" si="132"/>
        <v>0</v>
      </c>
      <c r="E3721" s="84">
        <f t="shared" si="133"/>
        <v>0</v>
      </c>
    </row>
    <row r="3722" spans="1:5" x14ac:dyDescent="0.25">
      <c r="A3722" s="81" t="s">
        <v>2454</v>
      </c>
      <c r="B3722" s="85"/>
      <c r="C3722" s="88"/>
      <c r="D3722" s="87">
        <f t="shared" si="132"/>
        <v>0</v>
      </c>
      <c r="E3722" s="87">
        <f t="shared" si="133"/>
        <v>0</v>
      </c>
    </row>
    <row r="3723" spans="1:5" x14ac:dyDescent="0.25">
      <c r="A3723" s="81" t="s">
        <v>2454</v>
      </c>
      <c r="B3723" s="82"/>
      <c r="C3723" s="89"/>
      <c r="D3723" s="84">
        <f t="shared" si="132"/>
        <v>0</v>
      </c>
      <c r="E3723" s="84">
        <f t="shared" si="133"/>
        <v>0</v>
      </c>
    </row>
    <row r="3724" spans="1:5" x14ac:dyDescent="0.25">
      <c r="A3724" s="81" t="s">
        <v>2454</v>
      </c>
      <c r="B3724" s="85"/>
      <c r="C3724" s="88"/>
      <c r="D3724" s="87">
        <f t="shared" si="132"/>
        <v>0</v>
      </c>
      <c r="E3724" s="87">
        <f t="shared" si="133"/>
        <v>0</v>
      </c>
    </row>
    <row r="3725" spans="1:5" x14ac:dyDescent="0.25">
      <c r="A3725" s="81" t="s">
        <v>2454</v>
      </c>
      <c r="B3725" s="82"/>
      <c r="C3725" s="89"/>
      <c r="D3725" s="84">
        <f t="shared" si="132"/>
        <v>0</v>
      </c>
      <c r="E3725" s="84">
        <f t="shared" si="133"/>
        <v>0</v>
      </c>
    </row>
    <row r="3726" spans="1:5" x14ac:dyDescent="0.25">
      <c r="A3726" s="81" t="s">
        <v>2454</v>
      </c>
      <c r="B3726" s="90"/>
      <c r="C3726" s="91"/>
      <c r="D3726" s="92">
        <f t="shared" si="132"/>
        <v>0</v>
      </c>
      <c r="E3726" s="92">
        <f t="shared" si="133"/>
        <v>0</v>
      </c>
    </row>
    <row r="3727" spans="1:5" x14ac:dyDescent="0.25">
      <c r="A3727" s="81" t="s">
        <v>2454</v>
      </c>
      <c r="B3727" s="82"/>
      <c r="C3727" s="89"/>
      <c r="D3727" s="84">
        <f t="shared" si="132"/>
        <v>0</v>
      </c>
      <c r="E3727" s="84">
        <f t="shared" si="133"/>
        <v>0</v>
      </c>
    </row>
    <row r="3728" spans="1:5" x14ac:dyDescent="0.25">
      <c r="A3728" s="81" t="s">
        <v>2454</v>
      </c>
      <c r="B3728" s="85"/>
      <c r="C3728" s="88"/>
      <c r="D3728" s="87">
        <f t="shared" si="132"/>
        <v>0</v>
      </c>
      <c r="E3728" s="87">
        <f t="shared" si="133"/>
        <v>0</v>
      </c>
    </row>
    <row r="3729" spans="1:5" ht="15.75" thickBot="1" x14ac:dyDescent="0.3">
      <c r="A3729" s="81" t="s">
        <v>2454</v>
      </c>
      <c r="B3729" s="93"/>
      <c r="C3729" s="94"/>
      <c r="D3729" s="95">
        <f t="shared" si="132"/>
        <v>0</v>
      </c>
      <c r="E3729" s="95">
        <f t="shared" si="133"/>
        <v>0</v>
      </c>
    </row>
    <row r="3730" spans="1:5" ht="16.5" thickBot="1" x14ac:dyDescent="0.3">
      <c r="A3730" s="96" t="s">
        <v>2821</v>
      </c>
      <c r="B3730" s="97"/>
      <c r="C3730" s="97"/>
      <c r="D3730" s="98" t="s">
        <v>2822</v>
      </c>
      <c r="E3730" s="99">
        <v>1</v>
      </c>
    </row>
    <row r="3731" spans="1:5" ht="15.75" x14ac:dyDescent="0.25">
      <c r="A3731" s="100"/>
      <c r="B3731" s="97"/>
      <c r="C3731" s="101"/>
      <c r="D3731" s="102" t="s">
        <v>2823</v>
      </c>
      <c r="E3731" s="103" t="s">
        <v>2552</v>
      </c>
    </row>
    <row r="3732" spans="1:5" ht="15.75" x14ac:dyDescent="0.25">
      <c r="A3732" s="104"/>
      <c r="B3732" s="105"/>
      <c r="C3732" s="106"/>
      <c r="D3732" s="102" t="s">
        <v>2824</v>
      </c>
      <c r="E3732" s="107" t="s">
        <v>2825</v>
      </c>
    </row>
    <row r="3733" spans="1:5" ht="15.75" x14ac:dyDescent="0.25">
      <c r="A3733" s="108"/>
      <c r="B3733" s="105"/>
      <c r="C3733" s="106"/>
      <c r="D3733" s="102"/>
      <c r="E3733" s="109"/>
    </row>
    <row r="3734" spans="1:5" ht="16.5" thickBot="1" x14ac:dyDescent="0.3">
      <c r="A3734" s="108"/>
      <c r="B3734" s="105"/>
      <c r="C3734" s="106"/>
      <c r="D3734" s="110"/>
      <c r="E3734" s="111"/>
    </row>
    <row r="3735" spans="1:5" ht="15.75" x14ac:dyDescent="0.25">
      <c r="A3735" s="112"/>
      <c r="B3735" s="113"/>
      <c r="C3735" s="114"/>
      <c r="D3735" s="115" t="s">
        <v>2826</v>
      </c>
      <c r="E3735" s="116"/>
    </row>
    <row r="3736" spans="1:5" ht="15.75" x14ac:dyDescent="0.25">
      <c r="A3736" s="104"/>
      <c r="B3736" s="117"/>
      <c r="C3736" s="118"/>
      <c r="D3736" s="119" t="s">
        <v>2827</v>
      </c>
      <c r="E3736" s="120"/>
    </row>
    <row r="3737" spans="1:5" ht="15.75" x14ac:dyDescent="0.25">
      <c r="A3737" s="104"/>
      <c r="B3737" s="117"/>
      <c r="C3737" s="118"/>
      <c r="D3737" s="119" t="s">
        <v>2828</v>
      </c>
      <c r="E3737" s="120"/>
    </row>
    <row r="3738" spans="1:5" ht="15.75" x14ac:dyDescent="0.25">
      <c r="A3738" s="104"/>
      <c r="B3738" s="117"/>
      <c r="C3738" s="118"/>
      <c r="D3738" s="119"/>
      <c r="E3738" s="120"/>
    </row>
    <row r="3739" spans="1:5" ht="15.75" x14ac:dyDescent="0.25">
      <c r="A3739" s="121"/>
      <c r="B3739" s="117"/>
      <c r="C3739" s="118"/>
      <c r="D3739" s="119"/>
      <c r="E3739" s="120"/>
    </row>
    <row r="3740" spans="1:5" x14ac:dyDescent="0.25">
      <c r="A3740" s="121"/>
      <c r="B3740" s="122"/>
      <c r="C3740" s="123"/>
      <c r="D3740" s="122"/>
      <c r="E3740" s="123"/>
    </row>
    <row r="3741" spans="1:5" x14ac:dyDescent="0.25">
      <c r="A3741" s="121"/>
      <c r="B3741" s="122"/>
      <c r="C3741" s="123"/>
      <c r="D3741" s="122"/>
      <c r="E3741" s="123"/>
    </row>
    <row r="3742" spans="1:5" ht="15.75" thickBot="1" x14ac:dyDescent="0.3">
      <c r="A3742" s="121"/>
      <c r="B3742" s="122"/>
      <c r="C3742" s="123"/>
      <c r="D3742" s="124"/>
      <c r="E3742" s="125"/>
    </row>
    <row r="3743" spans="1:5" ht="15.75" x14ac:dyDescent="0.25">
      <c r="A3743" s="121"/>
      <c r="B3743" s="122"/>
      <c r="C3743" s="123"/>
      <c r="D3743" s="126" t="s">
        <v>2829</v>
      </c>
      <c r="E3743" s="123"/>
    </row>
    <row r="3744" spans="1:5" x14ac:dyDescent="0.25">
      <c r="A3744" s="121"/>
      <c r="B3744" s="122"/>
      <c r="C3744" s="123"/>
      <c r="D3744" s="122"/>
      <c r="E3744" s="123"/>
    </row>
    <row r="3745" spans="1:5" x14ac:dyDescent="0.25">
      <c r="A3745" s="121"/>
      <c r="B3745" s="122"/>
      <c r="C3745" s="123"/>
      <c r="D3745" s="122" t="s">
        <v>2830</v>
      </c>
      <c r="E3745" s="123"/>
    </row>
    <row r="3746" spans="1:5" ht="15.75" thickBot="1" x14ac:dyDescent="0.3">
      <c r="A3746" s="127"/>
      <c r="B3746" s="124"/>
      <c r="C3746" s="125"/>
      <c r="D3746" s="122" t="s">
        <v>2831</v>
      </c>
      <c r="E3746" s="123"/>
    </row>
    <row r="3747" spans="1:5" ht="15.75" x14ac:dyDescent="0.25">
      <c r="A3747" s="128" t="s">
        <v>2832</v>
      </c>
      <c r="B3747" s="129"/>
      <c r="C3747" s="129"/>
      <c r="D3747" s="121" t="s">
        <v>2833</v>
      </c>
      <c r="E3747" s="123"/>
    </row>
    <row r="3748" spans="1:5" ht="15.75" x14ac:dyDescent="0.25">
      <c r="A3748" s="130"/>
      <c r="B3748" s="131"/>
      <c r="C3748" s="131"/>
      <c r="D3748" s="132" t="s">
        <v>2834</v>
      </c>
      <c r="E3748" s="120"/>
    </row>
    <row r="3749" spans="1:5" ht="77.25" x14ac:dyDescent="0.25">
      <c r="A3749" s="130"/>
      <c r="B3749" s="131"/>
      <c r="C3749" s="131"/>
      <c r="D3749" s="133" t="s">
        <v>2835</v>
      </c>
      <c r="E3749" s="134"/>
    </row>
    <row r="3750" spans="1:5" x14ac:dyDescent="0.25">
      <c r="A3750" s="130"/>
      <c r="B3750" s="129"/>
      <c r="C3750" s="129"/>
      <c r="D3750" s="135" t="s">
        <v>2836</v>
      </c>
      <c r="E3750" s="136"/>
    </row>
    <row r="3751" spans="1:5" x14ac:dyDescent="0.25">
      <c r="A3751" s="130"/>
      <c r="B3751" s="129"/>
      <c r="C3751" s="129"/>
      <c r="D3751" s="137"/>
      <c r="E3751" s="136"/>
    </row>
    <row r="3752" spans="1:5" x14ac:dyDescent="0.25">
      <c r="A3752" s="130"/>
      <c r="B3752" s="129"/>
      <c r="C3752" s="129"/>
      <c r="D3752" s="121"/>
      <c r="E3752" s="123"/>
    </row>
    <row r="3753" spans="1:5" x14ac:dyDescent="0.25">
      <c r="A3753" s="130"/>
      <c r="B3753" s="129"/>
      <c r="C3753" s="129"/>
      <c r="D3753" s="121"/>
      <c r="E3753" s="123"/>
    </row>
    <row r="3754" spans="1:5" x14ac:dyDescent="0.25">
      <c r="A3754" s="130"/>
      <c r="B3754" s="129"/>
      <c r="C3754" s="129"/>
      <c r="D3754" s="121"/>
      <c r="E3754" s="123"/>
    </row>
    <row r="3755" spans="1:5" ht="15.75" thickBot="1" x14ac:dyDescent="0.3">
      <c r="A3755" s="130"/>
      <c r="B3755" s="129"/>
      <c r="C3755" s="129"/>
      <c r="D3755" s="121"/>
      <c r="E3755" s="123"/>
    </row>
    <row r="3756" spans="1:5" ht="15.75" x14ac:dyDescent="0.25">
      <c r="A3756" s="130"/>
      <c r="B3756" s="129"/>
      <c r="C3756" s="129"/>
      <c r="D3756" s="138" t="s">
        <v>2837</v>
      </c>
      <c r="E3756" s="139" t="e">
        <f>SUM(E3711:E3729)</f>
        <v>#N/A</v>
      </c>
    </row>
    <row r="3757" spans="1:5" ht="15.75" x14ac:dyDescent="0.25">
      <c r="A3757" s="130"/>
      <c r="B3757" s="129"/>
      <c r="C3757" s="129"/>
      <c r="D3757" s="138" t="s">
        <v>2822</v>
      </c>
      <c r="E3757" s="140">
        <f>E3730</f>
        <v>1</v>
      </c>
    </row>
    <row r="3758" spans="1:5" ht="15.75" x14ac:dyDescent="0.25">
      <c r="A3758" s="130"/>
      <c r="B3758" s="129"/>
      <c r="C3758" s="129"/>
      <c r="D3758" s="138" t="s">
        <v>2838</v>
      </c>
      <c r="E3758" s="141" t="e">
        <f>E3756/E3757</f>
        <v>#N/A</v>
      </c>
    </row>
    <row r="3759" spans="1:5" ht="15.75" x14ac:dyDescent="0.25">
      <c r="A3759" s="130"/>
      <c r="B3759" s="129"/>
      <c r="C3759" s="129"/>
      <c r="D3759" s="138" t="s">
        <v>2839</v>
      </c>
      <c r="E3759" s="141">
        <v>0.2</v>
      </c>
    </row>
    <row r="3760" spans="1:5" ht="15.75" x14ac:dyDescent="0.25">
      <c r="A3760" s="130"/>
      <c r="B3760" s="129"/>
      <c r="C3760" s="129"/>
      <c r="D3760" s="138" t="s">
        <v>2840</v>
      </c>
      <c r="E3760" s="141" t="e">
        <f>E3758+E3759</f>
        <v>#N/A</v>
      </c>
    </row>
    <row r="3761" spans="1:5" ht="15.75" x14ac:dyDescent="0.25">
      <c r="A3761" s="130"/>
      <c r="B3761" s="129"/>
      <c r="C3761" s="129"/>
      <c r="D3761" s="138" t="s">
        <v>2841</v>
      </c>
      <c r="E3761" s="142">
        <v>18</v>
      </c>
    </row>
    <row r="3762" spans="1:5" ht="16.5" thickBot="1" x14ac:dyDescent="0.3">
      <c r="A3762" s="143"/>
      <c r="B3762" s="144"/>
      <c r="C3762" s="144"/>
      <c r="D3762" s="138" t="s">
        <v>2842</v>
      </c>
      <c r="E3762" s="145" t="e">
        <f>E3760/E3761</f>
        <v>#N/A</v>
      </c>
    </row>
    <row r="3763" spans="1:5" x14ac:dyDescent="0.25">
      <c r="A3763" s="146"/>
      <c r="B3763" s="147"/>
      <c r="C3763" s="148"/>
      <c r="D3763" s="148"/>
      <c r="E3763" s="149"/>
    </row>
    <row r="3764" spans="1:5" ht="15.75" thickBot="1" x14ac:dyDescent="0.3">
      <c r="A3764" s="150"/>
      <c r="B3764" s="151"/>
      <c r="C3764" s="152"/>
      <c r="D3764" s="152"/>
      <c r="E3764" s="153"/>
    </row>
    <row r="3765" spans="1:5" ht="30" x14ac:dyDescent="0.4">
      <c r="A3765" s="70" t="s">
        <v>2814</v>
      </c>
      <c r="B3765" s="155" t="s">
        <v>2922</v>
      </c>
      <c r="C3765" s="154"/>
      <c r="D3765" s="72"/>
      <c r="E3765" s="73"/>
    </row>
    <row r="3766" spans="1:5" ht="15.75" thickBot="1" x14ac:dyDescent="0.3">
      <c r="A3766" s="74"/>
      <c r="B3766" s="75"/>
      <c r="C3766" s="75"/>
      <c r="D3766" s="75"/>
      <c r="E3766" s="76"/>
    </row>
    <row r="3767" spans="1:5" ht="15.75" thickBot="1" x14ac:dyDescent="0.3">
      <c r="A3767" s="77" t="s">
        <v>2816</v>
      </c>
      <c r="B3767" s="78" t="s">
        <v>2817</v>
      </c>
      <c r="C3767" s="79" t="s">
        <v>2818</v>
      </c>
      <c r="D3767" s="79" t="s">
        <v>2819</v>
      </c>
      <c r="E3767" s="80" t="s">
        <v>2820</v>
      </c>
    </row>
    <row r="3768" spans="1:5" ht="15.75" x14ac:dyDescent="0.25">
      <c r="A3768" s="81" t="s">
        <v>1110</v>
      </c>
      <c r="B3768" s="82">
        <v>1</v>
      </c>
      <c r="C3768" s="83"/>
      <c r="D3768" s="84">
        <f t="shared" ref="D3768:D3786" si="134">IF($A3768&lt;&gt;"",VLOOKUP($A3768,PRODUITS_ET_RECETTES,4,FALSE),"")</f>
        <v>1.0229999999999999</v>
      </c>
      <c r="E3768" s="84">
        <f t="shared" ref="E3768:E3786" si="135">SUM(B3768*D3768)</f>
        <v>1.0229999999999999</v>
      </c>
    </row>
    <row r="3769" spans="1:5" ht="15.75" x14ac:dyDescent="0.25">
      <c r="A3769" s="81" t="s">
        <v>2123</v>
      </c>
      <c r="B3769" s="85">
        <v>2E-3</v>
      </c>
      <c r="C3769" s="86"/>
      <c r="D3769" s="87">
        <f t="shared" si="134"/>
        <v>2.2903966666666666</v>
      </c>
      <c r="E3769" s="87">
        <f t="shared" si="135"/>
        <v>4.5807933333333337E-3</v>
      </c>
    </row>
    <row r="3770" spans="1:5" ht="15.75" x14ac:dyDescent="0.25">
      <c r="A3770" s="81" t="s">
        <v>2147</v>
      </c>
      <c r="B3770" s="82">
        <v>1E-3</v>
      </c>
      <c r="C3770" s="83"/>
      <c r="D3770" s="84">
        <f t="shared" si="134"/>
        <v>35.810133333333333</v>
      </c>
      <c r="E3770" s="84">
        <f t="shared" si="135"/>
        <v>3.5810133333333334E-2</v>
      </c>
    </row>
    <row r="3771" spans="1:5" ht="15.75" x14ac:dyDescent="0.25">
      <c r="A3771" s="81" t="s">
        <v>473</v>
      </c>
      <c r="B3771" s="85">
        <v>0.1</v>
      </c>
      <c r="C3771" s="86"/>
      <c r="D3771" s="87">
        <f t="shared" si="134"/>
        <v>0.33695652173913043</v>
      </c>
      <c r="E3771" s="87">
        <f t="shared" si="135"/>
        <v>3.3695652173913043E-2</v>
      </c>
    </row>
    <row r="3772" spans="1:5" ht="15.75" x14ac:dyDescent="0.25">
      <c r="A3772" s="81" t="s">
        <v>2454</v>
      </c>
      <c r="B3772" s="82"/>
      <c r="C3772" s="83"/>
      <c r="D3772" s="84">
        <f t="shared" si="134"/>
        <v>0</v>
      </c>
      <c r="E3772" s="84">
        <f t="shared" si="135"/>
        <v>0</v>
      </c>
    </row>
    <row r="3773" spans="1:5" x14ac:dyDescent="0.25">
      <c r="A3773" s="81" t="s">
        <v>2454</v>
      </c>
      <c r="B3773" s="85"/>
      <c r="C3773" s="88"/>
      <c r="D3773" s="87">
        <f t="shared" si="134"/>
        <v>0</v>
      </c>
      <c r="E3773" s="87">
        <f t="shared" si="135"/>
        <v>0</v>
      </c>
    </row>
    <row r="3774" spans="1:5" x14ac:dyDescent="0.25">
      <c r="A3774" s="81" t="s">
        <v>2454</v>
      </c>
      <c r="B3774" s="82"/>
      <c r="C3774" s="89"/>
      <c r="D3774" s="84">
        <f t="shared" si="134"/>
        <v>0</v>
      </c>
      <c r="E3774" s="84">
        <f t="shared" si="135"/>
        <v>0</v>
      </c>
    </row>
    <row r="3775" spans="1:5" x14ac:dyDescent="0.25">
      <c r="A3775" s="81" t="s">
        <v>2454</v>
      </c>
      <c r="B3775" s="85"/>
      <c r="C3775" s="88"/>
      <c r="D3775" s="87">
        <f t="shared" si="134"/>
        <v>0</v>
      </c>
      <c r="E3775" s="87">
        <f t="shared" si="135"/>
        <v>0</v>
      </c>
    </row>
    <row r="3776" spans="1:5" x14ac:dyDescent="0.25">
      <c r="A3776" s="81" t="s">
        <v>2454</v>
      </c>
      <c r="B3776" s="82"/>
      <c r="C3776" s="89"/>
      <c r="D3776" s="84">
        <f t="shared" si="134"/>
        <v>0</v>
      </c>
      <c r="E3776" s="84">
        <f t="shared" si="135"/>
        <v>0</v>
      </c>
    </row>
    <row r="3777" spans="1:5" x14ac:dyDescent="0.25">
      <c r="A3777" s="81" t="s">
        <v>2454</v>
      </c>
      <c r="B3777" s="85"/>
      <c r="C3777" s="88"/>
      <c r="D3777" s="87">
        <f t="shared" si="134"/>
        <v>0</v>
      </c>
      <c r="E3777" s="87">
        <f t="shared" si="135"/>
        <v>0</v>
      </c>
    </row>
    <row r="3778" spans="1:5" x14ac:dyDescent="0.25">
      <c r="A3778" s="81" t="s">
        <v>2454</v>
      </c>
      <c r="B3778" s="82"/>
      <c r="C3778" s="89"/>
      <c r="D3778" s="84">
        <f t="shared" si="134"/>
        <v>0</v>
      </c>
      <c r="E3778" s="84">
        <f t="shared" si="135"/>
        <v>0</v>
      </c>
    </row>
    <row r="3779" spans="1:5" x14ac:dyDescent="0.25">
      <c r="A3779" s="81" t="s">
        <v>2454</v>
      </c>
      <c r="B3779" s="85"/>
      <c r="C3779" s="88"/>
      <c r="D3779" s="87">
        <f t="shared" si="134"/>
        <v>0</v>
      </c>
      <c r="E3779" s="87">
        <f t="shared" si="135"/>
        <v>0</v>
      </c>
    </row>
    <row r="3780" spans="1:5" x14ac:dyDescent="0.25">
      <c r="A3780" s="81" t="s">
        <v>2454</v>
      </c>
      <c r="B3780" s="82"/>
      <c r="C3780" s="89"/>
      <c r="D3780" s="84">
        <f t="shared" si="134"/>
        <v>0</v>
      </c>
      <c r="E3780" s="84">
        <f t="shared" si="135"/>
        <v>0</v>
      </c>
    </row>
    <row r="3781" spans="1:5" x14ac:dyDescent="0.25">
      <c r="A3781" s="81" t="s">
        <v>2454</v>
      </c>
      <c r="B3781" s="85"/>
      <c r="C3781" s="88"/>
      <c r="D3781" s="87">
        <f t="shared" si="134"/>
        <v>0</v>
      </c>
      <c r="E3781" s="87">
        <f t="shared" si="135"/>
        <v>0</v>
      </c>
    </row>
    <row r="3782" spans="1:5" x14ac:dyDescent="0.25">
      <c r="A3782" s="81" t="s">
        <v>2454</v>
      </c>
      <c r="B3782" s="82"/>
      <c r="C3782" s="89"/>
      <c r="D3782" s="84">
        <f t="shared" si="134"/>
        <v>0</v>
      </c>
      <c r="E3782" s="84">
        <f t="shared" si="135"/>
        <v>0</v>
      </c>
    </row>
    <row r="3783" spans="1:5" x14ac:dyDescent="0.25">
      <c r="A3783" s="81" t="s">
        <v>2454</v>
      </c>
      <c r="B3783" s="90"/>
      <c r="C3783" s="91"/>
      <c r="D3783" s="92">
        <f t="shared" si="134"/>
        <v>0</v>
      </c>
      <c r="E3783" s="92">
        <f t="shared" si="135"/>
        <v>0</v>
      </c>
    </row>
    <row r="3784" spans="1:5" x14ac:dyDescent="0.25">
      <c r="A3784" s="81" t="s">
        <v>2454</v>
      </c>
      <c r="B3784" s="82"/>
      <c r="C3784" s="89"/>
      <c r="D3784" s="84">
        <f t="shared" si="134"/>
        <v>0</v>
      </c>
      <c r="E3784" s="84">
        <f t="shared" si="135"/>
        <v>0</v>
      </c>
    </row>
    <row r="3785" spans="1:5" x14ac:dyDescent="0.25">
      <c r="A3785" s="81" t="s">
        <v>2454</v>
      </c>
      <c r="B3785" s="85"/>
      <c r="C3785" s="88"/>
      <c r="D3785" s="87">
        <f t="shared" si="134"/>
        <v>0</v>
      </c>
      <c r="E3785" s="87">
        <f t="shared" si="135"/>
        <v>0</v>
      </c>
    </row>
    <row r="3786" spans="1:5" ht="15.75" thickBot="1" x14ac:dyDescent="0.3">
      <c r="A3786" s="81" t="s">
        <v>2454</v>
      </c>
      <c r="B3786" s="93"/>
      <c r="C3786" s="94"/>
      <c r="D3786" s="95">
        <f t="shared" si="134"/>
        <v>0</v>
      </c>
      <c r="E3786" s="95">
        <f t="shared" si="135"/>
        <v>0</v>
      </c>
    </row>
    <row r="3787" spans="1:5" ht="16.5" thickBot="1" x14ac:dyDescent="0.3">
      <c r="A3787" s="96" t="s">
        <v>2821</v>
      </c>
      <c r="B3787" s="97"/>
      <c r="C3787" s="97"/>
      <c r="D3787" s="98" t="s">
        <v>2822</v>
      </c>
      <c r="E3787" s="99">
        <v>1</v>
      </c>
    </row>
    <row r="3788" spans="1:5" ht="15.75" x14ac:dyDescent="0.25">
      <c r="A3788" s="100"/>
      <c r="B3788" s="97"/>
      <c r="C3788" s="101"/>
      <c r="D3788" s="102" t="s">
        <v>2823</v>
      </c>
      <c r="E3788" s="103" t="s">
        <v>2553</v>
      </c>
    </row>
    <row r="3789" spans="1:5" ht="15.75" x14ac:dyDescent="0.25">
      <c r="A3789" s="104"/>
      <c r="B3789" s="105"/>
      <c r="C3789" s="106"/>
      <c r="D3789" s="102" t="s">
        <v>2824</v>
      </c>
      <c r="E3789" s="107" t="s">
        <v>2825</v>
      </c>
    </row>
    <row r="3790" spans="1:5" ht="15.75" x14ac:dyDescent="0.25">
      <c r="A3790" s="108"/>
      <c r="B3790" s="105"/>
      <c r="C3790" s="106"/>
      <c r="D3790" s="102"/>
      <c r="E3790" s="109"/>
    </row>
    <row r="3791" spans="1:5" ht="16.5" thickBot="1" x14ac:dyDescent="0.3">
      <c r="A3791" s="108"/>
      <c r="B3791" s="105"/>
      <c r="C3791" s="106"/>
      <c r="D3791" s="110"/>
      <c r="E3791" s="111"/>
    </row>
    <row r="3792" spans="1:5" ht="15.75" x14ac:dyDescent="0.25">
      <c r="A3792" s="112"/>
      <c r="B3792" s="113"/>
      <c r="C3792" s="114"/>
      <c r="D3792" s="115" t="s">
        <v>2826</v>
      </c>
      <c r="E3792" s="116"/>
    </row>
    <row r="3793" spans="1:5" ht="15.75" x14ac:dyDescent="0.25">
      <c r="A3793" s="104"/>
      <c r="B3793" s="117"/>
      <c r="C3793" s="118"/>
      <c r="D3793" s="119" t="s">
        <v>2827</v>
      </c>
      <c r="E3793" s="120"/>
    </row>
    <row r="3794" spans="1:5" ht="15.75" x14ac:dyDescent="0.25">
      <c r="A3794" s="104"/>
      <c r="B3794" s="117"/>
      <c r="C3794" s="118"/>
      <c r="D3794" s="119" t="s">
        <v>2828</v>
      </c>
      <c r="E3794" s="120"/>
    </row>
    <row r="3795" spans="1:5" ht="15.75" x14ac:dyDescent="0.25">
      <c r="A3795" s="104"/>
      <c r="B3795" s="117"/>
      <c r="C3795" s="118"/>
      <c r="D3795" s="119"/>
      <c r="E3795" s="120"/>
    </row>
    <row r="3796" spans="1:5" ht="15.75" x14ac:dyDescent="0.25">
      <c r="A3796" s="121"/>
      <c r="B3796" s="117"/>
      <c r="C3796" s="118"/>
      <c r="D3796" s="119"/>
      <c r="E3796" s="120"/>
    </row>
    <row r="3797" spans="1:5" x14ac:dyDescent="0.25">
      <c r="A3797" s="121"/>
      <c r="B3797" s="122"/>
      <c r="C3797" s="123"/>
      <c r="D3797" s="122"/>
      <c r="E3797" s="123"/>
    </row>
    <row r="3798" spans="1:5" x14ac:dyDescent="0.25">
      <c r="A3798" s="121"/>
      <c r="B3798" s="122"/>
      <c r="C3798" s="123"/>
      <c r="D3798" s="122"/>
      <c r="E3798" s="123"/>
    </row>
    <row r="3799" spans="1:5" ht="15.75" thickBot="1" x14ac:dyDescent="0.3">
      <c r="A3799" s="121"/>
      <c r="B3799" s="122"/>
      <c r="C3799" s="123"/>
      <c r="D3799" s="124"/>
      <c r="E3799" s="125"/>
    </row>
    <row r="3800" spans="1:5" ht="15.75" x14ac:dyDescent="0.25">
      <c r="A3800" s="121"/>
      <c r="B3800" s="122"/>
      <c r="C3800" s="123"/>
      <c r="D3800" s="126" t="s">
        <v>2829</v>
      </c>
      <c r="E3800" s="123"/>
    </row>
    <row r="3801" spans="1:5" x14ac:dyDescent="0.25">
      <c r="A3801" s="121"/>
      <c r="B3801" s="122"/>
      <c r="C3801" s="123"/>
      <c r="D3801" s="122"/>
      <c r="E3801" s="123"/>
    </row>
    <row r="3802" spans="1:5" x14ac:dyDescent="0.25">
      <c r="A3802" s="121"/>
      <c r="B3802" s="122"/>
      <c r="C3802" s="123"/>
      <c r="D3802" s="122" t="s">
        <v>2830</v>
      </c>
      <c r="E3802" s="123"/>
    </row>
    <row r="3803" spans="1:5" ht="15.75" thickBot="1" x14ac:dyDescent="0.3">
      <c r="A3803" s="127"/>
      <c r="B3803" s="124"/>
      <c r="C3803" s="125"/>
      <c r="D3803" s="122" t="s">
        <v>2831</v>
      </c>
      <c r="E3803" s="123"/>
    </row>
    <row r="3804" spans="1:5" ht="15.75" x14ac:dyDescent="0.25">
      <c r="A3804" s="128" t="s">
        <v>2832</v>
      </c>
      <c r="B3804" s="129"/>
      <c r="C3804" s="129"/>
      <c r="D3804" s="121" t="s">
        <v>2833</v>
      </c>
      <c r="E3804" s="123"/>
    </row>
    <row r="3805" spans="1:5" ht="15.75" x14ac:dyDescent="0.25">
      <c r="A3805" s="130"/>
      <c r="B3805" s="131"/>
      <c r="C3805" s="131"/>
      <c r="D3805" s="132" t="s">
        <v>2834</v>
      </c>
      <c r="E3805" s="120"/>
    </row>
    <row r="3806" spans="1:5" ht="77.25" x14ac:dyDescent="0.25">
      <c r="A3806" s="130"/>
      <c r="B3806" s="131"/>
      <c r="C3806" s="131"/>
      <c r="D3806" s="133" t="s">
        <v>2835</v>
      </c>
      <c r="E3806" s="134"/>
    </row>
    <row r="3807" spans="1:5" x14ac:dyDescent="0.25">
      <c r="A3807" s="130"/>
      <c r="B3807" s="129"/>
      <c r="C3807" s="129"/>
      <c r="D3807" s="135" t="s">
        <v>2836</v>
      </c>
      <c r="E3807" s="136"/>
    </row>
    <row r="3808" spans="1:5" x14ac:dyDescent="0.25">
      <c r="A3808" s="130"/>
      <c r="B3808" s="129"/>
      <c r="C3808" s="129"/>
      <c r="D3808" s="137"/>
      <c r="E3808" s="136"/>
    </row>
    <row r="3809" spans="1:5" x14ac:dyDescent="0.25">
      <c r="A3809" s="130"/>
      <c r="B3809" s="129"/>
      <c r="C3809" s="129"/>
      <c r="D3809" s="121"/>
      <c r="E3809" s="123"/>
    </row>
    <row r="3810" spans="1:5" x14ac:dyDescent="0.25">
      <c r="A3810" s="130"/>
      <c r="B3810" s="129"/>
      <c r="C3810" s="129"/>
      <c r="D3810" s="121"/>
      <c r="E3810" s="123"/>
    </row>
    <row r="3811" spans="1:5" x14ac:dyDescent="0.25">
      <c r="A3811" s="130"/>
      <c r="B3811" s="129"/>
      <c r="C3811" s="129"/>
      <c r="D3811" s="121"/>
      <c r="E3811" s="123"/>
    </row>
    <row r="3812" spans="1:5" ht="15.75" thickBot="1" x14ac:dyDescent="0.3">
      <c r="A3812" s="130"/>
      <c r="B3812" s="129"/>
      <c r="C3812" s="129"/>
      <c r="D3812" s="121"/>
      <c r="E3812" s="123"/>
    </row>
    <row r="3813" spans="1:5" ht="15.75" x14ac:dyDescent="0.25">
      <c r="A3813" s="130"/>
      <c r="B3813" s="129"/>
      <c r="C3813" s="129"/>
      <c r="D3813" s="138" t="s">
        <v>2837</v>
      </c>
      <c r="E3813" s="139">
        <f>SUM(E3768:E3786)</f>
        <v>1.0970865788405797</v>
      </c>
    </row>
    <row r="3814" spans="1:5" ht="15.75" x14ac:dyDescent="0.25">
      <c r="A3814" s="130"/>
      <c r="B3814" s="129"/>
      <c r="C3814" s="129"/>
      <c r="D3814" s="138" t="s">
        <v>2822</v>
      </c>
      <c r="E3814" s="140">
        <f>E3787</f>
        <v>1</v>
      </c>
    </row>
    <row r="3815" spans="1:5" ht="15.75" x14ac:dyDescent="0.25">
      <c r="A3815" s="130"/>
      <c r="B3815" s="129"/>
      <c r="C3815" s="129"/>
      <c r="D3815" s="138" t="s">
        <v>2838</v>
      </c>
      <c r="E3815" s="141">
        <f>E3813/E3814</f>
        <v>1.0970865788405797</v>
      </c>
    </row>
    <row r="3816" spans="1:5" ht="15.75" x14ac:dyDescent="0.25">
      <c r="A3816" s="130"/>
      <c r="B3816" s="129"/>
      <c r="C3816" s="129"/>
      <c r="D3816" s="138" t="s">
        <v>2839</v>
      </c>
      <c r="E3816" s="141">
        <v>0.01</v>
      </c>
    </row>
    <row r="3817" spans="1:5" ht="15.75" x14ac:dyDescent="0.25">
      <c r="A3817" s="130"/>
      <c r="B3817" s="129"/>
      <c r="C3817" s="129"/>
      <c r="D3817" s="138" t="s">
        <v>2840</v>
      </c>
      <c r="E3817" s="141">
        <f>E3815+E3816</f>
        <v>1.1070865788405797</v>
      </c>
    </row>
    <row r="3818" spans="1:5" ht="15.75" x14ac:dyDescent="0.25">
      <c r="A3818" s="130"/>
      <c r="B3818" s="129"/>
      <c r="C3818" s="129"/>
      <c r="D3818" s="138" t="s">
        <v>2841</v>
      </c>
      <c r="E3818" s="142">
        <v>3</v>
      </c>
    </row>
    <row r="3819" spans="1:5" ht="16.5" thickBot="1" x14ac:dyDescent="0.3">
      <c r="A3819" s="143"/>
      <c r="B3819" s="144"/>
      <c r="C3819" s="144"/>
      <c r="D3819" s="138" t="s">
        <v>2842</v>
      </c>
      <c r="E3819" s="145">
        <f>E3817/E3818</f>
        <v>0.36902885961352655</v>
      </c>
    </row>
    <row r="3820" spans="1:5" x14ac:dyDescent="0.25">
      <c r="A3820" s="146"/>
      <c r="B3820" s="147"/>
      <c r="C3820" s="148"/>
      <c r="D3820" s="148"/>
      <c r="E3820" s="149"/>
    </row>
    <row r="3821" spans="1:5" ht="15.75" thickBot="1" x14ac:dyDescent="0.3">
      <c r="A3821" s="150"/>
      <c r="B3821" s="151"/>
      <c r="C3821" s="152"/>
      <c r="D3821" s="152"/>
      <c r="E3821" s="153"/>
    </row>
    <row r="3822" spans="1:5" ht="30" x14ac:dyDescent="0.4">
      <c r="A3822" s="70"/>
      <c r="B3822" s="155" t="s">
        <v>2923</v>
      </c>
      <c r="C3822" s="154"/>
      <c r="D3822" s="72"/>
      <c r="E3822" s="73"/>
    </row>
    <row r="3823" spans="1:5" ht="15.75" thickBot="1" x14ac:dyDescent="0.3">
      <c r="A3823" s="74"/>
      <c r="B3823" s="75"/>
      <c r="C3823" s="75"/>
      <c r="D3823" s="75"/>
      <c r="E3823" s="76"/>
    </row>
    <row r="3824" spans="1:5" ht="15.75" thickBot="1" x14ac:dyDescent="0.3">
      <c r="A3824" s="77" t="s">
        <v>2816</v>
      </c>
      <c r="B3824" s="78" t="s">
        <v>2817</v>
      </c>
      <c r="C3824" s="79" t="s">
        <v>2818</v>
      </c>
      <c r="D3824" s="79" t="s">
        <v>2819</v>
      </c>
      <c r="E3824" s="80" t="s">
        <v>2820</v>
      </c>
    </row>
    <row r="3825" spans="1:5" ht="15.75" x14ac:dyDescent="0.25">
      <c r="A3825" s="81" t="s">
        <v>610</v>
      </c>
      <c r="B3825" s="82">
        <v>0.17</v>
      </c>
      <c r="C3825" s="83"/>
      <c r="D3825" s="84">
        <f t="shared" ref="D3825:D3843" si="136">IF($A3825&lt;&gt;"",VLOOKUP($A3825,PRODUITS_ET_RECETTES,4,FALSE),"")</f>
        <v>26.3</v>
      </c>
      <c r="E3825" s="84">
        <f t="shared" ref="E3825:E3843" si="137">SUM(B3825*D3825)</f>
        <v>4.4710000000000001</v>
      </c>
    </row>
    <row r="3826" spans="1:5" ht="15.75" x14ac:dyDescent="0.25">
      <c r="A3826" s="81" t="s">
        <v>2108</v>
      </c>
      <c r="B3826" s="85">
        <v>0.05</v>
      </c>
      <c r="C3826" s="86"/>
      <c r="D3826" s="87">
        <f t="shared" si="136"/>
        <v>3.8626943243701102</v>
      </c>
      <c r="E3826" s="87">
        <f t="shared" si="137"/>
        <v>0.19313471621850553</v>
      </c>
    </row>
    <row r="3827" spans="1:5" ht="15.75" x14ac:dyDescent="0.25">
      <c r="A3827" s="81" t="s">
        <v>473</v>
      </c>
      <c r="B3827" s="82">
        <v>0.5</v>
      </c>
      <c r="C3827" s="83"/>
      <c r="D3827" s="84">
        <f t="shared" si="136"/>
        <v>0.33695652173913043</v>
      </c>
      <c r="E3827" s="84">
        <f t="shared" si="137"/>
        <v>0.16847826086956522</v>
      </c>
    </row>
    <row r="3828" spans="1:5" ht="15.75" x14ac:dyDescent="0.25">
      <c r="A3828" s="81" t="s">
        <v>1845</v>
      </c>
      <c r="B3828" s="85">
        <v>0.02</v>
      </c>
      <c r="C3828" s="86"/>
      <c r="D3828" s="87">
        <f t="shared" si="136"/>
        <v>3.19</v>
      </c>
      <c r="E3828" s="87">
        <f t="shared" si="137"/>
        <v>6.3799999999999996E-2</v>
      </c>
    </row>
    <row r="3829" spans="1:5" ht="15.75" x14ac:dyDescent="0.25">
      <c r="A3829" s="81" t="s">
        <v>795</v>
      </c>
      <c r="B3829" s="82">
        <v>1E-3</v>
      </c>
      <c r="C3829" s="83"/>
      <c r="D3829" s="84">
        <f t="shared" si="136"/>
        <v>11.5</v>
      </c>
      <c r="E3829" s="84">
        <f t="shared" si="137"/>
        <v>1.15E-2</v>
      </c>
    </row>
    <row r="3830" spans="1:5" x14ac:dyDescent="0.25">
      <c r="A3830" s="81" t="s">
        <v>1043</v>
      </c>
      <c r="B3830" s="85">
        <v>5.0000000000000001E-3</v>
      </c>
      <c r="C3830" s="88"/>
      <c r="D3830" s="87">
        <f t="shared" si="136"/>
        <v>2.2190000000000003</v>
      </c>
      <c r="E3830" s="87">
        <f t="shared" si="137"/>
        <v>1.1095000000000002E-2</v>
      </c>
    </row>
    <row r="3831" spans="1:5" x14ac:dyDescent="0.25">
      <c r="A3831" s="81" t="s">
        <v>2147</v>
      </c>
      <c r="B3831" s="82">
        <v>2E-3</v>
      </c>
      <c r="C3831" s="89"/>
      <c r="D3831" s="84">
        <f t="shared" si="136"/>
        <v>35.810133333333333</v>
      </c>
      <c r="E3831" s="84">
        <f t="shared" si="137"/>
        <v>7.1620266666666668E-2</v>
      </c>
    </row>
    <row r="3832" spans="1:5" x14ac:dyDescent="0.25">
      <c r="A3832" s="81" t="s">
        <v>2454</v>
      </c>
      <c r="B3832" s="85"/>
      <c r="C3832" s="88"/>
      <c r="D3832" s="87">
        <f t="shared" si="136"/>
        <v>0</v>
      </c>
      <c r="E3832" s="87">
        <f t="shared" si="137"/>
        <v>0</v>
      </c>
    </row>
    <row r="3833" spans="1:5" x14ac:dyDescent="0.25">
      <c r="A3833" s="81" t="s">
        <v>2454</v>
      </c>
      <c r="B3833" s="82"/>
      <c r="C3833" s="89"/>
      <c r="D3833" s="84">
        <f t="shared" si="136"/>
        <v>0</v>
      </c>
      <c r="E3833" s="84">
        <f t="shared" si="137"/>
        <v>0</v>
      </c>
    </row>
    <row r="3834" spans="1:5" x14ac:dyDescent="0.25">
      <c r="A3834" s="81" t="s">
        <v>2454</v>
      </c>
      <c r="B3834" s="85"/>
      <c r="C3834" s="88"/>
      <c r="D3834" s="87">
        <f t="shared" si="136"/>
        <v>0</v>
      </c>
      <c r="E3834" s="87">
        <f t="shared" si="137"/>
        <v>0</v>
      </c>
    </row>
    <row r="3835" spans="1:5" x14ac:dyDescent="0.25">
      <c r="A3835" s="81" t="s">
        <v>2454</v>
      </c>
      <c r="B3835" s="82"/>
      <c r="C3835" s="89"/>
      <c r="D3835" s="84">
        <f t="shared" si="136"/>
        <v>0</v>
      </c>
      <c r="E3835" s="84">
        <f t="shared" si="137"/>
        <v>0</v>
      </c>
    </row>
    <row r="3836" spans="1:5" x14ac:dyDescent="0.25">
      <c r="A3836" s="81" t="s">
        <v>2454</v>
      </c>
      <c r="B3836" s="85"/>
      <c r="C3836" s="88"/>
      <c r="D3836" s="87">
        <f t="shared" si="136"/>
        <v>0</v>
      </c>
      <c r="E3836" s="87">
        <f t="shared" si="137"/>
        <v>0</v>
      </c>
    </row>
    <row r="3837" spans="1:5" x14ac:dyDescent="0.25">
      <c r="A3837" s="81" t="s">
        <v>2454</v>
      </c>
      <c r="B3837" s="82"/>
      <c r="C3837" s="89"/>
      <c r="D3837" s="84">
        <f t="shared" si="136"/>
        <v>0</v>
      </c>
      <c r="E3837" s="84">
        <f t="shared" si="137"/>
        <v>0</v>
      </c>
    </row>
    <row r="3838" spans="1:5" x14ac:dyDescent="0.25">
      <c r="A3838" s="81" t="s">
        <v>2454</v>
      </c>
      <c r="B3838" s="85"/>
      <c r="C3838" s="88"/>
      <c r="D3838" s="87">
        <f t="shared" si="136"/>
        <v>0</v>
      </c>
      <c r="E3838" s="87">
        <f t="shared" si="137"/>
        <v>0</v>
      </c>
    </row>
    <row r="3839" spans="1:5" x14ac:dyDescent="0.25">
      <c r="A3839" s="81" t="s">
        <v>2454</v>
      </c>
      <c r="B3839" s="82"/>
      <c r="C3839" s="89"/>
      <c r="D3839" s="84">
        <f t="shared" si="136"/>
        <v>0</v>
      </c>
      <c r="E3839" s="84">
        <f t="shared" si="137"/>
        <v>0</v>
      </c>
    </row>
    <row r="3840" spans="1:5" x14ac:dyDescent="0.25">
      <c r="A3840" s="81" t="s">
        <v>2454</v>
      </c>
      <c r="B3840" s="90"/>
      <c r="C3840" s="91"/>
      <c r="D3840" s="92">
        <f t="shared" si="136"/>
        <v>0</v>
      </c>
      <c r="E3840" s="92">
        <f t="shared" si="137"/>
        <v>0</v>
      </c>
    </row>
    <row r="3841" spans="1:5" x14ac:dyDescent="0.25">
      <c r="A3841" s="81" t="s">
        <v>2454</v>
      </c>
      <c r="B3841" s="82"/>
      <c r="C3841" s="89"/>
      <c r="D3841" s="84">
        <f t="shared" si="136"/>
        <v>0</v>
      </c>
      <c r="E3841" s="84">
        <f t="shared" si="137"/>
        <v>0</v>
      </c>
    </row>
    <row r="3842" spans="1:5" x14ac:dyDescent="0.25">
      <c r="A3842" s="81" t="s">
        <v>2454</v>
      </c>
      <c r="B3842" s="85"/>
      <c r="C3842" s="88"/>
      <c r="D3842" s="87">
        <f t="shared" si="136"/>
        <v>0</v>
      </c>
      <c r="E3842" s="87">
        <f t="shared" si="137"/>
        <v>0</v>
      </c>
    </row>
    <row r="3843" spans="1:5" ht="15.75" thickBot="1" x14ac:dyDescent="0.3">
      <c r="A3843" s="81" t="s">
        <v>2454</v>
      </c>
      <c r="B3843" s="93"/>
      <c r="C3843" s="94"/>
      <c r="D3843" s="95">
        <f t="shared" si="136"/>
        <v>0</v>
      </c>
      <c r="E3843" s="95">
        <f t="shared" si="137"/>
        <v>0</v>
      </c>
    </row>
    <row r="3844" spans="1:5" ht="16.5" thickBot="1" x14ac:dyDescent="0.3">
      <c r="A3844" s="96" t="s">
        <v>2821</v>
      </c>
      <c r="B3844" s="97"/>
      <c r="C3844" s="97"/>
      <c r="D3844" s="98" t="s">
        <v>2822</v>
      </c>
      <c r="E3844" s="99">
        <v>1</v>
      </c>
    </row>
    <row r="3845" spans="1:5" ht="15.75" x14ac:dyDescent="0.25">
      <c r="A3845" s="100"/>
      <c r="B3845" s="97"/>
      <c r="C3845" s="101"/>
      <c r="D3845" s="102" t="s">
        <v>2823</v>
      </c>
      <c r="E3845" s="103" t="s">
        <v>2553</v>
      </c>
    </row>
    <row r="3846" spans="1:5" ht="15.75" x14ac:dyDescent="0.25">
      <c r="A3846" s="104"/>
      <c r="B3846" s="105"/>
      <c r="C3846" s="106"/>
      <c r="D3846" s="102" t="s">
        <v>2824</v>
      </c>
      <c r="E3846" s="107" t="s">
        <v>2825</v>
      </c>
    </row>
    <row r="3847" spans="1:5" ht="15.75" x14ac:dyDescent="0.25">
      <c r="A3847" s="108"/>
      <c r="B3847" s="105"/>
      <c r="C3847" s="106"/>
      <c r="D3847" s="102"/>
      <c r="E3847" s="109"/>
    </row>
    <row r="3848" spans="1:5" ht="16.5" thickBot="1" x14ac:dyDescent="0.3">
      <c r="A3848" s="108"/>
      <c r="B3848" s="105"/>
      <c r="C3848" s="106"/>
      <c r="D3848" s="110"/>
      <c r="E3848" s="111"/>
    </row>
    <row r="3849" spans="1:5" ht="15.75" x14ac:dyDescent="0.25">
      <c r="A3849" s="112"/>
      <c r="B3849" s="113"/>
      <c r="C3849" s="114"/>
      <c r="D3849" s="115" t="s">
        <v>2826</v>
      </c>
      <c r="E3849" s="116"/>
    </row>
    <row r="3850" spans="1:5" ht="15.75" x14ac:dyDescent="0.25">
      <c r="A3850" s="104"/>
      <c r="B3850" s="117"/>
      <c r="C3850" s="118"/>
      <c r="D3850" s="119" t="s">
        <v>2827</v>
      </c>
      <c r="E3850" s="120"/>
    </row>
    <row r="3851" spans="1:5" ht="15.75" x14ac:dyDescent="0.25">
      <c r="A3851" s="104"/>
      <c r="B3851" s="117"/>
      <c r="C3851" s="118"/>
      <c r="D3851" s="119" t="s">
        <v>2828</v>
      </c>
      <c r="E3851" s="120"/>
    </row>
    <row r="3852" spans="1:5" ht="15.75" x14ac:dyDescent="0.25">
      <c r="A3852" s="104"/>
      <c r="B3852" s="117"/>
      <c r="C3852" s="118"/>
      <c r="D3852" s="119"/>
      <c r="E3852" s="120"/>
    </row>
    <row r="3853" spans="1:5" ht="15.75" x14ac:dyDescent="0.25">
      <c r="A3853" s="121"/>
      <c r="B3853" s="117"/>
      <c r="C3853" s="118"/>
      <c r="D3853" s="119"/>
      <c r="E3853" s="120"/>
    </row>
    <row r="3854" spans="1:5" x14ac:dyDescent="0.25">
      <c r="A3854" s="121"/>
      <c r="B3854" s="122"/>
      <c r="C3854" s="123"/>
      <c r="D3854" s="122"/>
      <c r="E3854" s="123"/>
    </row>
    <row r="3855" spans="1:5" x14ac:dyDescent="0.25">
      <c r="A3855" s="121"/>
      <c r="B3855" s="122"/>
      <c r="C3855" s="123"/>
      <c r="D3855" s="122"/>
      <c r="E3855" s="123"/>
    </row>
    <row r="3856" spans="1:5" ht="15.75" thickBot="1" x14ac:dyDescent="0.3">
      <c r="A3856" s="121"/>
      <c r="B3856" s="122"/>
      <c r="C3856" s="123"/>
      <c r="D3856" s="124"/>
      <c r="E3856" s="125"/>
    </row>
    <row r="3857" spans="1:5" ht="15.75" x14ac:dyDescent="0.25">
      <c r="A3857" s="121"/>
      <c r="B3857" s="122"/>
      <c r="C3857" s="123"/>
      <c r="D3857" s="126" t="s">
        <v>2829</v>
      </c>
      <c r="E3857" s="123"/>
    </row>
    <row r="3858" spans="1:5" x14ac:dyDescent="0.25">
      <c r="A3858" s="121"/>
      <c r="B3858" s="122"/>
      <c r="C3858" s="123"/>
      <c r="D3858" s="122"/>
      <c r="E3858" s="123"/>
    </row>
    <row r="3859" spans="1:5" x14ac:dyDescent="0.25">
      <c r="A3859" s="121"/>
      <c r="B3859" s="122"/>
      <c r="C3859" s="123"/>
      <c r="D3859" s="122" t="s">
        <v>2830</v>
      </c>
      <c r="E3859" s="123"/>
    </row>
    <row r="3860" spans="1:5" ht="15.75" thickBot="1" x14ac:dyDescent="0.3">
      <c r="A3860" s="127"/>
      <c r="B3860" s="124"/>
      <c r="C3860" s="125"/>
      <c r="D3860" s="122" t="s">
        <v>2831</v>
      </c>
      <c r="E3860" s="123"/>
    </row>
    <row r="3861" spans="1:5" ht="15.75" x14ac:dyDescent="0.25">
      <c r="A3861" s="128" t="s">
        <v>2832</v>
      </c>
      <c r="B3861" s="129"/>
      <c r="C3861" s="129"/>
      <c r="D3861" s="121" t="s">
        <v>2833</v>
      </c>
      <c r="E3861" s="123"/>
    </row>
    <row r="3862" spans="1:5" ht="15.75" x14ac:dyDescent="0.25">
      <c r="A3862" s="130"/>
      <c r="B3862" s="131"/>
      <c r="C3862" s="131"/>
      <c r="D3862" s="132" t="s">
        <v>2834</v>
      </c>
      <c r="E3862" s="120"/>
    </row>
    <row r="3863" spans="1:5" ht="77.25" x14ac:dyDescent="0.25">
      <c r="A3863" s="130"/>
      <c r="B3863" s="131"/>
      <c r="C3863" s="131"/>
      <c r="D3863" s="133" t="s">
        <v>2835</v>
      </c>
      <c r="E3863" s="134"/>
    </row>
    <row r="3864" spans="1:5" x14ac:dyDescent="0.25">
      <c r="A3864" s="130"/>
      <c r="B3864" s="129"/>
      <c r="C3864" s="129"/>
      <c r="D3864" s="135" t="s">
        <v>2836</v>
      </c>
      <c r="E3864" s="136"/>
    </row>
    <row r="3865" spans="1:5" x14ac:dyDescent="0.25">
      <c r="A3865" s="130"/>
      <c r="B3865" s="129"/>
      <c r="C3865" s="129"/>
      <c r="D3865" s="137"/>
      <c r="E3865" s="136"/>
    </row>
    <row r="3866" spans="1:5" x14ac:dyDescent="0.25">
      <c r="A3866" s="130"/>
      <c r="B3866" s="129"/>
      <c r="C3866" s="129"/>
      <c r="D3866" s="121"/>
      <c r="E3866" s="123"/>
    </row>
    <row r="3867" spans="1:5" x14ac:dyDescent="0.25">
      <c r="A3867" s="130"/>
      <c r="B3867" s="129"/>
      <c r="C3867" s="129"/>
      <c r="D3867" s="121"/>
      <c r="E3867" s="123"/>
    </row>
    <row r="3868" spans="1:5" x14ac:dyDescent="0.25">
      <c r="A3868" s="130"/>
      <c r="B3868" s="129"/>
      <c r="C3868" s="129"/>
      <c r="D3868" s="121"/>
      <c r="E3868" s="123"/>
    </row>
    <row r="3869" spans="1:5" ht="15.75" thickBot="1" x14ac:dyDescent="0.3">
      <c r="A3869" s="130"/>
      <c r="B3869" s="129"/>
      <c r="C3869" s="129"/>
      <c r="D3869" s="121"/>
      <c r="E3869" s="123"/>
    </row>
    <row r="3870" spans="1:5" ht="15.75" x14ac:dyDescent="0.25">
      <c r="A3870" s="130"/>
      <c r="B3870" s="129"/>
      <c r="C3870" s="129"/>
      <c r="D3870" s="138" t="s">
        <v>2837</v>
      </c>
      <c r="E3870" s="139">
        <f>SUM(E3825:E3843)</f>
        <v>4.9906282437547373</v>
      </c>
    </row>
    <row r="3871" spans="1:5" ht="15.75" x14ac:dyDescent="0.25">
      <c r="A3871" s="130"/>
      <c r="B3871" s="129"/>
      <c r="C3871" s="129"/>
      <c r="D3871" s="138" t="s">
        <v>2822</v>
      </c>
      <c r="E3871" s="140">
        <f>E3844</f>
        <v>1</v>
      </c>
    </row>
    <row r="3872" spans="1:5" ht="15.75" x14ac:dyDescent="0.25">
      <c r="A3872" s="130"/>
      <c r="B3872" s="129"/>
      <c r="C3872" s="129"/>
      <c r="D3872" s="138" t="s">
        <v>2838</v>
      </c>
      <c r="E3872" s="141">
        <f>E3870/E3871</f>
        <v>4.9906282437547373</v>
      </c>
    </row>
    <row r="3873" spans="1:5" ht="15.75" x14ac:dyDescent="0.25">
      <c r="A3873" s="130"/>
      <c r="B3873" s="129"/>
      <c r="C3873" s="129"/>
      <c r="D3873" s="138" t="s">
        <v>2839</v>
      </c>
      <c r="E3873" s="141">
        <v>0.2</v>
      </c>
    </row>
    <row r="3874" spans="1:5" ht="15.75" x14ac:dyDescent="0.25">
      <c r="A3874" s="130"/>
      <c r="B3874" s="129"/>
      <c r="C3874" s="129"/>
      <c r="D3874" s="138" t="s">
        <v>2840</v>
      </c>
      <c r="E3874" s="141">
        <f>E3872+E3873</f>
        <v>5.1906282437547375</v>
      </c>
    </row>
    <row r="3875" spans="1:5" ht="15.75" x14ac:dyDescent="0.25">
      <c r="A3875" s="130"/>
      <c r="B3875" s="129"/>
      <c r="C3875" s="129"/>
      <c r="D3875" s="138" t="s">
        <v>2841</v>
      </c>
      <c r="E3875" s="142">
        <v>18</v>
      </c>
    </row>
    <row r="3876" spans="1:5" ht="16.5" thickBot="1" x14ac:dyDescent="0.3">
      <c r="A3876" s="143"/>
      <c r="B3876" s="144"/>
      <c r="C3876" s="144"/>
      <c r="D3876" s="138" t="s">
        <v>2842</v>
      </c>
      <c r="E3876" s="145">
        <f>E3874/E3875</f>
        <v>0.2883682357641521</v>
      </c>
    </row>
    <row r="3877" spans="1:5" x14ac:dyDescent="0.25">
      <c r="A3877" s="146"/>
      <c r="B3877" s="147"/>
      <c r="C3877" s="148"/>
      <c r="D3877" s="148"/>
      <c r="E3877" s="149"/>
    </row>
    <row r="3878" spans="1:5" ht="15.75" thickBot="1" x14ac:dyDescent="0.3">
      <c r="A3878" s="150"/>
      <c r="B3878" s="151"/>
      <c r="C3878" s="152"/>
      <c r="D3878" s="152"/>
      <c r="E3878" s="153"/>
    </row>
    <row r="3879" spans="1:5" ht="30" x14ac:dyDescent="0.4">
      <c r="A3879" s="70" t="s">
        <v>2814</v>
      </c>
      <c r="B3879" s="155" t="s">
        <v>2924</v>
      </c>
      <c r="C3879" s="154"/>
      <c r="D3879" s="72"/>
      <c r="E3879" s="73"/>
    </row>
    <row r="3880" spans="1:5" ht="15.75" thickBot="1" x14ac:dyDescent="0.3">
      <c r="A3880" s="74"/>
      <c r="B3880" s="75"/>
      <c r="C3880" s="75"/>
      <c r="D3880" s="75"/>
      <c r="E3880" s="76"/>
    </row>
    <row r="3881" spans="1:5" ht="15.75" thickBot="1" x14ac:dyDescent="0.3">
      <c r="A3881" s="77" t="s">
        <v>2816</v>
      </c>
      <c r="B3881" s="78" t="s">
        <v>2817</v>
      </c>
      <c r="C3881" s="79" t="s">
        <v>2818</v>
      </c>
      <c r="D3881" s="79" t="s">
        <v>2819</v>
      </c>
      <c r="E3881" s="80" t="s">
        <v>2820</v>
      </c>
    </row>
    <row r="3882" spans="1:5" ht="15.75" x14ac:dyDescent="0.25">
      <c r="A3882" s="81" t="s">
        <v>567</v>
      </c>
      <c r="B3882" s="82">
        <v>1</v>
      </c>
      <c r="C3882" s="83"/>
      <c r="D3882" s="84">
        <f t="shared" ref="D3882:D3900" si="138">IF($A3882&lt;&gt;"",VLOOKUP($A3882,PRODUITS_ET_RECETTES,4,FALSE),"")</f>
        <v>6.5</v>
      </c>
      <c r="E3882" s="84">
        <f t="shared" ref="E3882:E3900" si="139">SUM(B3882*D3882)</f>
        <v>6.5</v>
      </c>
    </row>
    <row r="3883" spans="1:5" ht="15.75" x14ac:dyDescent="0.25">
      <c r="A3883" s="81" t="s">
        <v>2108</v>
      </c>
      <c r="B3883" s="85">
        <v>0.03</v>
      </c>
      <c r="C3883" s="86"/>
      <c r="D3883" s="87">
        <f t="shared" si="138"/>
        <v>3.8626943243701102</v>
      </c>
      <c r="E3883" s="87">
        <f t="shared" si="139"/>
        <v>0.11588082973110331</v>
      </c>
    </row>
    <row r="3884" spans="1:5" ht="15.75" x14ac:dyDescent="0.25">
      <c r="A3884" s="81" t="s">
        <v>473</v>
      </c>
      <c r="B3884" s="82">
        <v>0.25</v>
      </c>
      <c r="C3884" s="83"/>
      <c r="D3884" s="84">
        <f t="shared" si="138"/>
        <v>0.33695652173913043</v>
      </c>
      <c r="E3884" s="84">
        <f t="shared" si="139"/>
        <v>8.4239130434782608E-2</v>
      </c>
    </row>
    <row r="3885" spans="1:5" ht="15.75" x14ac:dyDescent="0.25">
      <c r="A3885" s="81" t="s">
        <v>1288</v>
      </c>
      <c r="B3885" s="85">
        <v>0.03</v>
      </c>
      <c r="C3885" s="86"/>
      <c r="D3885" s="87">
        <f t="shared" si="138"/>
        <v>2.8725000000000001</v>
      </c>
      <c r="E3885" s="87">
        <f t="shared" si="139"/>
        <v>8.6175000000000002E-2</v>
      </c>
    </row>
    <row r="3886" spans="1:5" ht="15.75" x14ac:dyDescent="0.25">
      <c r="A3886" s="81" t="s">
        <v>2454</v>
      </c>
      <c r="B3886" s="82"/>
      <c r="C3886" s="83"/>
      <c r="D3886" s="84">
        <f t="shared" si="138"/>
        <v>0</v>
      </c>
      <c r="E3886" s="84">
        <f t="shared" si="139"/>
        <v>0</v>
      </c>
    </row>
    <row r="3887" spans="1:5" x14ac:dyDescent="0.25">
      <c r="A3887" s="81" t="s">
        <v>2454</v>
      </c>
      <c r="B3887" s="85"/>
      <c r="C3887" s="88"/>
      <c r="D3887" s="87">
        <f t="shared" si="138"/>
        <v>0</v>
      </c>
      <c r="E3887" s="87">
        <f t="shared" si="139"/>
        <v>0</v>
      </c>
    </row>
    <row r="3888" spans="1:5" x14ac:dyDescent="0.25">
      <c r="A3888" s="81" t="s">
        <v>2454</v>
      </c>
      <c r="B3888" s="82"/>
      <c r="C3888" s="89"/>
      <c r="D3888" s="84">
        <f t="shared" si="138"/>
        <v>0</v>
      </c>
      <c r="E3888" s="84">
        <f t="shared" si="139"/>
        <v>0</v>
      </c>
    </row>
    <row r="3889" spans="1:5" x14ac:dyDescent="0.25">
      <c r="A3889" s="81" t="s">
        <v>2454</v>
      </c>
      <c r="B3889" s="85"/>
      <c r="C3889" s="88"/>
      <c r="D3889" s="87">
        <f t="shared" si="138"/>
        <v>0</v>
      </c>
      <c r="E3889" s="87">
        <f t="shared" si="139"/>
        <v>0</v>
      </c>
    </row>
    <row r="3890" spans="1:5" x14ac:dyDescent="0.25">
      <c r="A3890" s="81" t="s">
        <v>2454</v>
      </c>
      <c r="B3890" s="82"/>
      <c r="C3890" s="89"/>
      <c r="D3890" s="84">
        <f t="shared" si="138"/>
        <v>0</v>
      </c>
      <c r="E3890" s="84">
        <f t="shared" si="139"/>
        <v>0</v>
      </c>
    </row>
    <row r="3891" spans="1:5" x14ac:dyDescent="0.25">
      <c r="A3891" s="81" t="s">
        <v>2454</v>
      </c>
      <c r="B3891" s="85"/>
      <c r="C3891" s="88"/>
      <c r="D3891" s="87">
        <f t="shared" si="138"/>
        <v>0</v>
      </c>
      <c r="E3891" s="87">
        <f t="shared" si="139"/>
        <v>0</v>
      </c>
    </row>
    <row r="3892" spans="1:5" x14ac:dyDescent="0.25">
      <c r="A3892" s="81" t="s">
        <v>2454</v>
      </c>
      <c r="B3892" s="82"/>
      <c r="C3892" s="89"/>
      <c r="D3892" s="84">
        <f t="shared" si="138"/>
        <v>0</v>
      </c>
      <c r="E3892" s="84">
        <f t="shared" si="139"/>
        <v>0</v>
      </c>
    </row>
    <row r="3893" spans="1:5" x14ac:dyDescent="0.25">
      <c r="A3893" s="81" t="s">
        <v>2454</v>
      </c>
      <c r="B3893" s="85"/>
      <c r="C3893" s="88"/>
      <c r="D3893" s="87">
        <f t="shared" si="138"/>
        <v>0</v>
      </c>
      <c r="E3893" s="87">
        <f t="shared" si="139"/>
        <v>0</v>
      </c>
    </row>
    <row r="3894" spans="1:5" x14ac:dyDescent="0.25">
      <c r="A3894" s="81" t="s">
        <v>2454</v>
      </c>
      <c r="B3894" s="82"/>
      <c r="C3894" s="89"/>
      <c r="D3894" s="84">
        <f t="shared" si="138"/>
        <v>0</v>
      </c>
      <c r="E3894" s="84">
        <f t="shared" si="139"/>
        <v>0</v>
      </c>
    </row>
    <row r="3895" spans="1:5" x14ac:dyDescent="0.25">
      <c r="A3895" s="81" t="s">
        <v>2454</v>
      </c>
      <c r="B3895" s="85"/>
      <c r="C3895" s="88"/>
      <c r="D3895" s="87">
        <f t="shared" si="138"/>
        <v>0</v>
      </c>
      <c r="E3895" s="87">
        <f t="shared" si="139"/>
        <v>0</v>
      </c>
    </row>
    <row r="3896" spans="1:5" x14ac:dyDescent="0.25">
      <c r="A3896" s="81" t="s">
        <v>2454</v>
      </c>
      <c r="B3896" s="82"/>
      <c r="C3896" s="89"/>
      <c r="D3896" s="84">
        <f t="shared" si="138"/>
        <v>0</v>
      </c>
      <c r="E3896" s="84">
        <f t="shared" si="139"/>
        <v>0</v>
      </c>
    </row>
    <row r="3897" spans="1:5" x14ac:dyDescent="0.25">
      <c r="A3897" s="81" t="s">
        <v>2454</v>
      </c>
      <c r="B3897" s="90"/>
      <c r="C3897" s="91"/>
      <c r="D3897" s="92">
        <f t="shared" si="138"/>
        <v>0</v>
      </c>
      <c r="E3897" s="92">
        <f t="shared" si="139"/>
        <v>0</v>
      </c>
    </row>
    <row r="3898" spans="1:5" x14ac:dyDescent="0.25">
      <c r="A3898" s="81" t="s">
        <v>2454</v>
      </c>
      <c r="B3898" s="82"/>
      <c r="C3898" s="89"/>
      <c r="D3898" s="84">
        <f t="shared" si="138"/>
        <v>0</v>
      </c>
      <c r="E3898" s="84">
        <f t="shared" si="139"/>
        <v>0</v>
      </c>
    </row>
    <row r="3899" spans="1:5" x14ac:dyDescent="0.25">
      <c r="A3899" s="81" t="s">
        <v>2454</v>
      </c>
      <c r="B3899" s="85"/>
      <c r="C3899" s="88"/>
      <c r="D3899" s="87">
        <f t="shared" si="138"/>
        <v>0</v>
      </c>
      <c r="E3899" s="87">
        <f t="shared" si="139"/>
        <v>0</v>
      </c>
    </row>
    <row r="3900" spans="1:5" ht="15.75" thickBot="1" x14ac:dyDescent="0.3">
      <c r="A3900" s="81" t="s">
        <v>2454</v>
      </c>
      <c r="B3900" s="93"/>
      <c r="C3900" s="94"/>
      <c r="D3900" s="95">
        <f t="shared" si="138"/>
        <v>0</v>
      </c>
      <c r="E3900" s="95">
        <f t="shared" si="139"/>
        <v>0</v>
      </c>
    </row>
    <row r="3901" spans="1:5" ht="16.5" thickBot="1" x14ac:dyDescent="0.3">
      <c r="A3901" s="96" t="s">
        <v>2821</v>
      </c>
      <c r="B3901" s="97"/>
      <c r="C3901" s="97"/>
      <c r="D3901" s="98" t="s">
        <v>2822</v>
      </c>
      <c r="E3901" s="99">
        <v>1</v>
      </c>
    </row>
    <row r="3902" spans="1:5" ht="15.75" x14ac:dyDescent="0.25">
      <c r="A3902" s="100"/>
      <c r="B3902" s="97"/>
      <c r="C3902" s="101"/>
      <c r="D3902" s="102" t="s">
        <v>2823</v>
      </c>
      <c r="E3902" s="103" t="s">
        <v>2551</v>
      </c>
    </row>
    <row r="3903" spans="1:5" ht="15.75" x14ac:dyDescent="0.25">
      <c r="A3903" s="104"/>
      <c r="B3903" s="105"/>
      <c r="C3903" s="106"/>
      <c r="D3903" s="102" t="s">
        <v>2824</v>
      </c>
      <c r="E3903" s="107" t="s">
        <v>2825</v>
      </c>
    </row>
    <row r="3904" spans="1:5" ht="15.75" x14ac:dyDescent="0.25">
      <c r="A3904" s="108"/>
      <c r="B3904" s="105"/>
      <c r="C3904" s="106"/>
      <c r="D3904" s="102"/>
      <c r="E3904" s="109"/>
    </row>
    <row r="3905" spans="1:5" ht="16.5" thickBot="1" x14ac:dyDescent="0.3">
      <c r="A3905" s="108"/>
      <c r="B3905" s="105"/>
      <c r="C3905" s="106"/>
      <c r="D3905" s="110"/>
      <c r="E3905" s="111"/>
    </row>
    <row r="3906" spans="1:5" ht="15.75" x14ac:dyDescent="0.25">
      <c r="A3906" s="112"/>
      <c r="B3906" s="113"/>
      <c r="C3906" s="114"/>
      <c r="D3906" s="115" t="s">
        <v>2826</v>
      </c>
      <c r="E3906" s="116"/>
    </row>
    <row r="3907" spans="1:5" ht="15.75" x14ac:dyDescent="0.25">
      <c r="A3907" s="104"/>
      <c r="B3907" s="117"/>
      <c r="C3907" s="118"/>
      <c r="D3907" s="119" t="s">
        <v>2827</v>
      </c>
      <c r="E3907" s="120"/>
    </row>
    <row r="3908" spans="1:5" ht="15.75" x14ac:dyDescent="0.25">
      <c r="A3908" s="104"/>
      <c r="B3908" s="117"/>
      <c r="C3908" s="118"/>
      <c r="D3908" s="119" t="s">
        <v>2828</v>
      </c>
      <c r="E3908" s="120"/>
    </row>
    <row r="3909" spans="1:5" ht="15.75" x14ac:dyDescent="0.25">
      <c r="A3909" s="104"/>
      <c r="B3909" s="117"/>
      <c r="C3909" s="118"/>
      <c r="D3909" s="119"/>
      <c r="E3909" s="120"/>
    </row>
    <row r="3910" spans="1:5" ht="15.75" x14ac:dyDescent="0.25">
      <c r="A3910" s="121"/>
      <c r="B3910" s="117"/>
      <c r="C3910" s="118"/>
      <c r="D3910" s="119"/>
      <c r="E3910" s="120"/>
    </row>
    <row r="3911" spans="1:5" x14ac:dyDescent="0.25">
      <c r="A3911" s="121"/>
      <c r="B3911" s="122"/>
      <c r="C3911" s="123"/>
      <c r="D3911" s="122"/>
      <c r="E3911" s="123"/>
    </row>
    <row r="3912" spans="1:5" x14ac:dyDescent="0.25">
      <c r="A3912" s="121"/>
      <c r="B3912" s="122"/>
      <c r="C3912" s="123"/>
      <c r="D3912" s="122"/>
      <c r="E3912" s="123"/>
    </row>
    <row r="3913" spans="1:5" ht="15.75" thickBot="1" x14ac:dyDescent="0.3">
      <c r="A3913" s="121"/>
      <c r="B3913" s="122"/>
      <c r="C3913" s="123"/>
      <c r="D3913" s="124"/>
      <c r="E3913" s="125"/>
    </row>
    <row r="3914" spans="1:5" ht="15.75" x14ac:dyDescent="0.25">
      <c r="A3914" s="121"/>
      <c r="B3914" s="122"/>
      <c r="C3914" s="123"/>
      <c r="D3914" s="126" t="s">
        <v>2829</v>
      </c>
      <c r="E3914" s="123"/>
    </row>
    <row r="3915" spans="1:5" x14ac:dyDescent="0.25">
      <c r="A3915" s="121"/>
      <c r="B3915" s="122"/>
      <c r="C3915" s="123"/>
      <c r="D3915" s="122"/>
      <c r="E3915" s="123"/>
    </row>
    <row r="3916" spans="1:5" x14ac:dyDescent="0.25">
      <c r="A3916" s="121"/>
      <c r="B3916" s="122"/>
      <c r="C3916" s="123"/>
      <c r="D3916" s="122" t="s">
        <v>2830</v>
      </c>
      <c r="E3916" s="123"/>
    </row>
    <row r="3917" spans="1:5" ht="15.75" thickBot="1" x14ac:dyDescent="0.3">
      <c r="A3917" s="127"/>
      <c r="B3917" s="124"/>
      <c r="C3917" s="125"/>
      <c r="D3917" s="122" t="s">
        <v>2831</v>
      </c>
      <c r="E3917" s="123"/>
    </row>
    <row r="3918" spans="1:5" ht="15.75" x14ac:dyDescent="0.25">
      <c r="A3918" s="128" t="s">
        <v>2832</v>
      </c>
      <c r="B3918" s="129"/>
      <c r="C3918" s="129"/>
      <c r="D3918" s="121" t="s">
        <v>2833</v>
      </c>
      <c r="E3918" s="123"/>
    </row>
    <row r="3919" spans="1:5" ht="15.75" x14ac:dyDescent="0.25">
      <c r="A3919" s="130"/>
      <c r="B3919" s="131"/>
      <c r="C3919" s="131"/>
      <c r="D3919" s="132" t="s">
        <v>2834</v>
      </c>
      <c r="E3919" s="120"/>
    </row>
    <row r="3920" spans="1:5" ht="77.25" x14ac:dyDescent="0.25">
      <c r="A3920" s="130"/>
      <c r="B3920" s="131"/>
      <c r="C3920" s="131"/>
      <c r="D3920" s="133" t="s">
        <v>2835</v>
      </c>
      <c r="E3920" s="134"/>
    </row>
    <row r="3921" spans="1:5" x14ac:dyDescent="0.25">
      <c r="A3921" s="130"/>
      <c r="B3921" s="129"/>
      <c r="C3921" s="129"/>
      <c r="D3921" s="135" t="s">
        <v>2836</v>
      </c>
      <c r="E3921" s="136"/>
    </row>
    <row r="3922" spans="1:5" x14ac:dyDescent="0.25">
      <c r="A3922" s="130"/>
      <c r="B3922" s="129"/>
      <c r="C3922" s="129"/>
      <c r="D3922" s="137"/>
      <c r="E3922" s="136"/>
    </row>
    <row r="3923" spans="1:5" x14ac:dyDescent="0.25">
      <c r="A3923" s="130"/>
      <c r="B3923" s="129"/>
      <c r="C3923" s="129"/>
      <c r="D3923" s="121"/>
      <c r="E3923" s="123"/>
    </row>
    <row r="3924" spans="1:5" x14ac:dyDescent="0.25">
      <c r="A3924" s="130"/>
      <c r="B3924" s="129"/>
      <c r="C3924" s="129"/>
      <c r="D3924" s="121"/>
      <c r="E3924" s="123"/>
    </row>
    <row r="3925" spans="1:5" x14ac:dyDescent="0.25">
      <c r="A3925" s="130"/>
      <c r="B3925" s="129"/>
      <c r="C3925" s="129"/>
      <c r="D3925" s="121"/>
      <c r="E3925" s="123"/>
    </row>
    <row r="3926" spans="1:5" ht="15.75" thickBot="1" x14ac:dyDescent="0.3">
      <c r="A3926" s="130"/>
      <c r="B3926" s="129"/>
      <c r="C3926" s="129"/>
      <c r="D3926" s="121"/>
      <c r="E3926" s="123"/>
    </row>
    <row r="3927" spans="1:5" ht="15.75" x14ac:dyDescent="0.25">
      <c r="A3927" s="130"/>
      <c r="B3927" s="129"/>
      <c r="C3927" s="129"/>
      <c r="D3927" s="138" t="s">
        <v>2837</v>
      </c>
      <c r="E3927" s="139">
        <f>SUM(E3882:E3900)</f>
        <v>6.7862949601658853</v>
      </c>
    </row>
    <row r="3928" spans="1:5" ht="15.75" x14ac:dyDescent="0.25">
      <c r="A3928" s="130"/>
      <c r="B3928" s="129"/>
      <c r="C3928" s="129"/>
      <c r="D3928" s="138" t="s">
        <v>2822</v>
      </c>
      <c r="E3928" s="140">
        <f>E3901</f>
        <v>1</v>
      </c>
    </row>
    <row r="3929" spans="1:5" ht="15.75" x14ac:dyDescent="0.25">
      <c r="A3929" s="130"/>
      <c r="B3929" s="129"/>
      <c r="C3929" s="129"/>
      <c r="D3929" s="138" t="s">
        <v>2838</v>
      </c>
      <c r="E3929" s="141">
        <f>E3927/E3928</f>
        <v>6.7862949601658853</v>
      </c>
    </row>
    <row r="3930" spans="1:5" ht="15.75" x14ac:dyDescent="0.25">
      <c r="A3930" s="130"/>
      <c r="B3930" s="129"/>
      <c r="C3930" s="129"/>
      <c r="D3930" s="138" t="s">
        <v>2839</v>
      </c>
      <c r="E3930" s="141">
        <v>0.2</v>
      </c>
    </row>
    <row r="3931" spans="1:5" ht="15.75" x14ac:dyDescent="0.25">
      <c r="A3931" s="130"/>
      <c r="B3931" s="129"/>
      <c r="C3931" s="129"/>
      <c r="D3931" s="138" t="s">
        <v>2840</v>
      </c>
      <c r="E3931" s="141">
        <f>E3929+E3930</f>
        <v>6.9862949601658855</v>
      </c>
    </row>
    <row r="3932" spans="1:5" ht="15.75" x14ac:dyDescent="0.25">
      <c r="A3932" s="130"/>
      <c r="B3932" s="129"/>
      <c r="C3932" s="129"/>
      <c r="D3932" s="138" t="s">
        <v>2841</v>
      </c>
      <c r="E3932" s="142">
        <v>24</v>
      </c>
    </row>
    <row r="3933" spans="1:5" ht="16.5" thickBot="1" x14ac:dyDescent="0.3">
      <c r="A3933" s="143"/>
      <c r="B3933" s="144"/>
      <c r="C3933" s="144"/>
      <c r="D3933" s="138" t="s">
        <v>2842</v>
      </c>
      <c r="E3933" s="145">
        <f>E3931/E3932</f>
        <v>0.29109562334024525</v>
      </c>
    </row>
    <row r="3934" spans="1:5" x14ac:dyDescent="0.25">
      <c r="A3934" s="146"/>
      <c r="B3934" s="147"/>
      <c r="C3934" s="148"/>
      <c r="D3934" s="148"/>
      <c r="E3934" s="149"/>
    </row>
    <row r="3935" spans="1:5" ht="15.75" thickBot="1" x14ac:dyDescent="0.3">
      <c r="A3935" s="150"/>
      <c r="B3935" s="151"/>
      <c r="C3935" s="152"/>
      <c r="D3935" s="152"/>
      <c r="E3935" s="153"/>
    </row>
    <row r="3936" spans="1:5" ht="30" x14ac:dyDescent="0.4">
      <c r="A3936" s="70" t="s">
        <v>2814</v>
      </c>
      <c r="B3936" s="155" t="s">
        <v>2925</v>
      </c>
      <c r="C3936" s="154"/>
      <c r="D3936" s="72"/>
      <c r="E3936" s="73"/>
    </row>
    <row r="3937" spans="1:5" ht="15.75" thickBot="1" x14ac:dyDescent="0.3">
      <c r="A3937" s="74"/>
      <c r="B3937" s="75"/>
      <c r="C3937" s="75"/>
      <c r="D3937" s="75"/>
      <c r="E3937" s="76"/>
    </row>
    <row r="3938" spans="1:5" ht="15.75" thickBot="1" x14ac:dyDescent="0.3">
      <c r="A3938" s="77" t="s">
        <v>2816</v>
      </c>
      <c r="B3938" s="78" t="s">
        <v>2817</v>
      </c>
      <c r="C3938" s="79" t="s">
        <v>2818</v>
      </c>
      <c r="D3938" s="79" t="s">
        <v>2819</v>
      </c>
      <c r="E3938" s="80" t="s">
        <v>2820</v>
      </c>
    </row>
    <row r="3939" spans="1:5" ht="15.75" x14ac:dyDescent="0.25">
      <c r="A3939" s="81" t="s">
        <v>1110</v>
      </c>
      <c r="B3939" s="82">
        <v>6</v>
      </c>
      <c r="C3939" s="83"/>
      <c r="D3939" s="84">
        <f t="shared" ref="D3939:D3957" si="140">IF($A3939&lt;&gt;"",VLOOKUP($A3939,PRODUITS_ET_RECETTES,4,FALSE),"")</f>
        <v>1.0229999999999999</v>
      </c>
      <c r="E3939" s="84">
        <f t="shared" ref="E3939:E3957" si="141">SUM(B3939*D3939)</f>
        <v>6.1379999999999999</v>
      </c>
    </row>
    <row r="3940" spans="1:5" ht="15.75" x14ac:dyDescent="0.25">
      <c r="A3940" s="81" t="s">
        <v>567</v>
      </c>
      <c r="B3940" s="85">
        <v>1</v>
      </c>
      <c r="C3940" s="86"/>
      <c r="D3940" s="87">
        <f t="shared" si="140"/>
        <v>6.5</v>
      </c>
      <c r="E3940" s="87">
        <f t="shared" si="141"/>
        <v>6.5</v>
      </c>
    </row>
    <row r="3941" spans="1:5" ht="15.75" x14ac:dyDescent="0.25">
      <c r="A3941" s="81" t="s">
        <v>610</v>
      </c>
      <c r="B3941" s="82">
        <v>0.17</v>
      </c>
      <c r="C3941" s="83"/>
      <c r="D3941" s="84">
        <f t="shared" si="140"/>
        <v>26.3</v>
      </c>
      <c r="E3941" s="84">
        <f t="shared" si="141"/>
        <v>4.4710000000000001</v>
      </c>
    </row>
    <row r="3942" spans="1:5" ht="15.75" x14ac:dyDescent="0.25">
      <c r="A3942" s="81" t="s">
        <v>2108</v>
      </c>
      <c r="B3942" s="85">
        <v>0.03</v>
      </c>
      <c r="C3942" s="86"/>
      <c r="D3942" s="87">
        <f t="shared" si="140"/>
        <v>3.8626943243701102</v>
      </c>
      <c r="E3942" s="87">
        <f t="shared" si="141"/>
        <v>0.11588082973110331</v>
      </c>
    </row>
    <row r="3943" spans="1:5" ht="15.75" x14ac:dyDescent="0.25">
      <c r="A3943" s="81" t="s">
        <v>2123</v>
      </c>
      <c r="B3943" s="82">
        <v>0.03</v>
      </c>
      <c r="C3943" s="83"/>
      <c r="D3943" s="84">
        <f t="shared" si="140"/>
        <v>2.2903966666666666</v>
      </c>
      <c r="E3943" s="84">
        <f t="shared" si="141"/>
        <v>6.8711899999999992E-2</v>
      </c>
    </row>
    <row r="3944" spans="1:5" x14ac:dyDescent="0.25">
      <c r="A3944" s="81" t="s">
        <v>2147</v>
      </c>
      <c r="B3944" s="85">
        <v>5.0000000000000001E-3</v>
      </c>
      <c r="C3944" s="88"/>
      <c r="D3944" s="87">
        <f t="shared" si="140"/>
        <v>35.810133333333333</v>
      </c>
      <c r="E3944" s="87">
        <f t="shared" si="141"/>
        <v>0.17905066666666666</v>
      </c>
    </row>
    <row r="3945" spans="1:5" x14ac:dyDescent="0.25">
      <c r="A3945" s="81" t="s">
        <v>1845</v>
      </c>
      <c r="B3945" s="82">
        <v>0.02</v>
      </c>
      <c r="C3945" s="89"/>
      <c r="D3945" s="84">
        <f t="shared" si="140"/>
        <v>3.19</v>
      </c>
      <c r="E3945" s="84">
        <f t="shared" si="141"/>
        <v>6.3799999999999996E-2</v>
      </c>
    </row>
    <row r="3946" spans="1:5" x14ac:dyDescent="0.25">
      <c r="A3946" s="81" t="s">
        <v>473</v>
      </c>
      <c r="B3946" s="85">
        <v>0.5</v>
      </c>
      <c r="C3946" s="88"/>
      <c r="D3946" s="87">
        <f t="shared" si="140"/>
        <v>0.33695652173913043</v>
      </c>
      <c r="E3946" s="87">
        <f t="shared" si="141"/>
        <v>0.16847826086956522</v>
      </c>
    </row>
    <row r="3947" spans="1:5" x14ac:dyDescent="0.25">
      <c r="A3947" s="81" t="s">
        <v>1088</v>
      </c>
      <c r="B3947" s="82">
        <v>0.3</v>
      </c>
      <c r="C3947" s="89"/>
      <c r="D3947" s="84">
        <f t="shared" si="140"/>
        <v>26.95</v>
      </c>
      <c r="E3947" s="84">
        <f t="shared" si="141"/>
        <v>8.0849999999999991</v>
      </c>
    </row>
    <row r="3948" spans="1:5" x14ac:dyDescent="0.25">
      <c r="A3948" s="81" t="s">
        <v>2454</v>
      </c>
      <c r="B3948" s="85"/>
      <c r="C3948" s="88"/>
      <c r="D3948" s="87">
        <f t="shared" si="140"/>
        <v>0</v>
      </c>
      <c r="E3948" s="87">
        <f t="shared" si="141"/>
        <v>0</v>
      </c>
    </row>
    <row r="3949" spans="1:5" x14ac:dyDescent="0.25">
      <c r="A3949" s="81" t="s">
        <v>2454</v>
      </c>
      <c r="B3949" s="82"/>
      <c r="C3949" s="89"/>
      <c r="D3949" s="84">
        <f t="shared" si="140"/>
        <v>0</v>
      </c>
      <c r="E3949" s="84">
        <f t="shared" si="141"/>
        <v>0</v>
      </c>
    </row>
    <row r="3950" spans="1:5" x14ac:dyDescent="0.25">
      <c r="A3950" s="81" t="s">
        <v>2454</v>
      </c>
      <c r="B3950" s="85"/>
      <c r="C3950" s="88"/>
      <c r="D3950" s="87">
        <f t="shared" si="140"/>
        <v>0</v>
      </c>
      <c r="E3950" s="87">
        <f t="shared" si="141"/>
        <v>0</v>
      </c>
    </row>
    <row r="3951" spans="1:5" x14ac:dyDescent="0.25">
      <c r="A3951" s="81" t="s">
        <v>2454</v>
      </c>
      <c r="B3951" s="82"/>
      <c r="C3951" s="89"/>
      <c r="D3951" s="84">
        <f t="shared" si="140"/>
        <v>0</v>
      </c>
      <c r="E3951" s="84">
        <f t="shared" si="141"/>
        <v>0</v>
      </c>
    </row>
    <row r="3952" spans="1:5" x14ac:dyDescent="0.25">
      <c r="A3952" s="81" t="s">
        <v>2454</v>
      </c>
      <c r="B3952" s="85"/>
      <c r="C3952" s="88"/>
      <c r="D3952" s="87">
        <f t="shared" si="140"/>
        <v>0</v>
      </c>
      <c r="E3952" s="87">
        <f t="shared" si="141"/>
        <v>0</v>
      </c>
    </row>
    <row r="3953" spans="1:5" x14ac:dyDescent="0.25">
      <c r="A3953" s="81" t="s">
        <v>2454</v>
      </c>
      <c r="B3953" s="82"/>
      <c r="C3953" s="89"/>
      <c r="D3953" s="84">
        <f t="shared" si="140"/>
        <v>0</v>
      </c>
      <c r="E3953" s="84">
        <f t="shared" si="141"/>
        <v>0</v>
      </c>
    </row>
    <row r="3954" spans="1:5" x14ac:dyDescent="0.25">
      <c r="A3954" s="81" t="s">
        <v>2454</v>
      </c>
      <c r="B3954" s="90"/>
      <c r="C3954" s="91"/>
      <c r="D3954" s="92">
        <f t="shared" si="140"/>
        <v>0</v>
      </c>
      <c r="E3954" s="92">
        <f t="shared" si="141"/>
        <v>0</v>
      </c>
    </row>
    <row r="3955" spans="1:5" x14ac:dyDescent="0.25">
      <c r="A3955" s="81" t="s">
        <v>2454</v>
      </c>
      <c r="B3955" s="82"/>
      <c r="C3955" s="89"/>
      <c r="D3955" s="84">
        <f t="shared" si="140"/>
        <v>0</v>
      </c>
      <c r="E3955" s="84">
        <f t="shared" si="141"/>
        <v>0</v>
      </c>
    </row>
    <row r="3956" spans="1:5" x14ac:dyDescent="0.25">
      <c r="A3956" s="81" t="s">
        <v>2454</v>
      </c>
      <c r="B3956" s="85"/>
      <c r="C3956" s="88"/>
      <c r="D3956" s="87">
        <f t="shared" si="140"/>
        <v>0</v>
      </c>
      <c r="E3956" s="87">
        <f t="shared" si="141"/>
        <v>0</v>
      </c>
    </row>
    <row r="3957" spans="1:5" ht="15.75" thickBot="1" x14ac:dyDescent="0.3">
      <c r="A3957" s="81" t="s">
        <v>2454</v>
      </c>
      <c r="B3957" s="93"/>
      <c r="C3957" s="94"/>
      <c r="D3957" s="95">
        <f t="shared" si="140"/>
        <v>0</v>
      </c>
      <c r="E3957" s="95">
        <f t="shared" si="141"/>
        <v>0</v>
      </c>
    </row>
    <row r="3958" spans="1:5" ht="16.5" thickBot="1" x14ac:dyDescent="0.3">
      <c r="A3958" s="96" t="s">
        <v>2821</v>
      </c>
      <c r="B3958" s="97"/>
      <c r="C3958" s="97"/>
      <c r="D3958" s="98" t="s">
        <v>2822</v>
      </c>
      <c r="E3958" s="99">
        <v>1</v>
      </c>
    </row>
    <row r="3959" spans="1:5" ht="15.75" x14ac:dyDescent="0.25">
      <c r="A3959" s="100"/>
      <c r="B3959" s="97"/>
      <c r="C3959" s="101"/>
      <c r="D3959" s="102" t="s">
        <v>2823</v>
      </c>
      <c r="E3959" s="103" t="s">
        <v>2551</v>
      </c>
    </row>
    <row r="3960" spans="1:5" ht="15.75" x14ac:dyDescent="0.25">
      <c r="A3960" s="104"/>
      <c r="B3960" s="105"/>
      <c r="C3960" s="106"/>
      <c r="D3960" s="102" t="s">
        <v>2824</v>
      </c>
      <c r="E3960" s="107" t="s">
        <v>2825</v>
      </c>
    </row>
    <row r="3961" spans="1:5" ht="15.75" x14ac:dyDescent="0.25">
      <c r="A3961" s="108"/>
      <c r="B3961" s="105"/>
      <c r="C3961" s="106"/>
      <c r="D3961" s="102"/>
      <c r="E3961" s="109"/>
    </row>
    <row r="3962" spans="1:5" ht="16.5" thickBot="1" x14ac:dyDescent="0.3">
      <c r="A3962" s="108"/>
      <c r="B3962" s="105"/>
      <c r="C3962" s="106"/>
      <c r="D3962" s="110"/>
      <c r="E3962" s="111"/>
    </row>
    <row r="3963" spans="1:5" ht="15.75" x14ac:dyDescent="0.25">
      <c r="A3963" s="112"/>
      <c r="B3963" s="113"/>
      <c r="C3963" s="114"/>
      <c r="D3963" s="115" t="s">
        <v>2826</v>
      </c>
      <c r="E3963" s="116"/>
    </row>
    <row r="3964" spans="1:5" ht="15.75" x14ac:dyDescent="0.25">
      <c r="A3964" s="104"/>
      <c r="B3964" s="117"/>
      <c r="C3964" s="118"/>
      <c r="D3964" s="119" t="s">
        <v>2827</v>
      </c>
      <c r="E3964" s="120"/>
    </row>
    <row r="3965" spans="1:5" ht="15.75" x14ac:dyDescent="0.25">
      <c r="A3965" s="104"/>
      <c r="B3965" s="117"/>
      <c r="C3965" s="118"/>
      <c r="D3965" s="119" t="s">
        <v>2828</v>
      </c>
      <c r="E3965" s="120"/>
    </row>
    <row r="3966" spans="1:5" ht="15.75" x14ac:dyDescent="0.25">
      <c r="A3966" s="104"/>
      <c r="B3966" s="117"/>
      <c r="C3966" s="118"/>
      <c r="D3966" s="119"/>
      <c r="E3966" s="120"/>
    </row>
    <row r="3967" spans="1:5" ht="15.75" x14ac:dyDescent="0.25">
      <c r="A3967" s="121"/>
      <c r="B3967" s="117"/>
      <c r="C3967" s="118"/>
      <c r="D3967" s="119"/>
      <c r="E3967" s="120"/>
    </row>
    <row r="3968" spans="1:5" x14ac:dyDescent="0.25">
      <c r="A3968" s="121"/>
      <c r="B3968" s="122"/>
      <c r="C3968" s="123"/>
      <c r="D3968" s="122"/>
      <c r="E3968" s="123"/>
    </row>
    <row r="3969" spans="1:5" x14ac:dyDescent="0.25">
      <c r="A3969" s="121"/>
      <c r="B3969" s="122"/>
      <c r="C3969" s="123"/>
      <c r="D3969" s="122"/>
      <c r="E3969" s="123"/>
    </row>
    <row r="3970" spans="1:5" ht="15.75" thickBot="1" x14ac:dyDescent="0.3">
      <c r="A3970" s="121"/>
      <c r="B3970" s="122"/>
      <c r="C3970" s="123"/>
      <c r="D3970" s="124"/>
      <c r="E3970" s="125"/>
    </row>
    <row r="3971" spans="1:5" ht="15.75" x14ac:dyDescent="0.25">
      <c r="A3971" s="121"/>
      <c r="B3971" s="122"/>
      <c r="C3971" s="123"/>
      <c r="D3971" s="126" t="s">
        <v>2829</v>
      </c>
      <c r="E3971" s="123"/>
    </row>
    <row r="3972" spans="1:5" x14ac:dyDescent="0.25">
      <c r="A3972" s="121"/>
      <c r="B3972" s="122"/>
      <c r="C3972" s="123"/>
      <c r="D3972" s="122"/>
      <c r="E3972" s="123"/>
    </row>
    <row r="3973" spans="1:5" x14ac:dyDescent="0.25">
      <c r="A3973" s="121"/>
      <c r="B3973" s="122"/>
      <c r="C3973" s="123"/>
      <c r="D3973" s="122" t="s">
        <v>2830</v>
      </c>
      <c r="E3973" s="123"/>
    </row>
    <row r="3974" spans="1:5" ht="15.75" thickBot="1" x14ac:dyDescent="0.3">
      <c r="A3974" s="127"/>
      <c r="B3974" s="124"/>
      <c r="C3974" s="125"/>
      <c r="D3974" s="122" t="s">
        <v>2831</v>
      </c>
      <c r="E3974" s="123"/>
    </row>
    <row r="3975" spans="1:5" ht="15.75" x14ac:dyDescent="0.25">
      <c r="A3975" s="128" t="s">
        <v>2832</v>
      </c>
      <c r="B3975" s="129"/>
      <c r="C3975" s="129"/>
      <c r="D3975" s="121" t="s">
        <v>2833</v>
      </c>
      <c r="E3975" s="123"/>
    </row>
    <row r="3976" spans="1:5" ht="15.75" x14ac:dyDescent="0.25">
      <c r="A3976" s="130"/>
      <c r="B3976" s="131"/>
      <c r="C3976" s="131"/>
      <c r="D3976" s="132" t="s">
        <v>2834</v>
      </c>
      <c r="E3976" s="120"/>
    </row>
    <row r="3977" spans="1:5" ht="77.25" x14ac:dyDescent="0.25">
      <c r="A3977" s="130"/>
      <c r="B3977" s="131"/>
      <c r="C3977" s="131"/>
      <c r="D3977" s="133" t="s">
        <v>2835</v>
      </c>
      <c r="E3977" s="134"/>
    </row>
    <row r="3978" spans="1:5" x14ac:dyDescent="0.25">
      <c r="A3978" s="130"/>
      <c r="B3978" s="129"/>
      <c r="C3978" s="129"/>
      <c r="D3978" s="135" t="s">
        <v>2836</v>
      </c>
      <c r="E3978" s="136"/>
    </row>
    <row r="3979" spans="1:5" x14ac:dyDescent="0.25">
      <c r="A3979" s="130"/>
      <c r="B3979" s="129"/>
      <c r="C3979" s="129"/>
      <c r="D3979" s="137"/>
      <c r="E3979" s="136"/>
    </row>
    <row r="3980" spans="1:5" x14ac:dyDescent="0.25">
      <c r="A3980" s="130"/>
      <c r="B3980" s="129"/>
      <c r="C3980" s="129"/>
      <c r="D3980" s="121"/>
      <c r="E3980" s="123"/>
    </row>
    <row r="3981" spans="1:5" x14ac:dyDescent="0.25">
      <c r="A3981" s="130"/>
      <c r="B3981" s="129"/>
      <c r="C3981" s="129"/>
      <c r="D3981" s="121"/>
      <c r="E3981" s="123"/>
    </row>
    <row r="3982" spans="1:5" x14ac:dyDescent="0.25">
      <c r="A3982" s="130"/>
      <c r="B3982" s="129"/>
      <c r="C3982" s="129"/>
      <c r="D3982" s="121"/>
      <c r="E3982" s="123"/>
    </row>
    <row r="3983" spans="1:5" ht="15.75" thickBot="1" x14ac:dyDescent="0.3">
      <c r="A3983" s="130"/>
      <c r="B3983" s="129"/>
      <c r="C3983" s="129"/>
      <c r="D3983" s="121"/>
      <c r="E3983" s="123"/>
    </row>
    <row r="3984" spans="1:5" ht="15.75" x14ac:dyDescent="0.25">
      <c r="A3984" s="130"/>
      <c r="B3984" s="129"/>
      <c r="C3984" s="129"/>
      <c r="D3984" s="138" t="s">
        <v>2837</v>
      </c>
      <c r="E3984" s="139">
        <f>SUM(E3939:E3957)</f>
        <v>25.789921657267335</v>
      </c>
    </row>
    <row r="3985" spans="1:5" ht="15.75" x14ac:dyDescent="0.25">
      <c r="A3985" s="130"/>
      <c r="B3985" s="129"/>
      <c r="C3985" s="129"/>
      <c r="D3985" s="138" t="s">
        <v>2822</v>
      </c>
      <c r="E3985" s="140">
        <f>E3958</f>
        <v>1</v>
      </c>
    </row>
    <row r="3986" spans="1:5" ht="15.75" x14ac:dyDescent="0.25">
      <c r="A3986" s="130"/>
      <c r="B3986" s="129"/>
      <c r="C3986" s="129"/>
      <c r="D3986" s="138" t="s">
        <v>2838</v>
      </c>
      <c r="E3986" s="141">
        <f>E3984/E3985</f>
        <v>25.789921657267335</v>
      </c>
    </row>
    <row r="3987" spans="1:5" ht="15.75" x14ac:dyDescent="0.25">
      <c r="A3987" s="130"/>
      <c r="B3987" s="129"/>
      <c r="C3987" s="129"/>
      <c r="D3987" s="138" t="s">
        <v>2839</v>
      </c>
      <c r="E3987" s="141">
        <v>0.2</v>
      </c>
    </row>
    <row r="3988" spans="1:5" ht="15.75" x14ac:dyDescent="0.25">
      <c r="A3988" s="130"/>
      <c r="B3988" s="129"/>
      <c r="C3988" s="129"/>
      <c r="D3988" s="138" t="s">
        <v>2840</v>
      </c>
      <c r="E3988" s="141">
        <f>E3986+E3987</f>
        <v>25.989921657267335</v>
      </c>
    </row>
    <row r="3989" spans="1:5" ht="15.75" x14ac:dyDescent="0.25">
      <c r="A3989" s="130"/>
      <c r="B3989" s="129"/>
      <c r="C3989" s="129"/>
      <c r="D3989" s="138" t="s">
        <v>2841</v>
      </c>
      <c r="E3989" s="142">
        <v>75</v>
      </c>
    </row>
    <row r="3990" spans="1:5" ht="16.5" thickBot="1" x14ac:dyDescent="0.3">
      <c r="A3990" s="143"/>
      <c r="B3990" s="144"/>
      <c r="C3990" s="144"/>
      <c r="D3990" s="138" t="s">
        <v>2842</v>
      </c>
      <c r="E3990" s="145">
        <f>E3988/E3989</f>
        <v>0.34653228876356446</v>
      </c>
    </row>
    <row r="3991" spans="1:5" x14ac:dyDescent="0.25">
      <c r="A3991" s="146"/>
      <c r="B3991" s="147"/>
      <c r="C3991" s="148"/>
      <c r="D3991" s="148"/>
      <c r="E3991" s="149"/>
    </row>
    <row r="3992" spans="1:5" ht="15.75" thickBot="1" x14ac:dyDescent="0.3">
      <c r="A3992" s="150"/>
      <c r="B3992" s="151"/>
      <c r="C3992" s="152"/>
      <c r="D3992" s="152"/>
      <c r="E3992" s="153"/>
    </row>
    <row r="3993" spans="1:5" ht="30" x14ac:dyDescent="0.4">
      <c r="A3993" s="70" t="s">
        <v>2814</v>
      </c>
      <c r="B3993" s="155" t="s">
        <v>2926</v>
      </c>
      <c r="C3993" s="154"/>
      <c r="D3993" s="72"/>
      <c r="E3993" s="73"/>
    </row>
    <row r="3994" spans="1:5" ht="15.75" thickBot="1" x14ac:dyDescent="0.3">
      <c r="A3994" s="74"/>
      <c r="B3994" s="75"/>
      <c r="C3994" s="75"/>
      <c r="D3994" s="75"/>
      <c r="E3994" s="76"/>
    </row>
    <row r="3995" spans="1:5" ht="15.75" thickBot="1" x14ac:dyDescent="0.3">
      <c r="A3995" s="77" t="s">
        <v>2816</v>
      </c>
      <c r="B3995" s="78" t="s">
        <v>2817</v>
      </c>
      <c r="C3995" s="79" t="s">
        <v>2818</v>
      </c>
      <c r="D3995" s="79" t="s">
        <v>2819</v>
      </c>
      <c r="E3995" s="80" t="s">
        <v>2820</v>
      </c>
    </row>
    <row r="3996" spans="1:5" ht="15.75" x14ac:dyDescent="0.25">
      <c r="A3996" s="81" t="s">
        <v>1110</v>
      </c>
      <c r="B3996" s="82">
        <v>12</v>
      </c>
      <c r="C3996" s="83"/>
      <c r="D3996" s="84">
        <f t="shared" ref="D3996:D4014" si="142">IF($A3996&lt;&gt;"",VLOOKUP($A3996,PRODUITS_ET_RECETTES,4,FALSE),"")</f>
        <v>1.0229999999999999</v>
      </c>
      <c r="E3996" s="84">
        <f t="shared" ref="E3996:E4014" si="143">SUM(B3996*D3996)</f>
        <v>12.276</v>
      </c>
    </row>
    <row r="3997" spans="1:5" ht="15.75" x14ac:dyDescent="0.25">
      <c r="A3997" s="81" t="s">
        <v>567</v>
      </c>
      <c r="B3997" s="85">
        <v>2</v>
      </c>
      <c r="C3997" s="86"/>
      <c r="D3997" s="87">
        <f t="shared" si="142"/>
        <v>6.5</v>
      </c>
      <c r="E3997" s="87">
        <f t="shared" si="143"/>
        <v>13</v>
      </c>
    </row>
    <row r="3998" spans="1:5" ht="15.75" x14ac:dyDescent="0.25">
      <c r="A3998" s="81" t="s">
        <v>610</v>
      </c>
      <c r="B3998" s="82">
        <v>0.34</v>
      </c>
      <c r="C3998" s="83"/>
      <c r="D3998" s="84">
        <f t="shared" si="142"/>
        <v>26.3</v>
      </c>
      <c r="E3998" s="84">
        <f t="shared" si="143"/>
        <v>8.9420000000000002</v>
      </c>
    </row>
    <row r="3999" spans="1:5" ht="15.75" x14ac:dyDescent="0.25">
      <c r="A3999" s="81" t="s">
        <v>2108</v>
      </c>
      <c r="B3999" s="85">
        <v>0.05</v>
      </c>
      <c r="C3999" s="86"/>
      <c r="D3999" s="87">
        <f t="shared" si="142"/>
        <v>3.8626943243701102</v>
      </c>
      <c r="E3999" s="87">
        <f t="shared" si="143"/>
        <v>0.19313471621850553</v>
      </c>
    </row>
    <row r="4000" spans="1:5" ht="15.75" x14ac:dyDescent="0.25">
      <c r="A4000" s="81" t="s">
        <v>2123</v>
      </c>
      <c r="B4000" s="82">
        <v>0.05</v>
      </c>
      <c r="C4000" s="83"/>
      <c r="D4000" s="84">
        <f t="shared" si="142"/>
        <v>2.2903966666666666</v>
      </c>
      <c r="E4000" s="84">
        <f t="shared" si="143"/>
        <v>0.11451983333333333</v>
      </c>
    </row>
    <row r="4001" spans="1:5" x14ac:dyDescent="0.25">
      <c r="A4001" s="81" t="s">
        <v>2147</v>
      </c>
      <c r="B4001" s="85">
        <v>5.0000000000000001E-3</v>
      </c>
      <c r="C4001" s="88"/>
      <c r="D4001" s="87">
        <f t="shared" si="142"/>
        <v>35.810133333333333</v>
      </c>
      <c r="E4001" s="87">
        <f t="shared" si="143"/>
        <v>0.17905066666666666</v>
      </c>
    </row>
    <row r="4002" spans="1:5" x14ac:dyDescent="0.25">
      <c r="A4002" s="81" t="s">
        <v>1845</v>
      </c>
      <c r="B4002" s="82">
        <v>0.04</v>
      </c>
      <c r="C4002" s="89"/>
      <c r="D4002" s="84">
        <f t="shared" si="142"/>
        <v>3.19</v>
      </c>
      <c r="E4002" s="84">
        <f t="shared" si="143"/>
        <v>0.12759999999999999</v>
      </c>
    </row>
    <row r="4003" spans="1:5" x14ac:dyDescent="0.25">
      <c r="A4003" s="81" t="s">
        <v>473</v>
      </c>
      <c r="B4003" s="85">
        <v>1</v>
      </c>
      <c r="C4003" s="88"/>
      <c r="D4003" s="87">
        <f t="shared" si="142"/>
        <v>0.33695652173913043</v>
      </c>
      <c r="E4003" s="87">
        <f t="shared" si="143"/>
        <v>0.33695652173913043</v>
      </c>
    </row>
    <row r="4004" spans="1:5" x14ac:dyDescent="0.25">
      <c r="A4004" s="81" t="s">
        <v>1088</v>
      </c>
      <c r="B4004" s="82">
        <v>0.6</v>
      </c>
      <c r="C4004" s="89"/>
      <c r="D4004" s="84">
        <f t="shared" si="142"/>
        <v>26.95</v>
      </c>
      <c r="E4004" s="84">
        <f t="shared" si="143"/>
        <v>16.169999999999998</v>
      </c>
    </row>
    <row r="4005" spans="1:5" x14ac:dyDescent="0.25">
      <c r="A4005" s="81" t="s">
        <v>2454</v>
      </c>
      <c r="B4005" s="85"/>
      <c r="C4005" s="88"/>
      <c r="D4005" s="87">
        <f t="shared" si="142"/>
        <v>0</v>
      </c>
      <c r="E4005" s="87">
        <f t="shared" si="143"/>
        <v>0</v>
      </c>
    </row>
    <row r="4006" spans="1:5" x14ac:dyDescent="0.25">
      <c r="A4006" s="81" t="s">
        <v>2454</v>
      </c>
      <c r="B4006" s="82"/>
      <c r="C4006" s="89"/>
      <c r="D4006" s="84">
        <f t="shared" si="142"/>
        <v>0</v>
      </c>
      <c r="E4006" s="84">
        <f t="shared" si="143"/>
        <v>0</v>
      </c>
    </row>
    <row r="4007" spans="1:5" x14ac:dyDescent="0.25">
      <c r="A4007" s="81" t="s">
        <v>2454</v>
      </c>
      <c r="B4007" s="85"/>
      <c r="C4007" s="88"/>
      <c r="D4007" s="87">
        <f t="shared" si="142"/>
        <v>0</v>
      </c>
      <c r="E4007" s="87">
        <f t="shared" si="143"/>
        <v>0</v>
      </c>
    </row>
    <row r="4008" spans="1:5" x14ac:dyDescent="0.25">
      <c r="A4008" s="81" t="s">
        <v>2454</v>
      </c>
      <c r="B4008" s="82"/>
      <c r="C4008" s="89"/>
      <c r="D4008" s="84">
        <f t="shared" si="142"/>
        <v>0</v>
      </c>
      <c r="E4008" s="84">
        <f t="shared" si="143"/>
        <v>0</v>
      </c>
    </row>
    <row r="4009" spans="1:5" x14ac:dyDescent="0.25">
      <c r="A4009" s="81" t="s">
        <v>2454</v>
      </c>
      <c r="B4009" s="85"/>
      <c r="C4009" s="88"/>
      <c r="D4009" s="87">
        <f t="shared" si="142"/>
        <v>0</v>
      </c>
      <c r="E4009" s="87">
        <f t="shared" si="143"/>
        <v>0</v>
      </c>
    </row>
    <row r="4010" spans="1:5" x14ac:dyDescent="0.25">
      <c r="A4010" s="81" t="s">
        <v>2454</v>
      </c>
      <c r="B4010" s="82"/>
      <c r="C4010" s="89"/>
      <c r="D4010" s="84">
        <f t="shared" si="142"/>
        <v>0</v>
      </c>
      <c r="E4010" s="84">
        <f t="shared" si="143"/>
        <v>0</v>
      </c>
    </row>
    <row r="4011" spans="1:5" x14ac:dyDescent="0.25">
      <c r="A4011" s="81" t="s">
        <v>2454</v>
      </c>
      <c r="B4011" s="90"/>
      <c r="C4011" s="91"/>
      <c r="D4011" s="92">
        <f t="shared" si="142"/>
        <v>0</v>
      </c>
      <c r="E4011" s="92">
        <f t="shared" si="143"/>
        <v>0</v>
      </c>
    </row>
    <row r="4012" spans="1:5" x14ac:dyDescent="0.25">
      <c r="A4012" s="81" t="s">
        <v>2454</v>
      </c>
      <c r="B4012" s="82"/>
      <c r="C4012" s="89"/>
      <c r="D4012" s="84">
        <f t="shared" si="142"/>
        <v>0</v>
      </c>
      <c r="E4012" s="84">
        <f t="shared" si="143"/>
        <v>0</v>
      </c>
    </row>
    <row r="4013" spans="1:5" x14ac:dyDescent="0.25">
      <c r="A4013" s="81" t="s">
        <v>2454</v>
      </c>
      <c r="B4013" s="85"/>
      <c r="C4013" s="88"/>
      <c r="D4013" s="87">
        <f t="shared" si="142"/>
        <v>0</v>
      </c>
      <c r="E4013" s="87">
        <f t="shared" si="143"/>
        <v>0</v>
      </c>
    </row>
    <row r="4014" spans="1:5" ht="15.75" thickBot="1" x14ac:dyDescent="0.3">
      <c r="A4014" s="81" t="s">
        <v>2454</v>
      </c>
      <c r="B4014" s="93"/>
      <c r="C4014" s="94"/>
      <c r="D4014" s="95">
        <f t="shared" si="142"/>
        <v>0</v>
      </c>
      <c r="E4014" s="95">
        <f t="shared" si="143"/>
        <v>0</v>
      </c>
    </row>
    <row r="4015" spans="1:5" ht="16.5" thickBot="1" x14ac:dyDescent="0.3">
      <c r="A4015" s="96" t="s">
        <v>2821</v>
      </c>
      <c r="B4015" s="97"/>
      <c r="C4015" s="97"/>
      <c r="D4015" s="98" t="s">
        <v>2822</v>
      </c>
      <c r="E4015" s="99">
        <v>1</v>
      </c>
    </row>
    <row r="4016" spans="1:5" ht="15.75" x14ac:dyDescent="0.25">
      <c r="A4016" s="100"/>
      <c r="B4016" s="97"/>
      <c r="C4016" s="101"/>
      <c r="D4016" s="102" t="s">
        <v>2823</v>
      </c>
      <c r="E4016" s="103" t="s">
        <v>2551</v>
      </c>
    </row>
    <row r="4017" spans="1:5" ht="15.75" x14ac:dyDescent="0.25">
      <c r="A4017" s="104"/>
      <c r="B4017" s="105"/>
      <c r="C4017" s="106"/>
      <c r="D4017" s="102" t="s">
        <v>2824</v>
      </c>
      <c r="E4017" s="107" t="s">
        <v>2825</v>
      </c>
    </row>
    <row r="4018" spans="1:5" ht="15.75" x14ac:dyDescent="0.25">
      <c r="A4018" s="108"/>
      <c r="B4018" s="105"/>
      <c r="C4018" s="106"/>
      <c r="D4018" s="102"/>
      <c r="E4018" s="109"/>
    </row>
    <row r="4019" spans="1:5" ht="16.5" thickBot="1" x14ac:dyDescent="0.3">
      <c r="A4019" s="108"/>
      <c r="B4019" s="105"/>
      <c r="C4019" s="106"/>
      <c r="D4019" s="110"/>
      <c r="E4019" s="111"/>
    </row>
    <row r="4020" spans="1:5" ht="15.75" x14ac:dyDescent="0.25">
      <c r="A4020" s="112"/>
      <c r="B4020" s="113"/>
      <c r="C4020" s="114"/>
      <c r="D4020" s="115" t="s">
        <v>2826</v>
      </c>
      <c r="E4020" s="116"/>
    </row>
    <row r="4021" spans="1:5" ht="15.75" x14ac:dyDescent="0.25">
      <c r="A4021" s="104"/>
      <c r="B4021" s="117"/>
      <c r="C4021" s="118"/>
      <c r="D4021" s="119" t="s">
        <v>2827</v>
      </c>
      <c r="E4021" s="120"/>
    </row>
    <row r="4022" spans="1:5" ht="15.75" x14ac:dyDescent="0.25">
      <c r="A4022" s="104"/>
      <c r="B4022" s="117"/>
      <c r="C4022" s="118"/>
      <c r="D4022" s="119" t="s">
        <v>2828</v>
      </c>
      <c r="E4022" s="120"/>
    </row>
    <row r="4023" spans="1:5" ht="15.75" x14ac:dyDescent="0.25">
      <c r="A4023" s="104"/>
      <c r="B4023" s="117"/>
      <c r="C4023" s="118"/>
      <c r="D4023" s="119"/>
      <c r="E4023" s="120"/>
    </row>
    <row r="4024" spans="1:5" ht="15.75" x14ac:dyDescent="0.25">
      <c r="A4024" s="121"/>
      <c r="B4024" s="117"/>
      <c r="C4024" s="118"/>
      <c r="D4024" s="119"/>
      <c r="E4024" s="120"/>
    </row>
    <row r="4025" spans="1:5" x14ac:dyDescent="0.25">
      <c r="A4025" s="121"/>
      <c r="B4025" s="122"/>
      <c r="C4025" s="123"/>
      <c r="D4025" s="122"/>
      <c r="E4025" s="123"/>
    </row>
    <row r="4026" spans="1:5" x14ac:dyDescent="0.25">
      <c r="A4026" s="121"/>
      <c r="B4026" s="122"/>
      <c r="C4026" s="123"/>
      <c r="D4026" s="122"/>
      <c r="E4026" s="123"/>
    </row>
    <row r="4027" spans="1:5" ht="15.75" thickBot="1" x14ac:dyDescent="0.3">
      <c r="A4027" s="121"/>
      <c r="B4027" s="122"/>
      <c r="C4027" s="123"/>
      <c r="D4027" s="124"/>
      <c r="E4027" s="125"/>
    </row>
    <row r="4028" spans="1:5" ht="15.75" x14ac:dyDescent="0.25">
      <c r="A4028" s="121"/>
      <c r="B4028" s="122"/>
      <c r="C4028" s="123"/>
      <c r="D4028" s="126" t="s">
        <v>2829</v>
      </c>
      <c r="E4028" s="123"/>
    </row>
    <row r="4029" spans="1:5" x14ac:dyDescent="0.25">
      <c r="A4029" s="121"/>
      <c r="B4029" s="122"/>
      <c r="C4029" s="123"/>
      <c r="D4029" s="122"/>
      <c r="E4029" s="123"/>
    </row>
    <row r="4030" spans="1:5" x14ac:dyDescent="0.25">
      <c r="A4030" s="121"/>
      <c r="B4030" s="122"/>
      <c r="C4030" s="123"/>
      <c r="D4030" s="122" t="s">
        <v>2830</v>
      </c>
      <c r="E4030" s="123"/>
    </row>
    <row r="4031" spans="1:5" ht="15.75" thickBot="1" x14ac:dyDescent="0.3">
      <c r="A4031" s="127"/>
      <c r="B4031" s="124"/>
      <c r="C4031" s="125"/>
      <c r="D4031" s="122" t="s">
        <v>2831</v>
      </c>
      <c r="E4031" s="123"/>
    </row>
    <row r="4032" spans="1:5" ht="15.75" x14ac:dyDescent="0.25">
      <c r="A4032" s="128" t="s">
        <v>2832</v>
      </c>
      <c r="B4032" s="129"/>
      <c r="C4032" s="129"/>
      <c r="D4032" s="121" t="s">
        <v>2833</v>
      </c>
      <c r="E4032" s="123"/>
    </row>
    <row r="4033" spans="1:5" ht="15.75" x14ac:dyDescent="0.25">
      <c r="A4033" s="130"/>
      <c r="B4033" s="131"/>
      <c r="C4033" s="131"/>
      <c r="D4033" s="132" t="s">
        <v>2834</v>
      </c>
      <c r="E4033" s="120"/>
    </row>
    <row r="4034" spans="1:5" ht="77.25" x14ac:dyDescent="0.25">
      <c r="A4034" s="130"/>
      <c r="B4034" s="131"/>
      <c r="C4034" s="131"/>
      <c r="D4034" s="133" t="s">
        <v>2835</v>
      </c>
      <c r="E4034" s="134"/>
    </row>
    <row r="4035" spans="1:5" x14ac:dyDescent="0.25">
      <c r="A4035" s="130"/>
      <c r="B4035" s="129"/>
      <c r="C4035" s="129"/>
      <c r="D4035" s="135" t="s">
        <v>2836</v>
      </c>
      <c r="E4035" s="136"/>
    </row>
    <row r="4036" spans="1:5" x14ac:dyDescent="0.25">
      <c r="A4036" s="130"/>
      <c r="B4036" s="129"/>
      <c r="C4036" s="129"/>
      <c r="D4036" s="137"/>
      <c r="E4036" s="136"/>
    </row>
    <row r="4037" spans="1:5" x14ac:dyDescent="0.25">
      <c r="A4037" s="130"/>
      <c r="B4037" s="129"/>
      <c r="C4037" s="129"/>
      <c r="D4037" s="121"/>
      <c r="E4037" s="123"/>
    </row>
    <row r="4038" spans="1:5" x14ac:dyDescent="0.25">
      <c r="A4038" s="130"/>
      <c r="B4038" s="129"/>
      <c r="C4038" s="129"/>
      <c r="D4038" s="121"/>
      <c r="E4038" s="123"/>
    </row>
    <row r="4039" spans="1:5" x14ac:dyDescent="0.25">
      <c r="A4039" s="130"/>
      <c r="B4039" s="129"/>
      <c r="C4039" s="129"/>
      <c r="D4039" s="121"/>
      <c r="E4039" s="123"/>
    </row>
    <row r="4040" spans="1:5" ht="15.75" thickBot="1" x14ac:dyDescent="0.3">
      <c r="A4040" s="130"/>
      <c r="B4040" s="129"/>
      <c r="C4040" s="129"/>
      <c r="D4040" s="121"/>
      <c r="E4040" s="123"/>
    </row>
    <row r="4041" spans="1:5" ht="15.75" x14ac:dyDescent="0.25">
      <c r="A4041" s="130"/>
      <c r="B4041" s="129"/>
      <c r="C4041" s="129"/>
      <c r="D4041" s="138" t="s">
        <v>2837</v>
      </c>
      <c r="E4041" s="139">
        <f>SUM(E3996:E4014)</f>
        <v>51.339261737957642</v>
      </c>
    </row>
    <row r="4042" spans="1:5" ht="15.75" x14ac:dyDescent="0.25">
      <c r="A4042" s="130"/>
      <c r="B4042" s="129"/>
      <c r="C4042" s="129"/>
      <c r="D4042" s="138" t="s">
        <v>2822</v>
      </c>
      <c r="E4042" s="140">
        <f>E4015</f>
        <v>1</v>
      </c>
    </row>
    <row r="4043" spans="1:5" ht="15.75" x14ac:dyDescent="0.25">
      <c r="A4043" s="130"/>
      <c r="B4043" s="129"/>
      <c r="C4043" s="129"/>
      <c r="D4043" s="138" t="s">
        <v>2838</v>
      </c>
      <c r="E4043" s="141">
        <f>E4041/E4042</f>
        <v>51.339261737957642</v>
      </c>
    </row>
    <row r="4044" spans="1:5" ht="15.75" x14ac:dyDescent="0.25">
      <c r="A4044" s="130"/>
      <c r="B4044" s="129"/>
      <c r="C4044" s="129"/>
      <c r="D4044" s="138" t="s">
        <v>2839</v>
      </c>
      <c r="E4044" s="141">
        <v>0.2</v>
      </c>
    </row>
    <row r="4045" spans="1:5" ht="15.75" x14ac:dyDescent="0.25">
      <c r="A4045" s="130"/>
      <c r="B4045" s="129"/>
      <c r="C4045" s="129"/>
      <c r="D4045" s="138" t="s">
        <v>2840</v>
      </c>
      <c r="E4045" s="141">
        <f>E4043+E4044</f>
        <v>51.539261737957645</v>
      </c>
    </row>
    <row r="4046" spans="1:5" ht="15.75" x14ac:dyDescent="0.25">
      <c r="A4046" s="130"/>
      <c r="B4046" s="129"/>
      <c r="C4046" s="129"/>
      <c r="D4046" s="138" t="s">
        <v>2841</v>
      </c>
      <c r="E4046" s="142">
        <v>135</v>
      </c>
    </row>
    <row r="4047" spans="1:5" ht="16.5" thickBot="1" x14ac:dyDescent="0.3">
      <c r="A4047" s="143"/>
      <c r="B4047" s="144"/>
      <c r="C4047" s="144"/>
      <c r="D4047" s="138" t="s">
        <v>2842</v>
      </c>
      <c r="E4047" s="145">
        <f>E4045/E4046</f>
        <v>0.38177230917005661</v>
      </c>
    </row>
    <row r="4048" spans="1:5" x14ac:dyDescent="0.25">
      <c r="A4048" s="146"/>
      <c r="B4048" s="147"/>
      <c r="C4048" s="148"/>
      <c r="D4048" s="148"/>
      <c r="E4048" s="149"/>
    </row>
    <row r="4049" spans="1:5" ht="15.75" thickBot="1" x14ac:dyDescent="0.3">
      <c r="A4049" s="150"/>
      <c r="B4049" s="151"/>
      <c r="C4049" s="152"/>
      <c r="D4049" s="152"/>
      <c r="E4049" s="153"/>
    </row>
    <row r="4050" spans="1:5" ht="30" x14ac:dyDescent="0.4">
      <c r="A4050" s="70" t="s">
        <v>2814</v>
      </c>
      <c r="B4050" s="155" t="s">
        <v>2927</v>
      </c>
      <c r="C4050" s="154"/>
      <c r="D4050" s="72"/>
      <c r="E4050" s="73"/>
    </row>
    <row r="4051" spans="1:5" ht="15.75" thickBot="1" x14ac:dyDescent="0.3">
      <c r="A4051" s="74"/>
      <c r="B4051" s="75"/>
      <c r="C4051" s="75"/>
      <c r="D4051" s="75"/>
      <c r="E4051" s="76"/>
    </row>
    <row r="4052" spans="1:5" ht="15.75" thickBot="1" x14ac:dyDescent="0.3">
      <c r="A4052" s="77" t="s">
        <v>2816</v>
      </c>
      <c r="B4052" s="78" t="s">
        <v>2817</v>
      </c>
      <c r="C4052" s="79" t="s">
        <v>2818</v>
      </c>
      <c r="D4052" s="79" t="s">
        <v>2819</v>
      </c>
      <c r="E4052" s="80" t="s">
        <v>2820</v>
      </c>
    </row>
    <row r="4053" spans="1:5" ht="15.75" x14ac:dyDescent="0.25">
      <c r="A4053" s="81" t="s">
        <v>1088</v>
      </c>
      <c r="B4053" s="82">
        <v>0.3</v>
      </c>
      <c r="C4053" s="83"/>
      <c r="D4053" s="84">
        <f t="shared" ref="D4053:D4071" si="144">IF($A4053&lt;&gt;"",VLOOKUP($A4053,PRODUITS_ET_RECETTES,4,FALSE),"")</f>
        <v>26.95</v>
      </c>
      <c r="E4053" s="84">
        <f t="shared" ref="E4053:E4071" si="145">SUM(B4053*D4053)</f>
        <v>8.0849999999999991</v>
      </c>
    </row>
    <row r="4054" spans="1:5" ht="15.75" x14ac:dyDescent="0.25">
      <c r="A4054" s="81" t="s">
        <v>473</v>
      </c>
      <c r="B4054" s="85">
        <v>1</v>
      </c>
      <c r="C4054" s="86"/>
      <c r="D4054" s="87">
        <f t="shared" si="144"/>
        <v>0.33695652173913043</v>
      </c>
      <c r="E4054" s="87">
        <f t="shared" si="145"/>
        <v>0.33695652173913043</v>
      </c>
    </row>
    <row r="4055" spans="1:5" ht="15.75" x14ac:dyDescent="0.25">
      <c r="A4055" s="81" t="s">
        <v>2147</v>
      </c>
      <c r="B4055" s="82">
        <v>0.01</v>
      </c>
      <c r="C4055" s="83"/>
      <c r="D4055" s="84">
        <f t="shared" si="144"/>
        <v>35.810133333333333</v>
      </c>
      <c r="E4055" s="84">
        <f t="shared" si="145"/>
        <v>0.35810133333333333</v>
      </c>
    </row>
    <row r="4056" spans="1:5" ht="15.75" x14ac:dyDescent="0.25">
      <c r="A4056" s="81" t="s">
        <v>1043</v>
      </c>
      <c r="B4056" s="85">
        <v>0.01</v>
      </c>
      <c r="C4056" s="86"/>
      <c r="D4056" s="87">
        <f t="shared" si="144"/>
        <v>2.2190000000000003</v>
      </c>
      <c r="E4056" s="87">
        <f t="shared" si="145"/>
        <v>2.2190000000000005E-2</v>
      </c>
    </row>
    <row r="4057" spans="1:5" ht="15.75" x14ac:dyDescent="0.25">
      <c r="A4057" s="81" t="s">
        <v>2108</v>
      </c>
      <c r="B4057" s="82">
        <v>0.03</v>
      </c>
      <c r="C4057" s="83"/>
      <c r="D4057" s="84">
        <f t="shared" si="144"/>
        <v>3.8626943243701102</v>
      </c>
      <c r="E4057" s="84">
        <f t="shared" si="145"/>
        <v>0.11588082973110331</v>
      </c>
    </row>
    <row r="4058" spans="1:5" x14ac:dyDescent="0.25">
      <c r="A4058" s="81" t="s">
        <v>1288</v>
      </c>
      <c r="B4058" s="85">
        <v>0.03</v>
      </c>
      <c r="C4058" s="88"/>
      <c r="D4058" s="87">
        <f t="shared" si="144"/>
        <v>2.8725000000000001</v>
      </c>
      <c r="E4058" s="87">
        <f t="shared" si="145"/>
        <v>8.6175000000000002E-2</v>
      </c>
    </row>
    <row r="4059" spans="1:5" x14ac:dyDescent="0.25">
      <c r="A4059" s="81" t="s">
        <v>2454</v>
      </c>
      <c r="B4059" s="82"/>
      <c r="C4059" s="89"/>
      <c r="D4059" s="84">
        <f t="shared" si="144"/>
        <v>0</v>
      </c>
      <c r="E4059" s="84">
        <f t="shared" si="145"/>
        <v>0</v>
      </c>
    </row>
    <row r="4060" spans="1:5" x14ac:dyDescent="0.25">
      <c r="A4060" s="81" t="s">
        <v>2454</v>
      </c>
      <c r="B4060" s="85"/>
      <c r="C4060" s="88"/>
      <c r="D4060" s="87">
        <f t="shared" si="144"/>
        <v>0</v>
      </c>
      <c r="E4060" s="87">
        <f t="shared" si="145"/>
        <v>0</v>
      </c>
    </row>
    <row r="4061" spans="1:5" x14ac:dyDescent="0.25">
      <c r="A4061" s="81" t="s">
        <v>2454</v>
      </c>
      <c r="B4061" s="82"/>
      <c r="C4061" s="89"/>
      <c r="D4061" s="84">
        <f t="shared" si="144"/>
        <v>0</v>
      </c>
      <c r="E4061" s="84">
        <f t="shared" si="145"/>
        <v>0</v>
      </c>
    </row>
    <row r="4062" spans="1:5" x14ac:dyDescent="0.25">
      <c r="A4062" s="81" t="s">
        <v>2454</v>
      </c>
      <c r="B4062" s="85"/>
      <c r="C4062" s="88"/>
      <c r="D4062" s="87">
        <f t="shared" si="144"/>
        <v>0</v>
      </c>
      <c r="E4062" s="87">
        <f t="shared" si="145"/>
        <v>0</v>
      </c>
    </row>
    <row r="4063" spans="1:5" x14ac:dyDescent="0.25">
      <c r="A4063" s="81" t="s">
        <v>2454</v>
      </c>
      <c r="B4063" s="82"/>
      <c r="C4063" s="89"/>
      <c r="D4063" s="84">
        <f t="shared" si="144"/>
        <v>0</v>
      </c>
      <c r="E4063" s="84">
        <f t="shared" si="145"/>
        <v>0</v>
      </c>
    </row>
    <row r="4064" spans="1:5" x14ac:dyDescent="0.25">
      <c r="A4064" s="81" t="s">
        <v>2454</v>
      </c>
      <c r="B4064" s="85"/>
      <c r="C4064" s="88"/>
      <c r="D4064" s="87">
        <f t="shared" si="144"/>
        <v>0</v>
      </c>
      <c r="E4064" s="87">
        <f t="shared" si="145"/>
        <v>0</v>
      </c>
    </row>
    <row r="4065" spans="1:5" x14ac:dyDescent="0.25">
      <c r="A4065" s="81" t="s">
        <v>2454</v>
      </c>
      <c r="B4065" s="82"/>
      <c r="C4065" s="89"/>
      <c r="D4065" s="84">
        <f t="shared" si="144"/>
        <v>0</v>
      </c>
      <c r="E4065" s="84">
        <f t="shared" si="145"/>
        <v>0</v>
      </c>
    </row>
    <row r="4066" spans="1:5" x14ac:dyDescent="0.25">
      <c r="A4066" s="81" t="s">
        <v>2454</v>
      </c>
      <c r="B4066" s="85"/>
      <c r="C4066" s="88"/>
      <c r="D4066" s="87">
        <f t="shared" si="144"/>
        <v>0</v>
      </c>
      <c r="E4066" s="87">
        <f t="shared" si="145"/>
        <v>0</v>
      </c>
    </row>
    <row r="4067" spans="1:5" x14ac:dyDescent="0.25">
      <c r="A4067" s="81" t="s">
        <v>2454</v>
      </c>
      <c r="B4067" s="82"/>
      <c r="C4067" s="89"/>
      <c r="D4067" s="84">
        <f t="shared" si="144"/>
        <v>0</v>
      </c>
      <c r="E4067" s="84">
        <f t="shared" si="145"/>
        <v>0</v>
      </c>
    </row>
    <row r="4068" spans="1:5" x14ac:dyDescent="0.25">
      <c r="A4068" s="81" t="s">
        <v>2454</v>
      </c>
      <c r="B4068" s="90"/>
      <c r="C4068" s="91"/>
      <c r="D4068" s="92">
        <f t="shared" si="144"/>
        <v>0</v>
      </c>
      <c r="E4068" s="92">
        <f t="shared" si="145"/>
        <v>0</v>
      </c>
    </row>
    <row r="4069" spans="1:5" x14ac:dyDescent="0.25">
      <c r="A4069" s="81" t="s">
        <v>2454</v>
      </c>
      <c r="B4069" s="82"/>
      <c r="C4069" s="89"/>
      <c r="D4069" s="84">
        <f t="shared" si="144"/>
        <v>0</v>
      </c>
      <c r="E4069" s="84">
        <f t="shared" si="145"/>
        <v>0</v>
      </c>
    </row>
    <row r="4070" spans="1:5" x14ac:dyDescent="0.25">
      <c r="A4070" s="81" t="s">
        <v>2454</v>
      </c>
      <c r="B4070" s="85"/>
      <c r="C4070" s="88"/>
      <c r="D4070" s="87">
        <f t="shared" si="144"/>
        <v>0</v>
      </c>
      <c r="E4070" s="87">
        <f t="shared" si="145"/>
        <v>0</v>
      </c>
    </row>
    <row r="4071" spans="1:5" ht="15.75" thickBot="1" x14ac:dyDescent="0.3">
      <c r="A4071" s="81" t="s">
        <v>2454</v>
      </c>
      <c r="B4071" s="93"/>
      <c r="C4071" s="94"/>
      <c r="D4071" s="95">
        <f t="shared" si="144"/>
        <v>0</v>
      </c>
      <c r="E4071" s="95">
        <f t="shared" si="145"/>
        <v>0</v>
      </c>
    </row>
    <row r="4072" spans="1:5" ht="16.5" thickBot="1" x14ac:dyDescent="0.3">
      <c r="A4072" s="96" t="s">
        <v>2821</v>
      </c>
      <c r="B4072" s="97"/>
      <c r="C4072" s="97"/>
      <c r="D4072" s="98" t="s">
        <v>2822</v>
      </c>
      <c r="E4072" s="99">
        <v>1</v>
      </c>
    </row>
    <row r="4073" spans="1:5" ht="15.75" x14ac:dyDescent="0.25">
      <c r="A4073" s="100"/>
      <c r="B4073" s="97"/>
      <c r="C4073" s="101"/>
      <c r="D4073" s="102" t="s">
        <v>2823</v>
      </c>
      <c r="E4073" s="103" t="s">
        <v>2553</v>
      </c>
    </row>
    <row r="4074" spans="1:5" ht="15.75" x14ac:dyDescent="0.25">
      <c r="A4074" s="104"/>
      <c r="B4074" s="105"/>
      <c r="C4074" s="106"/>
      <c r="D4074" s="102" t="s">
        <v>2824</v>
      </c>
      <c r="E4074" s="107" t="s">
        <v>2825</v>
      </c>
    </row>
    <row r="4075" spans="1:5" ht="15.75" x14ac:dyDescent="0.25">
      <c r="A4075" s="108"/>
      <c r="B4075" s="105"/>
      <c r="C4075" s="106"/>
      <c r="D4075" s="102"/>
      <c r="E4075" s="109"/>
    </row>
    <row r="4076" spans="1:5" ht="16.5" thickBot="1" x14ac:dyDescent="0.3">
      <c r="A4076" s="108"/>
      <c r="B4076" s="105"/>
      <c r="C4076" s="106"/>
      <c r="D4076" s="110"/>
      <c r="E4076" s="111"/>
    </row>
    <row r="4077" spans="1:5" ht="15.75" x14ac:dyDescent="0.25">
      <c r="A4077" s="112"/>
      <c r="B4077" s="113"/>
      <c r="C4077" s="114"/>
      <c r="D4077" s="115" t="s">
        <v>2826</v>
      </c>
      <c r="E4077" s="116"/>
    </row>
    <row r="4078" spans="1:5" ht="15.75" x14ac:dyDescent="0.25">
      <c r="A4078" s="104"/>
      <c r="B4078" s="117"/>
      <c r="C4078" s="118"/>
      <c r="D4078" s="119" t="s">
        <v>2827</v>
      </c>
      <c r="E4078" s="120"/>
    </row>
    <row r="4079" spans="1:5" ht="15.75" x14ac:dyDescent="0.25">
      <c r="A4079" s="104"/>
      <c r="B4079" s="117"/>
      <c r="C4079" s="118"/>
      <c r="D4079" s="119" t="s">
        <v>2828</v>
      </c>
      <c r="E4079" s="120"/>
    </row>
    <row r="4080" spans="1:5" ht="15.75" x14ac:dyDescent="0.25">
      <c r="A4080" s="104"/>
      <c r="B4080" s="117"/>
      <c r="C4080" s="118"/>
      <c r="D4080" s="119"/>
      <c r="E4080" s="120"/>
    </row>
    <row r="4081" spans="1:5" ht="15.75" x14ac:dyDescent="0.25">
      <c r="A4081" s="121"/>
      <c r="B4081" s="117"/>
      <c r="C4081" s="118"/>
      <c r="D4081" s="119"/>
      <c r="E4081" s="120"/>
    </row>
    <row r="4082" spans="1:5" x14ac:dyDescent="0.25">
      <c r="A4082" s="121"/>
      <c r="B4082" s="122"/>
      <c r="C4082" s="123"/>
      <c r="D4082" s="122"/>
      <c r="E4082" s="123"/>
    </row>
    <row r="4083" spans="1:5" x14ac:dyDescent="0.25">
      <c r="A4083" s="121"/>
      <c r="B4083" s="122"/>
      <c r="C4083" s="123"/>
      <c r="D4083" s="122"/>
      <c r="E4083" s="123"/>
    </row>
    <row r="4084" spans="1:5" ht="15.75" thickBot="1" x14ac:dyDescent="0.3">
      <c r="A4084" s="121"/>
      <c r="B4084" s="122"/>
      <c r="C4084" s="123"/>
      <c r="D4084" s="124"/>
      <c r="E4084" s="125"/>
    </row>
    <row r="4085" spans="1:5" ht="15.75" x14ac:dyDescent="0.25">
      <c r="A4085" s="121"/>
      <c r="B4085" s="122"/>
      <c r="C4085" s="123"/>
      <c r="D4085" s="126" t="s">
        <v>2829</v>
      </c>
      <c r="E4085" s="123"/>
    </row>
    <row r="4086" spans="1:5" x14ac:dyDescent="0.25">
      <c r="A4086" s="121"/>
      <c r="B4086" s="122"/>
      <c r="C4086" s="123"/>
      <c r="D4086" s="122"/>
      <c r="E4086" s="123"/>
    </row>
    <row r="4087" spans="1:5" x14ac:dyDescent="0.25">
      <c r="A4087" s="121"/>
      <c r="B4087" s="122"/>
      <c r="C4087" s="123"/>
      <c r="D4087" s="122" t="s">
        <v>2830</v>
      </c>
      <c r="E4087" s="123"/>
    </row>
    <row r="4088" spans="1:5" ht="15.75" thickBot="1" x14ac:dyDescent="0.3">
      <c r="A4088" s="127"/>
      <c r="B4088" s="124"/>
      <c r="C4088" s="125"/>
      <c r="D4088" s="122" t="s">
        <v>2831</v>
      </c>
      <c r="E4088" s="123"/>
    </row>
    <row r="4089" spans="1:5" ht="15.75" x14ac:dyDescent="0.25">
      <c r="A4089" s="128" t="s">
        <v>2832</v>
      </c>
      <c r="B4089" s="129"/>
      <c r="C4089" s="129"/>
      <c r="D4089" s="121" t="s">
        <v>2833</v>
      </c>
      <c r="E4089" s="123"/>
    </row>
    <row r="4090" spans="1:5" ht="15.75" x14ac:dyDescent="0.25">
      <c r="A4090" s="130"/>
      <c r="B4090" s="131"/>
      <c r="C4090" s="131"/>
      <c r="D4090" s="132" t="s">
        <v>2834</v>
      </c>
      <c r="E4090" s="120"/>
    </row>
    <row r="4091" spans="1:5" ht="77.25" x14ac:dyDescent="0.25">
      <c r="A4091" s="130"/>
      <c r="B4091" s="131"/>
      <c r="C4091" s="131"/>
      <c r="D4091" s="133" t="s">
        <v>2835</v>
      </c>
      <c r="E4091" s="134"/>
    </row>
    <row r="4092" spans="1:5" x14ac:dyDescent="0.25">
      <c r="A4092" s="130"/>
      <c r="B4092" s="129"/>
      <c r="C4092" s="129"/>
      <c r="D4092" s="135" t="s">
        <v>2836</v>
      </c>
      <c r="E4092" s="136"/>
    </row>
    <row r="4093" spans="1:5" x14ac:dyDescent="0.25">
      <c r="A4093" s="130"/>
      <c r="B4093" s="129"/>
      <c r="C4093" s="129"/>
      <c r="D4093" s="137"/>
      <c r="E4093" s="136"/>
    </row>
    <row r="4094" spans="1:5" x14ac:dyDescent="0.25">
      <c r="A4094" s="130"/>
      <c r="B4094" s="129"/>
      <c r="C4094" s="129"/>
      <c r="D4094" s="121"/>
      <c r="E4094" s="123"/>
    </row>
    <row r="4095" spans="1:5" x14ac:dyDescent="0.25">
      <c r="A4095" s="130"/>
      <c r="B4095" s="129"/>
      <c r="C4095" s="129"/>
      <c r="D4095" s="121"/>
      <c r="E4095" s="123"/>
    </row>
    <row r="4096" spans="1:5" x14ac:dyDescent="0.25">
      <c r="A4096" s="130"/>
      <c r="B4096" s="129"/>
      <c r="C4096" s="129"/>
      <c r="D4096" s="121"/>
      <c r="E4096" s="123"/>
    </row>
    <row r="4097" spans="1:5" ht="15.75" thickBot="1" x14ac:dyDescent="0.3">
      <c r="A4097" s="130"/>
      <c r="B4097" s="129"/>
      <c r="C4097" s="129"/>
      <c r="D4097" s="121"/>
      <c r="E4097" s="123"/>
    </row>
    <row r="4098" spans="1:5" ht="15.75" x14ac:dyDescent="0.25">
      <c r="A4098" s="130"/>
      <c r="B4098" s="129"/>
      <c r="C4098" s="129"/>
      <c r="D4098" s="138" t="s">
        <v>2837</v>
      </c>
      <c r="E4098" s="139">
        <f>SUM(E4053:E4071)</f>
        <v>9.0043036848035687</v>
      </c>
    </row>
    <row r="4099" spans="1:5" ht="15.75" x14ac:dyDescent="0.25">
      <c r="A4099" s="130"/>
      <c r="B4099" s="129"/>
      <c r="C4099" s="129"/>
      <c r="D4099" s="138" t="s">
        <v>2822</v>
      </c>
      <c r="E4099" s="140">
        <f>E4072</f>
        <v>1</v>
      </c>
    </row>
    <row r="4100" spans="1:5" ht="15.75" x14ac:dyDescent="0.25">
      <c r="A4100" s="130"/>
      <c r="B4100" s="129"/>
      <c r="C4100" s="129"/>
      <c r="D4100" s="138" t="s">
        <v>2838</v>
      </c>
      <c r="E4100" s="141">
        <f>E4098/E4099</f>
        <v>9.0043036848035687</v>
      </c>
    </row>
    <row r="4101" spans="1:5" ht="15.75" x14ac:dyDescent="0.25">
      <c r="A4101" s="130"/>
      <c r="B4101" s="129"/>
      <c r="C4101" s="129"/>
      <c r="D4101" s="138" t="s">
        <v>2839</v>
      </c>
      <c r="E4101" s="141">
        <v>0.2</v>
      </c>
    </row>
    <row r="4102" spans="1:5" ht="15.75" x14ac:dyDescent="0.25">
      <c r="A4102" s="130"/>
      <c r="B4102" s="129"/>
      <c r="C4102" s="129"/>
      <c r="D4102" s="138" t="s">
        <v>2840</v>
      </c>
      <c r="E4102" s="141">
        <f>E4100+E4101</f>
        <v>9.204303684803568</v>
      </c>
    </row>
    <row r="4103" spans="1:5" ht="15.75" x14ac:dyDescent="0.25">
      <c r="A4103" s="130"/>
      <c r="B4103" s="129"/>
      <c r="C4103" s="129"/>
      <c r="D4103" s="138" t="s">
        <v>2841</v>
      </c>
      <c r="E4103" s="142">
        <v>26</v>
      </c>
    </row>
    <row r="4104" spans="1:5" ht="16.5" thickBot="1" x14ac:dyDescent="0.3">
      <c r="A4104" s="143"/>
      <c r="B4104" s="144"/>
      <c r="C4104" s="144"/>
      <c r="D4104" s="138" t="s">
        <v>2842</v>
      </c>
      <c r="E4104" s="145">
        <f>E4102/E4103</f>
        <v>0.3540116801847526</v>
      </c>
    </row>
    <row r="4105" spans="1:5" x14ac:dyDescent="0.25">
      <c r="A4105" s="146"/>
      <c r="B4105" s="147"/>
      <c r="C4105" s="148"/>
      <c r="D4105" s="148"/>
      <c r="E4105" s="149"/>
    </row>
    <row r="4106" spans="1:5" ht="15.75" thickBot="1" x14ac:dyDescent="0.3">
      <c r="A4106" s="150"/>
      <c r="B4106" s="151"/>
      <c r="C4106" s="152"/>
      <c r="D4106" s="152"/>
      <c r="E4106" s="153"/>
    </row>
    <row r="4107" spans="1:5" ht="30" x14ac:dyDescent="0.4">
      <c r="A4107" s="70" t="s">
        <v>2814</v>
      </c>
      <c r="B4107" s="155" t="s">
        <v>2928</v>
      </c>
      <c r="C4107" s="154"/>
      <c r="D4107" s="72"/>
      <c r="E4107" s="73"/>
    </row>
    <row r="4108" spans="1:5" ht="15.75" thickBot="1" x14ac:dyDescent="0.3">
      <c r="A4108" s="74"/>
      <c r="B4108" s="75"/>
      <c r="C4108" s="75"/>
      <c r="D4108" s="75"/>
      <c r="E4108" s="76"/>
    </row>
    <row r="4109" spans="1:5" ht="15.75" thickBot="1" x14ac:dyDescent="0.3">
      <c r="A4109" s="77" t="s">
        <v>2816</v>
      </c>
      <c r="B4109" s="78" t="s">
        <v>2817</v>
      </c>
      <c r="C4109" s="79" t="s">
        <v>2818</v>
      </c>
      <c r="D4109" s="79" t="s">
        <v>2819</v>
      </c>
      <c r="E4109" s="80" t="s">
        <v>2820</v>
      </c>
    </row>
    <row r="4110" spans="1:5" ht="15.75" x14ac:dyDescent="0.25">
      <c r="A4110" s="81" t="s">
        <v>1088</v>
      </c>
      <c r="B4110" s="82">
        <v>0.6</v>
      </c>
      <c r="C4110" s="83"/>
      <c r="D4110" s="84">
        <f t="shared" ref="D4110:D4128" si="146">IF($A4110&lt;&gt;"",VLOOKUP($A4110,PRODUITS_ET_RECETTES,4,FALSE),"")</f>
        <v>26.95</v>
      </c>
      <c r="E4110" s="84">
        <f t="shared" ref="E4110:E4128" si="147">SUM(B4110*D4110)</f>
        <v>16.169999999999998</v>
      </c>
    </row>
    <row r="4111" spans="1:5" ht="15.75" x14ac:dyDescent="0.25">
      <c r="A4111" s="81" t="s">
        <v>473</v>
      </c>
      <c r="B4111" s="85">
        <v>1.5</v>
      </c>
      <c r="C4111" s="86"/>
      <c r="D4111" s="87">
        <f t="shared" si="146"/>
        <v>0.33695652173913043</v>
      </c>
      <c r="E4111" s="87">
        <f t="shared" si="147"/>
        <v>0.50543478260869568</v>
      </c>
    </row>
    <row r="4112" spans="1:5" ht="15.75" x14ac:dyDescent="0.25">
      <c r="A4112" s="81" t="s">
        <v>1043</v>
      </c>
      <c r="B4112" s="82">
        <v>0.01</v>
      </c>
      <c r="C4112" s="83"/>
      <c r="D4112" s="84">
        <f t="shared" si="146"/>
        <v>2.2190000000000003</v>
      </c>
      <c r="E4112" s="84">
        <f t="shared" si="147"/>
        <v>2.2190000000000005E-2</v>
      </c>
    </row>
    <row r="4113" spans="1:5" ht="15.75" x14ac:dyDescent="0.25">
      <c r="A4113" s="81" t="s">
        <v>2147</v>
      </c>
      <c r="B4113" s="85">
        <v>5.0000000000000001E-3</v>
      </c>
      <c r="C4113" s="86"/>
      <c r="D4113" s="87">
        <f t="shared" si="146"/>
        <v>35.810133333333333</v>
      </c>
      <c r="E4113" s="87">
        <f t="shared" si="147"/>
        <v>0.17905066666666666</v>
      </c>
    </row>
    <row r="4114" spans="1:5" ht="15.75" x14ac:dyDescent="0.25">
      <c r="A4114" s="81" t="s">
        <v>2108</v>
      </c>
      <c r="B4114" s="82">
        <v>0.03</v>
      </c>
      <c r="C4114" s="83"/>
      <c r="D4114" s="84">
        <f t="shared" si="146"/>
        <v>3.8626943243701102</v>
      </c>
      <c r="E4114" s="84">
        <f t="shared" si="147"/>
        <v>0.11588082973110331</v>
      </c>
    </row>
    <row r="4115" spans="1:5" x14ac:dyDescent="0.25">
      <c r="A4115" s="81" t="s">
        <v>1288</v>
      </c>
      <c r="B4115" s="85">
        <v>0.03</v>
      </c>
      <c r="C4115" s="88"/>
      <c r="D4115" s="87">
        <f t="shared" si="146"/>
        <v>2.8725000000000001</v>
      </c>
      <c r="E4115" s="87">
        <f t="shared" si="147"/>
        <v>8.6175000000000002E-2</v>
      </c>
    </row>
    <row r="4116" spans="1:5" x14ac:dyDescent="0.25">
      <c r="A4116" s="81" t="s">
        <v>2454</v>
      </c>
      <c r="B4116" s="82"/>
      <c r="C4116" s="89"/>
      <c r="D4116" s="84">
        <f t="shared" si="146"/>
        <v>0</v>
      </c>
      <c r="E4116" s="84">
        <f t="shared" si="147"/>
        <v>0</v>
      </c>
    </row>
    <row r="4117" spans="1:5" x14ac:dyDescent="0.25">
      <c r="A4117" s="81" t="s">
        <v>2454</v>
      </c>
      <c r="B4117" s="85"/>
      <c r="C4117" s="88"/>
      <c r="D4117" s="87">
        <f t="shared" si="146"/>
        <v>0</v>
      </c>
      <c r="E4117" s="87">
        <f t="shared" si="147"/>
        <v>0</v>
      </c>
    </row>
    <row r="4118" spans="1:5" x14ac:dyDescent="0.25">
      <c r="A4118" s="81" t="s">
        <v>2454</v>
      </c>
      <c r="B4118" s="82"/>
      <c r="C4118" s="89"/>
      <c r="D4118" s="84">
        <f t="shared" si="146"/>
        <v>0</v>
      </c>
      <c r="E4118" s="84">
        <f t="shared" si="147"/>
        <v>0</v>
      </c>
    </row>
    <row r="4119" spans="1:5" x14ac:dyDescent="0.25">
      <c r="A4119" s="81" t="s">
        <v>2454</v>
      </c>
      <c r="B4119" s="85"/>
      <c r="C4119" s="88"/>
      <c r="D4119" s="87">
        <f t="shared" si="146"/>
        <v>0</v>
      </c>
      <c r="E4119" s="87">
        <f t="shared" si="147"/>
        <v>0</v>
      </c>
    </row>
    <row r="4120" spans="1:5" x14ac:dyDescent="0.25">
      <c r="A4120" s="81" t="s">
        <v>2454</v>
      </c>
      <c r="B4120" s="82"/>
      <c r="C4120" s="89"/>
      <c r="D4120" s="84">
        <f t="shared" si="146"/>
        <v>0</v>
      </c>
      <c r="E4120" s="84">
        <f t="shared" si="147"/>
        <v>0</v>
      </c>
    </row>
    <row r="4121" spans="1:5" x14ac:dyDescent="0.25">
      <c r="A4121" s="81" t="s">
        <v>2454</v>
      </c>
      <c r="B4121" s="85"/>
      <c r="C4121" s="88"/>
      <c r="D4121" s="87">
        <f t="shared" si="146"/>
        <v>0</v>
      </c>
      <c r="E4121" s="87">
        <f t="shared" si="147"/>
        <v>0</v>
      </c>
    </row>
    <row r="4122" spans="1:5" x14ac:dyDescent="0.25">
      <c r="A4122" s="81" t="s">
        <v>2454</v>
      </c>
      <c r="B4122" s="82"/>
      <c r="C4122" s="89"/>
      <c r="D4122" s="84">
        <f t="shared" si="146"/>
        <v>0</v>
      </c>
      <c r="E4122" s="84">
        <f t="shared" si="147"/>
        <v>0</v>
      </c>
    </row>
    <row r="4123" spans="1:5" x14ac:dyDescent="0.25">
      <c r="A4123" s="81" t="s">
        <v>2454</v>
      </c>
      <c r="B4123" s="85"/>
      <c r="C4123" s="88"/>
      <c r="D4123" s="87">
        <f t="shared" si="146"/>
        <v>0</v>
      </c>
      <c r="E4123" s="87">
        <f t="shared" si="147"/>
        <v>0</v>
      </c>
    </row>
    <row r="4124" spans="1:5" x14ac:dyDescent="0.25">
      <c r="A4124" s="81" t="s">
        <v>2454</v>
      </c>
      <c r="B4124" s="82"/>
      <c r="C4124" s="89"/>
      <c r="D4124" s="84">
        <f t="shared" si="146"/>
        <v>0</v>
      </c>
      <c r="E4124" s="84">
        <f t="shared" si="147"/>
        <v>0</v>
      </c>
    </row>
    <row r="4125" spans="1:5" x14ac:dyDescent="0.25">
      <c r="A4125" s="81" t="s">
        <v>2454</v>
      </c>
      <c r="B4125" s="90"/>
      <c r="C4125" s="91"/>
      <c r="D4125" s="92">
        <f t="shared" si="146"/>
        <v>0</v>
      </c>
      <c r="E4125" s="92">
        <f t="shared" si="147"/>
        <v>0</v>
      </c>
    </row>
    <row r="4126" spans="1:5" x14ac:dyDescent="0.25">
      <c r="A4126" s="81" t="s">
        <v>2454</v>
      </c>
      <c r="B4126" s="82"/>
      <c r="C4126" s="89"/>
      <c r="D4126" s="84">
        <f t="shared" si="146"/>
        <v>0</v>
      </c>
      <c r="E4126" s="84">
        <f t="shared" si="147"/>
        <v>0</v>
      </c>
    </row>
    <row r="4127" spans="1:5" x14ac:dyDescent="0.25">
      <c r="A4127" s="81" t="s">
        <v>2454</v>
      </c>
      <c r="B4127" s="85"/>
      <c r="C4127" s="88"/>
      <c r="D4127" s="87">
        <f t="shared" si="146"/>
        <v>0</v>
      </c>
      <c r="E4127" s="87">
        <f t="shared" si="147"/>
        <v>0</v>
      </c>
    </row>
    <row r="4128" spans="1:5" ht="15.75" thickBot="1" x14ac:dyDescent="0.3">
      <c r="A4128" s="81" t="s">
        <v>2454</v>
      </c>
      <c r="B4128" s="93"/>
      <c r="C4128" s="94"/>
      <c r="D4128" s="95">
        <f t="shared" si="146"/>
        <v>0</v>
      </c>
      <c r="E4128" s="95">
        <f t="shared" si="147"/>
        <v>0</v>
      </c>
    </row>
    <row r="4129" spans="1:5" ht="16.5" thickBot="1" x14ac:dyDescent="0.3">
      <c r="A4129" s="96" t="s">
        <v>2821</v>
      </c>
      <c r="B4129" s="97"/>
      <c r="C4129" s="97"/>
      <c r="D4129" s="98" t="s">
        <v>2822</v>
      </c>
      <c r="E4129" s="99">
        <v>1</v>
      </c>
    </row>
    <row r="4130" spans="1:5" ht="15.75" x14ac:dyDescent="0.25">
      <c r="A4130" s="100"/>
      <c r="B4130" s="97"/>
      <c r="C4130" s="101"/>
      <c r="D4130" s="102" t="s">
        <v>2823</v>
      </c>
      <c r="E4130" s="103" t="s">
        <v>2553</v>
      </c>
    </row>
    <row r="4131" spans="1:5" ht="15.75" x14ac:dyDescent="0.25">
      <c r="A4131" s="104"/>
      <c r="B4131" s="105"/>
      <c r="C4131" s="106"/>
      <c r="D4131" s="102" t="s">
        <v>2824</v>
      </c>
      <c r="E4131" s="107" t="s">
        <v>2825</v>
      </c>
    </row>
    <row r="4132" spans="1:5" ht="15.75" x14ac:dyDescent="0.25">
      <c r="A4132" s="108"/>
      <c r="B4132" s="105"/>
      <c r="C4132" s="106"/>
      <c r="D4132" s="102"/>
      <c r="E4132" s="109"/>
    </row>
    <row r="4133" spans="1:5" ht="16.5" thickBot="1" x14ac:dyDescent="0.3">
      <c r="A4133" s="108"/>
      <c r="B4133" s="105"/>
      <c r="C4133" s="106"/>
      <c r="D4133" s="110"/>
      <c r="E4133" s="111"/>
    </row>
    <row r="4134" spans="1:5" ht="15.75" x14ac:dyDescent="0.25">
      <c r="A4134" s="112"/>
      <c r="B4134" s="113"/>
      <c r="C4134" s="114"/>
      <c r="D4134" s="115" t="s">
        <v>2826</v>
      </c>
      <c r="E4134" s="116"/>
    </row>
    <row r="4135" spans="1:5" ht="15.75" x14ac:dyDescent="0.25">
      <c r="A4135" s="104"/>
      <c r="B4135" s="117"/>
      <c r="C4135" s="118"/>
      <c r="D4135" s="119" t="s">
        <v>2827</v>
      </c>
      <c r="E4135" s="120"/>
    </row>
    <row r="4136" spans="1:5" ht="15.75" x14ac:dyDescent="0.25">
      <c r="A4136" s="104"/>
      <c r="B4136" s="117"/>
      <c r="C4136" s="118"/>
      <c r="D4136" s="119" t="s">
        <v>2828</v>
      </c>
      <c r="E4136" s="120"/>
    </row>
    <row r="4137" spans="1:5" ht="15.75" x14ac:dyDescent="0.25">
      <c r="A4137" s="104"/>
      <c r="B4137" s="117"/>
      <c r="C4137" s="118"/>
      <c r="D4137" s="119"/>
      <c r="E4137" s="120"/>
    </row>
    <row r="4138" spans="1:5" ht="15.75" x14ac:dyDescent="0.25">
      <c r="A4138" s="121"/>
      <c r="B4138" s="117"/>
      <c r="C4138" s="118"/>
      <c r="D4138" s="119"/>
      <c r="E4138" s="120"/>
    </row>
    <row r="4139" spans="1:5" x14ac:dyDescent="0.25">
      <c r="A4139" s="121"/>
      <c r="B4139" s="122"/>
      <c r="C4139" s="123"/>
      <c r="D4139" s="122"/>
      <c r="E4139" s="123"/>
    </row>
    <row r="4140" spans="1:5" x14ac:dyDescent="0.25">
      <c r="A4140" s="121"/>
      <c r="B4140" s="122"/>
      <c r="C4140" s="123"/>
      <c r="D4140" s="122"/>
      <c r="E4140" s="123"/>
    </row>
    <row r="4141" spans="1:5" ht="15.75" thickBot="1" x14ac:dyDescent="0.3">
      <c r="A4141" s="121"/>
      <c r="B4141" s="122"/>
      <c r="C4141" s="123"/>
      <c r="D4141" s="124"/>
      <c r="E4141" s="125"/>
    </row>
    <row r="4142" spans="1:5" ht="15.75" x14ac:dyDescent="0.25">
      <c r="A4142" s="121"/>
      <c r="B4142" s="122"/>
      <c r="C4142" s="123"/>
      <c r="D4142" s="126" t="s">
        <v>2829</v>
      </c>
      <c r="E4142" s="123"/>
    </row>
    <row r="4143" spans="1:5" x14ac:dyDescent="0.25">
      <c r="A4143" s="121"/>
      <c r="B4143" s="122"/>
      <c r="C4143" s="123"/>
      <c r="D4143" s="122"/>
      <c r="E4143" s="123"/>
    </row>
    <row r="4144" spans="1:5" x14ac:dyDescent="0.25">
      <c r="A4144" s="121"/>
      <c r="B4144" s="122"/>
      <c r="C4144" s="123"/>
      <c r="D4144" s="122" t="s">
        <v>2830</v>
      </c>
      <c r="E4144" s="123"/>
    </row>
    <row r="4145" spans="1:5" ht="15.75" thickBot="1" x14ac:dyDescent="0.3">
      <c r="A4145" s="127"/>
      <c r="B4145" s="124"/>
      <c r="C4145" s="125"/>
      <c r="D4145" s="122" t="s">
        <v>2831</v>
      </c>
      <c r="E4145" s="123"/>
    </row>
    <row r="4146" spans="1:5" ht="15.75" x14ac:dyDescent="0.25">
      <c r="A4146" s="128" t="s">
        <v>2832</v>
      </c>
      <c r="B4146" s="129"/>
      <c r="C4146" s="129"/>
      <c r="D4146" s="121" t="s">
        <v>2833</v>
      </c>
      <c r="E4146" s="123"/>
    </row>
    <row r="4147" spans="1:5" ht="15.75" x14ac:dyDescent="0.25">
      <c r="A4147" s="130"/>
      <c r="B4147" s="131"/>
      <c r="C4147" s="131"/>
      <c r="D4147" s="132" t="s">
        <v>2834</v>
      </c>
      <c r="E4147" s="120"/>
    </row>
    <row r="4148" spans="1:5" ht="77.25" x14ac:dyDescent="0.25">
      <c r="A4148" s="130"/>
      <c r="B4148" s="131"/>
      <c r="C4148" s="131"/>
      <c r="D4148" s="133" t="s">
        <v>2835</v>
      </c>
      <c r="E4148" s="134"/>
    </row>
    <row r="4149" spans="1:5" x14ac:dyDescent="0.25">
      <c r="A4149" s="130"/>
      <c r="B4149" s="129"/>
      <c r="C4149" s="129"/>
      <c r="D4149" s="135" t="s">
        <v>2836</v>
      </c>
      <c r="E4149" s="136"/>
    </row>
    <row r="4150" spans="1:5" x14ac:dyDescent="0.25">
      <c r="A4150" s="130"/>
      <c r="B4150" s="129"/>
      <c r="C4150" s="129"/>
      <c r="D4150" s="137"/>
      <c r="E4150" s="136"/>
    </row>
    <row r="4151" spans="1:5" x14ac:dyDescent="0.25">
      <c r="A4151" s="130"/>
      <c r="B4151" s="129"/>
      <c r="C4151" s="129"/>
      <c r="D4151" s="121"/>
      <c r="E4151" s="123"/>
    </row>
    <row r="4152" spans="1:5" x14ac:dyDescent="0.25">
      <c r="A4152" s="130"/>
      <c r="B4152" s="129"/>
      <c r="C4152" s="129"/>
      <c r="D4152" s="121"/>
      <c r="E4152" s="123"/>
    </row>
    <row r="4153" spans="1:5" x14ac:dyDescent="0.25">
      <c r="A4153" s="130"/>
      <c r="B4153" s="129"/>
      <c r="C4153" s="129"/>
      <c r="D4153" s="121"/>
      <c r="E4153" s="123"/>
    </row>
    <row r="4154" spans="1:5" ht="15.75" thickBot="1" x14ac:dyDescent="0.3">
      <c r="A4154" s="130"/>
      <c r="B4154" s="129"/>
      <c r="C4154" s="129"/>
      <c r="D4154" s="121"/>
      <c r="E4154" s="123"/>
    </row>
    <row r="4155" spans="1:5" ht="15.75" x14ac:dyDescent="0.25">
      <c r="A4155" s="130"/>
      <c r="B4155" s="129"/>
      <c r="C4155" s="129"/>
      <c r="D4155" s="138" t="s">
        <v>2837</v>
      </c>
      <c r="E4155" s="139">
        <f>SUM(E4110:E4128)</f>
        <v>17.078731279006462</v>
      </c>
    </row>
    <row r="4156" spans="1:5" ht="15.75" x14ac:dyDescent="0.25">
      <c r="A4156" s="130"/>
      <c r="B4156" s="129"/>
      <c r="C4156" s="129"/>
      <c r="D4156" s="138" t="s">
        <v>2822</v>
      </c>
      <c r="E4156" s="140">
        <f>E4129</f>
        <v>1</v>
      </c>
    </row>
    <row r="4157" spans="1:5" ht="15.75" x14ac:dyDescent="0.25">
      <c r="A4157" s="130"/>
      <c r="B4157" s="129"/>
      <c r="C4157" s="129"/>
      <c r="D4157" s="138" t="s">
        <v>2838</v>
      </c>
      <c r="E4157" s="141">
        <f>E4155/E4156</f>
        <v>17.078731279006462</v>
      </c>
    </row>
    <row r="4158" spans="1:5" ht="15.75" x14ac:dyDescent="0.25">
      <c r="A4158" s="130"/>
      <c r="B4158" s="129"/>
      <c r="C4158" s="129"/>
      <c r="D4158" s="138" t="s">
        <v>2839</v>
      </c>
      <c r="E4158" s="141">
        <v>0.2</v>
      </c>
    </row>
    <row r="4159" spans="1:5" ht="15.75" x14ac:dyDescent="0.25">
      <c r="A4159" s="130"/>
      <c r="B4159" s="129"/>
      <c r="C4159" s="129"/>
      <c r="D4159" s="138" t="s">
        <v>2840</v>
      </c>
      <c r="E4159" s="141">
        <f>E4157+E4158</f>
        <v>17.278731279006461</v>
      </c>
    </row>
    <row r="4160" spans="1:5" ht="15.75" x14ac:dyDescent="0.25">
      <c r="A4160" s="130"/>
      <c r="B4160" s="129"/>
      <c r="C4160" s="129"/>
      <c r="D4160" s="138" t="s">
        <v>2841</v>
      </c>
      <c r="E4160" s="142">
        <v>50</v>
      </c>
    </row>
    <row r="4161" spans="1:5" ht="16.5" thickBot="1" x14ac:dyDescent="0.3">
      <c r="A4161" s="143"/>
      <c r="B4161" s="144"/>
      <c r="C4161" s="144"/>
      <c r="D4161" s="138" t="s">
        <v>2842</v>
      </c>
      <c r="E4161" s="145">
        <f>E4159/E4160</f>
        <v>0.34557462558012925</v>
      </c>
    </row>
    <row r="4162" spans="1:5" x14ac:dyDescent="0.25">
      <c r="A4162" s="146"/>
      <c r="B4162" s="147"/>
      <c r="C4162" s="148"/>
      <c r="D4162" s="148"/>
      <c r="E4162" s="149"/>
    </row>
    <row r="4163" spans="1:5" ht="15.75" thickBot="1" x14ac:dyDescent="0.3">
      <c r="A4163" s="150"/>
      <c r="B4163" s="151"/>
      <c r="C4163" s="152"/>
      <c r="D4163" s="152"/>
      <c r="E4163" s="153"/>
    </row>
    <row r="4164" spans="1:5" ht="30" x14ac:dyDescent="0.4">
      <c r="A4164" s="70" t="s">
        <v>2814</v>
      </c>
      <c r="B4164" s="155" t="s">
        <v>2929</v>
      </c>
      <c r="C4164" s="154"/>
      <c r="D4164" s="72"/>
      <c r="E4164" s="73"/>
    </row>
    <row r="4165" spans="1:5" ht="15.75" thickBot="1" x14ac:dyDescent="0.3">
      <c r="A4165" s="74"/>
      <c r="B4165" s="75"/>
      <c r="C4165" s="75"/>
      <c r="D4165" s="75"/>
      <c r="E4165" s="76"/>
    </row>
    <row r="4166" spans="1:5" ht="15.75" thickBot="1" x14ac:dyDescent="0.3">
      <c r="A4166" s="77" t="s">
        <v>2816</v>
      </c>
      <c r="B4166" s="78" t="s">
        <v>2817</v>
      </c>
      <c r="C4166" s="79" t="s">
        <v>2818</v>
      </c>
      <c r="D4166" s="79" t="s">
        <v>2819</v>
      </c>
      <c r="E4166" s="80" t="s">
        <v>2820</v>
      </c>
    </row>
    <row r="4167" spans="1:5" ht="15.75" x14ac:dyDescent="0.25">
      <c r="A4167" s="81" t="s">
        <v>1806</v>
      </c>
      <c r="B4167" s="82">
        <v>0.05</v>
      </c>
      <c r="C4167" s="83"/>
      <c r="D4167" s="84">
        <f t="shared" ref="D4167:D4185" si="148">IF($A4167&lt;&gt;"",VLOOKUP($A4167,PRODUITS_ET_RECETTES,4,FALSE),"")</f>
        <v>25</v>
      </c>
      <c r="E4167" s="84">
        <f t="shared" ref="E4167:E4185" si="149">SUM(B4167*D4167)</f>
        <v>1.25</v>
      </c>
    </row>
    <row r="4168" spans="1:5" ht="15.75" x14ac:dyDescent="0.25">
      <c r="A4168" s="81" t="s">
        <v>2233</v>
      </c>
      <c r="B4168" s="85">
        <v>0.05</v>
      </c>
      <c r="C4168" s="86"/>
      <c r="D4168" s="87">
        <f t="shared" si="148"/>
        <v>16.5</v>
      </c>
      <c r="E4168" s="87">
        <f t="shared" si="149"/>
        <v>0.82500000000000007</v>
      </c>
    </row>
    <row r="4169" spans="1:5" ht="15.75" x14ac:dyDescent="0.25">
      <c r="A4169" s="81" t="s">
        <v>2012</v>
      </c>
      <c r="B4169" s="82">
        <v>0.05</v>
      </c>
      <c r="C4169" s="83"/>
      <c r="D4169" s="84">
        <f t="shared" si="148"/>
        <v>15.52</v>
      </c>
      <c r="E4169" s="84">
        <f t="shared" si="149"/>
        <v>0.77600000000000002</v>
      </c>
    </row>
    <row r="4170" spans="1:5" ht="15.75" x14ac:dyDescent="0.25">
      <c r="A4170" s="81" t="s">
        <v>1442</v>
      </c>
      <c r="B4170" s="85">
        <v>0.05</v>
      </c>
      <c r="C4170" s="86"/>
      <c r="D4170" s="87">
        <f t="shared" si="148"/>
        <v>6.5027959163639295</v>
      </c>
      <c r="E4170" s="87">
        <f t="shared" si="149"/>
        <v>0.32513979581819652</v>
      </c>
    </row>
    <row r="4171" spans="1:5" ht="15.75" x14ac:dyDescent="0.25">
      <c r="A4171" s="81" t="s">
        <v>1382</v>
      </c>
      <c r="B4171" s="82">
        <v>2.5000000000000001E-2</v>
      </c>
      <c r="C4171" s="83"/>
      <c r="D4171" s="84">
        <f t="shared" si="148"/>
        <v>3.722826086956522</v>
      </c>
      <c r="E4171" s="84">
        <f t="shared" si="149"/>
        <v>9.3070652173913054E-2</v>
      </c>
    </row>
    <row r="4172" spans="1:5" x14ac:dyDescent="0.25">
      <c r="A4172" s="81" t="s">
        <v>1519</v>
      </c>
      <c r="B4172" s="85">
        <v>0.2</v>
      </c>
      <c r="C4172" s="88"/>
      <c r="D4172" s="87">
        <f t="shared" si="148"/>
        <v>0.72083333333333333</v>
      </c>
      <c r="E4172" s="87">
        <f t="shared" si="149"/>
        <v>0.14416666666666667</v>
      </c>
    </row>
    <row r="4173" spans="1:5" x14ac:dyDescent="0.25">
      <c r="A4173" s="81" t="s">
        <v>2454</v>
      </c>
      <c r="B4173" s="82"/>
      <c r="C4173" s="89"/>
      <c r="D4173" s="84">
        <f t="shared" si="148"/>
        <v>0</v>
      </c>
      <c r="E4173" s="84">
        <f t="shared" si="149"/>
        <v>0</v>
      </c>
    </row>
    <row r="4174" spans="1:5" x14ac:dyDescent="0.25">
      <c r="A4174" s="81" t="s">
        <v>2454</v>
      </c>
      <c r="B4174" s="85"/>
      <c r="C4174" s="88"/>
      <c r="D4174" s="87">
        <f t="shared" si="148"/>
        <v>0</v>
      </c>
      <c r="E4174" s="87">
        <f t="shared" si="149"/>
        <v>0</v>
      </c>
    </row>
    <row r="4175" spans="1:5" x14ac:dyDescent="0.25">
      <c r="A4175" s="81" t="s">
        <v>2454</v>
      </c>
      <c r="B4175" s="82"/>
      <c r="C4175" s="89"/>
      <c r="D4175" s="84">
        <f t="shared" si="148"/>
        <v>0</v>
      </c>
      <c r="E4175" s="84">
        <f t="shared" si="149"/>
        <v>0</v>
      </c>
    </row>
    <row r="4176" spans="1:5" x14ac:dyDescent="0.25">
      <c r="A4176" s="81" t="s">
        <v>2454</v>
      </c>
      <c r="B4176" s="85"/>
      <c r="C4176" s="88"/>
      <c r="D4176" s="87">
        <f t="shared" si="148"/>
        <v>0</v>
      </c>
      <c r="E4176" s="87">
        <f t="shared" si="149"/>
        <v>0</v>
      </c>
    </row>
    <row r="4177" spans="1:5" x14ac:dyDescent="0.25">
      <c r="A4177" s="81" t="s">
        <v>2454</v>
      </c>
      <c r="B4177" s="82"/>
      <c r="C4177" s="89"/>
      <c r="D4177" s="84">
        <f t="shared" si="148"/>
        <v>0</v>
      </c>
      <c r="E4177" s="84">
        <f t="shared" si="149"/>
        <v>0</v>
      </c>
    </row>
    <row r="4178" spans="1:5" x14ac:dyDescent="0.25">
      <c r="A4178" s="81" t="s">
        <v>2454</v>
      </c>
      <c r="B4178" s="85"/>
      <c r="C4178" s="88"/>
      <c r="D4178" s="87">
        <f t="shared" si="148"/>
        <v>0</v>
      </c>
      <c r="E4178" s="87">
        <f t="shared" si="149"/>
        <v>0</v>
      </c>
    </row>
    <row r="4179" spans="1:5" x14ac:dyDescent="0.25">
      <c r="A4179" s="81" t="s">
        <v>2454</v>
      </c>
      <c r="B4179" s="82"/>
      <c r="C4179" s="89"/>
      <c r="D4179" s="84">
        <f t="shared" si="148"/>
        <v>0</v>
      </c>
      <c r="E4179" s="84">
        <f t="shared" si="149"/>
        <v>0</v>
      </c>
    </row>
    <row r="4180" spans="1:5" x14ac:dyDescent="0.25">
      <c r="A4180" s="81" t="s">
        <v>2454</v>
      </c>
      <c r="B4180" s="85"/>
      <c r="C4180" s="88"/>
      <c r="D4180" s="87">
        <f t="shared" si="148"/>
        <v>0</v>
      </c>
      <c r="E4180" s="87">
        <f t="shared" si="149"/>
        <v>0</v>
      </c>
    </row>
    <row r="4181" spans="1:5" x14ac:dyDescent="0.25">
      <c r="A4181" s="81" t="s">
        <v>2454</v>
      </c>
      <c r="B4181" s="82"/>
      <c r="C4181" s="89"/>
      <c r="D4181" s="84">
        <f t="shared" si="148"/>
        <v>0</v>
      </c>
      <c r="E4181" s="84">
        <f t="shared" si="149"/>
        <v>0</v>
      </c>
    </row>
    <row r="4182" spans="1:5" x14ac:dyDescent="0.25">
      <c r="A4182" s="81" t="s">
        <v>2454</v>
      </c>
      <c r="B4182" s="90"/>
      <c r="C4182" s="91"/>
      <c r="D4182" s="92">
        <f t="shared" si="148"/>
        <v>0</v>
      </c>
      <c r="E4182" s="92">
        <f t="shared" si="149"/>
        <v>0</v>
      </c>
    </row>
    <row r="4183" spans="1:5" x14ac:dyDescent="0.25">
      <c r="A4183" s="81" t="s">
        <v>2454</v>
      </c>
      <c r="B4183" s="82"/>
      <c r="C4183" s="89"/>
      <c r="D4183" s="84">
        <f t="shared" si="148"/>
        <v>0</v>
      </c>
      <c r="E4183" s="84">
        <f t="shared" si="149"/>
        <v>0</v>
      </c>
    </row>
    <row r="4184" spans="1:5" x14ac:dyDescent="0.25">
      <c r="A4184" s="81" t="s">
        <v>2454</v>
      </c>
      <c r="B4184" s="85"/>
      <c r="C4184" s="88"/>
      <c r="D4184" s="87">
        <f t="shared" si="148"/>
        <v>0</v>
      </c>
      <c r="E4184" s="87">
        <f t="shared" si="149"/>
        <v>0</v>
      </c>
    </row>
    <row r="4185" spans="1:5" ht="15.75" thickBot="1" x14ac:dyDescent="0.3">
      <c r="A4185" s="81" t="s">
        <v>2454</v>
      </c>
      <c r="B4185" s="93"/>
      <c r="C4185" s="94"/>
      <c r="D4185" s="95">
        <f t="shared" si="148"/>
        <v>0</v>
      </c>
      <c r="E4185" s="95">
        <f t="shared" si="149"/>
        <v>0</v>
      </c>
    </row>
    <row r="4186" spans="1:5" ht="16.5" thickBot="1" x14ac:dyDescent="0.3">
      <c r="A4186" s="96" t="s">
        <v>2821</v>
      </c>
      <c r="B4186" s="97"/>
      <c r="C4186" s="97"/>
      <c r="D4186" s="98" t="s">
        <v>2822</v>
      </c>
      <c r="E4186" s="99">
        <v>1</v>
      </c>
    </row>
    <row r="4187" spans="1:5" ht="15.75" x14ac:dyDescent="0.25">
      <c r="A4187" s="100"/>
      <c r="B4187" s="97"/>
      <c r="C4187" s="101"/>
      <c r="D4187" s="102" t="s">
        <v>2823</v>
      </c>
      <c r="E4187" s="103" t="s">
        <v>2883</v>
      </c>
    </row>
    <row r="4188" spans="1:5" ht="15.75" x14ac:dyDescent="0.25">
      <c r="A4188" s="104"/>
      <c r="B4188" s="105"/>
      <c r="C4188" s="106"/>
      <c r="D4188" s="102" t="s">
        <v>2824</v>
      </c>
      <c r="E4188" s="107" t="s">
        <v>2825</v>
      </c>
    </row>
    <row r="4189" spans="1:5" ht="15.75" x14ac:dyDescent="0.25">
      <c r="A4189" s="108"/>
      <c r="B4189" s="105"/>
      <c r="C4189" s="106"/>
      <c r="D4189" s="102"/>
      <c r="E4189" s="109"/>
    </row>
    <row r="4190" spans="1:5" ht="16.5" thickBot="1" x14ac:dyDescent="0.3">
      <c r="A4190" s="108"/>
      <c r="B4190" s="105"/>
      <c r="C4190" s="106"/>
      <c r="D4190" s="110"/>
      <c r="E4190" s="111"/>
    </row>
    <row r="4191" spans="1:5" ht="15.75" x14ac:dyDescent="0.25">
      <c r="A4191" s="112"/>
      <c r="B4191" s="113"/>
      <c r="C4191" s="114"/>
      <c r="D4191" s="115" t="s">
        <v>2826</v>
      </c>
      <c r="E4191" s="116"/>
    </row>
    <row r="4192" spans="1:5" ht="15.75" x14ac:dyDescent="0.25">
      <c r="A4192" s="104"/>
      <c r="B4192" s="117"/>
      <c r="C4192" s="118"/>
      <c r="D4192" s="119" t="s">
        <v>2827</v>
      </c>
      <c r="E4192" s="120"/>
    </row>
    <row r="4193" spans="1:5" ht="15.75" x14ac:dyDescent="0.25">
      <c r="A4193" s="104"/>
      <c r="B4193" s="117"/>
      <c r="C4193" s="118"/>
      <c r="D4193" s="119" t="s">
        <v>2828</v>
      </c>
      <c r="E4193" s="120"/>
    </row>
    <row r="4194" spans="1:5" ht="15.75" x14ac:dyDescent="0.25">
      <c r="A4194" s="104"/>
      <c r="B4194" s="117"/>
      <c r="C4194" s="118"/>
      <c r="D4194" s="119"/>
      <c r="E4194" s="120"/>
    </row>
    <row r="4195" spans="1:5" ht="15.75" x14ac:dyDescent="0.25">
      <c r="A4195" s="121"/>
      <c r="B4195" s="117"/>
      <c r="C4195" s="118"/>
      <c r="D4195" s="119"/>
      <c r="E4195" s="120"/>
    </row>
    <row r="4196" spans="1:5" x14ac:dyDescent="0.25">
      <c r="A4196" s="121"/>
      <c r="B4196" s="122"/>
      <c r="C4196" s="123"/>
      <c r="D4196" s="122"/>
      <c r="E4196" s="123"/>
    </row>
    <row r="4197" spans="1:5" x14ac:dyDescent="0.25">
      <c r="A4197" s="121"/>
      <c r="B4197" s="122"/>
      <c r="C4197" s="123"/>
      <c r="D4197" s="122"/>
      <c r="E4197" s="123"/>
    </row>
    <row r="4198" spans="1:5" ht="15.75" thickBot="1" x14ac:dyDescent="0.3">
      <c r="A4198" s="121"/>
      <c r="B4198" s="122"/>
      <c r="C4198" s="123"/>
      <c r="D4198" s="124"/>
      <c r="E4198" s="125"/>
    </row>
    <row r="4199" spans="1:5" ht="15.75" x14ac:dyDescent="0.25">
      <c r="A4199" s="121"/>
      <c r="B4199" s="122"/>
      <c r="C4199" s="123"/>
      <c r="D4199" s="126" t="s">
        <v>2829</v>
      </c>
      <c r="E4199" s="123"/>
    </row>
    <row r="4200" spans="1:5" x14ac:dyDescent="0.25">
      <c r="A4200" s="121"/>
      <c r="B4200" s="122"/>
      <c r="C4200" s="123"/>
      <c r="D4200" s="122"/>
      <c r="E4200" s="123"/>
    </row>
    <row r="4201" spans="1:5" x14ac:dyDescent="0.25">
      <c r="A4201" s="121"/>
      <c r="B4201" s="122"/>
      <c r="C4201" s="123"/>
      <c r="D4201" s="122" t="s">
        <v>2830</v>
      </c>
      <c r="E4201" s="123"/>
    </row>
    <row r="4202" spans="1:5" ht="15.75" thickBot="1" x14ac:dyDescent="0.3">
      <c r="A4202" s="127"/>
      <c r="B4202" s="124"/>
      <c r="C4202" s="125"/>
      <c r="D4202" s="122" t="s">
        <v>2831</v>
      </c>
      <c r="E4202" s="123"/>
    </row>
    <row r="4203" spans="1:5" ht="15.75" x14ac:dyDescent="0.25">
      <c r="A4203" s="128" t="s">
        <v>2832</v>
      </c>
      <c r="B4203" s="129"/>
      <c r="C4203" s="129"/>
      <c r="D4203" s="121" t="s">
        <v>2833</v>
      </c>
      <c r="E4203" s="123"/>
    </row>
    <row r="4204" spans="1:5" ht="15.75" x14ac:dyDescent="0.25">
      <c r="A4204" s="130"/>
      <c r="B4204" s="131"/>
      <c r="C4204" s="131"/>
      <c r="D4204" s="132" t="s">
        <v>2834</v>
      </c>
      <c r="E4204" s="120"/>
    </row>
    <row r="4205" spans="1:5" ht="77.25" x14ac:dyDescent="0.25">
      <c r="A4205" s="130"/>
      <c r="B4205" s="131"/>
      <c r="C4205" s="131"/>
      <c r="D4205" s="133" t="s">
        <v>2835</v>
      </c>
      <c r="E4205" s="134"/>
    </row>
    <row r="4206" spans="1:5" x14ac:dyDescent="0.25">
      <c r="A4206" s="130"/>
      <c r="B4206" s="129"/>
      <c r="C4206" s="129"/>
      <c r="D4206" s="135" t="s">
        <v>2836</v>
      </c>
      <c r="E4206" s="136"/>
    </row>
    <row r="4207" spans="1:5" x14ac:dyDescent="0.25">
      <c r="A4207" s="130"/>
      <c r="B4207" s="129"/>
      <c r="C4207" s="129"/>
      <c r="D4207" s="137"/>
      <c r="E4207" s="136"/>
    </row>
    <row r="4208" spans="1:5" x14ac:dyDescent="0.25">
      <c r="A4208" s="130"/>
      <c r="B4208" s="129"/>
      <c r="C4208" s="129"/>
      <c r="D4208" s="121"/>
      <c r="E4208" s="123"/>
    </row>
    <row r="4209" spans="1:5" x14ac:dyDescent="0.25">
      <c r="A4209" s="130"/>
      <c r="B4209" s="129"/>
      <c r="C4209" s="129"/>
      <c r="D4209" s="121"/>
      <c r="E4209" s="123"/>
    </row>
    <row r="4210" spans="1:5" x14ac:dyDescent="0.25">
      <c r="A4210" s="130"/>
      <c r="B4210" s="129"/>
      <c r="C4210" s="129"/>
      <c r="D4210" s="121"/>
      <c r="E4210" s="123"/>
    </row>
    <row r="4211" spans="1:5" ht="15.75" thickBot="1" x14ac:dyDescent="0.3">
      <c r="A4211" s="130"/>
      <c r="B4211" s="129"/>
      <c r="C4211" s="129"/>
      <c r="D4211" s="121"/>
      <c r="E4211" s="123"/>
    </row>
    <row r="4212" spans="1:5" ht="15.75" x14ac:dyDescent="0.25">
      <c r="A4212" s="130"/>
      <c r="B4212" s="129"/>
      <c r="C4212" s="129"/>
      <c r="D4212" s="138" t="s">
        <v>2837</v>
      </c>
      <c r="E4212" s="139">
        <f>SUM(E4167:E4185)</f>
        <v>3.4133771146587759</v>
      </c>
    </row>
    <row r="4213" spans="1:5" ht="15.75" x14ac:dyDescent="0.25">
      <c r="A4213" s="130"/>
      <c r="B4213" s="129"/>
      <c r="C4213" s="129"/>
      <c r="D4213" s="138" t="s">
        <v>2822</v>
      </c>
      <c r="E4213" s="140">
        <f>E4186</f>
        <v>1</v>
      </c>
    </row>
    <row r="4214" spans="1:5" ht="15.75" x14ac:dyDescent="0.25">
      <c r="A4214" s="130"/>
      <c r="B4214" s="129"/>
      <c r="C4214" s="129"/>
      <c r="D4214" s="138" t="s">
        <v>2838</v>
      </c>
      <c r="E4214" s="141">
        <f>E4212/E4213</f>
        <v>3.4133771146587759</v>
      </c>
    </row>
    <row r="4215" spans="1:5" ht="15.75" x14ac:dyDescent="0.25">
      <c r="A4215" s="130"/>
      <c r="B4215" s="129"/>
      <c r="C4215" s="129"/>
      <c r="D4215" s="138" t="s">
        <v>2839</v>
      </c>
      <c r="E4215" s="141">
        <v>0.2</v>
      </c>
    </row>
    <row r="4216" spans="1:5" ht="15.75" x14ac:dyDescent="0.25">
      <c r="A4216" s="130"/>
      <c r="B4216" s="129"/>
      <c r="C4216" s="129"/>
      <c r="D4216" s="138" t="s">
        <v>2840</v>
      </c>
      <c r="E4216" s="141">
        <f>E4214+E4215</f>
        <v>3.6133771146587761</v>
      </c>
    </row>
    <row r="4217" spans="1:5" ht="15.75" x14ac:dyDescent="0.25">
      <c r="A4217" s="130"/>
      <c r="B4217" s="129"/>
      <c r="C4217" s="129"/>
      <c r="D4217" s="138" t="s">
        <v>2841</v>
      </c>
      <c r="E4217" s="142">
        <v>16</v>
      </c>
    </row>
    <row r="4218" spans="1:5" ht="16.5" thickBot="1" x14ac:dyDescent="0.3">
      <c r="A4218" s="143"/>
      <c r="B4218" s="144"/>
      <c r="C4218" s="144"/>
      <c r="D4218" s="138" t="s">
        <v>2842</v>
      </c>
      <c r="E4218" s="145">
        <f>E4216/E4217</f>
        <v>0.22583606966617351</v>
      </c>
    </row>
    <row r="4219" spans="1:5" x14ac:dyDescent="0.25">
      <c r="A4219" s="146"/>
      <c r="B4219" s="147"/>
      <c r="C4219" s="148"/>
      <c r="D4219" s="148"/>
      <c r="E4219" s="149"/>
    </row>
    <row r="4220" spans="1:5" ht="15.75" thickBot="1" x14ac:dyDescent="0.3">
      <c r="A4220" s="150"/>
      <c r="B4220" s="151"/>
      <c r="C4220" s="152"/>
      <c r="D4220" s="152"/>
      <c r="E4220" s="153"/>
    </row>
    <row r="4221" spans="1:5" ht="30" x14ac:dyDescent="0.4">
      <c r="A4221" s="70" t="s">
        <v>2814</v>
      </c>
      <c r="B4221" s="155" t="s">
        <v>2930</v>
      </c>
      <c r="C4221" s="154"/>
      <c r="D4221" s="72"/>
      <c r="E4221" s="73"/>
    </row>
    <row r="4222" spans="1:5" ht="15.75" thickBot="1" x14ac:dyDescent="0.3">
      <c r="A4222" s="74"/>
      <c r="B4222" s="75"/>
      <c r="C4222" s="75"/>
      <c r="D4222" s="75"/>
      <c r="E4222" s="76"/>
    </row>
    <row r="4223" spans="1:5" ht="15.75" thickBot="1" x14ac:dyDescent="0.3">
      <c r="A4223" s="77" t="s">
        <v>2816</v>
      </c>
      <c r="B4223" s="78" t="s">
        <v>2817</v>
      </c>
      <c r="C4223" s="79" t="s">
        <v>2818</v>
      </c>
      <c r="D4223" s="79" t="s">
        <v>2819</v>
      </c>
      <c r="E4223" s="80" t="s">
        <v>2820</v>
      </c>
    </row>
    <row r="4224" spans="1:5" ht="15.75" x14ac:dyDescent="0.25">
      <c r="A4224" s="81" t="s">
        <v>876</v>
      </c>
      <c r="B4224" s="82">
        <v>1.2</v>
      </c>
      <c r="C4224" s="83"/>
      <c r="D4224" s="84">
        <f t="shared" ref="D4224:D4242" si="150">IF($A4224&lt;&gt;"",VLOOKUP($A4224,PRODUITS_ET_RECETTES,4,FALSE),"")</f>
        <v>46</v>
      </c>
      <c r="E4224" s="84">
        <f t="shared" ref="E4224:E4242" si="151">SUM(B4224*D4224)</f>
        <v>55.199999999999996</v>
      </c>
    </row>
    <row r="4225" spans="1:5" ht="15.75" x14ac:dyDescent="0.25">
      <c r="A4225" s="81" t="s">
        <v>235</v>
      </c>
      <c r="B4225" s="85">
        <v>0.03</v>
      </c>
      <c r="C4225" s="86"/>
      <c r="D4225" s="87">
        <f t="shared" si="150"/>
        <v>29.885100000000001</v>
      </c>
      <c r="E4225" s="87">
        <f t="shared" si="151"/>
        <v>0.89655300000000004</v>
      </c>
    </row>
    <row r="4226" spans="1:5" ht="15.75" x14ac:dyDescent="0.25">
      <c r="A4226" s="81" t="s">
        <v>2215</v>
      </c>
      <c r="B4226" s="82">
        <v>5.0000000000000001E-3</v>
      </c>
      <c r="C4226" s="83"/>
      <c r="D4226" s="84">
        <f t="shared" si="150"/>
        <v>10</v>
      </c>
      <c r="E4226" s="84">
        <f t="shared" si="151"/>
        <v>0.05</v>
      </c>
    </row>
    <row r="4227" spans="1:5" ht="15.75" x14ac:dyDescent="0.25">
      <c r="A4227" s="81" t="s">
        <v>2209</v>
      </c>
      <c r="B4227" s="85">
        <v>5.0000000000000001E-3</v>
      </c>
      <c r="C4227" s="86"/>
      <c r="D4227" s="87">
        <f t="shared" si="150"/>
        <v>1.5250000000000001</v>
      </c>
      <c r="E4227" s="87">
        <f t="shared" si="151"/>
        <v>7.6250000000000007E-3</v>
      </c>
    </row>
    <row r="4228" spans="1:5" ht="15.75" x14ac:dyDescent="0.25">
      <c r="A4228" s="81" t="s">
        <v>1723</v>
      </c>
      <c r="B4228" s="82">
        <v>2E-3</v>
      </c>
      <c r="C4228" s="83"/>
      <c r="D4228" s="84">
        <f t="shared" si="150"/>
        <v>9</v>
      </c>
      <c r="E4228" s="84">
        <f t="shared" si="151"/>
        <v>1.8000000000000002E-2</v>
      </c>
    </row>
    <row r="4229" spans="1:5" x14ac:dyDescent="0.25">
      <c r="A4229" s="81" t="s">
        <v>2260</v>
      </c>
      <c r="B4229" s="85">
        <v>0.02</v>
      </c>
      <c r="C4229" s="88"/>
      <c r="D4229" s="87">
        <f t="shared" si="150"/>
        <v>1.4155</v>
      </c>
      <c r="E4229" s="87">
        <f t="shared" si="151"/>
        <v>2.8310000000000002E-2</v>
      </c>
    </row>
    <row r="4230" spans="1:5" x14ac:dyDescent="0.25">
      <c r="A4230" s="81" t="s">
        <v>1526</v>
      </c>
      <c r="B4230" s="82">
        <v>10</v>
      </c>
      <c r="C4230" s="89"/>
      <c r="D4230" s="84">
        <f t="shared" si="150"/>
        <v>0.30296875000000001</v>
      </c>
      <c r="E4230" s="84">
        <f t="shared" si="151"/>
        <v>3.0296875000000001</v>
      </c>
    </row>
    <row r="4231" spans="1:5" x14ac:dyDescent="0.25">
      <c r="A4231" s="81" t="s">
        <v>1885</v>
      </c>
      <c r="B4231" s="85">
        <v>1</v>
      </c>
      <c r="C4231" s="88"/>
      <c r="D4231" s="87">
        <f t="shared" si="150"/>
        <v>3.97</v>
      </c>
      <c r="E4231" s="87">
        <f t="shared" si="151"/>
        <v>3.97</v>
      </c>
    </row>
    <row r="4232" spans="1:5" x14ac:dyDescent="0.25">
      <c r="A4232" s="81" t="s">
        <v>1022</v>
      </c>
      <c r="B4232" s="82">
        <v>0.01</v>
      </c>
      <c r="C4232" s="89"/>
      <c r="D4232" s="84">
        <f t="shared" si="150"/>
        <v>5.609</v>
      </c>
      <c r="E4232" s="84">
        <f t="shared" si="151"/>
        <v>5.6090000000000001E-2</v>
      </c>
    </row>
    <row r="4233" spans="1:5" x14ac:dyDescent="0.25">
      <c r="A4233" s="81" t="s">
        <v>1005</v>
      </c>
      <c r="B4233" s="85">
        <v>0.01</v>
      </c>
      <c r="C4233" s="88"/>
      <c r="D4233" s="87">
        <f t="shared" si="150"/>
        <v>1.8125</v>
      </c>
      <c r="E4233" s="87">
        <f t="shared" si="151"/>
        <v>1.8124999999999999E-2</v>
      </c>
    </row>
    <row r="4234" spans="1:5" x14ac:dyDescent="0.25">
      <c r="A4234" s="81" t="s">
        <v>1447</v>
      </c>
      <c r="B4234" s="82">
        <v>0.25</v>
      </c>
      <c r="C4234" s="89"/>
      <c r="D4234" s="84">
        <f t="shared" si="150"/>
        <v>2.2506619593998236</v>
      </c>
      <c r="E4234" s="84">
        <f t="shared" si="151"/>
        <v>0.5626654898499559</v>
      </c>
    </row>
    <row r="4235" spans="1:5" x14ac:dyDescent="0.25">
      <c r="A4235" s="81" t="s">
        <v>15</v>
      </c>
      <c r="B4235" s="85">
        <v>0.1</v>
      </c>
      <c r="C4235" s="88"/>
      <c r="D4235" s="87">
        <f t="shared" si="150"/>
        <v>4.2079646017699117</v>
      </c>
      <c r="E4235" s="87">
        <f t="shared" si="151"/>
        <v>0.42079646017699118</v>
      </c>
    </row>
    <row r="4236" spans="1:5" x14ac:dyDescent="0.25">
      <c r="A4236" s="81" t="s">
        <v>2454</v>
      </c>
      <c r="B4236" s="82"/>
      <c r="C4236" s="89"/>
      <c r="D4236" s="84">
        <f t="shared" si="150"/>
        <v>0</v>
      </c>
      <c r="E4236" s="84">
        <f t="shared" si="151"/>
        <v>0</v>
      </c>
    </row>
    <row r="4237" spans="1:5" x14ac:dyDescent="0.25">
      <c r="A4237" s="81" t="s">
        <v>2454</v>
      </c>
      <c r="B4237" s="85"/>
      <c r="C4237" s="88"/>
      <c r="D4237" s="87">
        <f t="shared" si="150"/>
        <v>0</v>
      </c>
      <c r="E4237" s="87">
        <f t="shared" si="151"/>
        <v>0</v>
      </c>
    </row>
    <row r="4238" spans="1:5" x14ac:dyDescent="0.25">
      <c r="A4238" s="81" t="s">
        <v>2454</v>
      </c>
      <c r="B4238" s="82"/>
      <c r="C4238" s="89"/>
      <c r="D4238" s="84">
        <f t="shared" si="150"/>
        <v>0</v>
      </c>
      <c r="E4238" s="84">
        <f t="shared" si="151"/>
        <v>0</v>
      </c>
    </row>
    <row r="4239" spans="1:5" x14ac:dyDescent="0.25">
      <c r="A4239" s="81" t="s">
        <v>2454</v>
      </c>
      <c r="B4239" s="90"/>
      <c r="C4239" s="91"/>
      <c r="D4239" s="92">
        <f t="shared" si="150"/>
        <v>0</v>
      </c>
      <c r="E4239" s="92">
        <f t="shared" si="151"/>
        <v>0</v>
      </c>
    </row>
    <row r="4240" spans="1:5" x14ac:dyDescent="0.25">
      <c r="A4240" s="81" t="s">
        <v>2454</v>
      </c>
      <c r="B4240" s="82"/>
      <c r="C4240" s="89"/>
      <c r="D4240" s="84">
        <f t="shared" si="150"/>
        <v>0</v>
      </c>
      <c r="E4240" s="84">
        <f t="shared" si="151"/>
        <v>0</v>
      </c>
    </row>
    <row r="4241" spans="1:5" x14ac:dyDescent="0.25">
      <c r="A4241" s="81" t="s">
        <v>2454</v>
      </c>
      <c r="B4241" s="85"/>
      <c r="C4241" s="88"/>
      <c r="D4241" s="87">
        <f t="shared" si="150"/>
        <v>0</v>
      </c>
      <c r="E4241" s="87">
        <f t="shared" si="151"/>
        <v>0</v>
      </c>
    </row>
    <row r="4242" spans="1:5" ht="15.75" thickBot="1" x14ac:dyDescent="0.3">
      <c r="A4242" s="81" t="s">
        <v>2454</v>
      </c>
      <c r="B4242" s="93"/>
      <c r="C4242" s="94"/>
      <c r="D4242" s="95">
        <f t="shared" si="150"/>
        <v>0</v>
      </c>
      <c r="E4242" s="95">
        <f t="shared" si="151"/>
        <v>0</v>
      </c>
    </row>
    <row r="4243" spans="1:5" ht="16.5" thickBot="1" x14ac:dyDescent="0.3">
      <c r="A4243" s="96" t="s">
        <v>2821</v>
      </c>
      <c r="B4243" s="97"/>
      <c r="C4243" s="97"/>
      <c r="D4243" s="98" t="s">
        <v>2822</v>
      </c>
      <c r="E4243" s="99">
        <v>1</v>
      </c>
    </row>
    <row r="4244" spans="1:5" ht="15.75" x14ac:dyDescent="0.25">
      <c r="A4244" s="100"/>
      <c r="B4244" s="97"/>
      <c r="C4244" s="101"/>
      <c r="D4244" s="102" t="s">
        <v>2823</v>
      </c>
      <c r="E4244" s="103" t="s">
        <v>2552</v>
      </c>
    </row>
    <row r="4245" spans="1:5" ht="15.75" x14ac:dyDescent="0.25">
      <c r="A4245" s="104"/>
      <c r="B4245" s="105"/>
      <c r="C4245" s="106"/>
      <c r="D4245" s="102" t="s">
        <v>2824</v>
      </c>
      <c r="E4245" s="107" t="s">
        <v>2825</v>
      </c>
    </row>
    <row r="4246" spans="1:5" ht="15.75" x14ac:dyDescent="0.25">
      <c r="A4246" s="108"/>
      <c r="B4246" s="105"/>
      <c r="C4246" s="106"/>
      <c r="D4246" s="102"/>
      <c r="E4246" s="109"/>
    </row>
    <row r="4247" spans="1:5" ht="16.5" thickBot="1" x14ac:dyDescent="0.3">
      <c r="A4247" s="108"/>
      <c r="B4247" s="105"/>
      <c r="C4247" s="106"/>
      <c r="D4247" s="110"/>
      <c r="E4247" s="111"/>
    </row>
    <row r="4248" spans="1:5" ht="15.75" x14ac:dyDescent="0.25">
      <c r="A4248" s="112"/>
      <c r="B4248" s="113"/>
      <c r="C4248" s="114"/>
      <c r="D4248" s="115" t="s">
        <v>2826</v>
      </c>
      <c r="E4248" s="116"/>
    </row>
    <row r="4249" spans="1:5" ht="15.75" x14ac:dyDescent="0.25">
      <c r="A4249" s="104"/>
      <c r="B4249" s="117"/>
      <c r="C4249" s="118"/>
      <c r="D4249" s="119" t="s">
        <v>2827</v>
      </c>
      <c r="E4249" s="120"/>
    </row>
    <row r="4250" spans="1:5" ht="15.75" x14ac:dyDescent="0.25">
      <c r="A4250" s="104"/>
      <c r="B4250" s="117"/>
      <c r="C4250" s="118"/>
      <c r="D4250" s="119" t="s">
        <v>2828</v>
      </c>
      <c r="E4250" s="120"/>
    </row>
    <row r="4251" spans="1:5" ht="15.75" x14ac:dyDescent="0.25">
      <c r="A4251" s="104"/>
      <c r="B4251" s="117"/>
      <c r="C4251" s="118"/>
      <c r="D4251" s="119"/>
      <c r="E4251" s="120"/>
    </row>
    <row r="4252" spans="1:5" ht="15.75" x14ac:dyDescent="0.25">
      <c r="A4252" s="121"/>
      <c r="B4252" s="117"/>
      <c r="C4252" s="118"/>
      <c r="D4252" s="119"/>
      <c r="E4252" s="120"/>
    </row>
    <row r="4253" spans="1:5" x14ac:dyDescent="0.25">
      <c r="A4253" s="121"/>
      <c r="B4253" s="122"/>
      <c r="C4253" s="123"/>
      <c r="D4253" s="122"/>
      <c r="E4253" s="123"/>
    </row>
    <row r="4254" spans="1:5" x14ac:dyDescent="0.25">
      <c r="A4254" s="121"/>
      <c r="B4254" s="122"/>
      <c r="C4254" s="123"/>
      <c r="D4254" s="122"/>
      <c r="E4254" s="123"/>
    </row>
    <row r="4255" spans="1:5" ht="15.75" thickBot="1" x14ac:dyDescent="0.3">
      <c r="A4255" s="121"/>
      <c r="B4255" s="122"/>
      <c r="C4255" s="123"/>
      <c r="D4255" s="124"/>
      <c r="E4255" s="125"/>
    </row>
    <row r="4256" spans="1:5" ht="15.75" x14ac:dyDescent="0.25">
      <c r="A4256" s="121"/>
      <c r="B4256" s="122"/>
      <c r="C4256" s="123"/>
      <c r="D4256" s="126" t="s">
        <v>2829</v>
      </c>
      <c r="E4256" s="123"/>
    </row>
    <row r="4257" spans="1:5" x14ac:dyDescent="0.25">
      <c r="A4257" s="121"/>
      <c r="B4257" s="122"/>
      <c r="C4257" s="123"/>
      <c r="D4257" s="122"/>
      <c r="E4257" s="123"/>
    </row>
    <row r="4258" spans="1:5" x14ac:dyDescent="0.25">
      <c r="A4258" s="121"/>
      <c r="B4258" s="122"/>
      <c r="C4258" s="123"/>
      <c r="D4258" s="122" t="s">
        <v>2830</v>
      </c>
      <c r="E4258" s="123"/>
    </row>
    <row r="4259" spans="1:5" ht="15.75" thickBot="1" x14ac:dyDescent="0.3">
      <c r="A4259" s="127"/>
      <c r="B4259" s="124"/>
      <c r="C4259" s="125"/>
      <c r="D4259" s="122" t="s">
        <v>2831</v>
      </c>
      <c r="E4259" s="123"/>
    </row>
    <row r="4260" spans="1:5" ht="15.75" x14ac:dyDescent="0.25">
      <c r="A4260" s="128" t="s">
        <v>2832</v>
      </c>
      <c r="B4260" s="129"/>
      <c r="C4260" s="129"/>
      <c r="D4260" s="121" t="s">
        <v>2833</v>
      </c>
      <c r="E4260" s="123"/>
    </row>
    <row r="4261" spans="1:5" ht="15.75" x14ac:dyDescent="0.25">
      <c r="A4261" s="130"/>
      <c r="B4261" s="131"/>
      <c r="C4261" s="131"/>
      <c r="D4261" s="132" t="s">
        <v>2834</v>
      </c>
      <c r="E4261" s="120"/>
    </row>
    <row r="4262" spans="1:5" ht="77.25" x14ac:dyDescent="0.25">
      <c r="A4262" s="130"/>
      <c r="B4262" s="131"/>
      <c r="C4262" s="131"/>
      <c r="D4262" s="133" t="s">
        <v>2835</v>
      </c>
      <c r="E4262" s="134"/>
    </row>
    <row r="4263" spans="1:5" x14ac:dyDescent="0.25">
      <c r="A4263" s="130"/>
      <c r="B4263" s="129"/>
      <c r="C4263" s="129"/>
      <c r="D4263" s="135" t="s">
        <v>2836</v>
      </c>
      <c r="E4263" s="136"/>
    </row>
    <row r="4264" spans="1:5" x14ac:dyDescent="0.25">
      <c r="A4264" s="130"/>
      <c r="B4264" s="129"/>
      <c r="C4264" s="129"/>
      <c r="D4264" s="137"/>
      <c r="E4264" s="136"/>
    </row>
    <row r="4265" spans="1:5" x14ac:dyDescent="0.25">
      <c r="A4265" s="130"/>
      <c r="B4265" s="129"/>
      <c r="C4265" s="129"/>
      <c r="D4265" s="121"/>
      <c r="E4265" s="123"/>
    </row>
    <row r="4266" spans="1:5" x14ac:dyDescent="0.25">
      <c r="A4266" s="130"/>
      <c r="B4266" s="129"/>
      <c r="C4266" s="129"/>
      <c r="D4266" s="121"/>
      <c r="E4266" s="123"/>
    </row>
    <row r="4267" spans="1:5" x14ac:dyDescent="0.25">
      <c r="A4267" s="130"/>
      <c r="B4267" s="129"/>
      <c r="C4267" s="129"/>
      <c r="D4267" s="121"/>
      <c r="E4267" s="123"/>
    </row>
    <row r="4268" spans="1:5" ht="15.75" thickBot="1" x14ac:dyDescent="0.3">
      <c r="A4268" s="130"/>
      <c r="B4268" s="129"/>
      <c r="C4268" s="129"/>
      <c r="D4268" s="121"/>
      <c r="E4268" s="123"/>
    </row>
    <row r="4269" spans="1:5" ht="15.75" x14ac:dyDescent="0.25">
      <c r="A4269" s="130"/>
      <c r="B4269" s="129"/>
      <c r="C4269" s="129"/>
      <c r="D4269" s="138" t="s">
        <v>2837</v>
      </c>
      <c r="E4269" s="139">
        <f>SUM(E4224:E4242)</f>
        <v>64.257852450026931</v>
      </c>
    </row>
    <row r="4270" spans="1:5" ht="15.75" x14ac:dyDescent="0.25">
      <c r="A4270" s="130"/>
      <c r="B4270" s="129"/>
      <c r="C4270" s="129"/>
      <c r="D4270" s="138" t="s">
        <v>2822</v>
      </c>
      <c r="E4270" s="140">
        <v>15</v>
      </c>
    </row>
    <row r="4271" spans="1:5" ht="15.75" x14ac:dyDescent="0.25">
      <c r="A4271" s="130"/>
      <c r="B4271" s="129"/>
      <c r="C4271" s="129"/>
      <c r="D4271" s="138" t="s">
        <v>2838</v>
      </c>
      <c r="E4271" s="141">
        <f>E4269/E4270</f>
        <v>4.2838568300017954</v>
      </c>
    </row>
    <row r="4272" spans="1:5" ht="15.75" x14ac:dyDescent="0.25">
      <c r="A4272" s="130"/>
      <c r="B4272" s="129"/>
      <c r="C4272" s="129"/>
      <c r="D4272" s="138" t="s">
        <v>2839</v>
      </c>
      <c r="E4272" s="141">
        <v>0.2</v>
      </c>
    </row>
    <row r="4273" spans="1:5" ht="15.75" x14ac:dyDescent="0.25">
      <c r="A4273" s="130"/>
      <c r="B4273" s="129"/>
      <c r="C4273" s="129"/>
      <c r="D4273" s="138" t="s">
        <v>2840</v>
      </c>
      <c r="E4273" s="141">
        <f>E4271+E4272</f>
        <v>4.4838568300017956</v>
      </c>
    </row>
    <row r="4274" spans="1:5" ht="15.75" x14ac:dyDescent="0.25">
      <c r="A4274" s="130"/>
      <c r="B4274" s="129"/>
      <c r="C4274" s="129"/>
      <c r="D4274" s="138" t="s">
        <v>2841</v>
      </c>
      <c r="E4274" s="142">
        <v>16</v>
      </c>
    </row>
    <row r="4275" spans="1:5" ht="16.5" thickBot="1" x14ac:dyDescent="0.3">
      <c r="A4275" s="143"/>
      <c r="B4275" s="144"/>
      <c r="C4275" s="144"/>
      <c r="D4275" s="138" t="s">
        <v>2842</v>
      </c>
      <c r="E4275" s="145">
        <f>E4273/E4274</f>
        <v>0.28024105187511222</v>
      </c>
    </row>
    <row r="4276" spans="1:5" x14ac:dyDescent="0.25">
      <c r="A4276" s="146"/>
      <c r="B4276" s="147"/>
      <c r="C4276" s="148"/>
      <c r="D4276" s="148"/>
      <c r="E4276" s="149"/>
    </row>
    <row r="4277" spans="1:5" ht="15.75" thickBot="1" x14ac:dyDescent="0.3">
      <c r="A4277" s="150"/>
      <c r="B4277" s="151"/>
      <c r="C4277" s="152"/>
      <c r="D4277" s="152"/>
      <c r="E4277" s="153"/>
    </row>
    <row r="4278" spans="1:5" ht="30" x14ac:dyDescent="0.4">
      <c r="A4278" s="70" t="s">
        <v>2814</v>
      </c>
      <c r="B4278" s="155" t="s">
        <v>2931</v>
      </c>
      <c r="C4278" s="154"/>
      <c r="D4278" s="72"/>
      <c r="E4278" s="73"/>
    </row>
    <row r="4279" spans="1:5" ht="15.75" thickBot="1" x14ac:dyDescent="0.3">
      <c r="A4279" s="74"/>
      <c r="B4279" s="75"/>
      <c r="C4279" s="75"/>
      <c r="D4279" s="75"/>
      <c r="E4279" s="76"/>
    </row>
    <row r="4280" spans="1:5" ht="15.75" thickBot="1" x14ac:dyDescent="0.3">
      <c r="A4280" s="77" t="s">
        <v>2816</v>
      </c>
      <c r="B4280" s="78" t="s">
        <v>2817</v>
      </c>
      <c r="C4280" s="79" t="s">
        <v>2818</v>
      </c>
      <c r="D4280" s="79" t="s">
        <v>2819</v>
      </c>
      <c r="E4280" s="80" t="s">
        <v>2820</v>
      </c>
    </row>
    <row r="4281" spans="1:5" ht="15.75" x14ac:dyDescent="0.25">
      <c r="A4281" s="81" t="s">
        <v>1806</v>
      </c>
      <c r="B4281" s="82">
        <v>0.08</v>
      </c>
      <c r="C4281" s="83"/>
      <c r="D4281" s="84">
        <f t="shared" ref="D4281:D4299" si="152">IF($A4281&lt;&gt;"",VLOOKUP($A4281,PRODUITS_ET_RECETTES,4,FALSE),"")</f>
        <v>25</v>
      </c>
      <c r="E4281" s="84">
        <f t="shared" ref="E4281:E4299" si="153">SUM(B4281*D4281)</f>
        <v>2</v>
      </c>
    </row>
    <row r="4282" spans="1:5" ht="15.75" x14ac:dyDescent="0.25">
      <c r="A4282" s="81" t="s">
        <v>2233</v>
      </c>
      <c r="B4282" s="85">
        <v>0.08</v>
      </c>
      <c r="C4282" s="86"/>
      <c r="D4282" s="87">
        <f t="shared" si="152"/>
        <v>16.5</v>
      </c>
      <c r="E4282" s="87">
        <f t="shared" si="153"/>
        <v>1.32</v>
      </c>
    </row>
    <row r="4283" spans="1:5" ht="15.75" x14ac:dyDescent="0.25">
      <c r="A4283" s="81" t="s">
        <v>2012</v>
      </c>
      <c r="B4283" s="82">
        <v>0.08</v>
      </c>
      <c r="C4283" s="83"/>
      <c r="D4283" s="84">
        <f t="shared" si="152"/>
        <v>15.52</v>
      </c>
      <c r="E4283" s="84">
        <f t="shared" si="153"/>
        <v>1.2416</v>
      </c>
    </row>
    <row r="4284" spans="1:5" ht="15.75" x14ac:dyDescent="0.25">
      <c r="A4284" s="81" t="s">
        <v>1442</v>
      </c>
      <c r="B4284" s="85">
        <v>0.05</v>
      </c>
      <c r="C4284" s="86"/>
      <c r="D4284" s="87">
        <f t="shared" si="152"/>
        <v>6.5027959163639295</v>
      </c>
      <c r="E4284" s="87">
        <f t="shared" si="153"/>
        <v>0.32513979581819652</v>
      </c>
    </row>
    <row r="4285" spans="1:5" ht="15.75" x14ac:dyDescent="0.25">
      <c r="A4285" s="81" t="s">
        <v>1382</v>
      </c>
      <c r="B4285" s="82">
        <v>0.05</v>
      </c>
      <c r="C4285" s="83"/>
      <c r="D4285" s="84">
        <f t="shared" si="152"/>
        <v>3.722826086956522</v>
      </c>
      <c r="E4285" s="84">
        <f t="shared" si="153"/>
        <v>0.18614130434782611</v>
      </c>
    </row>
    <row r="4286" spans="1:5" x14ac:dyDescent="0.25">
      <c r="A4286" s="81" t="s">
        <v>1519</v>
      </c>
      <c r="B4286" s="85">
        <v>0.2</v>
      </c>
      <c r="C4286" s="88"/>
      <c r="D4286" s="87">
        <f t="shared" si="152"/>
        <v>0.72083333333333333</v>
      </c>
      <c r="E4286" s="87">
        <f t="shared" si="153"/>
        <v>0.14416666666666667</v>
      </c>
    </row>
    <row r="4287" spans="1:5" x14ac:dyDescent="0.25">
      <c r="A4287" s="81" t="s">
        <v>880</v>
      </c>
      <c r="B4287" s="82"/>
      <c r="C4287" s="89"/>
      <c r="D4287" s="84">
        <f t="shared" si="152"/>
        <v>4.4838568300017956</v>
      </c>
      <c r="E4287" s="84">
        <f t="shared" si="153"/>
        <v>0</v>
      </c>
    </row>
    <row r="4288" spans="1:5" x14ac:dyDescent="0.25">
      <c r="A4288" s="81" t="s">
        <v>2329</v>
      </c>
      <c r="B4288" s="85">
        <v>1</v>
      </c>
      <c r="C4288" s="88"/>
      <c r="D4288" s="87">
        <f t="shared" si="152"/>
        <v>2.1151912359136102</v>
      </c>
      <c r="E4288" s="87">
        <f t="shared" si="153"/>
        <v>2.1151912359136102</v>
      </c>
    </row>
    <row r="4289" spans="1:5" x14ac:dyDescent="0.25">
      <c r="A4289" s="81" t="s">
        <v>2454</v>
      </c>
      <c r="B4289" s="82"/>
      <c r="C4289" s="89"/>
      <c r="D4289" s="84">
        <f t="shared" si="152"/>
        <v>0</v>
      </c>
      <c r="E4289" s="84">
        <f t="shared" si="153"/>
        <v>0</v>
      </c>
    </row>
    <row r="4290" spans="1:5" x14ac:dyDescent="0.25">
      <c r="A4290" s="81" t="s">
        <v>2454</v>
      </c>
      <c r="B4290" s="85"/>
      <c r="C4290" s="88"/>
      <c r="D4290" s="87">
        <f t="shared" si="152"/>
        <v>0</v>
      </c>
      <c r="E4290" s="87">
        <f t="shared" si="153"/>
        <v>0</v>
      </c>
    </row>
    <row r="4291" spans="1:5" x14ac:dyDescent="0.25">
      <c r="A4291" s="81" t="s">
        <v>2454</v>
      </c>
      <c r="B4291" s="82"/>
      <c r="C4291" s="89"/>
      <c r="D4291" s="84">
        <f t="shared" si="152"/>
        <v>0</v>
      </c>
      <c r="E4291" s="84">
        <f t="shared" si="153"/>
        <v>0</v>
      </c>
    </row>
    <row r="4292" spans="1:5" x14ac:dyDescent="0.25">
      <c r="A4292" s="81" t="s">
        <v>2454</v>
      </c>
      <c r="B4292" s="85"/>
      <c r="C4292" s="88"/>
      <c r="D4292" s="87">
        <f t="shared" si="152"/>
        <v>0</v>
      </c>
      <c r="E4292" s="87">
        <f t="shared" si="153"/>
        <v>0</v>
      </c>
    </row>
    <row r="4293" spans="1:5" x14ac:dyDescent="0.25">
      <c r="A4293" s="81" t="s">
        <v>2454</v>
      </c>
      <c r="B4293" s="82"/>
      <c r="C4293" s="89"/>
      <c r="D4293" s="84">
        <f t="shared" si="152"/>
        <v>0</v>
      </c>
      <c r="E4293" s="84">
        <f t="shared" si="153"/>
        <v>0</v>
      </c>
    </row>
    <row r="4294" spans="1:5" x14ac:dyDescent="0.25">
      <c r="A4294" s="81" t="s">
        <v>2454</v>
      </c>
      <c r="B4294" s="85"/>
      <c r="C4294" s="88"/>
      <c r="D4294" s="87">
        <f t="shared" si="152"/>
        <v>0</v>
      </c>
      <c r="E4294" s="87">
        <f t="shared" si="153"/>
        <v>0</v>
      </c>
    </row>
    <row r="4295" spans="1:5" x14ac:dyDescent="0.25">
      <c r="A4295" s="81" t="s">
        <v>2454</v>
      </c>
      <c r="B4295" s="82"/>
      <c r="C4295" s="89"/>
      <c r="D4295" s="84">
        <f t="shared" si="152"/>
        <v>0</v>
      </c>
      <c r="E4295" s="84">
        <f t="shared" si="153"/>
        <v>0</v>
      </c>
    </row>
    <row r="4296" spans="1:5" x14ac:dyDescent="0.25">
      <c r="A4296" s="81" t="s">
        <v>2454</v>
      </c>
      <c r="B4296" s="90"/>
      <c r="C4296" s="91"/>
      <c r="D4296" s="92">
        <f t="shared" si="152"/>
        <v>0</v>
      </c>
      <c r="E4296" s="92">
        <f t="shared" si="153"/>
        <v>0</v>
      </c>
    </row>
    <row r="4297" spans="1:5" x14ac:dyDescent="0.25">
      <c r="A4297" s="81" t="s">
        <v>2454</v>
      </c>
      <c r="B4297" s="82"/>
      <c r="C4297" s="89"/>
      <c r="D4297" s="84">
        <f t="shared" si="152"/>
        <v>0</v>
      </c>
      <c r="E4297" s="84">
        <f t="shared" si="153"/>
        <v>0</v>
      </c>
    </row>
    <row r="4298" spans="1:5" x14ac:dyDescent="0.25">
      <c r="A4298" s="81" t="s">
        <v>2454</v>
      </c>
      <c r="B4298" s="85"/>
      <c r="C4298" s="88"/>
      <c r="D4298" s="87">
        <f t="shared" si="152"/>
        <v>0</v>
      </c>
      <c r="E4298" s="87">
        <f t="shared" si="153"/>
        <v>0</v>
      </c>
    </row>
    <row r="4299" spans="1:5" ht="15.75" thickBot="1" x14ac:dyDescent="0.3">
      <c r="A4299" s="81" t="s">
        <v>2454</v>
      </c>
      <c r="B4299" s="93"/>
      <c r="C4299" s="94"/>
      <c r="D4299" s="95">
        <f t="shared" si="152"/>
        <v>0</v>
      </c>
      <c r="E4299" s="95">
        <f t="shared" si="153"/>
        <v>0</v>
      </c>
    </row>
    <row r="4300" spans="1:5" ht="16.5" thickBot="1" x14ac:dyDescent="0.3">
      <c r="A4300" s="96" t="s">
        <v>2821</v>
      </c>
      <c r="B4300" s="97"/>
      <c r="C4300" s="97"/>
      <c r="D4300" s="98" t="s">
        <v>2822</v>
      </c>
      <c r="E4300" s="99">
        <v>1</v>
      </c>
    </row>
    <row r="4301" spans="1:5" ht="15.75" x14ac:dyDescent="0.25">
      <c r="A4301" s="100"/>
      <c r="B4301" s="97"/>
      <c r="C4301" s="101"/>
      <c r="D4301" s="102" t="s">
        <v>2823</v>
      </c>
      <c r="E4301" s="103" t="s">
        <v>2551</v>
      </c>
    </row>
    <row r="4302" spans="1:5" ht="15.75" x14ac:dyDescent="0.25">
      <c r="A4302" s="104"/>
      <c r="B4302" s="105"/>
      <c r="C4302" s="106"/>
      <c r="D4302" s="102" t="s">
        <v>2824</v>
      </c>
      <c r="E4302" s="107" t="s">
        <v>2825</v>
      </c>
    </row>
    <row r="4303" spans="1:5" ht="15.75" x14ac:dyDescent="0.25">
      <c r="A4303" s="108"/>
      <c r="B4303" s="105"/>
      <c r="C4303" s="106"/>
      <c r="D4303" s="102"/>
      <c r="E4303" s="109"/>
    </row>
    <row r="4304" spans="1:5" ht="16.5" thickBot="1" x14ac:dyDescent="0.3">
      <c r="A4304" s="108"/>
      <c r="B4304" s="105"/>
      <c r="C4304" s="106"/>
      <c r="D4304" s="110"/>
      <c r="E4304" s="111"/>
    </row>
    <row r="4305" spans="1:5" ht="15.75" x14ac:dyDescent="0.25">
      <c r="A4305" s="112"/>
      <c r="B4305" s="113"/>
      <c r="C4305" s="114"/>
      <c r="D4305" s="115" t="s">
        <v>2826</v>
      </c>
      <c r="E4305" s="116"/>
    </row>
    <row r="4306" spans="1:5" ht="15.75" x14ac:dyDescent="0.25">
      <c r="A4306" s="104"/>
      <c r="B4306" s="117"/>
      <c r="C4306" s="118"/>
      <c r="D4306" s="119" t="s">
        <v>2827</v>
      </c>
      <c r="E4306" s="120"/>
    </row>
    <row r="4307" spans="1:5" ht="15.75" x14ac:dyDescent="0.25">
      <c r="A4307" s="104"/>
      <c r="B4307" s="117"/>
      <c r="C4307" s="118"/>
      <c r="D4307" s="119" t="s">
        <v>2828</v>
      </c>
      <c r="E4307" s="120"/>
    </row>
    <row r="4308" spans="1:5" ht="15.75" x14ac:dyDescent="0.25">
      <c r="A4308" s="104"/>
      <c r="B4308" s="117"/>
      <c r="C4308" s="118"/>
      <c r="D4308" s="119"/>
      <c r="E4308" s="120"/>
    </row>
    <row r="4309" spans="1:5" ht="15.75" x14ac:dyDescent="0.25">
      <c r="A4309" s="121"/>
      <c r="B4309" s="117"/>
      <c r="C4309" s="118"/>
      <c r="D4309" s="119"/>
      <c r="E4309" s="120"/>
    </row>
    <row r="4310" spans="1:5" x14ac:dyDescent="0.25">
      <c r="A4310" s="121"/>
      <c r="B4310" s="122"/>
      <c r="C4310" s="123"/>
      <c r="D4310" s="122"/>
      <c r="E4310" s="123"/>
    </row>
    <row r="4311" spans="1:5" x14ac:dyDescent="0.25">
      <c r="A4311" s="121"/>
      <c r="B4311" s="122"/>
      <c r="C4311" s="123"/>
      <c r="D4311" s="122"/>
      <c r="E4311" s="123"/>
    </row>
    <row r="4312" spans="1:5" ht="15.75" thickBot="1" x14ac:dyDescent="0.3">
      <c r="A4312" s="121"/>
      <c r="B4312" s="122"/>
      <c r="C4312" s="123"/>
      <c r="D4312" s="124"/>
      <c r="E4312" s="125"/>
    </row>
    <row r="4313" spans="1:5" ht="15.75" x14ac:dyDescent="0.25">
      <c r="A4313" s="121"/>
      <c r="B4313" s="122"/>
      <c r="C4313" s="123"/>
      <c r="D4313" s="126" t="s">
        <v>2829</v>
      </c>
      <c r="E4313" s="123"/>
    </row>
    <row r="4314" spans="1:5" x14ac:dyDescent="0.25">
      <c r="A4314" s="121"/>
      <c r="B4314" s="122"/>
      <c r="C4314" s="123"/>
      <c r="D4314" s="122"/>
      <c r="E4314" s="123"/>
    </row>
    <row r="4315" spans="1:5" x14ac:dyDescent="0.25">
      <c r="A4315" s="121"/>
      <c r="B4315" s="122"/>
      <c r="C4315" s="123"/>
      <c r="D4315" s="122" t="s">
        <v>2830</v>
      </c>
      <c r="E4315" s="123"/>
    </row>
    <row r="4316" spans="1:5" ht="15.75" thickBot="1" x14ac:dyDescent="0.3">
      <c r="A4316" s="127"/>
      <c r="B4316" s="124"/>
      <c r="C4316" s="125"/>
      <c r="D4316" s="122" t="s">
        <v>2831</v>
      </c>
      <c r="E4316" s="123"/>
    </row>
    <row r="4317" spans="1:5" ht="15.75" x14ac:dyDescent="0.25">
      <c r="A4317" s="128" t="s">
        <v>2832</v>
      </c>
      <c r="B4317" s="129"/>
      <c r="C4317" s="129"/>
      <c r="D4317" s="121" t="s">
        <v>2833</v>
      </c>
      <c r="E4317" s="123"/>
    </row>
    <row r="4318" spans="1:5" ht="15.75" x14ac:dyDescent="0.25">
      <c r="A4318" s="130"/>
      <c r="B4318" s="131"/>
      <c r="C4318" s="131"/>
      <c r="D4318" s="132" t="s">
        <v>2834</v>
      </c>
      <c r="E4318" s="120"/>
    </row>
    <row r="4319" spans="1:5" ht="77.25" x14ac:dyDescent="0.25">
      <c r="A4319" s="130"/>
      <c r="B4319" s="131"/>
      <c r="C4319" s="131"/>
      <c r="D4319" s="133" t="s">
        <v>2835</v>
      </c>
      <c r="E4319" s="134"/>
    </row>
    <row r="4320" spans="1:5" x14ac:dyDescent="0.25">
      <c r="A4320" s="130"/>
      <c r="B4320" s="129"/>
      <c r="C4320" s="129"/>
      <c r="D4320" s="135" t="s">
        <v>2836</v>
      </c>
      <c r="E4320" s="136"/>
    </row>
    <row r="4321" spans="1:5" x14ac:dyDescent="0.25">
      <c r="A4321" s="130"/>
      <c r="B4321" s="129"/>
      <c r="C4321" s="129"/>
      <c r="D4321" s="137"/>
      <c r="E4321" s="136"/>
    </row>
    <row r="4322" spans="1:5" x14ac:dyDescent="0.25">
      <c r="A4322" s="130"/>
      <c r="B4322" s="129"/>
      <c r="C4322" s="129"/>
      <c r="D4322" s="121"/>
      <c r="E4322" s="123"/>
    </row>
    <row r="4323" spans="1:5" x14ac:dyDescent="0.25">
      <c r="A4323" s="130"/>
      <c r="B4323" s="129"/>
      <c r="C4323" s="129"/>
      <c r="D4323" s="121"/>
      <c r="E4323" s="123"/>
    </row>
    <row r="4324" spans="1:5" x14ac:dyDescent="0.25">
      <c r="A4324" s="130"/>
      <c r="B4324" s="129"/>
      <c r="C4324" s="129"/>
      <c r="D4324" s="121"/>
      <c r="E4324" s="123"/>
    </row>
    <row r="4325" spans="1:5" ht="15.75" thickBot="1" x14ac:dyDescent="0.3">
      <c r="A4325" s="130"/>
      <c r="B4325" s="129"/>
      <c r="C4325" s="129"/>
      <c r="D4325" s="121"/>
      <c r="E4325" s="123"/>
    </row>
    <row r="4326" spans="1:5" ht="15.75" x14ac:dyDescent="0.25">
      <c r="A4326" s="130"/>
      <c r="B4326" s="129"/>
      <c r="C4326" s="129"/>
      <c r="D4326" s="138" t="s">
        <v>2837</v>
      </c>
      <c r="E4326" s="139">
        <f>SUM(E4281:E4299)</f>
        <v>7.3322390027463005</v>
      </c>
    </row>
    <row r="4327" spans="1:5" ht="15.75" x14ac:dyDescent="0.25">
      <c r="A4327" s="130"/>
      <c r="B4327" s="129"/>
      <c r="C4327" s="129"/>
      <c r="D4327" s="138" t="s">
        <v>2822</v>
      </c>
      <c r="E4327" s="140">
        <f>E4300</f>
        <v>1</v>
      </c>
    </row>
    <row r="4328" spans="1:5" ht="15.75" x14ac:dyDescent="0.25">
      <c r="A4328" s="130"/>
      <c r="B4328" s="129"/>
      <c r="C4328" s="129"/>
      <c r="D4328" s="138" t="s">
        <v>2838</v>
      </c>
      <c r="E4328" s="141">
        <f>E4326/E4327</f>
        <v>7.3322390027463005</v>
      </c>
    </row>
    <row r="4329" spans="1:5" ht="15.75" x14ac:dyDescent="0.25">
      <c r="A4329" s="130"/>
      <c r="B4329" s="129"/>
      <c r="C4329" s="129"/>
      <c r="D4329" s="138" t="s">
        <v>2839</v>
      </c>
      <c r="E4329" s="141">
        <v>0.2</v>
      </c>
    </row>
    <row r="4330" spans="1:5" ht="15.75" x14ac:dyDescent="0.25">
      <c r="A4330" s="130"/>
      <c r="B4330" s="129"/>
      <c r="C4330" s="129"/>
      <c r="D4330" s="138" t="s">
        <v>2840</v>
      </c>
      <c r="E4330" s="141">
        <f>E4328+E4329</f>
        <v>7.5322390027463006</v>
      </c>
    </row>
    <row r="4331" spans="1:5" ht="15.75" x14ac:dyDescent="0.25">
      <c r="A4331" s="130"/>
      <c r="B4331" s="129"/>
      <c r="C4331" s="129"/>
      <c r="D4331" s="138" t="s">
        <v>2841</v>
      </c>
      <c r="E4331" s="142">
        <v>24</v>
      </c>
    </row>
    <row r="4332" spans="1:5" ht="16.5" thickBot="1" x14ac:dyDescent="0.3">
      <c r="A4332" s="143"/>
      <c r="B4332" s="144"/>
      <c r="C4332" s="144"/>
      <c r="D4332" s="138" t="s">
        <v>2842</v>
      </c>
      <c r="E4332" s="145">
        <f>E4330/E4331</f>
        <v>0.31384329178109588</v>
      </c>
    </row>
    <row r="4333" spans="1:5" x14ac:dyDescent="0.25">
      <c r="A4333" s="146"/>
      <c r="B4333" s="147"/>
      <c r="C4333" s="148"/>
      <c r="D4333" s="148"/>
      <c r="E4333" s="149"/>
    </row>
    <row r="4334" spans="1:5" ht="15.75" thickBot="1" x14ac:dyDescent="0.3">
      <c r="A4334" s="150"/>
      <c r="B4334" s="151"/>
      <c r="C4334" s="152"/>
      <c r="D4334" s="152"/>
      <c r="E4334" s="153"/>
    </row>
    <row r="4335" spans="1:5" ht="30" x14ac:dyDescent="0.4">
      <c r="A4335" s="70" t="s">
        <v>2814</v>
      </c>
      <c r="B4335" s="155" t="s">
        <v>2932</v>
      </c>
      <c r="C4335" s="154"/>
      <c r="D4335" s="72"/>
      <c r="E4335" s="73"/>
    </row>
    <row r="4336" spans="1:5" ht="15.75" thickBot="1" x14ac:dyDescent="0.3">
      <c r="A4336" s="74"/>
      <c r="B4336" s="158"/>
      <c r="C4336" s="75"/>
      <c r="D4336" s="75"/>
      <c r="E4336" s="76"/>
    </row>
    <row r="4337" spans="1:5" ht="15.75" thickBot="1" x14ac:dyDescent="0.3">
      <c r="A4337" s="77" t="s">
        <v>2816</v>
      </c>
      <c r="B4337" s="78" t="s">
        <v>2817</v>
      </c>
      <c r="C4337" s="79" t="s">
        <v>2818</v>
      </c>
      <c r="D4337" s="79" t="s">
        <v>2819</v>
      </c>
      <c r="E4337" s="80" t="s">
        <v>2820</v>
      </c>
    </row>
    <row r="4338" spans="1:5" ht="15.75" x14ac:dyDescent="0.25">
      <c r="A4338" s="81" t="s">
        <v>182</v>
      </c>
      <c r="B4338" s="82">
        <v>0.2</v>
      </c>
      <c r="C4338" s="83"/>
      <c r="D4338" s="84">
        <f t="shared" ref="D4338:D4356" si="154">IF($A4338&lt;&gt;"",VLOOKUP($A4338,PRODUITS_ET_RECETTES,4,FALSE),"")</f>
        <v>29.95</v>
      </c>
      <c r="E4338" s="84">
        <f t="shared" ref="E4338:E4356" si="155">SUM(B4338*D4338)</f>
        <v>5.99</v>
      </c>
    </row>
    <row r="4339" spans="1:5" ht="15.75" x14ac:dyDescent="0.25">
      <c r="A4339" s="81" t="s">
        <v>313</v>
      </c>
      <c r="B4339" s="85">
        <v>0.01</v>
      </c>
      <c r="C4339" s="86"/>
      <c r="D4339" s="87">
        <f t="shared" si="154"/>
        <v>5.875</v>
      </c>
      <c r="E4339" s="87">
        <f t="shared" si="155"/>
        <v>5.8750000000000004E-2</v>
      </c>
    </row>
    <row r="4340" spans="1:5" ht="15.75" x14ac:dyDescent="0.25">
      <c r="A4340" s="81" t="s">
        <v>1643</v>
      </c>
      <c r="B4340" s="82">
        <v>0.1</v>
      </c>
      <c r="C4340" s="83"/>
      <c r="D4340" s="84">
        <f t="shared" si="154"/>
        <v>0.95</v>
      </c>
      <c r="E4340" s="84">
        <f t="shared" si="155"/>
        <v>9.5000000000000001E-2</v>
      </c>
    </row>
    <row r="4341" spans="1:5" ht="15.75" x14ac:dyDescent="0.25">
      <c r="A4341" s="81" t="s">
        <v>2144</v>
      </c>
      <c r="B4341" s="85">
        <v>5.0000000000000001E-3</v>
      </c>
      <c r="C4341" s="86"/>
      <c r="D4341" s="87">
        <f t="shared" si="154"/>
        <v>3.5859788359788363</v>
      </c>
      <c r="E4341" s="87">
        <f t="shared" si="155"/>
        <v>1.7929894179894181E-2</v>
      </c>
    </row>
    <row r="4342" spans="1:5" ht="15.75" x14ac:dyDescent="0.25">
      <c r="A4342" s="81" t="s">
        <v>2161</v>
      </c>
      <c r="B4342" s="82">
        <v>5.0000000000000001E-3</v>
      </c>
      <c r="C4342" s="83"/>
      <c r="D4342" s="84">
        <f t="shared" si="154"/>
        <v>12.251250000000001</v>
      </c>
      <c r="E4342" s="84">
        <f t="shared" si="155"/>
        <v>6.1256250000000005E-2</v>
      </c>
    </row>
    <row r="4343" spans="1:5" x14ac:dyDescent="0.25">
      <c r="A4343" s="81" t="s">
        <v>1384</v>
      </c>
      <c r="B4343" s="85">
        <v>0.01</v>
      </c>
      <c r="C4343" s="88"/>
      <c r="D4343" s="87">
        <f t="shared" si="154"/>
        <v>3.371</v>
      </c>
      <c r="E4343" s="87">
        <f t="shared" si="155"/>
        <v>3.3710000000000004E-2</v>
      </c>
    </row>
    <row r="4344" spans="1:5" x14ac:dyDescent="0.25">
      <c r="A4344" s="81" t="s">
        <v>31</v>
      </c>
      <c r="B4344" s="82">
        <v>0.03</v>
      </c>
      <c r="C4344" s="89"/>
      <c r="D4344" s="84">
        <f t="shared" si="154"/>
        <v>9.5108624599319249</v>
      </c>
      <c r="E4344" s="84">
        <f t="shared" si="155"/>
        <v>0.28532587379795776</v>
      </c>
    </row>
    <row r="4345" spans="1:5" x14ac:dyDescent="0.25">
      <c r="A4345" s="81" t="s">
        <v>468</v>
      </c>
      <c r="B4345" s="85">
        <v>0.1</v>
      </c>
      <c r="C4345" s="88"/>
      <c r="D4345" s="87">
        <f t="shared" si="154"/>
        <v>1.75</v>
      </c>
      <c r="E4345" s="87">
        <f t="shared" si="155"/>
        <v>0.17500000000000002</v>
      </c>
    </row>
    <row r="4346" spans="1:5" x14ac:dyDescent="0.25">
      <c r="A4346" s="81" t="s">
        <v>1502</v>
      </c>
      <c r="B4346" s="82">
        <v>0.25</v>
      </c>
      <c r="C4346" s="89"/>
      <c r="D4346" s="84">
        <f t="shared" si="154"/>
        <v>0.27916666666666667</v>
      </c>
      <c r="E4346" s="84">
        <f t="shared" si="155"/>
        <v>6.9791666666666669E-2</v>
      </c>
    </row>
    <row r="4347" spans="1:5" x14ac:dyDescent="0.25">
      <c r="A4347" s="81" t="s">
        <v>526</v>
      </c>
      <c r="B4347" s="85">
        <v>0.05</v>
      </c>
      <c r="C4347" s="88"/>
      <c r="D4347" s="87">
        <f t="shared" si="154"/>
        <v>2.4705882352941178</v>
      </c>
      <c r="E4347" s="87">
        <f t="shared" si="155"/>
        <v>0.12352941176470589</v>
      </c>
    </row>
    <row r="4348" spans="1:5" x14ac:dyDescent="0.25">
      <c r="A4348" s="81" t="s">
        <v>1175</v>
      </c>
      <c r="B4348" s="82">
        <v>2.5000000000000001E-2</v>
      </c>
      <c r="C4348" s="89"/>
      <c r="D4348" s="84">
        <f t="shared" si="154"/>
        <v>18.345588235294116</v>
      </c>
      <c r="E4348" s="84">
        <f t="shared" si="155"/>
        <v>0.45863970588235292</v>
      </c>
    </row>
    <row r="4349" spans="1:5" x14ac:dyDescent="0.25">
      <c r="A4349" s="81" t="s">
        <v>2475</v>
      </c>
      <c r="B4349" s="85">
        <v>0.01</v>
      </c>
      <c r="C4349" s="88"/>
      <c r="D4349" s="87">
        <f t="shared" si="154"/>
        <v>5.7843010905700396</v>
      </c>
      <c r="E4349" s="87">
        <f t="shared" si="155"/>
        <v>5.7843010905700397E-2</v>
      </c>
    </row>
    <row r="4350" spans="1:5" x14ac:dyDescent="0.25">
      <c r="A4350" s="81" t="s">
        <v>3</v>
      </c>
      <c r="B4350" s="82">
        <v>0.5</v>
      </c>
      <c r="C4350" s="89"/>
      <c r="D4350" s="84">
        <f t="shared" si="154"/>
        <v>1.85</v>
      </c>
      <c r="E4350" s="84">
        <f t="shared" si="155"/>
        <v>0.92500000000000004</v>
      </c>
    </row>
    <row r="4351" spans="1:5" x14ac:dyDescent="0.25">
      <c r="A4351" s="81" t="s">
        <v>2454</v>
      </c>
      <c r="B4351" s="85"/>
      <c r="C4351" s="88"/>
      <c r="D4351" s="87">
        <f t="shared" si="154"/>
        <v>0</v>
      </c>
      <c r="E4351" s="87">
        <f t="shared" si="155"/>
        <v>0</v>
      </c>
    </row>
    <row r="4352" spans="1:5" x14ac:dyDescent="0.25">
      <c r="A4352" s="81" t="s">
        <v>2454</v>
      </c>
      <c r="B4352" s="82"/>
      <c r="C4352" s="89"/>
      <c r="D4352" s="84">
        <f t="shared" si="154"/>
        <v>0</v>
      </c>
      <c r="E4352" s="84">
        <f t="shared" si="155"/>
        <v>0</v>
      </c>
    </row>
    <row r="4353" spans="1:5" x14ac:dyDescent="0.25">
      <c r="A4353" s="81" t="s">
        <v>2454</v>
      </c>
      <c r="B4353" s="90"/>
      <c r="C4353" s="91"/>
      <c r="D4353" s="92">
        <f t="shared" si="154"/>
        <v>0</v>
      </c>
      <c r="E4353" s="92">
        <f t="shared" si="155"/>
        <v>0</v>
      </c>
    </row>
    <row r="4354" spans="1:5" x14ac:dyDescent="0.25">
      <c r="A4354" s="81" t="s">
        <v>2454</v>
      </c>
      <c r="B4354" s="82"/>
      <c r="C4354" s="89"/>
      <c r="D4354" s="84">
        <f t="shared" si="154"/>
        <v>0</v>
      </c>
      <c r="E4354" s="84">
        <f t="shared" si="155"/>
        <v>0</v>
      </c>
    </row>
    <row r="4355" spans="1:5" x14ac:dyDescent="0.25">
      <c r="A4355" s="81" t="s">
        <v>2454</v>
      </c>
      <c r="B4355" s="85"/>
      <c r="C4355" s="88"/>
      <c r="D4355" s="87">
        <f t="shared" si="154"/>
        <v>0</v>
      </c>
      <c r="E4355" s="87">
        <f t="shared" si="155"/>
        <v>0</v>
      </c>
    </row>
    <row r="4356" spans="1:5" ht="15.75" thickBot="1" x14ac:dyDescent="0.3">
      <c r="A4356" s="81" t="s">
        <v>2454</v>
      </c>
      <c r="B4356" s="93"/>
      <c r="C4356" s="94"/>
      <c r="D4356" s="95">
        <f t="shared" si="154"/>
        <v>0</v>
      </c>
      <c r="E4356" s="95">
        <f t="shared" si="155"/>
        <v>0</v>
      </c>
    </row>
    <row r="4357" spans="1:5" ht="16.5" thickBot="1" x14ac:dyDescent="0.3">
      <c r="A4357" s="96" t="s">
        <v>2821</v>
      </c>
      <c r="B4357" s="97"/>
      <c r="C4357" s="97"/>
      <c r="D4357" s="98" t="s">
        <v>2822</v>
      </c>
      <c r="E4357" s="99">
        <v>1</v>
      </c>
    </row>
    <row r="4358" spans="1:5" ht="15.75" x14ac:dyDescent="0.25">
      <c r="A4358" s="100"/>
      <c r="B4358" s="97"/>
      <c r="C4358" s="101"/>
      <c r="D4358" s="102" t="s">
        <v>2823</v>
      </c>
      <c r="E4358" s="103" t="s">
        <v>2551</v>
      </c>
    </row>
    <row r="4359" spans="1:5" ht="15.75" x14ac:dyDescent="0.25">
      <c r="A4359" s="104"/>
      <c r="B4359" s="105"/>
      <c r="C4359" s="106"/>
      <c r="D4359" s="102" t="s">
        <v>2824</v>
      </c>
      <c r="E4359" s="107" t="s">
        <v>2825</v>
      </c>
    </row>
    <row r="4360" spans="1:5" ht="15.75" x14ac:dyDescent="0.25">
      <c r="A4360" s="108"/>
      <c r="B4360" s="105"/>
      <c r="C4360" s="106"/>
      <c r="D4360" s="102"/>
      <c r="E4360" s="109"/>
    </row>
    <row r="4361" spans="1:5" ht="16.5" thickBot="1" x14ac:dyDescent="0.3">
      <c r="A4361" s="108"/>
      <c r="B4361" s="105"/>
      <c r="C4361" s="106"/>
      <c r="D4361" s="110"/>
      <c r="E4361" s="111"/>
    </row>
    <row r="4362" spans="1:5" ht="15.75" x14ac:dyDescent="0.25">
      <c r="A4362" s="112"/>
      <c r="B4362" s="113"/>
      <c r="C4362" s="114"/>
      <c r="D4362" s="115" t="s">
        <v>2826</v>
      </c>
      <c r="E4362" s="116"/>
    </row>
    <row r="4363" spans="1:5" ht="15.75" x14ac:dyDescent="0.25">
      <c r="A4363" s="104"/>
      <c r="B4363" s="117"/>
      <c r="C4363" s="118"/>
      <c r="D4363" s="119" t="s">
        <v>2827</v>
      </c>
      <c r="E4363" s="120"/>
    </row>
    <row r="4364" spans="1:5" ht="15.75" x14ac:dyDescent="0.25">
      <c r="A4364" s="104"/>
      <c r="B4364" s="117"/>
      <c r="C4364" s="118"/>
      <c r="D4364" s="119" t="s">
        <v>2828</v>
      </c>
      <c r="E4364" s="120"/>
    </row>
    <row r="4365" spans="1:5" ht="15.75" x14ac:dyDescent="0.25">
      <c r="A4365" s="104"/>
      <c r="B4365" s="117"/>
      <c r="C4365" s="118"/>
      <c r="D4365" s="119"/>
      <c r="E4365" s="120"/>
    </row>
    <row r="4366" spans="1:5" ht="15.75" x14ac:dyDescent="0.25">
      <c r="A4366" s="121"/>
      <c r="B4366" s="117"/>
      <c r="C4366" s="118"/>
      <c r="D4366" s="119"/>
      <c r="E4366" s="120"/>
    </row>
    <row r="4367" spans="1:5" x14ac:dyDescent="0.25">
      <c r="A4367" s="121"/>
      <c r="B4367" s="122"/>
      <c r="C4367" s="123"/>
      <c r="D4367" s="122"/>
      <c r="E4367" s="123"/>
    </row>
    <row r="4368" spans="1:5" x14ac:dyDescent="0.25">
      <c r="A4368" s="121"/>
      <c r="B4368" s="122"/>
      <c r="C4368" s="123"/>
      <c r="D4368" s="122"/>
      <c r="E4368" s="123"/>
    </row>
    <row r="4369" spans="1:5" ht="15.75" thickBot="1" x14ac:dyDescent="0.3">
      <c r="A4369" s="121"/>
      <c r="B4369" s="122"/>
      <c r="C4369" s="123"/>
      <c r="D4369" s="124"/>
      <c r="E4369" s="125"/>
    </row>
    <row r="4370" spans="1:5" ht="15.75" x14ac:dyDescent="0.25">
      <c r="A4370" s="121"/>
      <c r="B4370" s="122"/>
      <c r="C4370" s="123"/>
      <c r="D4370" s="126" t="s">
        <v>2829</v>
      </c>
      <c r="E4370" s="123"/>
    </row>
    <row r="4371" spans="1:5" x14ac:dyDescent="0.25">
      <c r="A4371" s="121"/>
      <c r="B4371" s="122"/>
      <c r="C4371" s="123"/>
      <c r="D4371" s="122"/>
      <c r="E4371" s="123"/>
    </row>
    <row r="4372" spans="1:5" x14ac:dyDescent="0.25">
      <c r="A4372" s="121"/>
      <c r="B4372" s="122"/>
      <c r="C4372" s="123"/>
      <c r="D4372" s="122" t="s">
        <v>2830</v>
      </c>
      <c r="E4372" s="123"/>
    </row>
    <row r="4373" spans="1:5" ht="15.75" thickBot="1" x14ac:dyDescent="0.3">
      <c r="A4373" s="127"/>
      <c r="B4373" s="124"/>
      <c r="C4373" s="125"/>
      <c r="D4373" s="122" t="s">
        <v>2831</v>
      </c>
      <c r="E4373" s="123"/>
    </row>
    <row r="4374" spans="1:5" ht="15.75" x14ac:dyDescent="0.25">
      <c r="A4374" s="128" t="s">
        <v>2832</v>
      </c>
      <c r="B4374" s="129"/>
      <c r="C4374" s="129"/>
      <c r="D4374" s="121" t="s">
        <v>2833</v>
      </c>
      <c r="E4374" s="123"/>
    </row>
    <row r="4375" spans="1:5" ht="15.75" x14ac:dyDescent="0.25">
      <c r="A4375" s="130"/>
      <c r="B4375" s="131"/>
      <c r="C4375" s="131"/>
      <c r="D4375" s="132" t="s">
        <v>2834</v>
      </c>
      <c r="E4375" s="120"/>
    </row>
    <row r="4376" spans="1:5" ht="77.25" x14ac:dyDescent="0.25">
      <c r="A4376" s="130"/>
      <c r="B4376" s="131"/>
      <c r="C4376" s="131"/>
      <c r="D4376" s="133" t="s">
        <v>2835</v>
      </c>
      <c r="E4376" s="134"/>
    </row>
    <row r="4377" spans="1:5" x14ac:dyDescent="0.25">
      <c r="A4377" s="130"/>
      <c r="B4377" s="129"/>
      <c r="C4377" s="129"/>
      <c r="D4377" s="135" t="s">
        <v>2836</v>
      </c>
      <c r="E4377" s="136"/>
    </row>
    <row r="4378" spans="1:5" x14ac:dyDescent="0.25">
      <c r="A4378" s="130"/>
      <c r="B4378" s="129"/>
      <c r="C4378" s="129"/>
      <c r="D4378" s="137"/>
      <c r="E4378" s="136"/>
    </row>
    <row r="4379" spans="1:5" x14ac:dyDescent="0.25">
      <c r="A4379" s="130"/>
      <c r="B4379" s="129"/>
      <c r="C4379" s="129"/>
      <c r="D4379" s="121"/>
      <c r="E4379" s="123"/>
    </row>
    <row r="4380" spans="1:5" x14ac:dyDescent="0.25">
      <c r="A4380" s="130"/>
      <c r="B4380" s="129"/>
      <c r="C4380" s="129"/>
      <c r="D4380" s="121"/>
      <c r="E4380" s="123"/>
    </row>
    <row r="4381" spans="1:5" x14ac:dyDescent="0.25">
      <c r="A4381" s="130"/>
      <c r="B4381" s="129"/>
      <c r="C4381" s="129"/>
      <c r="D4381" s="121"/>
      <c r="E4381" s="123"/>
    </row>
    <row r="4382" spans="1:5" ht="15.75" thickBot="1" x14ac:dyDescent="0.3">
      <c r="A4382" s="130"/>
      <c r="B4382" s="129"/>
      <c r="C4382" s="129"/>
      <c r="D4382" s="121"/>
      <c r="E4382" s="123"/>
    </row>
    <row r="4383" spans="1:5" ht="15.75" x14ac:dyDescent="0.25">
      <c r="A4383" s="130"/>
      <c r="B4383" s="129"/>
      <c r="C4383" s="129"/>
      <c r="D4383" s="138" t="s">
        <v>2837</v>
      </c>
      <c r="E4383" s="139">
        <f>SUM(E4338:E4356)</f>
        <v>8.3517758131972766</v>
      </c>
    </row>
    <row r="4384" spans="1:5" ht="15.75" x14ac:dyDescent="0.25">
      <c r="A4384" s="130"/>
      <c r="B4384" s="129"/>
      <c r="C4384" s="129"/>
      <c r="D4384" s="138" t="s">
        <v>2822</v>
      </c>
      <c r="E4384" s="140">
        <f>E4357</f>
        <v>1</v>
      </c>
    </row>
    <row r="4385" spans="1:5" ht="15.75" x14ac:dyDescent="0.25">
      <c r="A4385" s="130"/>
      <c r="B4385" s="129"/>
      <c r="C4385" s="129"/>
      <c r="D4385" s="138" t="s">
        <v>2838</v>
      </c>
      <c r="E4385" s="141">
        <f>E4383/E4384</f>
        <v>8.3517758131972766</v>
      </c>
    </row>
    <row r="4386" spans="1:5" ht="15.75" x14ac:dyDescent="0.25">
      <c r="A4386" s="130"/>
      <c r="B4386" s="129"/>
      <c r="C4386" s="129"/>
      <c r="D4386" s="138" t="s">
        <v>2839</v>
      </c>
      <c r="E4386" s="141">
        <v>0.02</v>
      </c>
    </row>
    <row r="4387" spans="1:5" ht="15.75" x14ac:dyDescent="0.25">
      <c r="A4387" s="130"/>
      <c r="B4387" s="129"/>
      <c r="C4387" s="129"/>
      <c r="D4387" s="138" t="s">
        <v>2840</v>
      </c>
      <c r="E4387" s="141">
        <f>E4385+E4386</f>
        <v>8.3717758131972762</v>
      </c>
    </row>
    <row r="4388" spans="1:5" ht="15.75" x14ac:dyDescent="0.25">
      <c r="A4388" s="130"/>
      <c r="B4388" s="129"/>
      <c r="C4388" s="129"/>
      <c r="D4388" s="138" t="s">
        <v>2841</v>
      </c>
      <c r="E4388" s="142">
        <v>29</v>
      </c>
    </row>
    <row r="4389" spans="1:5" ht="16.5" thickBot="1" x14ac:dyDescent="0.3">
      <c r="A4389" s="143"/>
      <c r="B4389" s="144"/>
      <c r="C4389" s="144"/>
      <c r="D4389" s="138" t="s">
        <v>2842</v>
      </c>
      <c r="E4389" s="145">
        <f>E4387/E4388</f>
        <v>0.28868192459300951</v>
      </c>
    </row>
    <row r="4390" spans="1:5" x14ac:dyDescent="0.25">
      <c r="A4390" s="146"/>
      <c r="B4390" s="147"/>
      <c r="C4390" s="148"/>
      <c r="D4390" s="148"/>
      <c r="E4390" s="149"/>
    </row>
    <row r="4391" spans="1:5" ht="15.75" thickBot="1" x14ac:dyDescent="0.3">
      <c r="A4391" s="150"/>
      <c r="B4391" s="151"/>
      <c r="C4391" s="152"/>
      <c r="D4391" s="152"/>
      <c r="E4391" s="153"/>
    </row>
    <row r="4392" spans="1:5" ht="30" x14ac:dyDescent="0.4">
      <c r="A4392" s="70" t="s">
        <v>2814</v>
      </c>
      <c r="B4392" s="155" t="s">
        <v>2933</v>
      </c>
      <c r="C4392" s="154"/>
      <c r="D4392" s="72"/>
      <c r="E4392" s="73"/>
    </row>
    <row r="4393" spans="1:5" ht="15.75" thickBot="1" x14ac:dyDescent="0.3">
      <c r="A4393" s="74"/>
      <c r="B4393" s="75"/>
      <c r="C4393" s="75"/>
      <c r="D4393" s="75"/>
      <c r="E4393" s="76"/>
    </row>
    <row r="4394" spans="1:5" ht="15.75" thickBot="1" x14ac:dyDescent="0.3">
      <c r="A4394" s="77" t="s">
        <v>2816</v>
      </c>
      <c r="B4394" s="78" t="s">
        <v>2817</v>
      </c>
      <c r="C4394" s="79" t="s">
        <v>2818</v>
      </c>
      <c r="D4394" s="79" t="s">
        <v>2819</v>
      </c>
      <c r="E4394" s="80" t="s">
        <v>2820</v>
      </c>
    </row>
    <row r="4395" spans="1:5" ht="15.75" x14ac:dyDescent="0.25">
      <c r="A4395" s="81" t="s">
        <v>1806</v>
      </c>
      <c r="B4395" s="82">
        <v>0.125</v>
      </c>
      <c r="C4395" s="83"/>
      <c r="D4395" s="84">
        <f t="shared" ref="D4395:D4413" si="156">IF($A4395&lt;&gt;"",VLOOKUP($A4395,PRODUITS_ET_RECETTES,4,FALSE),"")</f>
        <v>25</v>
      </c>
      <c r="E4395" s="84">
        <f t="shared" ref="E4395:E4413" si="157">SUM(B4395*D4395)</f>
        <v>3.125</v>
      </c>
    </row>
    <row r="4396" spans="1:5" ht="15.75" x14ac:dyDescent="0.25">
      <c r="A4396" s="81" t="s">
        <v>2233</v>
      </c>
      <c r="B4396" s="85">
        <v>0.125</v>
      </c>
      <c r="C4396" s="86"/>
      <c r="D4396" s="87">
        <f t="shared" si="156"/>
        <v>16.5</v>
      </c>
      <c r="E4396" s="87">
        <f t="shared" si="157"/>
        <v>2.0625</v>
      </c>
    </row>
    <row r="4397" spans="1:5" ht="15.75" x14ac:dyDescent="0.25">
      <c r="A4397" s="81" t="s">
        <v>518</v>
      </c>
      <c r="B4397" s="82">
        <v>0.125</v>
      </c>
      <c r="C4397" s="83"/>
      <c r="D4397" s="84">
        <f t="shared" si="156"/>
        <v>18.5</v>
      </c>
      <c r="E4397" s="84">
        <f t="shared" si="157"/>
        <v>2.3125</v>
      </c>
    </row>
    <row r="4398" spans="1:5" ht="15.75" x14ac:dyDescent="0.25">
      <c r="A4398" s="81" t="s">
        <v>1442</v>
      </c>
      <c r="B4398" s="85">
        <v>0.1</v>
      </c>
      <c r="C4398" s="86"/>
      <c r="D4398" s="87">
        <f t="shared" si="156"/>
        <v>6.5027959163639295</v>
      </c>
      <c r="E4398" s="87">
        <f t="shared" si="157"/>
        <v>0.65027959163639304</v>
      </c>
    </row>
    <row r="4399" spans="1:5" ht="15.75" x14ac:dyDescent="0.25">
      <c r="A4399" s="81" t="s">
        <v>1382</v>
      </c>
      <c r="B4399" s="82">
        <v>0.1</v>
      </c>
      <c r="C4399" s="83"/>
      <c r="D4399" s="84">
        <f t="shared" si="156"/>
        <v>3.722826086956522</v>
      </c>
      <c r="E4399" s="84">
        <f t="shared" si="157"/>
        <v>0.37228260869565222</v>
      </c>
    </row>
    <row r="4400" spans="1:5" x14ac:dyDescent="0.25">
      <c r="A4400" s="81" t="s">
        <v>1519</v>
      </c>
      <c r="B4400" s="85">
        <v>0.4</v>
      </c>
      <c r="C4400" s="88"/>
      <c r="D4400" s="87">
        <f t="shared" si="156"/>
        <v>0.72083333333333333</v>
      </c>
      <c r="E4400" s="87">
        <f t="shared" si="157"/>
        <v>0.28833333333333333</v>
      </c>
    </row>
    <row r="4401" spans="1:5" x14ac:dyDescent="0.25">
      <c r="A4401" s="81" t="s">
        <v>880</v>
      </c>
      <c r="B4401" s="82">
        <v>0.5</v>
      </c>
      <c r="C4401" s="89"/>
      <c r="D4401" s="84">
        <f t="shared" si="156"/>
        <v>4.4838568300017956</v>
      </c>
      <c r="E4401" s="84">
        <f t="shared" si="157"/>
        <v>2.2419284150008978</v>
      </c>
    </row>
    <row r="4402" spans="1:5" x14ac:dyDescent="0.25">
      <c r="A4402" s="81" t="s">
        <v>2329</v>
      </c>
      <c r="B4402" s="85">
        <v>2</v>
      </c>
      <c r="C4402" s="88"/>
      <c r="D4402" s="87">
        <f t="shared" si="156"/>
        <v>2.1151912359136102</v>
      </c>
      <c r="E4402" s="87">
        <f t="shared" si="157"/>
        <v>4.2303824718272205</v>
      </c>
    </row>
    <row r="4403" spans="1:5" x14ac:dyDescent="0.25">
      <c r="A4403" s="81" t="s">
        <v>2454</v>
      </c>
      <c r="B4403" s="82"/>
      <c r="C4403" s="89"/>
      <c r="D4403" s="84">
        <f t="shared" si="156"/>
        <v>0</v>
      </c>
      <c r="E4403" s="84">
        <f t="shared" si="157"/>
        <v>0</v>
      </c>
    </row>
    <row r="4404" spans="1:5" x14ac:dyDescent="0.25">
      <c r="A4404" s="81" t="s">
        <v>2454</v>
      </c>
      <c r="B4404" s="85"/>
      <c r="C4404" s="88"/>
      <c r="D4404" s="87">
        <f t="shared" si="156"/>
        <v>0</v>
      </c>
      <c r="E4404" s="87">
        <f t="shared" si="157"/>
        <v>0</v>
      </c>
    </row>
    <row r="4405" spans="1:5" x14ac:dyDescent="0.25">
      <c r="A4405" s="81" t="s">
        <v>2454</v>
      </c>
      <c r="B4405" s="82"/>
      <c r="C4405" s="89"/>
      <c r="D4405" s="84">
        <f t="shared" si="156"/>
        <v>0</v>
      </c>
      <c r="E4405" s="84">
        <f t="shared" si="157"/>
        <v>0</v>
      </c>
    </row>
    <row r="4406" spans="1:5" x14ac:dyDescent="0.25">
      <c r="A4406" s="81" t="s">
        <v>2454</v>
      </c>
      <c r="B4406" s="85"/>
      <c r="C4406" s="88"/>
      <c r="D4406" s="87">
        <f t="shared" si="156"/>
        <v>0</v>
      </c>
      <c r="E4406" s="87">
        <f t="shared" si="157"/>
        <v>0</v>
      </c>
    </row>
    <row r="4407" spans="1:5" x14ac:dyDescent="0.25">
      <c r="A4407" s="81" t="s">
        <v>2454</v>
      </c>
      <c r="B4407" s="82"/>
      <c r="C4407" s="89"/>
      <c r="D4407" s="84">
        <f t="shared" si="156"/>
        <v>0</v>
      </c>
      <c r="E4407" s="84">
        <f t="shared" si="157"/>
        <v>0</v>
      </c>
    </row>
    <row r="4408" spans="1:5" x14ac:dyDescent="0.25">
      <c r="A4408" s="81" t="s">
        <v>2454</v>
      </c>
      <c r="B4408" s="85"/>
      <c r="C4408" s="88"/>
      <c r="D4408" s="87">
        <f t="shared" si="156"/>
        <v>0</v>
      </c>
      <c r="E4408" s="87">
        <f t="shared" si="157"/>
        <v>0</v>
      </c>
    </row>
    <row r="4409" spans="1:5" x14ac:dyDescent="0.25">
      <c r="A4409" s="81" t="s">
        <v>2454</v>
      </c>
      <c r="B4409" s="82"/>
      <c r="C4409" s="89"/>
      <c r="D4409" s="84">
        <f t="shared" si="156"/>
        <v>0</v>
      </c>
      <c r="E4409" s="84">
        <f t="shared" si="157"/>
        <v>0</v>
      </c>
    </row>
    <row r="4410" spans="1:5" x14ac:dyDescent="0.25">
      <c r="A4410" s="81" t="s">
        <v>2454</v>
      </c>
      <c r="B4410" s="90"/>
      <c r="C4410" s="91"/>
      <c r="D4410" s="92">
        <f t="shared" si="156"/>
        <v>0</v>
      </c>
      <c r="E4410" s="92">
        <f t="shared" si="157"/>
        <v>0</v>
      </c>
    </row>
    <row r="4411" spans="1:5" x14ac:dyDescent="0.25">
      <c r="A4411" s="81" t="s">
        <v>2454</v>
      </c>
      <c r="B4411" s="82"/>
      <c r="C4411" s="89"/>
      <c r="D4411" s="84">
        <f t="shared" si="156"/>
        <v>0</v>
      </c>
      <c r="E4411" s="84">
        <f t="shared" si="157"/>
        <v>0</v>
      </c>
    </row>
    <row r="4412" spans="1:5" x14ac:dyDescent="0.25">
      <c r="A4412" s="81" t="s">
        <v>2454</v>
      </c>
      <c r="B4412" s="85"/>
      <c r="C4412" s="88"/>
      <c r="D4412" s="87">
        <f t="shared" si="156"/>
        <v>0</v>
      </c>
      <c r="E4412" s="87">
        <f t="shared" si="157"/>
        <v>0</v>
      </c>
    </row>
    <row r="4413" spans="1:5" ht="15.75" thickBot="1" x14ac:dyDescent="0.3">
      <c r="A4413" s="81" t="s">
        <v>2454</v>
      </c>
      <c r="B4413" s="93"/>
      <c r="C4413" s="94"/>
      <c r="D4413" s="95">
        <f t="shared" si="156"/>
        <v>0</v>
      </c>
      <c r="E4413" s="95">
        <f t="shared" si="157"/>
        <v>0</v>
      </c>
    </row>
    <row r="4414" spans="1:5" ht="16.5" thickBot="1" x14ac:dyDescent="0.3">
      <c r="A4414" s="96" t="s">
        <v>2821</v>
      </c>
      <c r="B4414" s="97"/>
      <c r="C4414" s="97"/>
      <c r="D4414" s="98" t="s">
        <v>2822</v>
      </c>
      <c r="E4414" s="99">
        <v>1</v>
      </c>
    </row>
    <row r="4415" spans="1:5" ht="15.75" x14ac:dyDescent="0.25">
      <c r="A4415" s="100"/>
      <c r="B4415" s="97"/>
      <c r="C4415" s="101"/>
      <c r="D4415" s="102" t="s">
        <v>2823</v>
      </c>
      <c r="E4415" s="103" t="s">
        <v>2551</v>
      </c>
    </row>
    <row r="4416" spans="1:5" ht="15.75" x14ac:dyDescent="0.25">
      <c r="A4416" s="104"/>
      <c r="B4416" s="105"/>
      <c r="C4416" s="106"/>
      <c r="D4416" s="102" t="s">
        <v>2824</v>
      </c>
      <c r="E4416" s="107" t="s">
        <v>2825</v>
      </c>
    </row>
    <row r="4417" spans="1:5" ht="15.75" x14ac:dyDescent="0.25">
      <c r="A4417" s="108"/>
      <c r="B4417" s="105"/>
      <c r="C4417" s="106"/>
      <c r="D4417" s="102"/>
      <c r="E4417" s="109"/>
    </row>
    <row r="4418" spans="1:5" ht="16.5" thickBot="1" x14ac:dyDescent="0.3">
      <c r="A4418" s="108"/>
      <c r="B4418" s="105"/>
      <c r="C4418" s="106"/>
      <c r="D4418" s="110"/>
      <c r="E4418" s="111"/>
    </row>
    <row r="4419" spans="1:5" ht="15.75" x14ac:dyDescent="0.25">
      <c r="A4419" s="112"/>
      <c r="B4419" s="113"/>
      <c r="C4419" s="114"/>
      <c r="D4419" s="115" t="s">
        <v>2826</v>
      </c>
      <c r="E4419" s="116"/>
    </row>
    <row r="4420" spans="1:5" ht="15.75" x14ac:dyDescent="0.25">
      <c r="A4420" s="104"/>
      <c r="B4420" s="117"/>
      <c r="C4420" s="118"/>
      <c r="D4420" s="119" t="s">
        <v>2827</v>
      </c>
      <c r="E4420" s="120"/>
    </row>
    <row r="4421" spans="1:5" ht="15.75" x14ac:dyDescent="0.25">
      <c r="A4421" s="104"/>
      <c r="B4421" s="117"/>
      <c r="C4421" s="118"/>
      <c r="D4421" s="119" t="s">
        <v>2828</v>
      </c>
      <c r="E4421" s="120"/>
    </row>
    <row r="4422" spans="1:5" ht="15.75" x14ac:dyDescent="0.25">
      <c r="A4422" s="104"/>
      <c r="B4422" s="117"/>
      <c r="C4422" s="118"/>
      <c r="D4422" s="119"/>
      <c r="E4422" s="120"/>
    </row>
    <row r="4423" spans="1:5" ht="15.75" x14ac:dyDescent="0.25">
      <c r="A4423" s="121"/>
      <c r="B4423" s="117"/>
      <c r="C4423" s="118"/>
      <c r="D4423" s="119"/>
      <c r="E4423" s="120"/>
    </row>
    <row r="4424" spans="1:5" x14ac:dyDescent="0.25">
      <c r="A4424" s="121"/>
      <c r="B4424" s="122"/>
      <c r="C4424" s="123"/>
      <c r="D4424" s="122"/>
      <c r="E4424" s="123"/>
    </row>
    <row r="4425" spans="1:5" x14ac:dyDescent="0.25">
      <c r="A4425" s="121"/>
      <c r="B4425" s="122"/>
      <c r="C4425" s="123"/>
      <c r="D4425" s="122"/>
      <c r="E4425" s="123"/>
    </row>
    <row r="4426" spans="1:5" ht="15.75" thickBot="1" x14ac:dyDescent="0.3">
      <c r="A4426" s="121"/>
      <c r="B4426" s="122"/>
      <c r="C4426" s="123"/>
      <c r="D4426" s="124"/>
      <c r="E4426" s="125"/>
    </row>
    <row r="4427" spans="1:5" ht="15.75" x14ac:dyDescent="0.25">
      <c r="A4427" s="121"/>
      <c r="B4427" s="122"/>
      <c r="C4427" s="123"/>
      <c r="D4427" s="126" t="s">
        <v>2829</v>
      </c>
      <c r="E4427" s="123"/>
    </row>
    <row r="4428" spans="1:5" x14ac:dyDescent="0.25">
      <c r="A4428" s="121"/>
      <c r="B4428" s="122"/>
      <c r="C4428" s="123"/>
      <c r="D4428" s="122"/>
      <c r="E4428" s="123"/>
    </row>
    <row r="4429" spans="1:5" x14ac:dyDescent="0.25">
      <c r="A4429" s="121"/>
      <c r="B4429" s="122"/>
      <c r="C4429" s="123"/>
      <c r="D4429" s="122" t="s">
        <v>2830</v>
      </c>
      <c r="E4429" s="123"/>
    </row>
    <row r="4430" spans="1:5" ht="15.75" thickBot="1" x14ac:dyDescent="0.3">
      <c r="A4430" s="127"/>
      <c r="B4430" s="124"/>
      <c r="C4430" s="125"/>
      <c r="D4430" s="122" t="s">
        <v>2831</v>
      </c>
      <c r="E4430" s="123"/>
    </row>
    <row r="4431" spans="1:5" ht="15.75" x14ac:dyDescent="0.25">
      <c r="A4431" s="128" t="s">
        <v>2832</v>
      </c>
      <c r="B4431" s="129"/>
      <c r="C4431" s="129"/>
      <c r="D4431" s="121" t="s">
        <v>2833</v>
      </c>
      <c r="E4431" s="123"/>
    </row>
    <row r="4432" spans="1:5" ht="15.75" x14ac:dyDescent="0.25">
      <c r="A4432" s="130"/>
      <c r="B4432" s="131"/>
      <c r="C4432" s="131"/>
      <c r="D4432" s="132" t="s">
        <v>2834</v>
      </c>
      <c r="E4432" s="120"/>
    </row>
    <row r="4433" spans="1:5" ht="77.25" x14ac:dyDescent="0.25">
      <c r="A4433" s="130"/>
      <c r="B4433" s="131"/>
      <c r="C4433" s="131"/>
      <c r="D4433" s="133" t="s">
        <v>2835</v>
      </c>
      <c r="E4433" s="134"/>
    </row>
    <row r="4434" spans="1:5" x14ac:dyDescent="0.25">
      <c r="A4434" s="130"/>
      <c r="B4434" s="129"/>
      <c r="C4434" s="129"/>
      <c r="D4434" s="135" t="s">
        <v>2836</v>
      </c>
      <c r="E4434" s="136"/>
    </row>
    <row r="4435" spans="1:5" x14ac:dyDescent="0.25">
      <c r="A4435" s="130"/>
      <c r="B4435" s="129"/>
      <c r="C4435" s="129"/>
      <c r="D4435" s="137"/>
      <c r="E4435" s="136"/>
    </row>
    <row r="4436" spans="1:5" x14ac:dyDescent="0.25">
      <c r="A4436" s="130"/>
      <c r="B4436" s="129"/>
      <c r="C4436" s="129"/>
      <c r="D4436" s="121"/>
      <c r="E4436" s="123"/>
    </row>
    <row r="4437" spans="1:5" x14ac:dyDescent="0.25">
      <c r="A4437" s="130"/>
      <c r="B4437" s="129"/>
      <c r="C4437" s="129"/>
      <c r="D4437" s="121"/>
      <c r="E4437" s="123"/>
    </row>
    <row r="4438" spans="1:5" x14ac:dyDescent="0.25">
      <c r="A4438" s="130"/>
      <c r="B4438" s="129"/>
      <c r="C4438" s="129"/>
      <c r="D4438" s="121"/>
      <c r="E4438" s="123"/>
    </row>
    <row r="4439" spans="1:5" ht="15.75" thickBot="1" x14ac:dyDescent="0.3">
      <c r="A4439" s="130"/>
      <c r="B4439" s="129"/>
      <c r="C4439" s="129"/>
      <c r="D4439" s="121"/>
      <c r="E4439" s="123"/>
    </row>
    <row r="4440" spans="1:5" ht="15.75" x14ac:dyDescent="0.25">
      <c r="A4440" s="130"/>
      <c r="B4440" s="129"/>
      <c r="C4440" s="129"/>
      <c r="D4440" s="138" t="s">
        <v>2837</v>
      </c>
      <c r="E4440" s="139">
        <f>SUM(E4395:E4413)</f>
        <v>15.283206420493496</v>
      </c>
    </row>
    <row r="4441" spans="1:5" ht="15.75" x14ac:dyDescent="0.25">
      <c r="A4441" s="130"/>
      <c r="B4441" s="129"/>
      <c r="C4441" s="129"/>
      <c r="D4441" s="138" t="s">
        <v>2822</v>
      </c>
      <c r="E4441" s="140">
        <f>E4414</f>
        <v>1</v>
      </c>
    </row>
    <row r="4442" spans="1:5" ht="15.75" x14ac:dyDescent="0.25">
      <c r="A4442" s="130"/>
      <c r="B4442" s="129"/>
      <c r="C4442" s="129"/>
      <c r="D4442" s="138" t="s">
        <v>2838</v>
      </c>
      <c r="E4442" s="141">
        <f>E4440/E4441</f>
        <v>15.283206420493496</v>
      </c>
    </row>
    <row r="4443" spans="1:5" ht="15.75" x14ac:dyDescent="0.25">
      <c r="A4443" s="130"/>
      <c r="B4443" s="129"/>
      <c r="C4443" s="129"/>
      <c r="D4443" s="138" t="s">
        <v>2839</v>
      </c>
      <c r="E4443" s="141">
        <v>0</v>
      </c>
    </row>
    <row r="4444" spans="1:5" ht="15.75" x14ac:dyDescent="0.25">
      <c r="A4444" s="130"/>
      <c r="B4444" s="129"/>
      <c r="C4444" s="129"/>
      <c r="D4444" s="138" t="s">
        <v>2840</v>
      </c>
      <c r="E4444" s="141">
        <f>E4442+E4443</f>
        <v>15.283206420493496</v>
      </c>
    </row>
    <row r="4445" spans="1:5" ht="15.75" x14ac:dyDescent="0.25">
      <c r="A4445" s="130"/>
      <c r="B4445" s="129"/>
      <c r="C4445" s="129"/>
      <c r="D4445" s="138" t="s">
        <v>2841</v>
      </c>
      <c r="E4445" s="142">
        <v>44</v>
      </c>
    </row>
    <row r="4446" spans="1:5" ht="16.5" thickBot="1" x14ac:dyDescent="0.3">
      <c r="A4446" s="143"/>
      <c r="B4446" s="144"/>
      <c r="C4446" s="144"/>
      <c r="D4446" s="138" t="s">
        <v>2842</v>
      </c>
      <c r="E4446" s="145">
        <f>E4444/E4445</f>
        <v>0.34734560046576129</v>
      </c>
    </row>
    <row r="4447" spans="1:5" x14ac:dyDescent="0.25">
      <c r="A4447" s="146"/>
      <c r="B4447" s="147"/>
      <c r="C4447" s="148"/>
      <c r="D4447" s="148"/>
      <c r="E4447" s="149"/>
    </row>
    <row r="4448" spans="1:5" ht="15.75" thickBot="1" x14ac:dyDescent="0.3">
      <c r="A4448" s="150"/>
      <c r="B4448" s="151"/>
      <c r="C4448" s="152"/>
      <c r="D4448" s="152"/>
      <c r="E4448" s="153"/>
    </row>
    <row r="4449" spans="1:5" ht="30" x14ac:dyDescent="0.4">
      <c r="A4449" s="70" t="s">
        <v>2814</v>
      </c>
      <c r="B4449" s="155" t="s">
        <v>2934</v>
      </c>
      <c r="C4449" s="154"/>
      <c r="D4449" s="72"/>
      <c r="E4449" s="73"/>
    </row>
    <row r="4450" spans="1:5" ht="15.75" thickBot="1" x14ac:dyDescent="0.3">
      <c r="A4450" s="74"/>
      <c r="B4450" s="75"/>
      <c r="C4450" s="75"/>
      <c r="D4450" s="75"/>
      <c r="E4450" s="76"/>
    </row>
    <row r="4451" spans="1:5" ht="15.75" thickBot="1" x14ac:dyDescent="0.3">
      <c r="A4451" s="77" t="s">
        <v>2816</v>
      </c>
      <c r="B4451" s="78" t="s">
        <v>2817</v>
      </c>
      <c r="C4451" s="79" t="s">
        <v>2818</v>
      </c>
      <c r="D4451" s="79" t="s">
        <v>2819</v>
      </c>
      <c r="E4451" s="80" t="s">
        <v>2820</v>
      </c>
    </row>
    <row r="4452" spans="1:5" ht="15.75" x14ac:dyDescent="0.25">
      <c r="A4452" s="81" t="s">
        <v>2204</v>
      </c>
      <c r="B4452" s="82">
        <v>4.4999999999999998E-2</v>
      </c>
      <c r="C4452" s="83"/>
      <c r="D4452" s="84">
        <f t="shared" ref="D4452:D4470" si="158">IF($A4452&lt;&gt;"",VLOOKUP($A4452,PRODUITS_ET_RECETTES,4,FALSE),"")</f>
        <v>31.6</v>
      </c>
      <c r="E4452" s="84">
        <f t="shared" ref="E4452:E4470" si="159">SUM(B4452*D4452)</f>
        <v>1.4219999999999999</v>
      </c>
    </row>
    <row r="4453" spans="1:5" ht="15.75" x14ac:dyDescent="0.25">
      <c r="A4453" s="81" t="s">
        <v>1665</v>
      </c>
      <c r="B4453" s="85">
        <v>4.4999999999999998E-2</v>
      </c>
      <c r="C4453" s="86"/>
      <c r="D4453" s="87">
        <f t="shared" si="158"/>
        <v>35.590000000000003</v>
      </c>
      <c r="E4453" s="87">
        <f t="shared" si="159"/>
        <v>1.60155</v>
      </c>
    </row>
    <row r="4454" spans="1:5" ht="15.75" x14ac:dyDescent="0.25">
      <c r="A4454" s="81" t="s">
        <v>1688</v>
      </c>
      <c r="B4454" s="82">
        <v>0.05</v>
      </c>
      <c r="C4454" s="83"/>
      <c r="D4454" s="84">
        <f t="shared" si="158"/>
        <v>29.5</v>
      </c>
      <c r="E4454" s="84">
        <f t="shared" si="159"/>
        <v>1.4750000000000001</v>
      </c>
    </row>
    <row r="4455" spans="1:5" ht="15.75" x14ac:dyDescent="0.25">
      <c r="A4455" s="81" t="s">
        <v>502</v>
      </c>
      <c r="B4455" s="85">
        <v>0.04</v>
      </c>
      <c r="C4455" s="86"/>
      <c r="D4455" s="87">
        <f t="shared" si="158"/>
        <v>7.7260119593998233</v>
      </c>
      <c r="E4455" s="87">
        <f t="shared" si="159"/>
        <v>0.30904047837599297</v>
      </c>
    </row>
    <row r="4456" spans="1:5" ht="15.75" x14ac:dyDescent="0.25">
      <c r="A4456" s="81" t="s">
        <v>499</v>
      </c>
      <c r="B4456" s="82">
        <v>0.04</v>
      </c>
      <c r="C4456" s="83"/>
      <c r="D4456" s="84">
        <f t="shared" si="158"/>
        <v>0</v>
      </c>
      <c r="E4456" s="84">
        <f t="shared" si="159"/>
        <v>0</v>
      </c>
    </row>
    <row r="4457" spans="1:5" x14ac:dyDescent="0.25">
      <c r="A4457" s="81" t="s">
        <v>1519</v>
      </c>
      <c r="B4457" s="85">
        <v>0.2</v>
      </c>
      <c r="C4457" s="88"/>
      <c r="D4457" s="87">
        <f t="shared" si="158"/>
        <v>0.72083333333333333</v>
      </c>
      <c r="E4457" s="87">
        <f t="shared" si="159"/>
        <v>0.14416666666666667</v>
      </c>
    </row>
    <row r="4458" spans="1:5" x14ac:dyDescent="0.25">
      <c r="A4458" s="81" t="s">
        <v>2454</v>
      </c>
      <c r="B4458" s="82"/>
      <c r="C4458" s="89"/>
      <c r="D4458" s="84">
        <f t="shared" si="158"/>
        <v>0</v>
      </c>
      <c r="E4458" s="84">
        <f t="shared" si="159"/>
        <v>0</v>
      </c>
    </row>
    <row r="4459" spans="1:5" x14ac:dyDescent="0.25">
      <c r="A4459" s="81" t="s">
        <v>2454</v>
      </c>
      <c r="B4459" s="85"/>
      <c r="C4459" s="88"/>
      <c r="D4459" s="87">
        <f t="shared" si="158"/>
        <v>0</v>
      </c>
      <c r="E4459" s="87">
        <f t="shared" si="159"/>
        <v>0</v>
      </c>
    </row>
    <row r="4460" spans="1:5" x14ac:dyDescent="0.25">
      <c r="A4460" s="81" t="s">
        <v>2454</v>
      </c>
      <c r="B4460" s="82"/>
      <c r="C4460" s="89"/>
      <c r="D4460" s="84">
        <f t="shared" si="158"/>
        <v>0</v>
      </c>
      <c r="E4460" s="84">
        <f t="shared" si="159"/>
        <v>0</v>
      </c>
    </row>
    <row r="4461" spans="1:5" x14ac:dyDescent="0.25">
      <c r="A4461" s="81" t="s">
        <v>2454</v>
      </c>
      <c r="B4461" s="85"/>
      <c r="C4461" s="88"/>
      <c r="D4461" s="87">
        <f t="shared" si="158"/>
        <v>0</v>
      </c>
      <c r="E4461" s="87">
        <f t="shared" si="159"/>
        <v>0</v>
      </c>
    </row>
    <row r="4462" spans="1:5" x14ac:dyDescent="0.25">
      <c r="A4462" s="81" t="s">
        <v>2454</v>
      </c>
      <c r="B4462" s="82"/>
      <c r="C4462" s="89"/>
      <c r="D4462" s="84">
        <f t="shared" si="158"/>
        <v>0</v>
      </c>
      <c r="E4462" s="84">
        <f t="shared" si="159"/>
        <v>0</v>
      </c>
    </row>
    <row r="4463" spans="1:5" x14ac:dyDescent="0.25">
      <c r="A4463" s="81" t="s">
        <v>2454</v>
      </c>
      <c r="B4463" s="85"/>
      <c r="C4463" s="88"/>
      <c r="D4463" s="87">
        <f t="shared" si="158"/>
        <v>0</v>
      </c>
      <c r="E4463" s="87">
        <f t="shared" si="159"/>
        <v>0</v>
      </c>
    </row>
    <row r="4464" spans="1:5" x14ac:dyDescent="0.25">
      <c r="A4464" s="81" t="s">
        <v>2454</v>
      </c>
      <c r="B4464" s="82"/>
      <c r="C4464" s="89"/>
      <c r="D4464" s="84">
        <f t="shared" si="158"/>
        <v>0</v>
      </c>
      <c r="E4464" s="84">
        <f t="shared" si="159"/>
        <v>0</v>
      </c>
    </row>
    <row r="4465" spans="1:5" x14ac:dyDescent="0.25">
      <c r="A4465" s="81" t="s">
        <v>2454</v>
      </c>
      <c r="B4465" s="85"/>
      <c r="C4465" s="88"/>
      <c r="D4465" s="87">
        <f t="shared" si="158"/>
        <v>0</v>
      </c>
      <c r="E4465" s="87">
        <f t="shared" si="159"/>
        <v>0</v>
      </c>
    </row>
    <row r="4466" spans="1:5" x14ac:dyDescent="0.25">
      <c r="A4466" s="81" t="s">
        <v>2454</v>
      </c>
      <c r="B4466" s="82"/>
      <c r="C4466" s="89"/>
      <c r="D4466" s="84">
        <f t="shared" si="158"/>
        <v>0</v>
      </c>
      <c r="E4466" s="84">
        <f t="shared" si="159"/>
        <v>0</v>
      </c>
    </row>
    <row r="4467" spans="1:5" x14ac:dyDescent="0.25">
      <c r="A4467" s="81" t="s">
        <v>2454</v>
      </c>
      <c r="B4467" s="90"/>
      <c r="C4467" s="91"/>
      <c r="D4467" s="92">
        <f t="shared" si="158"/>
        <v>0</v>
      </c>
      <c r="E4467" s="92">
        <f t="shared" si="159"/>
        <v>0</v>
      </c>
    </row>
    <row r="4468" spans="1:5" x14ac:dyDescent="0.25">
      <c r="A4468" s="81" t="s">
        <v>2454</v>
      </c>
      <c r="B4468" s="82"/>
      <c r="C4468" s="89"/>
      <c r="D4468" s="84">
        <f t="shared" si="158"/>
        <v>0</v>
      </c>
      <c r="E4468" s="84">
        <f t="shared" si="159"/>
        <v>0</v>
      </c>
    </row>
    <row r="4469" spans="1:5" x14ac:dyDescent="0.25">
      <c r="A4469" s="81" t="s">
        <v>2454</v>
      </c>
      <c r="B4469" s="85"/>
      <c r="C4469" s="88"/>
      <c r="D4469" s="87">
        <f t="shared" si="158"/>
        <v>0</v>
      </c>
      <c r="E4469" s="87">
        <f t="shared" si="159"/>
        <v>0</v>
      </c>
    </row>
    <row r="4470" spans="1:5" ht="15.75" thickBot="1" x14ac:dyDescent="0.3">
      <c r="A4470" s="81" t="s">
        <v>2454</v>
      </c>
      <c r="B4470" s="93"/>
      <c r="C4470" s="94"/>
      <c r="D4470" s="95">
        <f t="shared" si="158"/>
        <v>0</v>
      </c>
      <c r="E4470" s="95">
        <f t="shared" si="159"/>
        <v>0</v>
      </c>
    </row>
    <row r="4471" spans="1:5" ht="16.5" thickBot="1" x14ac:dyDescent="0.3">
      <c r="A4471" s="96" t="s">
        <v>2821</v>
      </c>
      <c r="B4471" s="97"/>
      <c r="C4471" s="97"/>
      <c r="D4471" s="98" t="s">
        <v>2822</v>
      </c>
      <c r="E4471" s="99">
        <v>1</v>
      </c>
    </row>
    <row r="4472" spans="1:5" ht="15.75" x14ac:dyDescent="0.25">
      <c r="A4472" s="100"/>
      <c r="B4472" s="97"/>
      <c r="C4472" s="101"/>
      <c r="D4472" s="102" t="s">
        <v>2823</v>
      </c>
      <c r="E4472" s="103" t="s">
        <v>2551</v>
      </c>
    </row>
    <row r="4473" spans="1:5" ht="15.75" x14ac:dyDescent="0.25">
      <c r="A4473" s="104"/>
      <c r="B4473" s="105"/>
      <c r="C4473" s="106"/>
      <c r="D4473" s="102" t="s">
        <v>2824</v>
      </c>
      <c r="E4473" s="107" t="s">
        <v>2825</v>
      </c>
    </row>
    <row r="4474" spans="1:5" ht="15.75" x14ac:dyDescent="0.25">
      <c r="A4474" s="108"/>
      <c r="B4474" s="105"/>
      <c r="C4474" s="106"/>
      <c r="D4474" s="102"/>
      <c r="E4474" s="109"/>
    </row>
    <row r="4475" spans="1:5" ht="16.5" thickBot="1" x14ac:dyDescent="0.3">
      <c r="A4475" s="108"/>
      <c r="B4475" s="105"/>
      <c r="C4475" s="106"/>
      <c r="D4475" s="110"/>
      <c r="E4475" s="111"/>
    </row>
    <row r="4476" spans="1:5" ht="15.75" x14ac:dyDescent="0.25">
      <c r="A4476" s="112"/>
      <c r="B4476" s="113"/>
      <c r="C4476" s="114"/>
      <c r="D4476" s="115" t="s">
        <v>2826</v>
      </c>
      <c r="E4476" s="116"/>
    </row>
    <row r="4477" spans="1:5" ht="15.75" x14ac:dyDescent="0.25">
      <c r="A4477" s="104"/>
      <c r="B4477" s="117"/>
      <c r="C4477" s="118"/>
      <c r="D4477" s="119" t="s">
        <v>2827</v>
      </c>
      <c r="E4477" s="120"/>
    </row>
    <row r="4478" spans="1:5" ht="15.75" x14ac:dyDescent="0.25">
      <c r="A4478" s="104"/>
      <c r="B4478" s="117"/>
      <c r="C4478" s="118"/>
      <c r="D4478" s="119" t="s">
        <v>2828</v>
      </c>
      <c r="E4478" s="120"/>
    </row>
    <row r="4479" spans="1:5" ht="15.75" x14ac:dyDescent="0.25">
      <c r="A4479" s="104"/>
      <c r="B4479" s="117"/>
      <c r="C4479" s="118"/>
      <c r="D4479" s="119"/>
      <c r="E4479" s="120"/>
    </row>
    <row r="4480" spans="1:5" ht="15.75" x14ac:dyDescent="0.25">
      <c r="A4480" s="121"/>
      <c r="B4480" s="117"/>
      <c r="C4480" s="118"/>
      <c r="D4480" s="119"/>
      <c r="E4480" s="120"/>
    </row>
    <row r="4481" spans="1:5" x14ac:dyDescent="0.25">
      <c r="A4481" s="121"/>
      <c r="B4481" s="122"/>
      <c r="C4481" s="123"/>
      <c r="D4481" s="122"/>
      <c r="E4481" s="123"/>
    </row>
    <row r="4482" spans="1:5" x14ac:dyDescent="0.25">
      <c r="A4482" s="121"/>
      <c r="B4482" s="122"/>
      <c r="C4482" s="123"/>
      <c r="D4482" s="122"/>
      <c r="E4482" s="123"/>
    </row>
    <row r="4483" spans="1:5" ht="15.75" thickBot="1" x14ac:dyDescent="0.3">
      <c r="A4483" s="121"/>
      <c r="B4483" s="122"/>
      <c r="C4483" s="123"/>
      <c r="D4483" s="124"/>
      <c r="E4483" s="125"/>
    </row>
    <row r="4484" spans="1:5" ht="15.75" x14ac:dyDescent="0.25">
      <c r="A4484" s="121"/>
      <c r="B4484" s="122"/>
      <c r="C4484" s="123"/>
      <c r="D4484" s="126" t="s">
        <v>2829</v>
      </c>
      <c r="E4484" s="123"/>
    </row>
    <row r="4485" spans="1:5" x14ac:dyDescent="0.25">
      <c r="A4485" s="121"/>
      <c r="B4485" s="122"/>
      <c r="C4485" s="123"/>
      <c r="D4485" s="122"/>
      <c r="E4485" s="123"/>
    </row>
    <row r="4486" spans="1:5" x14ac:dyDescent="0.25">
      <c r="A4486" s="121"/>
      <c r="B4486" s="122"/>
      <c r="C4486" s="123"/>
      <c r="D4486" s="122" t="s">
        <v>2830</v>
      </c>
      <c r="E4486" s="123"/>
    </row>
    <row r="4487" spans="1:5" ht="15.75" thickBot="1" x14ac:dyDescent="0.3">
      <c r="A4487" s="127"/>
      <c r="B4487" s="124"/>
      <c r="C4487" s="125"/>
      <c r="D4487" s="122" t="s">
        <v>2831</v>
      </c>
      <c r="E4487" s="123"/>
    </row>
    <row r="4488" spans="1:5" ht="15.75" x14ac:dyDescent="0.25">
      <c r="A4488" s="128" t="s">
        <v>2832</v>
      </c>
      <c r="B4488" s="129"/>
      <c r="C4488" s="129"/>
      <c r="D4488" s="121" t="s">
        <v>2833</v>
      </c>
      <c r="E4488" s="123"/>
    </row>
    <row r="4489" spans="1:5" ht="15.75" x14ac:dyDescent="0.25">
      <c r="A4489" s="130"/>
      <c r="B4489" s="131"/>
      <c r="C4489" s="131"/>
      <c r="D4489" s="132" t="s">
        <v>2834</v>
      </c>
      <c r="E4489" s="120"/>
    </row>
    <row r="4490" spans="1:5" ht="77.25" x14ac:dyDescent="0.25">
      <c r="A4490" s="130"/>
      <c r="B4490" s="131"/>
      <c r="C4490" s="131"/>
      <c r="D4490" s="133" t="s">
        <v>2835</v>
      </c>
      <c r="E4490" s="134"/>
    </row>
    <row r="4491" spans="1:5" x14ac:dyDescent="0.25">
      <c r="A4491" s="130"/>
      <c r="B4491" s="129"/>
      <c r="C4491" s="129"/>
      <c r="D4491" s="135" t="s">
        <v>2836</v>
      </c>
      <c r="E4491" s="136"/>
    </row>
    <row r="4492" spans="1:5" x14ac:dyDescent="0.25">
      <c r="A4492" s="130"/>
      <c r="B4492" s="129"/>
      <c r="C4492" s="129"/>
      <c r="D4492" s="137"/>
      <c r="E4492" s="136"/>
    </row>
    <row r="4493" spans="1:5" x14ac:dyDescent="0.25">
      <c r="A4493" s="130"/>
      <c r="B4493" s="129"/>
      <c r="C4493" s="129"/>
      <c r="D4493" s="121"/>
      <c r="E4493" s="123"/>
    </row>
    <row r="4494" spans="1:5" x14ac:dyDescent="0.25">
      <c r="A4494" s="130"/>
      <c r="B4494" s="129"/>
      <c r="C4494" s="129"/>
      <c r="D4494" s="121"/>
      <c r="E4494" s="123"/>
    </row>
    <row r="4495" spans="1:5" x14ac:dyDescent="0.25">
      <c r="A4495" s="130"/>
      <c r="B4495" s="129"/>
      <c r="C4495" s="129"/>
      <c r="D4495" s="121"/>
      <c r="E4495" s="123"/>
    </row>
    <row r="4496" spans="1:5" ht="15.75" thickBot="1" x14ac:dyDescent="0.3">
      <c r="A4496" s="130"/>
      <c r="B4496" s="129"/>
      <c r="C4496" s="129"/>
      <c r="D4496" s="121"/>
      <c r="E4496" s="123"/>
    </row>
    <row r="4497" spans="1:5" ht="15.75" x14ac:dyDescent="0.25">
      <c r="A4497" s="130"/>
      <c r="B4497" s="129"/>
      <c r="C4497" s="129"/>
      <c r="D4497" s="138" t="s">
        <v>2837</v>
      </c>
      <c r="E4497" s="139">
        <f>SUM(E4452:E4470)</f>
        <v>4.9517571450426594</v>
      </c>
    </row>
    <row r="4498" spans="1:5" ht="15.75" x14ac:dyDescent="0.25">
      <c r="A4498" s="130"/>
      <c r="B4498" s="129"/>
      <c r="C4498" s="129"/>
      <c r="D4498" s="138" t="s">
        <v>2822</v>
      </c>
      <c r="E4498" s="140">
        <f>E4471</f>
        <v>1</v>
      </c>
    </row>
    <row r="4499" spans="1:5" ht="15.75" x14ac:dyDescent="0.25">
      <c r="A4499" s="130"/>
      <c r="B4499" s="129"/>
      <c r="C4499" s="129"/>
      <c r="D4499" s="138" t="s">
        <v>2838</v>
      </c>
      <c r="E4499" s="141">
        <f>E4497/E4498</f>
        <v>4.9517571450426594</v>
      </c>
    </row>
    <row r="4500" spans="1:5" ht="15.75" x14ac:dyDescent="0.25">
      <c r="A4500" s="130"/>
      <c r="B4500" s="129"/>
      <c r="C4500" s="129"/>
      <c r="D4500" s="138" t="s">
        <v>2839</v>
      </c>
      <c r="E4500" s="141">
        <v>0.2</v>
      </c>
    </row>
    <row r="4501" spans="1:5" ht="15.75" x14ac:dyDescent="0.25">
      <c r="A4501" s="130"/>
      <c r="B4501" s="129"/>
      <c r="C4501" s="129"/>
      <c r="D4501" s="138" t="s">
        <v>2840</v>
      </c>
      <c r="E4501" s="141">
        <f>E4499+E4500</f>
        <v>5.1517571450426596</v>
      </c>
    </row>
    <row r="4502" spans="1:5" ht="15.75" x14ac:dyDescent="0.25">
      <c r="A4502" s="130"/>
      <c r="B4502" s="129"/>
      <c r="C4502" s="129"/>
      <c r="D4502" s="138" t="s">
        <v>2841</v>
      </c>
      <c r="E4502" s="142">
        <v>18</v>
      </c>
    </row>
    <row r="4503" spans="1:5" ht="16.5" thickBot="1" x14ac:dyDescent="0.3">
      <c r="A4503" s="143"/>
      <c r="B4503" s="144"/>
      <c r="C4503" s="144"/>
      <c r="D4503" s="138" t="s">
        <v>2842</v>
      </c>
      <c r="E4503" s="145">
        <f>E4501/E4502</f>
        <v>0.28620873028014776</v>
      </c>
    </row>
    <row r="4504" spans="1:5" x14ac:dyDescent="0.25">
      <c r="A4504" s="146"/>
      <c r="B4504" s="147"/>
      <c r="C4504" s="148"/>
      <c r="D4504" s="148"/>
      <c r="E4504" s="149"/>
    </row>
    <row r="4505" spans="1:5" ht="15.75" thickBot="1" x14ac:dyDescent="0.3">
      <c r="A4505" s="150"/>
      <c r="B4505" s="151"/>
      <c r="C4505" s="152"/>
      <c r="D4505" s="152"/>
      <c r="E4505" s="153"/>
    </row>
    <row r="4506" spans="1:5" ht="30" x14ac:dyDescent="0.4">
      <c r="A4506" s="70" t="s">
        <v>2814</v>
      </c>
      <c r="B4506" s="155" t="s">
        <v>2935</v>
      </c>
      <c r="C4506" s="154"/>
      <c r="D4506" s="72"/>
      <c r="E4506" s="73"/>
    </row>
    <row r="4507" spans="1:5" ht="15.75" thickBot="1" x14ac:dyDescent="0.3">
      <c r="A4507" s="74"/>
      <c r="B4507" s="75"/>
      <c r="C4507" s="75"/>
      <c r="D4507" s="75"/>
      <c r="E4507" s="76"/>
    </row>
    <row r="4508" spans="1:5" ht="15.75" thickBot="1" x14ac:dyDescent="0.3">
      <c r="A4508" s="77" t="s">
        <v>2816</v>
      </c>
      <c r="B4508" s="78" t="s">
        <v>2817</v>
      </c>
      <c r="C4508" s="79" t="s">
        <v>2818</v>
      </c>
      <c r="D4508" s="79" t="s">
        <v>2819</v>
      </c>
      <c r="E4508" s="80" t="s">
        <v>2820</v>
      </c>
    </row>
    <row r="4509" spans="1:5" ht="15.75" x14ac:dyDescent="0.25">
      <c r="A4509" s="81" t="s">
        <v>571</v>
      </c>
      <c r="B4509" s="82">
        <v>1.5</v>
      </c>
      <c r="C4509" s="83"/>
      <c r="D4509" s="84">
        <f t="shared" ref="D4509:D4527" si="160">IF($A4509&lt;&gt;"",VLOOKUP($A4509,PRODUITS_ET_RECETTES,4,FALSE),"")</f>
        <v>5</v>
      </c>
      <c r="E4509" s="84">
        <f t="shared" ref="E4509:E4527" si="161">SUM(B4509*D4509)</f>
        <v>7.5</v>
      </c>
    </row>
    <row r="4510" spans="1:5" ht="15.75" x14ac:dyDescent="0.25">
      <c r="A4510" s="81" t="s">
        <v>442</v>
      </c>
      <c r="B4510" s="85">
        <v>0.5</v>
      </c>
      <c r="C4510" s="86"/>
      <c r="D4510" s="87">
        <f t="shared" si="160"/>
        <v>11.7485</v>
      </c>
      <c r="E4510" s="87">
        <f t="shared" si="161"/>
        <v>5.87425</v>
      </c>
    </row>
    <row r="4511" spans="1:5" ht="15.75" x14ac:dyDescent="0.25">
      <c r="A4511" s="81" t="s">
        <v>2454</v>
      </c>
      <c r="B4511" s="82"/>
      <c r="C4511" s="83"/>
      <c r="D4511" s="84">
        <f t="shared" si="160"/>
        <v>0</v>
      </c>
      <c r="E4511" s="84">
        <f t="shared" si="161"/>
        <v>0</v>
      </c>
    </row>
    <row r="4512" spans="1:5" ht="15.75" x14ac:dyDescent="0.25">
      <c r="A4512" s="81" t="s">
        <v>2454</v>
      </c>
      <c r="B4512" s="85"/>
      <c r="C4512" s="86"/>
      <c r="D4512" s="87">
        <f t="shared" si="160"/>
        <v>0</v>
      </c>
      <c r="E4512" s="87">
        <f t="shared" si="161"/>
        <v>0</v>
      </c>
    </row>
    <row r="4513" spans="1:5" ht="15.75" x14ac:dyDescent="0.25">
      <c r="A4513" s="81" t="s">
        <v>2454</v>
      </c>
      <c r="B4513" s="82"/>
      <c r="C4513" s="83"/>
      <c r="D4513" s="84">
        <f t="shared" si="160"/>
        <v>0</v>
      </c>
      <c r="E4513" s="84">
        <f t="shared" si="161"/>
        <v>0</v>
      </c>
    </row>
    <row r="4514" spans="1:5" x14ac:dyDescent="0.25">
      <c r="A4514" s="81" t="s">
        <v>2454</v>
      </c>
      <c r="B4514" s="85"/>
      <c r="C4514" s="88"/>
      <c r="D4514" s="87">
        <f t="shared" si="160"/>
        <v>0</v>
      </c>
      <c r="E4514" s="87">
        <f t="shared" si="161"/>
        <v>0</v>
      </c>
    </row>
    <row r="4515" spans="1:5" x14ac:dyDescent="0.25">
      <c r="A4515" s="81" t="s">
        <v>2454</v>
      </c>
      <c r="B4515" s="82"/>
      <c r="C4515" s="89"/>
      <c r="D4515" s="84">
        <f t="shared" si="160"/>
        <v>0</v>
      </c>
      <c r="E4515" s="84">
        <f t="shared" si="161"/>
        <v>0</v>
      </c>
    </row>
    <row r="4516" spans="1:5" x14ac:dyDescent="0.25">
      <c r="A4516" s="81" t="s">
        <v>2454</v>
      </c>
      <c r="B4516" s="85"/>
      <c r="C4516" s="88"/>
      <c r="D4516" s="87">
        <f t="shared" si="160"/>
        <v>0</v>
      </c>
      <c r="E4516" s="87">
        <f t="shared" si="161"/>
        <v>0</v>
      </c>
    </row>
    <row r="4517" spans="1:5" x14ac:dyDescent="0.25">
      <c r="A4517" s="81" t="s">
        <v>2454</v>
      </c>
      <c r="B4517" s="82"/>
      <c r="C4517" s="89"/>
      <c r="D4517" s="84">
        <f t="shared" si="160"/>
        <v>0</v>
      </c>
      <c r="E4517" s="84">
        <f t="shared" si="161"/>
        <v>0</v>
      </c>
    </row>
    <row r="4518" spans="1:5" x14ac:dyDescent="0.25">
      <c r="A4518" s="81" t="s">
        <v>2454</v>
      </c>
      <c r="B4518" s="85"/>
      <c r="C4518" s="88"/>
      <c r="D4518" s="87">
        <f t="shared" si="160"/>
        <v>0</v>
      </c>
      <c r="E4518" s="87">
        <f t="shared" si="161"/>
        <v>0</v>
      </c>
    </row>
    <row r="4519" spans="1:5" x14ac:dyDescent="0.25">
      <c r="A4519" s="81" t="s">
        <v>2454</v>
      </c>
      <c r="B4519" s="82"/>
      <c r="C4519" s="89"/>
      <c r="D4519" s="84">
        <f t="shared" si="160"/>
        <v>0</v>
      </c>
      <c r="E4519" s="84">
        <f t="shared" si="161"/>
        <v>0</v>
      </c>
    </row>
    <row r="4520" spans="1:5" x14ac:dyDescent="0.25">
      <c r="A4520" s="81" t="s">
        <v>2454</v>
      </c>
      <c r="B4520" s="85"/>
      <c r="C4520" s="88"/>
      <c r="D4520" s="87">
        <f t="shared" si="160"/>
        <v>0</v>
      </c>
      <c r="E4520" s="87">
        <f t="shared" si="161"/>
        <v>0</v>
      </c>
    </row>
    <row r="4521" spans="1:5" x14ac:dyDescent="0.25">
      <c r="A4521" s="81" t="s">
        <v>2454</v>
      </c>
      <c r="B4521" s="82"/>
      <c r="C4521" s="89"/>
      <c r="D4521" s="84">
        <f t="shared" si="160"/>
        <v>0</v>
      </c>
      <c r="E4521" s="84">
        <f t="shared" si="161"/>
        <v>0</v>
      </c>
    </row>
    <row r="4522" spans="1:5" x14ac:dyDescent="0.25">
      <c r="A4522" s="81" t="s">
        <v>2454</v>
      </c>
      <c r="B4522" s="85"/>
      <c r="C4522" s="88"/>
      <c r="D4522" s="87">
        <f t="shared" si="160"/>
        <v>0</v>
      </c>
      <c r="E4522" s="87">
        <f t="shared" si="161"/>
        <v>0</v>
      </c>
    </row>
    <row r="4523" spans="1:5" x14ac:dyDescent="0.25">
      <c r="A4523" s="81" t="s">
        <v>2454</v>
      </c>
      <c r="B4523" s="82"/>
      <c r="C4523" s="89"/>
      <c r="D4523" s="84">
        <f t="shared" si="160"/>
        <v>0</v>
      </c>
      <c r="E4523" s="84">
        <f t="shared" si="161"/>
        <v>0</v>
      </c>
    </row>
    <row r="4524" spans="1:5" x14ac:dyDescent="0.25">
      <c r="A4524" s="81" t="s">
        <v>2454</v>
      </c>
      <c r="B4524" s="90"/>
      <c r="C4524" s="91"/>
      <c r="D4524" s="92">
        <f t="shared" si="160"/>
        <v>0</v>
      </c>
      <c r="E4524" s="92">
        <f t="shared" si="161"/>
        <v>0</v>
      </c>
    </row>
    <row r="4525" spans="1:5" x14ac:dyDescent="0.25">
      <c r="A4525" s="81" t="s">
        <v>2454</v>
      </c>
      <c r="B4525" s="82"/>
      <c r="C4525" s="89"/>
      <c r="D4525" s="84">
        <f t="shared" si="160"/>
        <v>0</v>
      </c>
      <c r="E4525" s="84">
        <f t="shared" si="161"/>
        <v>0</v>
      </c>
    </row>
    <row r="4526" spans="1:5" x14ac:dyDescent="0.25">
      <c r="A4526" s="81" t="s">
        <v>2454</v>
      </c>
      <c r="B4526" s="85"/>
      <c r="C4526" s="88"/>
      <c r="D4526" s="87">
        <f t="shared" si="160"/>
        <v>0</v>
      </c>
      <c r="E4526" s="87">
        <f t="shared" si="161"/>
        <v>0</v>
      </c>
    </row>
    <row r="4527" spans="1:5" ht="15.75" thickBot="1" x14ac:dyDescent="0.3">
      <c r="A4527" s="81" t="s">
        <v>2454</v>
      </c>
      <c r="B4527" s="93"/>
      <c r="C4527" s="94"/>
      <c r="D4527" s="95">
        <f t="shared" si="160"/>
        <v>0</v>
      </c>
      <c r="E4527" s="95">
        <f t="shared" si="161"/>
        <v>0</v>
      </c>
    </row>
    <row r="4528" spans="1:5" ht="16.5" thickBot="1" x14ac:dyDescent="0.3">
      <c r="A4528" s="96" t="s">
        <v>2821</v>
      </c>
      <c r="B4528" s="97"/>
      <c r="C4528" s="97"/>
      <c r="D4528" s="98" t="s">
        <v>2822</v>
      </c>
      <c r="E4528" s="99">
        <v>2</v>
      </c>
    </row>
    <row r="4529" spans="1:5" ht="15.75" x14ac:dyDescent="0.25">
      <c r="A4529" s="100"/>
      <c r="B4529" s="97"/>
      <c r="C4529" s="101"/>
      <c r="D4529" s="102" t="s">
        <v>2823</v>
      </c>
      <c r="E4529" s="103" t="s">
        <v>2552</v>
      </c>
    </row>
    <row r="4530" spans="1:5" ht="15.75" x14ac:dyDescent="0.25">
      <c r="A4530" s="104"/>
      <c r="B4530" s="105"/>
      <c r="C4530" s="106"/>
      <c r="D4530" s="102" t="s">
        <v>2824</v>
      </c>
      <c r="E4530" s="107" t="s">
        <v>2825</v>
      </c>
    </row>
    <row r="4531" spans="1:5" ht="15.75" x14ac:dyDescent="0.25">
      <c r="A4531" s="108"/>
      <c r="B4531" s="105"/>
      <c r="C4531" s="106"/>
      <c r="D4531" s="102"/>
      <c r="E4531" s="109"/>
    </row>
    <row r="4532" spans="1:5" ht="16.5" thickBot="1" x14ac:dyDescent="0.3">
      <c r="A4532" s="108"/>
      <c r="B4532" s="105"/>
      <c r="C4532" s="106"/>
      <c r="D4532" s="110"/>
      <c r="E4532" s="111"/>
    </row>
    <row r="4533" spans="1:5" ht="15.75" x14ac:dyDescent="0.25">
      <c r="A4533" s="112"/>
      <c r="B4533" s="113"/>
      <c r="C4533" s="114"/>
      <c r="D4533" s="115" t="s">
        <v>2826</v>
      </c>
      <c r="E4533" s="116"/>
    </row>
    <row r="4534" spans="1:5" ht="15.75" x14ac:dyDescent="0.25">
      <c r="A4534" s="104"/>
      <c r="B4534" s="117"/>
      <c r="C4534" s="118"/>
      <c r="D4534" s="119" t="s">
        <v>2827</v>
      </c>
      <c r="E4534" s="120"/>
    </row>
    <row r="4535" spans="1:5" ht="15.75" x14ac:dyDescent="0.25">
      <c r="A4535" s="104"/>
      <c r="B4535" s="117"/>
      <c r="C4535" s="118"/>
      <c r="D4535" s="119" t="s">
        <v>2828</v>
      </c>
      <c r="E4535" s="120"/>
    </row>
    <row r="4536" spans="1:5" ht="15.75" x14ac:dyDescent="0.25">
      <c r="A4536" s="104"/>
      <c r="B4536" s="117"/>
      <c r="C4536" s="118"/>
      <c r="D4536" s="119"/>
      <c r="E4536" s="120"/>
    </row>
    <row r="4537" spans="1:5" ht="15.75" x14ac:dyDescent="0.25">
      <c r="A4537" s="121"/>
      <c r="B4537" s="117"/>
      <c r="C4537" s="118"/>
      <c r="D4537" s="119"/>
      <c r="E4537" s="120"/>
    </row>
    <row r="4538" spans="1:5" x14ac:dyDescent="0.25">
      <c r="A4538" s="121"/>
      <c r="B4538" s="122"/>
      <c r="C4538" s="123"/>
      <c r="D4538" s="122"/>
      <c r="E4538" s="123"/>
    </row>
    <row r="4539" spans="1:5" x14ac:dyDescent="0.25">
      <c r="A4539" s="121"/>
      <c r="B4539" s="122"/>
      <c r="C4539" s="123"/>
      <c r="D4539" s="122"/>
      <c r="E4539" s="123"/>
    </row>
    <row r="4540" spans="1:5" ht="15.75" thickBot="1" x14ac:dyDescent="0.3">
      <c r="A4540" s="121"/>
      <c r="B4540" s="122"/>
      <c r="C4540" s="123"/>
      <c r="D4540" s="124"/>
      <c r="E4540" s="125"/>
    </row>
    <row r="4541" spans="1:5" ht="15.75" x14ac:dyDescent="0.25">
      <c r="A4541" s="121"/>
      <c r="B4541" s="122"/>
      <c r="C4541" s="123"/>
      <c r="D4541" s="126" t="s">
        <v>2829</v>
      </c>
      <c r="E4541" s="123"/>
    </row>
    <row r="4542" spans="1:5" x14ac:dyDescent="0.25">
      <c r="A4542" s="121"/>
      <c r="B4542" s="122"/>
      <c r="C4542" s="123"/>
      <c r="D4542" s="122"/>
      <c r="E4542" s="123"/>
    </row>
    <row r="4543" spans="1:5" x14ac:dyDescent="0.25">
      <c r="A4543" s="121"/>
      <c r="B4543" s="122"/>
      <c r="C4543" s="123"/>
      <c r="D4543" s="122" t="s">
        <v>2830</v>
      </c>
      <c r="E4543" s="123"/>
    </row>
    <row r="4544" spans="1:5" ht="15.75" thickBot="1" x14ac:dyDescent="0.3">
      <c r="A4544" s="127"/>
      <c r="B4544" s="124"/>
      <c r="C4544" s="125"/>
      <c r="D4544" s="122" t="s">
        <v>2831</v>
      </c>
      <c r="E4544" s="123"/>
    </row>
    <row r="4545" spans="1:5" ht="15.75" x14ac:dyDescent="0.25">
      <c r="A4545" s="128" t="s">
        <v>2832</v>
      </c>
      <c r="B4545" s="129"/>
      <c r="C4545" s="129"/>
      <c r="D4545" s="121" t="s">
        <v>2833</v>
      </c>
      <c r="E4545" s="123"/>
    </row>
    <row r="4546" spans="1:5" ht="15.75" x14ac:dyDescent="0.25">
      <c r="A4546" s="130"/>
      <c r="B4546" s="131"/>
      <c r="C4546" s="131"/>
      <c r="D4546" s="132" t="s">
        <v>2834</v>
      </c>
      <c r="E4546" s="120"/>
    </row>
    <row r="4547" spans="1:5" ht="77.25" x14ac:dyDescent="0.25">
      <c r="A4547" s="130"/>
      <c r="B4547" s="131"/>
      <c r="C4547" s="131"/>
      <c r="D4547" s="133" t="s">
        <v>2835</v>
      </c>
      <c r="E4547" s="134"/>
    </row>
    <row r="4548" spans="1:5" x14ac:dyDescent="0.25">
      <c r="A4548" s="130"/>
      <c r="B4548" s="129"/>
      <c r="C4548" s="129"/>
      <c r="D4548" s="135" t="s">
        <v>2836</v>
      </c>
      <c r="E4548" s="136"/>
    </row>
    <row r="4549" spans="1:5" x14ac:dyDescent="0.25">
      <c r="A4549" s="130"/>
      <c r="B4549" s="129"/>
      <c r="C4549" s="129"/>
      <c r="D4549" s="137"/>
      <c r="E4549" s="136"/>
    </row>
    <row r="4550" spans="1:5" x14ac:dyDescent="0.25">
      <c r="A4550" s="130"/>
      <c r="B4550" s="129"/>
      <c r="C4550" s="129"/>
      <c r="D4550" s="121"/>
      <c r="E4550" s="123"/>
    </row>
    <row r="4551" spans="1:5" x14ac:dyDescent="0.25">
      <c r="A4551" s="130"/>
      <c r="B4551" s="129"/>
      <c r="C4551" s="129"/>
      <c r="D4551" s="121"/>
      <c r="E4551" s="123"/>
    </row>
    <row r="4552" spans="1:5" x14ac:dyDescent="0.25">
      <c r="A4552" s="130"/>
      <c r="B4552" s="129"/>
      <c r="C4552" s="129"/>
      <c r="D4552" s="121"/>
      <c r="E4552" s="123"/>
    </row>
    <row r="4553" spans="1:5" ht="15.75" thickBot="1" x14ac:dyDescent="0.3">
      <c r="A4553" s="130"/>
      <c r="B4553" s="129"/>
      <c r="C4553" s="129"/>
      <c r="D4553" s="121"/>
      <c r="E4553" s="123"/>
    </row>
    <row r="4554" spans="1:5" ht="15.75" x14ac:dyDescent="0.25">
      <c r="A4554" s="130"/>
      <c r="B4554" s="129"/>
      <c r="C4554" s="129"/>
      <c r="D4554" s="138" t="s">
        <v>2837</v>
      </c>
      <c r="E4554" s="139">
        <f>SUM(E4509:E4527)</f>
        <v>13.37425</v>
      </c>
    </row>
    <row r="4555" spans="1:5" ht="15.75" x14ac:dyDescent="0.25">
      <c r="A4555" s="130"/>
      <c r="B4555" s="129"/>
      <c r="C4555" s="129"/>
      <c r="D4555" s="138" t="s">
        <v>2822</v>
      </c>
      <c r="E4555" s="140">
        <f>E4528</f>
        <v>2</v>
      </c>
    </row>
    <row r="4556" spans="1:5" ht="15.75" x14ac:dyDescent="0.25">
      <c r="A4556" s="130"/>
      <c r="B4556" s="129"/>
      <c r="C4556" s="129"/>
      <c r="D4556" s="138" t="s">
        <v>2838</v>
      </c>
      <c r="E4556" s="141">
        <f>E4554/E4555</f>
        <v>6.687125</v>
      </c>
    </row>
    <row r="4557" spans="1:5" ht="15.75" x14ac:dyDescent="0.25">
      <c r="A4557" s="130"/>
      <c r="B4557" s="129"/>
      <c r="C4557" s="129"/>
      <c r="D4557" s="138" t="s">
        <v>2839</v>
      </c>
      <c r="E4557" s="141">
        <v>0.2</v>
      </c>
    </row>
    <row r="4558" spans="1:5" ht="15.75" x14ac:dyDescent="0.25">
      <c r="A4558" s="130"/>
      <c r="B4558" s="129"/>
      <c r="C4558" s="129"/>
      <c r="D4558" s="138" t="s">
        <v>2840</v>
      </c>
      <c r="E4558" s="141">
        <f>E4556+E4557</f>
        <v>6.8871250000000002</v>
      </c>
    </row>
    <row r="4559" spans="1:5" ht="15.75" x14ac:dyDescent="0.25">
      <c r="A4559" s="130"/>
      <c r="B4559" s="129"/>
      <c r="C4559" s="129"/>
      <c r="D4559" s="138" t="s">
        <v>2841</v>
      </c>
      <c r="E4559" s="142">
        <v>0</v>
      </c>
    </row>
    <row r="4560" spans="1:5" ht="16.5" thickBot="1" x14ac:dyDescent="0.3">
      <c r="A4560" s="143"/>
      <c r="B4560" s="144"/>
      <c r="C4560" s="144"/>
      <c r="D4560" s="138" t="s">
        <v>2842</v>
      </c>
      <c r="E4560" s="145" t="e">
        <f>E4558/E4559</f>
        <v>#DIV/0!</v>
      </c>
    </row>
    <row r="4561" spans="1:5" ht="15.75" thickBot="1" x14ac:dyDescent="0.3">
      <c r="A4561" s="146"/>
      <c r="B4561" s="147"/>
      <c r="C4561" s="148"/>
      <c r="D4561" s="148"/>
      <c r="E4561" s="149"/>
    </row>
    <row r="4562" spans="1:5" ht="30" x14ac:dyDescent="0.4">
      <c r="A4562" s="70" t="s">
        <v>2814</v>
      </c>
      <c r="B4562" s="155" t="s">
        <v>2936</v>
      </c>
      <c r="C4562" s="154"/>
      <c r="D4562" s="72"/>
      <c r="E4562" s="73"/>
    </row>
    <row r="4563" spans="1:5" ht="15.75" thickBot="1" x14ac:dyDescent="0.3">
      <c r="A4563" s="74"/>
      <c r="B4563" s="75"/>
      <c r="C4563" s="75"/>
      <c r="D4563" s="75"/>
      <c r="E4563" s="76"/>
    </row>
    <row r="4564" spans="1:5" ht="15.75" thickBot="1" x14ac:dyDescent="0.3">
      <c r="A4564" s="77" t="s">
        <v>2816</v>
      </c>
      <c r="B4564" s="78" t="s">
        <v>2817</v>
      </c>
      <c r="C4564" s="79" t="s">
        <v>2818</v>
      </c>
      <c r="D4564" s="79" t="s">
        <v>2819</v>
      </c>
      <c r="E4564" s="80" t="s">
        <v>2820</v>
      </c>
    </row>
    <row r="4565" spans="1:5" ht="15.75" x14ac:dyDescent="0.25">
      <c r="A4565" s="81" t="s">
        <v>2225</v>
      </c>
      <c r="B4565" s="82">
        <v>1.8</v>
      </c>
      <c r="C4565" s="83"/>
      <c r="D4565" s="84">
        <f t="shared" ref="D4565:D4583" si="162">IF($A4565&lt;&gt;"",VLOOKUP($A4565,PRODUITS_ET_RECETTES,4,FALSE),"")</f>
        <v>13.1525</v>
      </c>
      <c r="E4565" s="84">
        <f t="shared" ref="E4565:E4583" si="163">SUM(B4565*D4565)</f>
        <v>23.674500000000002</v>
      </c>
    </row>
    <row r="4566" spans="1:5" ht="15.75" x14ac:dyDescent="0.25">
      <c r="A4566" s="81" t="s">
        <v>976</v>
      </c>
      <c r="B4566" s="85">
        <v>15</v>
      </c>
      <c r="C4566" s="86"/>
      <c r="D4566" s="87">
        <f t="shared" si="162"/>
        <v>0.17599999999999999</v>
      </c>
      <c r="E4566" s="87">
        <f t="shared" si="163"/>
        <v>2.6399999999999997</v>
      </c>
    </row>
    <row r="4567" spans="1:5" ht="15.75" x14ac:dyDescent="0.25">
      <c r="A4567" s="81" t="s">
        <v>571</v>
      </c>
      <c r="B4567" s="82">
        <v>1.8</v>
      </c>
      <c r="C4567" s="83"/>
      <c r="D4567" s="84">
        <f t="shared" si="162"/>
        <v>5</v>
      </c>
      <c r="E4567" s="84">
        <f t="shared" si="163"/>
        <v>9</v>
      </c>
    </row>
    <row r="4568" spans="1:5" ht="15.75" x14ac:dyDescent="0.25">
      <c r="A4568" s="81" t="s">
        <v>2454</v>
      </c>
      <c r="B4568" s="85"/>
      <c r="C4568" s="86"/>
      <c r="D4568" s="87">
        <f t="shared" si="162"/>
        <v>0</v>
      </c>
      <c r="E4568" s="87">
        <f t="shared" si="163"/>
        <v>0</v>
      </c>
    </row>
    <row r="4569" spans="1:5" ht="15.75" x14ac:dyDescent="0.25">
      <c r="A4569" s="81" t="s">
        <v>2454</v>
      </c>
      <c r="B4569" s="82"/>
      <c r="C4569" s="83"/>
      <c r="D4569" s="84">
        <f t="shared" si="162"/>
        <v>0</v>
      </c>
      <c r="E4569" s="84">
        <f t="shared" si="163"/>
        <v>0</v>
      </c>
    </row>
    <row r="4570" spans="1:5" x14ac:dyDescent="0.25">
      <c r="A4570" s="81" t="s">
        <v>2454</v>
      </c>
      <c r="B4570" s="85"/>
      <c r="C4570" s="88"/>
      <c r="D4570" s="87">
        <f t="shared" si="162"/>
        <v>0</v>
      </c>
      <c r="E4570" s="87">
        <f t="shared" si="163"/>
        <v>0</v>
      </c>
    </row>
    <row r="4571" spans="1:5" x14ac:dyDescent="0.25">
      <c r="A4571" s="81" t="s">
        <v>2454</v>
      </c>
      <c r="B4571" s="82"/>
      <c r="C4571" s="89"/>
      <c r="D4571" s="84">
        <f t="shared" si="162"/>
        <v>0</v>
      </c>
      <c r="E4571" s="84">
        <f t="shared" si="163"/>
        <v>0</v>
      </c>
    </row>
    <row r="4572" spans="1:5" x14ac:dyDescent="0.25">
      <c r="A4572" s="81" t="s">
        <v>2454</v>
      </c>
      <c r="B4572" s="85"/>
      <c r="C4572" s="88"/>
      <c r="D4572" s="87">
        <f t="shared" si="162"/>
        <v>0</v>
      </c>
      <c r="E4572" s="87">
        <f t="shared" si="163"/>
        <v>0</v>
      </c>
    </row>
    <row r="4573" spans="1:5" x14ac:dyDescent="0.25">
      <c r="A4573" s="81" t="s">
        <v>2454</v>
      </c>
      <c r="B4573" s="82"/>
      <c r="C4573" s="89"/>
      <c r="D4573" s="84">
        <f t="shared" si="162"/>
        <v>0</v>
      </c>
      <c r="E4573" s="84">
        <f t="shared" si="163"/>
        <v>0</v>
      </c>
    </row>
    <row r="4574" spans="1:5" x14ac:dyDescent="0.25">
      <c r="A4574" s="81" t="s">
        <v>2454</v>
      </c>
      <c r="B4574" s="85"/>
      <c r="C4574" s="88"/>
      <c r="D4574" s="87">
        <f t="shared" si="162"/>
        <v>0</v>
      </c>
      <c r="E4574" s="87">
        <f t="shared" si="163"/>
        <v>0</v>
      </c>
    </row>
    <row r="4575" spans="1:5" x14ac:dyDescent="0.25">
      <c r="A4575" s="81" t="s">
        <v>2454</v>
      </c>
      <c r="B4575" s="82"/>
      <c r="C4575" s="89"/>
      <c r="D4575" s="84">
        <f t="shared" si="162"/>
        <v>0</v>
      </c>
      <c r="E4575" s="84">
        <f t="shared" si="163"/>
        <v>0</v>
      </c>
    </row>
    <row r="4576" spans="1:5" x14ac:dyDescent="0.25">
      <c r="A4576" s="81" t="s">
        <v>2454</v>
      </c>
      <c r="B4576" s="85"/>
      <c r="C4576" s="88"/>
      <c r="D4576" s="87">
        <f t="shared" si="162"/>
        <v>0</v>
      </c>
      <c r="E4576" s="87">
        <f t="shared" si="163"/>
        <v>0</v>
      </c>
    </row>
    <row r="4577" spans="1:5" x14ac:dyDescent="0.25">
      <c r="A4577" s="81" t="s">
        <v>2454</v>
      </c>
      <c r="B4577" s="82"/>
      <c r="C4577" s="89"/>
      <c r="D4577" s="84">
        <f t="shared" si="162"/>
        <v>0</v>
      </c>
      <c r="E4577" s="84">
        <f t="shared" si="163"/>
        <v>0</v>
      </c>
    </row>
    <row r="4578" spans="1:5" x14ac:dyDescent="0.25">
      <c r="A4578" s="81" t="s">
        <v>2454</v>
      </c>
      <c r="B4578" s="85"/>
      <c r="C4578" s="88"/>
      <c r="D4578" s="87">
        <f t="shared" si="162"/>
        <v>0</v>
      </c>
      <c r="E4578" s="87">
        <f t="shared" si="163"/>
        <v>0</v>
      </c>
    </row>
    <row r="4579" spans="1:5" x14ac:dyDescent="0.25">
      <c r="A4579" s="81" t="s">
        <v>2454</v>
      </c>
      <c r="B4579" s="82"/>
      <c r="C4579" s="89"/>
      <c r="D4579" s="84">
        <f t="shared" si="162"/>
        <v>0</v>
      </c>
      <c r="E4579" s="84">
        <f t="shared" si="163"/>
        <v>0</v>
      </c>
    </row>
    <row r="4580" spans="1:5" x14ac:dyDescent="0.25">
      <c r="A4580" s="81" t="s">
        <v>2454</v>
      </c>
      <c r="B4580" s="90"/>
      <c r="C4580" s="91"/>
      <c r="D4580" s="92">
        <f t="shared" si="162"/>
        <v>0</v>
      </c>
      <c r="E4580" s="92">
        <f t="shared" si="163"/>
        <v>0</v>
      </c>
    </row>
    <row r="4581" spans="1:5" x14ac:dyDescent="0.25">
      <c r="A4581" s="81" t="s">
        <v>2454</v>
      </c>
      <c r="B4581" s="82"/>
      <c r="C4581" s="89"/>
      <c r="D4581" s="84">
        <f t="shared" si="162"/>
        <v>0</v>
      </c>
      <c r="E4581" s="84">
        <f t="shared" si="163"/>
        <v>0</v>
      </c>
    </row>
    <row r="4582" spans="1:5" x14ac:dyDescent="0.25">
      <c r="A4582" s="81" t="s">
        <v>2454</v>
      </c>
      <c r="B4582" s="85"/>
      <c r="C4582" s="88"/>
      <c r="D4582" s="87">
        <f t="shared" si="162"/>
        <v>0</v>
      </c>
      <c r="E4582" s="87">
        <f t="shared" si="163"/>
        <v>0</v>
      </c>
    </row>
    <row r="4583" spans="1:5" ht="15.75" thickBot="1" x14ac:dyDescent="0.3">
      <c r="A4583" s="81" t="s">
        <v>2454</v>
      </c>
      <c r="B4583" s="93"/>
      <c r="C4583" s="94"/>
      <c r="D4583" s="95">
        <f t="shared" si="162"/>
        <v>0</v>
      </c>
      <c r="E4583" s="95">
        <f t="shared" si="163"/>
        <v>0</v>
      </c>
    </row>
    <row r="4584" spans="1:5" ht="16.5" thickBot="1" x14ac:dyDescent="0.3">
      <c r="A4584" s="96" t="s">
        <v>2821</v>
      </c>
      <c r="B4584" s="97"/>
      <c r="C4584" s="97"/>
      <c r="D4584" s="98" t="s">
        <v>2822</v>
      </c>
      <c r="E4584" s="99">
        <v>3.6</v>
      </c>
    </row>
    <row r="4585" spans="1:5" ht="15.75" x14ac:dyDescent="0.25">
      <c r="A4585" s="100"/>
      <c r="B4585" s="97"/>
      <c r="C4585" s="101"/>
      <c r="D4585" s="102" t="s">
        <v>2823</v>
      </c>
      <c r="E4585" s="103" t="s">
        <v>2552</v>
      </c>
    </row>
    <row r="4586" spans="1:5" ht="15.75" x14ac:dyDescent="0.25">
      <c r="A4586" s="104"/>
      <c r="B4586" s="105"/>
      <c r="C4586" s="106"/>
      <c r="D4586" s="102" t="s">
        <v>2824</v>
      </c>
      <c r="E4586" s="107" t="s">
        <v>2825</v>
      </c>
    </row>
    <row r="4587" spans="1:5" ht="15.75" x14ac:dyDescent="0.25">
      <c r="A4587" s="108"/>
      <c r="B4587" s="105"/>
      <c r="C4587" s="106"/>
      <c r="D4587" s="102"/>
      <c r="E4587" s="109"/>
    </row>
    <row r="4588" spans="1:5" ht="16.5" thickBot="1" x14ac:dyDescent="0.3">
      <c r="A4588" s="108"/>
      <c r="B4588" s="105"/>
      <c r="C4588" s="106"/>
      <c r="D4588" s="110"/>
      <c r="E4588" s="111"/>
    </row>
    <row r="4589" spans="1:5" ht="15.75" x14ac:dyDescent="0.25">
      <c r="A4589" s="112"/>
      <c r="B4589" s="113"/>
      <c r="C4589" s="114"/>
      <c r="D4589" s="115" t="s">
        <v>2826</v>
      </c>
      <c r="E4589" s="116"/>
    </row>
    <row r="4590" spans="1:5" ht="15.75" x14ac:dyDescent="0.25">
      <c r="A4590" s="104"/>
      <c r="B4590" s="117"/>
      <c r="C4590" s="118"/>
      <c r="D4590" s="119" t="s">
        <v>2827</v>
      </c>
      <c r="E4590" s="120"/>
    </row>
    <row r="4591" spans="1:5" ht="15.75" x14ac:dyDescent="0.25">
      <c r="A4591" s="104"/>
      <c r="B4591" s="117"/>
      <c r="C4591" s="118"/>
      <c r="D4591" s="119" t="s">
        <v>2828</v>
      </c>
      <c r="E4591" s="120"/>
    </row>
    <row r="4592" spans="1:5" ht="15.75" x14ac:dyDescent="0.25">
      <c r="A4592" s="104"/>
      <c r="B4592" s="117"/>
      <c r="C4592" s="118"/>
      <c r="D4592" s="119"/>
      <c r="E4592" s="120"/>
    </row>
    <row r="4593" spans="1:5" ht="15.75" x14ac:dyDescent="0.25">
      <c r="A4593" s="121"/>
      <c r="B4593" s="117"/>
      <c r="C4593" s="118"/>
      <c r="D4593" s="119"/>
      <c r="E4593" s="120"/>
    </row>
    <row r="4594" spans="1:5" x14ac:dyDescent="0.25">
      <c r="A4594" s="121"/>
      <c r="B4594" s="122"/>
      <c r="C4594" s="123"/>
      <c r="D4594" s="122"/>
      <c r="E4594" s="123"/>
    </row>
    <row r="4595" spans="1:5" x14ac:dyDescent="0.25">
      <c r="A4595" s="121"/>
      <c r="B4595" s="122"/>
      <c r="C4595" s="123"/>
      <c r="D4595" s="122"/>
      <c r="E4595" s="123"/>
    </row>
    <row r="4596" spans="1:5" ht="15.75" thickBot="1" x14ac:dyDescent="0.3">
      <c r="A4596" s="121"/>
      <c r="B4596" s="122"/>
      <c r="C4596" s="123"/>
      <c r="D4596" s="124"/>
      <c r="E4596" s="125"/>
    </row>
    <row r="4597" spans="1:5" ht="15.75" x14ac:dyDescent="0.25">
      <c r="A4597" s="121"/>
      <c r="B4597" s="122"/>
      <c r="C4597" s="123"/>
      <c r="D4597" s="126" t="s">
        <v>2829</v>
      </c>
      <c r="E4597" s="123"/>
    </row>
    <row r="4598" spans="1:5" x14ac:dyDescent="0.25">
      <c r="A4598" s="121"/>
      <c r="B4598" s="122"/>
      <c r="C4598" s="123"/>
      <c r="D4598" s="122"/>
      <c r="E4598" s="123"/>
    </row>
    <row r="4599" spans="1:5" x14ac:dyDescent="0.25">
      <c r="A4599" s="121"/>
      <c r="B4599" s="122"/>
      <c r="C4599" s="123"/>
      <c r="D4599" s="122" t="s">
        <v>2830</v>
      </c>
      <c r="E4599" s="123"/>
    </row>
    <row r="4600" spans="1:5" ht="15.75" thickBot="1" x14ac:dyDescent="0.3">
      <c r="A4600" s="127"/>
      <c r="B4600" s="124"/>
      <c r="C4600" s="125"/>
      <c r="D4600" s="122" t="s">
        <v>2831</v>
      </c>
      <c r="E4600" s="123"/>
    </row>
    <row r="4601" spans="1:5" ht="15.75" x14ac:dyDescent="0.25">
      <c r="A4601" s="128" t="s">
        <v>2832</v>
      </c>
      <c r="B4601" s="129"/>
      <c r="C4601" s="129"/>
      <c r="D4601" s="121" t="s">
        <v>2833</v>
      </c>
      <c r="E4601" s="123"/>
    </row>
    <row r="4602" spans="1:5" ht="15.75" x14ac:dyDescent="0.25">
      <c r="A4602" s="130"/>
      <c r="B4602" s="131"/>
      <c r="C4602" s="131"/>
      <c r="D4602" s="132" t="s">
        <v>2834</v>
      </c>
      <c r="E4602" s="120"/>
    </row>
    <row r="4603" spans="1:5" ht="77.25" x14ac:dyDescent="0.25">
      <c r="A4603" s="130"/>
      <c r="B4603" s="131"/>
      <c r="C4603" s="131"/>
      <c r="D4603" s="133" t="s">
        <v>2835</v>
      </c>
      <c r="E4603" s="134"/>
    </row>
    <row r="4604" spans="1:5" x14ac:dyDescent="0.25">
      <c r="A4604" s="130"/>
      <c r="B4604" s="129"/>
      <c r="C4604" s="129"/>
      <c r="D4604" s="135" t="s">
        <v>2836</v>
      </c>
      <c r="E4604" s="136"/>
    </row>
    <row r="4605" spans="1:5" x14ac:dyDescent="0.25">
      <c r="A4605" s="130"/>
      <c r="B4605" s="129"/>
      <c r="C4605" s="129"/>
      <c r="D4605" s="137"/>
      <c r="E4605" s="136"/>
    </row>
    <row r="4606" spans="1:5" x14ac:dyDescent="0.25">
      <c r="A4606" s="130"/>
      <c r="B4606" s="129"/>
      <c r="C4606" s="129"/>
      <c r="D4606" s="121"/>
      <c r="E4606" s="123"/>
    </row>
    <row r="4607" spans="1:5" x14ac:dyDescent="0.25">
      <c r="A4607" s="130"/>
      <c r="B4607" s="129"/>
      <c r="C4607" s="129"/>
      <c r="D4607" s="121"/>
      <c r="E4607" s="123"/>
    </row>
    <row r="4608" spans="1:5" x14ac:dyDescent="0.25">
      <c r="A4608" s="130"/>
      <c r="B4608" s="129"/>
      <c r="C4608" s="129"/>
      <c r="D4608" s="121"/>
      <c r="E4608" s="123"/>
    </row>
    <row r="4609" spans="1:5" ht="15.75" thickBot="1" x14ac:dyDescent="0.3">
      <c r="A4609" s="130"/>
      <c r="B4609" s="129"/>
      <c r="C4609" s="129"/>
      <c r="D4609" s="121"/>
      <c r="E4609" s="123"/>
    </row>
    <row r="4610" spans="1:5" ht="15.75" x14ac:dyDescent="0.25">
      <c r="A4610" s="130"/>
      <c r="B4610" s="129"/>
      <c r="C4610" s="129"/>
      <c r="D4610" s="138" t="s">
        <v>2837</v>
      </c>
      <c r="E4610" s="139">
        <f>SUM(E4565:E4583)</f>
        <v>35.314500000000002</v>
      </c>
    </row>
    <row r="4611" spans="1:5" ht="15.75" x14ac:dyDescent="0.25">
      <c r="A4611" s="130"/>
      <c r="B4611" s="129"/>
      <c r="C4611" s="129"/>
      <c r="D4611" s="138" t="s">
        <v>2822</v>
      </c>
      <c r="E4611" s="140">
        <v>60</v>
      </c>
    </row>
    <row r="4612" spans="1:5" ht="15.75" x14ac:dyDescent="0.25">
      <c r="A4612" s="130"/>
      <c r="B4612" s="129"/>
      <c r="C4612" s="129"/>
      <c r="D4612" s="138" t="s">
        <v>2838</v>
      </c>
      <c r="E4612" s="141">
        <f>E4610/E4611</f>
        <v>0.58857500000000007</v>
      </c>
    </row>
    <row r="4613" spans="1:5" ht="15.75" x14ac:dyDescent="0.25">
      <c r="A4613" s="130"/>
      <c r="B4613" s="129"/>
      <c r="C4613" s="129"/>
      <c r="D4613" s="138" t="s">
        <v>2839</v>
      </c>
      <c r="E4613" s="141">
        <v>0.2</v>
      </c>
    </row>
    <row r="4614" spans="1:5" ht="15.75" x14ac:dyDescent="0.25">
      <c r="A4614" s="130"/>
      <c r="B4614" s="129"/>
      <c r="C4614" s="129"/>
      <c r="D4614" s="138" t="s">
        <v>2840</v>
      </c>
      <c r="E4614" s="141">
        <f>E4612+E4613</f>
        <v>0.78857500000000003</v>
      </c>
    </row>
    <row r="4615" spans="1:5" ht="15.75" x14ac:dyDescent="0.25">
      <c r="A4615" s="130"/>
      <c r="B4615" s="129"/>
      <c r="C4615" s="129"/>
      <c r="D4615" s="138" t="s">
        <v>2841</v>
      </c>
      <c r="E4615" s="142">
        <v>0</v>
      </c>
    </row>
    <row r="4616" spans="1:5" ht="16.5" thickBot="1" x14ac:dyDescent="0.3">
      <c r="A4616" s="143"/>
      <c r="B4616" s="144"/>
      <c r="C4616" s="144"/>
      <c r="D4616" s="138" t="s">
        <v>2842</v>
      </c>
      <c r="E4616" s="145" t="e">
        <f>E4614/E4615</f>
        <v>#DIV/0!</v>
      </c>
    </row>
    <row r="4617" spans="1:5" ht="15.75" thickBot="1" x14ac:dyDescent="0.3">
      <c r="A4617" s="146"/>
      <c r="B4617" s="147"/>
      <c r="C4617" s="148"/>
      <c r="D4617" s="148"/>
      <c r="E4617" s="149"/>
    </row>
    <row r="4618" spans="1:5" ht="30" x14ac:dyDescent="0.4">
      <c r="A4618" s="70" t="s">
        <v>2814</v>
      </c>
      <c r="B4618" s="155" t="s">
        <v>2937</v>
      </c>
      <c r="C4618" s="154"/>
      <c r="D4618" s="72"/>
      <c r="E4618" s="73"/>
    </row>
    <row r="4619" spans="1:5" ht="15.75" thickBot="1" x14ac:dyDescent="0.3">
      <c r="A4619" s="74"/>
      <c r="B4619" s="75"/>
      <c r="C4619" s="75"/>
      <c r="D4619" s="75"/>
      <c r="E4619" s="76"/>
    </row>
    <row r="4620" spans="1:5" ht="15.75" thickBot="1" x14ac:dyDescent="0.3">
      <c r="A4620" s="77" t="s">
        <v>2816</v>
      </c>
      <c r="B4620" s="78" t="s">
        <v>2817</v>
      </c>
      <c r="C4620" s="79" t="s">
        <v>2818</v>
      </c>
      <c r="D4620" s="79" t="s">
        <v>2819</v>
      </c>
      <c r="E4620" s="80" t="s">
        <v>2820</v>
      </c>
    </row>
    <row r="4621" spans="1:5" ht="15.75" x14ac:dyDescent="0.25">
      <c r="A4621" s="81" t="s">
        <v>1815</v>
      </c>
      <c r="B4621" s="82">
        <v>1</v>
      </c>
      <c r="C4621" s="83"/>
      <c r="D4621" s="84">
        <f t="shared" ref="D4621:D4639" si="164">IF($A4621&lt;&gt;"",VLOOKUP($A4621,PRODUITS_ET_RECETTES,4,FALSE),"")</f>
        <v>9.59</v>
      </c>
      <c r="E4621" s="84">
        <f t="shared" ref="E4621:E4639" si="165">SUM(B4621*D4621)</f>
        <v>9.59</v>
      </c>
    </row>
    <row r="4622" spans="1:5" ht="15.75" x14ac:dyDescent="0.25">
      <c r="A4622" s="81" t="s">
        <v>2260</v>
      </c>
      <c r="B4622" s="85">
        <v>0.6</v>
      </c>
      <c r="C4622" s="86"/>
      <c r="D4622" s="87">
        <f t="shared" si="164"/>
        <v>1.4155</v>
      </c>
      <c r="E4622" s="87">
        <f t="shared" si="165"/>
        <v>0.84929999999999994</v>
      </c>
    </row>
    <row r="4623" spans="1:5" ht="15.75" x14ac:dyDescent="0.25">
      <c r="A4623" s="81" t="s">
        <v>976</v>
      </c>
      <c r="B4623" s="82">
        <v>8</v>
      </c>
      <c r="C4623" s="83"/>
      <c r="D4623" s="84">
        <f t="shared" si="164"/>
        <v>0.17599999999999999</v>
      </c>
      <c r="E4623" s="84">
        <f t="shared" si="165"/>
        <v>1.4079999999999999</v>
      </c>
    </row>
    <row r="4624" spans="1:5" ht="15.75" x14ac:dyDescent="0.25">
      <c r="A4624" s="81" t="s">
        <v>571</v>
      </c>
      <c r="B4624" s="85">
        <v>1</v>
      </c>
      <c r="C4624" s="86"/>
      <c r="D4624" s="87">
        <f t="shared" si="164"/>
        <v>5</v>
      </c>
      <c r="E4624" s="87">
        <f t="shared" si="165"/>
        <v>5</v>
      </c>
    </row>
    <row r="4625" spans="1:5" ht="15.75" x14ac:dyDescent="0.25">
      <c r="A4625" s="81" t="s">
        <v>2454</v>
      </c>
      <c r="B4625" s="82"/>
      <c r="C4625" s="83"/>
      <c r="D4625" s="84">
        <f t="shared" si="164"/>
        <v>0</v>
      </c>
      <c r="E4625" s="84">
        <f t="shared" si="165"/>
        <v>0</v>
      </c>
    </row>
    <row r="4626" spans="1:5" x14ac:dyDescent="0.25">
      <c r="A4626" s="81" t="s">
        <v>2454</v>
      </c>
      <c r="B4626" s="85"/>
      <c r="C4626" s="88"/>
      <c r="D4626" s="87">
        <f t="shared" si="164"/>
        <v>0</v>
      </c>
      <c r="E4626" s="87">
        <f t="shared" si="165"/>
        <v>0</v>
      </c>
    </row>
    <row r="4627" spans="1:5" x14ac:dyDescent="0.25">
      <c r="A4627" s="81" t="s">
        <v>2454</v>
      </c>
      <c r="B4627" s="82"/>
      <c r="C4627" s="89"/>
      <c r="D4627" s="84">
        <f t="shared" si="164"/>
        <v>0</v>
      </c>
      <c r="E4627" s="84">
        <f t="shared" si="165"/>
        <v>0</v>
      </c>
    </row>
    <row r="4628" spans="1:5" x14ac:dyDescent="0.25">
      <c r="A4628" s="81" t="s">
        <v>2454</v>
      </c>
      <c r="B4628" s="85"/>
      <c r="C4628" s="88"/>
      <c r="D4628" s="87">
        <f t="shared" si="164"/>
        <v>0</v>
      </c>
      <c r="E4628" s="87">
        <f t="shared" si="165"/>
        <v>0</v>
      </c>
    </row>
    <row r="4629" spans="1:5" x14ac:dyDescent="0.25">
      <c r="A4629" s="81" t="s">
        <v>2454</v>
      </c>
      <c r="B4629" s="82"/>
      <c r="C4629" s="89"/>
      <c r="D4629" s="84">
        <f t="shared" si="164"/>
        <v>0</v>
      </c>
      <c r="E4629" s="84">
        <f t="shared" si="165"/>
        <v>0</v>
      </c>
    </row>
    <row r="4630" spans="1:5" x14ac:dyDescent="0.25">
      <c r="A4630" s="81" t="s">
        <v>2454</v>
      </c>
      <c r="B4630" s="85"/>
      <c r="C4630" s="88"/>
      <c r="D4630" s="87">
        <f t="shared" si="164"/>
        <v>0</v>
      </c>
      <c r="E4630" s="87">
        <f t="shared" si="165"/>
        <v>0</v>
      </c>
    </row>
    <row r="4631" spans="1:5" x14ac:dyDescent="0.25">
      <c r="A4631" s="81" t="s">
        <v>2454</v>
      </c>
      <c r="B4631" s="82"/>
      <c r="C4631" s="89"/>
      <c r="D4631" s="84">
        <f t="shared" si="164"/>
        <v>0</v>
      </c>
      <c r="E4631" s="84">
        <f t="shared" si="165"/>
        <v>0</v>
      </c>
    </row>
    <row r="4632" spans="1:5" x14ac:dyDescent="0.25">
      <c r="A4632" s="81" t="s">
        <v>2454</v>
      </c>
      <c r="B4632" s="85"/>
      <c r="C4632" s="88"/>
      <c r="D4632" s="87">
        <f t="shared" si="164"/>
        <v>0</v>
      </c>
      <c r="E4632" s="87">
        <f t="shared" si="165"/>
        <v>0</v>
      </c>
    </row>
    <row r="4633" spans="1:5" x14ac:dyDescent="0.25">
      <c r="A4633" s="81" t="s">
        <v>2454</v>
      </c>
      <c r="B4633" s="82"/>
      <c r="C4633" s="89"/>
      <c r="D4633" s="84">
        <f t="shared" si="164"/>
        <v>0</v>
      </c>
      <c r="E4633" s="84">
        <f t="shared" si="165"/>
        <v>0</v>
      </c>
    </row>
    <row r="4634" spans="1:5" x14ac:dyDescent="0.25">
      <c r="A4634" s="81" t="s">
        <v>2454</v>
      </c>
      <c r="B4634" s="85"/>
      <c r="C4634" s="88"/>
      <c r="D4634" s="87">
        <f t="shared" si="164"/>
        <v>0</v>
      </c>
      <c r="E4634" s="87">
        <f t="shared" si="165"/>
        <v>0</v>
      </c>
    </row>
    <row r="4635" spans="1:5" x14ac:dyDescent="0.25">
      <c r="A4635" s="81" t="s">
        <v>2454</v>
      </c>
      <c r="B4635" s="82"/>
      <c r="C4635" s="89"/>
      <c r="D4635" s="84">
        <f t="shared" si="164"/>
        <v>0</v>
      </c>
      <c r="E4635" s="84">
        <f t="shared" si="165"/>
        <v>0</v>
      </c>
    </row>
    <row r="4636" spans="1:5" x14ac:dyDescent="0.25">
      <c r="A4636" s="81" t="s">
        <v>2454</v>
      </c>
      <c r="B4636" s="90"/>
      <c r="C4636" s="91"/>
      <c r="D4636" s="92">
        <f t="shared" si="164"/>
        <v>0</v>
      </c>
      <c r="E4636" s="92">
        <f t="shared" si="165"/>
        <v>0</v>
      </c>
    </row>
    <row r="4637" spans="1:5" x14ac:dyDescent="0.25">
      <c r="A4637" s="81" t="s">
        <v>2454</v>
      </c>
      <c r="B4637" s="82"/>
      <c r="C4637" s="89"/>
      <c r="D4637" s="84">
        <f t="shared" si="164"/>
        <v>0</v>
      </c>
      <c r="E4637" s="84">
        <f t="shared" si="165"/>
        <v>0</v>
      </c>
    </row>
    <row r="4638" spans="1:5" x14ac:dyDescent="0.25">
      <c r="A4638" s="81" t="s">
        <v>2454</v>
      </c>
      <c r="B4638" s="85"/>
      <c r="C4638" s="88"/>
      <c r="D4638" s="87">
        <f t="shared" si="164"/>
        <v>0</v>
      </c>
      <c r="E4638" s="87">
        <f t="shared" si="165"/>
        <v>0</v>
      </c>
    </row>
    <row r="4639" spans="1:5" ht="15.75" thickBot="1" x14ac:dyDescent="0.3">
      <c r="A4639" s="81" t="s">
        <v>2454</v>
      </c>
      <c r="B4639" s="93"/>
      <c r="C4639" s="94"/>
      <c r="D4639" s="95">
        <f t="shared" si="164"/>
        <v>0</v>
      </c>
      <c r="E4639" s="95">
        <f t="shared" si="165"/>
        <v>0</v>
      </c>
    </row>
    <row r="4640" spans="1:5" ht="16.5" thickBot="1" x14ac:dyDescent="0.3">
      <c r="A4640" s="96" t="s">
        <v>2821</v>
      </c>
      <c r="B4640" s="97"/>
      <c r="C4640" s="97"/>
      <c r="D4640" s="98" t="s">
        <v>2822</v>
      </c>
      <c r="E4640" s="99">
        <v>2.6</v>
      </c>
    </row>
    <row r="4641" spans="1:5" ht="15.75" x14ac:dyDescent="0.25">
      <c r="A4641" s="100"/>
      <c r="B4641" s="97"/>
      <c r="C4641" s="101"/>
      <c r="D4641" s="102" t="s">
        <v>2823</v>
      </c>
      <c r="E4641" s="103" t="s">
        <v>2552</v>
      </c>
    </row>
    <row r="4642" spans="1:5" ht="15.75" x14ac:dyDescent="0.25">
      <c r="A4642" s="104"/>
      <c r="B4642" s="105"/>
      <c r="C4642" s="106"/>
      <c r="D4642" s="102" t="s">
        <v>2824</v>
      </c>
      <c r="E4642" s="107" t="s">
        <v>2825</v>
      </c>
    </row>
    <row r="4643" spans="1:5" ht="15.75" x14ac:dyDescent="0.25">
      <c r="A4643" s="108"/>
      <c r="B4643" s="105"/>
      <c r="C4643" s="106"/>
      <c r="D4643" s="102"/>
      <c r="E4643" s="109"/>
    </row>
    <row r="4644" spans="1:5" ht="16.5" thickBot="1" x14ac:dyDescent="0.3">
      <c r="A4644" s="108"/>
      <c r="B4644" s="105"/>
      <c r="C4644" s="106"/>
      <c r="D4644" s="110"/>
      <c r="E4644" s="111"/>
    </row>
    <row r="4645" spans="1:5" ht="15.75" x14ac:dyDescent="0.25">
      <c r="A4645" s="112"/>
      <c r="B4645" s="113"/>
      <c r="C4645" s="114"/>
      <c r="D4645" s="115" t="s">
        <v>2826</v>
      </c>
      <c r="E4645" s="116"/>
    </row>
    <row r="4646" spans="1:5" ht="15.75" x14ac:dyDescent="0.25">
      <c r="A4646" s="104"/>
      <c r="B4646" s="117"/>
      <c r="C4646" s="118"/>
      <c r="D4646" s="119" t="s">
        <v>2827</v>
      </c>
      <c r="E4646" s="120"/>
    </row>
    <row r="4647" spans="1:5" ht="15.75" x14ac:dyDescent="0.25">
      <c r="A4647" s="104"/>
      <c r="B4647" s="117"/>
      <c r="C4647" s="118"/>
      <c r="D4647" s="119" t="s">
        <v>2828</v>
      </c>
      <c r="E4647" s="120"/>
    </row>
    <row r="4648" spans="1:5" ht="15.75" x14ac:dyDescent="0.25">
      <c r="A4648" s="104"/>
      <c r="B4648" s="117"/>
      <c r="C4648" s="118"/>
      <c r="D4648" s="119"/>
      <c r="E4648" s="120"/>
    </row>
    <row r="4649" spans="1:5" ht="15.75" x14ac:dyDescent="0.25">
      <c r="A4649" s="121"/>
      <c r="B4649" s="117"/>
      <c r="C4649" s="118"/>
      <c r="D4649" s="119"/>
      <c r="E4649" s="120"/>
    </row>
    <row r="4650" spans="1:5" x14ac:dyDescent="0.25">
      <c r="A4650" s="121"/>
      <c r="B4650" s="122"/>
      <c r="C4650" s="123"/>
      <c r="D4650" s="122"/>
      <c r="E4650" s="123"/>
    </row>
    <row r="4651" spans="1:5" x14ac:dyDescent="0.25">
      <c r="A4651" s="121"/>
      <c r="B4651" s="122"/>
      <c r="C4651" s="123"/>
      <c r="D4651" s="122"/>
      <c r="E4651" s="123"/>
    </row>
    <row r="4652" spans="1:5" ht="15.75" thickBot="1" x14ac:dyDescent="0.3">
      <c r="A4652" s="121"/>
      <c r="B4652" s="122"/>
      <c r="C4652" s="123"/>
      <c r="D4652" s="124"/>
      <c r="E4652" s="125"/>
    </row>
    <row r="4653" spans="1:5" ht="15.75" x14ac:dyDescent="0.25">
      <c r="A4653" s="121"/>
      <c r="B4653" s="122"/>
      <c r="C4653" s="123"/>
      <c r="D4653" s="126" t="s">
        <v>2829</v>
      </c>
      <c r="E4653" s="123"/>
    </row>
    <row r="4654" spans="1:5" x14ac:dyDescent="0.25">
      <c r="A4654" s="121"/>
      <c r="B4654" s="122"/>
      <c r="C4654" s="123"/>
      <c r="D4654" s="122"/>
      <c r="E4654" s="123"/>
    </row>
    <row r="4655" spans="1:5" x14ac:dyDescent="0.25">
      <c r="A4655" s="121"/>
      <c r="B4655" s="122"/>
      <c r="C4655" s="123"/>
      <c r="D4655" s="122" t="s">
        <v>2830</v>
      </c>
      <c r="E4655" s="123"/>
    </row>
    <row r="4656" spans="1:5" ht="15.75" thickBot="1" x14ac:dyDescent="0.3">
      <c r="A4656" s="127"/>
      <c r="B4656" s="124"/>
      <c r="C4656" s="125"/>
      <c r="D4656" s="122" t="s">
        <v>2831</v>
      </c>
      <c r="E4656" s="123"/>
    </row>
    <row r="4657" spans="1:5" ht="15.75" x14ac:dyDescent="0.25">
      <c r="A4657" s="128" t="s">
        <v>2832</v>
      </c>
      <c r="B4657" s="129"/>
      <c r="C4657" s="129"/>
      <c r="D4657" s="121" t="s">
        <v>2833</v>
      </c>
      <c r="E4657" s="123"/>
    </row>
    <row r="4658" spans="1:5" ht="15.75" x14ac:dyDescent="0.25">
      <c r="A4658" s="130"/>
      <c r="B4658" s="131"/>
      <c r="C4658" s="131"/>
      <c r="D4658" s="132" t="s">
        <v>2834</v>
      </c>
      <c r="E4658" s="120"/>
    </row>
    <row r="4659" spans="1:5" ht="77.25" x14ac:dyDescent="0.25">
      <c r="A4659" s="130"/>
      <c r="B4659" s="131"/>
      <c r="C4659" s="131"/>
      <c r="D4659" s="133" t="s">
        <v>2835</v>
      </c>
      <c r="E4659" s="134"/>
    </row>
    <row r="4660" spans="1:5" x14ac:dyDescent="0.25">
      <c r="A4660" s="130"/>
      <c r="B4660" s="129"/>
      <c r="C4660" s="129"/>
      <c r="D4660" s="135" t="s">
        <v>2836</v>
      </c>
      <c r="E4660" s="136"/>
    </row>
    <row r="4661" spans="1:5" x14ac:dyDescent="0.25">
      <c r="A4661" s="130"/>
      <c r="B4661" s="129"/>
      <c r="C4661" s="129"/>
      <c r="D4661" s="137"/>
      <c r="E4661" s="136"/>
    </row>
    <row r="4662" spans="1:5" x14ac:dyDescent="0.25">
      <c r="A4662" s="130"/>
      <c r="B4662" s="129"/>
      <c r="C4662" s="129"/>
      <c r="D4662" s="121"/>
      <c r="E4662" s="123"/>
    </row>
    <row r="4663" spans="1:5" x14ac:dyDescent="0.25">
      <c r="A4663" s="130"/>
      <c r="B4663" s="129"/>
      <c r="C4663" s="129"/>
      <c r="D4663" s="121"/>
      <c r="E4663" s="123"/>
    </row>
    <row r="4664" spans="1:5" x14ac:dyDescent="0.25">
      <c r="A4664" s="130"/>
      <c r="B4664" s="129"/>
      <c r="C4664" s="129"/>
      <c r="D4664" s="121"/>
      <c r="E4664" s="123"/>
    </row>
    <row r="4665" spans="1:5" ht="15.75" thickBot="1" x14ac:dyDescent="0.3">
      <c r="A4665" s="130"/>
      <c r="B4665" s="129"/>
      <c r="C4665" s="129"/>
      <c r="D4665" s="121"/>
      <c r="E4665" s="123"/>
    </row>
    <row r="4666" spans="1:5" ht="15.75" x14ac:dyDescent="0.25">
      <c r="A4666" s="130"/>
      <c r="B4666" s="129"/>
      <c r="C4666" s="129"/>
      <c r="D4666" s="138" t="s">
        <v>2837</v>
      </c>
      <c r="E4666" s="139">
        <f>SUM(E4621:E4639)</f>
        <v>16.847299999999997</v>
      </c>
    </row>
    <row r="4667" spans="1:5" ht="15.75" x14ac:dyDescent="0.25">
      <c r="A4667" s="130"/>
      <c r="B4667" s="129"/>
      <c r="C4667" s="129"/>
      <c r="D4667" s="138" t="s">
        <v>2822</v>
      </c>
      <c r="E4667" s="140">
        <v>20</v>
      </c>
    </row>
    <row r="4668" spans="1:5" ht="15.75" x14ac:dyDescent="0.25">
      <c r="A4668" s="130"/>
      <c r="B4668" s="129"/>
      <c r="C4668" s="129"/>
      <c r="D4668" s="138" t="s">
        <v>2838</v>
      </c>
      <c r="E4668" s="141">
        <f>E4666/E4667</f>
        <v>0.84236499999999981</v>
      </c>
    </row>
    <row r="4669" spans="1:5" ht="15.75" x14ac:dyDescent="0.25">
      <c r="A4669" s="130"/>
      <c r="B4669" s="129"/>
      <c r="C4669" s="129"/>
      <c r="D4669" s="138" t="s">
        <v>2839</v>
      </c>
      <c r="E4669" s="141">
        <v>0.1</v>
      </c>
    </row>
    <row r="4670" spans="1:5" ht="15.75" x14ac:dyDescent="0.25">
      <c r="A4670" s="130"/>
      <c r="B4670" s="129"/>
      <c r="C4670" s="129"/>
      <c r="D4670" s="138" t="s">
        <v>2840</v>
      </c>
      <c r="E4670" s="141">
        <f>E4668+E4669</f>
        <v>0.94236499999999979</v>
      </c>
    </row>
    <row r="4671" spans="1:5" ht="15.75" x14ac:dyDescent="0.25">
      <c r="A4671" s="130"/>
      <c r="B4671" s="129"/>
      <c r="C4671" s="129"/>
      <c r="D4671" s="138" t="s">
        <v>2841</v>
      </c>
      <c r="E4671" s="142">
        <v>0</v>
      </c>
    </row>
    <row r="4672" spans="1:5" ht="16.5" thickBot="1" x14ac:dyDescent="0.3">
      <c r="A4672" s="143"/>
      <c r="B4672" s="144"/>
      <c r="C4672" s="144"/>
      <c r="D4672" s="138" t="s">
        <v>2842</v>
      </c>
      <c r="E4672" s="145" t="e">
        <f>E4670/E4671</f>
        <v>#DIV/0!</v>
      </c>
    </row>
    <row r="4673" spans="1:5" ht="15.75" thickBot="1" x14ac:dyDescent="0.3">
      <c r="A4673" s="146"/>
      <c r="B4673" s="147"/>
      <c r="C4673" s="148"/>
      <c r="D4673" s="148"/>
      <c r="E4673" s="149"/>
    </row>
    <row r="4674" spans="1:5" ht="30" x14ac:dyDescent="0.4">
      <c r="A4674" s="70" t="s">
        <v>2814</v>
      </c>
      <c r="B4674" s="155" t="s">
        <v>2938</v>
      </c>
      <c r="C4674" s="154"/>
      <c r="D4674" s="72"/>
      <c r="E4674" s="73"/>
    </row>
    <row r="4675" spans="1:5" ht="15.75" thickBot="1" x14ac:dyDescent="0.3">
      <c r="A4675" s="74"/>
      <c r="B4675" s="75"/>
      <c r="C4675" s="75"/>
      <c r="D4675" s="75"/>
      <c r="E4675" s="76"/>
    </row>
    <row r="4676" spans="1:5" ht="15.75" thickBot="1" x14ac:dyDescent="0.3">
      <c r="A4676" s="77" t="s">
        <v>2816</v>
      </c>
      <c r="B4676" s="78" t="s">
        <v>2817</v>
      </c>
      <c r="C4676" s="79" t="s">
        <v>2818</v>
      </c>
      <c r="D4676" s="79" t="s">
        <v>2819</v>
      </c>
      <c r="E4676" s="80" t="s">
        <v>2820</v>
      </c>
    </row>
    <row r="4677" spans="1:5" ht="15.75" x14ac:dyDescent="0.25">
      <c r="A4677" s="81" t="s">
        <v>585</v>
      </c>
      <c r="B4677" s="82">
        <v>1</v>
      </c>
      <c r="C4677" s="83"/>
      <c r="D4677" s="84">
        <f t="shared" ref="D4677:D4695" si="166">IF($A4677&lt;&gt;"",VLOOKUP($A4677,PRODUITS_ET_RECETTES,4,FALSE),"")</f>
        <v>1.5266666666666666</v>
      </c>
      <c r="E4677" s="84">
        <f t="shared" ref="E4677:E4695" si="167">SUM(B4677*D4677)</f>
        <v>1.5266666666666666</v>
      </c>
    </row>
    <row r="4678" spans="1:5" ht="15.75" x14ac:dyDescent="0.25">
      <c r="A4678" s="81" t="s">
        <v>571</v>
      </c>
      <c r="B4678" s="85">
        <v>0.6</v>
      </c>
      <c r="C4678" s="86"/>
      <c r="D4678" s="87">
        <f t="shared" si="166"/>
        <v>5</v>
      </c>
      <c r="E4678" s="87">
        <f t="shared" si="167"/>
        <v>3</v>
      </c>
    </row>
    <row r="4679" spans="1:5" ht="15.75" x14ac:dyDescent="0.25">
      <c r="A4679" s="81" t="s">
        <v>1801</v>
      </c>
      <c r="B4679" s="82">
        <v>0.3</v>
      </c>
      <c r="C4679" s="83"/>
      <c r="D4679" s="84">
        <f t="shared" si="166"/>
        <v>16.552</v>
      </c>
      <c r="E4679" s="84">
        <f t="shared" si="167"/>
        <v>4.9655999999999993</v>
      </c>
    </row>
    <row r="4680" spans="1:5" ht="15.75" x14ac:dyDescent="0.25">
      <c r="A4680" s="81" t="s">
        <v>2454</v>
      </c>
      <c r="B4680" s="85"/>
      <c r="C4680" s="86"/>
      <c r="D4680" s="87">
        <f t="shared" si="166"/>
        <v>0</v>
      </c>
      <c r="E4680" s="87">
        <f t="shared" si="167"/>
        <v>0</v>
      </c>
    </row>
    <row r="4681" spans="1:5" ht="15.75" x14ac:dyDescent="0.25">
      <c r="A4681" s="81" t="s">
        <v>2454</v>
      </c>
      <c r="B4681" s="82"/>
      <c r="C4681" s="83"/>
      <c r="D4681" s="84">
        <f t="shared" si="166"/>
        <v>0</v>
      </c>
      <c r="E4681" s="84">
        <f t="shared" si="167"/>
        <v>0</v>
      </c>
    </row>
    <row r="4682" spans="1:5" x14ac:dyDescent="0.25">
      <c r="A4682" s="81" t="s">
        <v>2454</v>
      </c>
      <c r="B4682" s="85"/>
      <c r="C4682" s="88"/>
      <c r="D4682" s="87">
        <f t="shared" si="166"/>
        <v>0</v>
      </c>
      <c r="E4682" s="87">
        <f t="shared" si="167"/>
        <v>0</v>
      </c>
    </row>
    <row r="4683" spans="1:5" x14ac:dyDescent="0.25">
      <c r="A4683" s="81" t="s">
        <v>2454</v>
      </c>
      <c r="B4683" s="82"/>
      <c r="C4683" s="89"/>
      <c r="D4683" s="84">
        <f t="shared" si="166"/>
        <v>0</v>
      </c>
      <c r="E4683" s="84">
        <f t="shared" si="167"/>
        <v>0</v>
      </c>
    </row>
    <row r="4684" spans="1:5" x14ac:dyDescent="0.25">
      <c r="A4684" s="81" t="s">
        <v>2454</v>
      </c>
      <c r="B4684" s="85"/>
      <c r="C4684" s="88"/>
      <c r="D4684" s="87">
        <f t="shared" si="166"/>
        <v>0</v>
      </c>
      <c r="E4684" s="87">
        <f t="shared" si="167"/>
        <v>0</v>
      </c>
    </row>
    <row r="4685" spans="1:5" x14ac:dyDescent="0.25">
      <c r="A4685" s="81" t="s">
        <v>2454</v>
      </c>
      <c r="B4685" s="82"/>
      <c r="C4685" s="89"/>
      <c r="D4685" s="84">
        <f t="shared" si="166"/>
        <v>0</v>
      </c>
      <c r="E4685" s="84">
        <f t="shared" si="167"/>
        <v>0</v>
      </c>
    </row>
    <row r="4686" spans="1:5" x14ac:dyDescent="0.25">
      <c r="A4686" s="81" t="s">
        <v>2454</v>
      </c>
      <c r="B4686" s="85"/>
      <c r="C4686" s="88"/>
      <c r="D4686" s="87">
        <f t="shared" si="166"/>
        <v>0</v>
      </c>
      <c r="E4686" s="87">
        <f t="shared" si="167"/>
        <v>0</v>
      </c>
    </row>
    <row r="4687" spans="1:5" x14ac:dyDescent="0.25">
      <c r="A4687" s="81" t="s">
        <v>2454</v>
      </c>
      <c r="B4687" s="82"/>
      <c r="C4687" s="89"/>
      <c r="D4687" s="84">
        <f t="shared" si="166"/>
        <v>0</v>
      </c>
      <c r="E4687" s="84">
        <f t="shared" si="167"/>
        <v>0</v>
      </c>
    </row>
    <row r="4688" spans="1:5" x14ac:dyDescent="0.25">
      <c r="A4688" s="81" t="s">
        <v>2454</v>
      </c>
      <c r="B4688" s="85"/>
      <c r="C4688" s="88"/>
      <c r="D4688" s="87">
        <f t="shared" si="166"/>
        <v>0</v>
      </c>
      <c r="E4688" s="87">
        <f t="shared" si="167"/>
        <v>0</v>
      </c>
    </row>
    <row r="4689" spans="1:5" x14ac:dyDescent="0.25">
      <c r="A4689" s="81" t="s">
        <v>2454</v>
      </c>
      <c r="B4689" s="82"/>
      <c r="C4689" s="89"/>
      <c r="D4689" s="84">
        <f t="shared" si="166"/>
        <v>0</v>
      </c>
      <c r="E4689" s="84">
        <f t="shared" si="167"/>
        <v>0</v>
      </c>
    </row>
    <row r="4690" spans="1:5" x14ac:dyDescent="0.25">
      <c r="A4690" s="81" t="s">
        <v>2454</v>
      </c>
      <c r="B4690" s="85"/>
      <c r="C4690" s="88"/>
      <c r="D4690" s="87">
        <f t="shared" si="166"/>
        <v>0</v>
      </c>
      <c r="E4690" s="87">
        <f t="shared" si="167"/>
        <v>0</v>
      </c>
    </row>
    <row r="4691" spans="1:5" x14ac:dyDescent="0.25">
      <c r="A4691" s="81" t="s">
        <v>2454</v>
      </c>
      <c r="B4691" s="82"/>
      <c r="C4691" s="89"/>
      <c r="D4691" s="84">
        <f t="shared" si="166"/>
        <v>0</v>
      </c>
      <c r="E4691" s="84">
        <f t="shared" si="167"/>
        <v>0</v>
      </c>
    </row>
    <row r="4692" spans="1:5" x14ac:dyDescent="0.25">
      <c r="A4692" s="81" t="s">
        <v>2454</v>
      </c>
      <c r="B4692" s="90"/>
      <c r="C4692" s="91"/>
      <c r="D4692" s="92">
        <f t="shared" si="166"/>
        <v>0</v>
      </c>
      <c r="E4692" s="92">
        <f t="shared" si="167"/>
        <v>0</v>
      </c>
    </row>
    <row r="4693" spans="1:5" x14ac:dyDescent="0.25">
      <c r="A4693" s="81" t="s">
        <v>2454</v>
      </c>
      <c r="B4693" s="82"/>
      <c r="C4693" s="89"/>
      <c r="D4693" s="84">
        <f t="shared" si="166"/>
        <v>0</v>
      </c>
      <c r="E4693" s="84">
        <f t="shared" si="167"/>
        <v>0</v>
      </c>
    </row>
    <row r="4694" spans="1:5" x14ac:dyDescent="0.25">
      <c r="A4694" s="81" t="s">
        <v>2454</v>
      </c>
      <c r="B4694" s="85"/>
      <c r="C4694" s="88"/>
      <c r="D4694" s="87">
        <f t="shared" si="166"/>
        <v>0</v>
      </c>
      <c r="E4694" s="87">
        <f t="shared" si="167"/>
        <v>0</v>
      </c>
    </row>
    <row r="4695" spans="1:5" ht="15.75" thickBot="1" x14ac:dyDescent="0.3">
      <c r="A4695" s="81" t="s">
        <v>2454</v>
      </c>
      <c r="B4695" s="93"/>
      <c r="C4695" s="94"/>
      <c r="D4695" s="95">
        <f t="shared" si="166"/>
        <v>0</v>
      </c>
      <c r="E4695" s="95">
        <f t="shared" si="167"/>
        <v>0</v>
      </c>
    </row>
    <row r="4696" spans="1:5" ht="16.5" thickBot="1" x14ac:dyDescent="0.3">
      <c r="A4696" s="96" t="s">
        <v>2821</v>
      </c>
      <c r="B4696" s="97"/>
      <c r="C4696" s="97"/>
      <c r="D4696" s="98" t="s">
        <v>2822</v>
      </c>
      <c r="E4696" s="99">
        <v>2</v>
      </c>
    </row>
    <row r="4697" spans="1:5" ht="15.75" x14ac:dyDescent="0.25">
      <c r="A4697" s="100"/>
      <c r="B4697" s="97"/>
      <c r="C4697" s="101"/>
      <c r="D4697" s="102" t="s">
        <v>2823</v>
      </c>
      <c r="E4697" s="103" t="s">
        <v>2552</v>
      </c>
    </row>
    <row r="4698" spans="1:5" ht="15.75" x14ac:dyDescent="0.25">
      <c r="A4698" s="104"/>
      <c r="B4698" s="105"/>
      <c r="C4698" s="106"/>
      <c r="D4698" s="102" t="s">
        <v>2824</v>
      </c>
      <c r="E4698" s="107" t="s">
        <v>2825</v>
      </c>
    </row>
    <row r="4699" spans="1:5" ht="15.75" x14ac:dyDescent="0.25">
      <c r="A4699" s="108"/>
      <c r="B4699" s="105"/>
      <c r="C4699" s="106"/>
      <c r="D4699" s="102"/>
      <c r="E4699" s="109"/>
    </row>
    <row r="4700" spans="1:5" ht="16.5" thickBot="1" x14ac:dyDescent="0.3">
      <c r="A4700" s="108"/>
      <c r="B4700" s="105"/>
      <c r="C4700" s="106"/>
      <c r="D4700" s="110"/>
      <c r="E4700" s="111"/>
    </row>
    <row r="4701" spans="1:5" ht="15.75" x14ac:dyDescent="0.25">
      <c r="A4701" s="112"/>
      <c r="B4701" s="113"/>
      <c r="C4701" s="114"/>
      <c r="D4701" s="115" t="s">
        <v>2826</v>
      </c>
      <c r="E4701" s="116"/>
    </row>
    <row r="4702" spans="1:5" ht="15.75" x14ac:dyDescent="0.25">
      <c r="A4702" s="104"/>
      <c r="B4702" s="117"/>
      <c r="C4702" s="118"/>
      <c r="D4702" s="119" t="s">
        <v>2827</v>
      </c>
      <c r="E4702" s="120"/>
    </row>
    <row r="4703" spans="1:5" ht="15.75" x14ac:dyDescent="0.25">
      <c r="A4703" s="104"/>
      <c r="B4703" s="117"/>
      <c r="C4703" s="118"/>
      <c r="D4703" s="119" t="s">
        <v>2828</v>
      </c>
      <c r="E4703" s="120"/>
    </row>
    <row r="4704" spans="1:5" ht="15.75" x14ac:dyDescent="0.25">
      <c r="A4704" s="104"/>
      <c r="B4704" s="117"/>
      <c r="C4704" s="118"/>
      <c r="D4704" s="119"/>
      <c r="E4704" s="120"/>
    </row>
    <row r="4705" spans="1:5" ht="15.75" x14ac:dyDescent="0.25">
      <c r="A4705" s="121"/>
      <c r="B4705" s="117"/>
      <c r="C4705" s="118"/>
      <c r="D4705" s="119"/>
      <c r="E4705" s="120"/>
    </row>
    <row r="4706" spans="1:5" x14ac:dyDescent="0.25">
      <c r="A4706" s="121"/>
      <c r="B4706" s="122"/>
      <c r="C4706" s="123"/>
      <c r="D4706" s="122"/>
      <c r="E4706" s="123"/>
    </row>
    <row r="4707" spans="1:5" x14ac:dyDescent="0.25">
      <c r="A4707" s="121"/>
      <c r="B4707" s="122"/>
      <c r="C4707" s="123"/>
      <c r="D4707" s="122"/>
      <c r="E4707" s="123"/>
    </row>
    <row r="4708" spans="1:5" ht="15.75" thickBot="1" x14ac:dyDescent="0.3">
      <c r="A4708" s="121"/>
      <c r="B4708" s="122"/>
      <c r="C4708" s="123"/>
      <c r="D4708" s="124"/>
      <c r="E4708" s="125"/>
    </row>
    <row r="4709" spans="1:5" ht="15.75" x14ac:dyDescent="0.25">
      <c r="A4709" s="121"/>
      <c r="B4709" s="122"/>
      <c r="C4709" s="123"/>
      <c r="D4709" s="126" t="s">
        <v>2829</v>
      </c>
      <c r="E4709" s="123"/>
    </row>
    <row r="4710" spans="1:5" x14ac:dyDescent="0.25">
      <c r="A4710" s="121"/>
      <c r="B4710" s="122"/>
      <c r="C4710" s="123"/>
      <c r="D4710" s="122"/>
      <c r="E4710" s="123"/>
    </row>
    <row r="4711" spans="1:5" x14ac:dyDescent="0.25">
      <c r="A4711" s="121"/>
      <c r="B4711" s="122"/>
      <c r="C4711" s="123"/>
      <c r="D4711" s="122" t="s">
        <v>2830</v>
      </c>
      <c r="E4711" s="123"/>
    </row>
    <row r="4712" spans="1:5" ht="15.75" thickBot="1" x14ac:dyDescent="0.3">
      <c r="A4712" s="127"/>
      <c r="B4712" s="124"/>
      <c r="C4712" s="125"/>
      <c r="D4712" s="122" t="s">
        <v>2831</v>
      </c>
      <c r="E4712" s="123"/>
    </row>
    <row r="4713" spans="1:5" ht="15.75" x14ac:dyDescent="0.25">
      <c r="A4713" s="128" t="s">
        <v>2832</v>
      </c>
      <c r="B4713" s="129"/>
      <c r="C4713" s="129"/>
      <c r="D4713" s="121" t="s">
        <v>2833</v>
      </c>
      <c r="E4713" s="123"/>
    </row>
    <row r="4714" spans="1:5" ht="15.75" x14ac:dyDescent="0.25">
      <c r="A4714" s="130"/>
      <c r="B4714" s="131"/>
      <c r="C4714" s="131"/>
      <c r="D4714" s="132" t="s">
        <v>2834</v>
      </c>
      <c r="E4714" s="120"/>
    </row>
    <row r="4715" spans="1:5" ht="77.25" x14ac:dyDescent="0.25">
      <c r="A4715" s="130"/>
      <c r="B4715" s="131"/>
      <c r="C4715" s="131"/>
      <c r="D4715" s="133" t="s">
        <v>2835</v>
      </c>
      <c r="E4715" s="134"/>
    </row>
    <row r="4716" spans="1:5" x14ac:dyDescent="0.25">
      <c r="A4716" s="130"/>
      <c r="B4716" s="129"/>
      <c r="C4716" s="129"/>
      <c r="D4716" s="135" t="s">
        <v>2836</v>
      </c>
      <c r="E4716" s="136"/>
    </row>
    <row r="4717" spans="1:5" x14ac:dyDescent="0.25">
      <c r="A4717" s="130"/>
      <c r="B4717" s="129"/>
      <c r="C4717" s="129"/>
      <c r="D4717" s="137"/>
      <c r="E4717" s="136"/>
    </row>
    <row r="4718" spans="1:5" x14ac:dyDescent="0.25">
      <c r="A4718" s="130"/>
      <c r="B4718" s="129"/>
      <c r="C4718" s="129"/>
      <c r="D4718" s="121"/>
      <c r="E4718" s="123"/>
    </row>
    <row r="4719" spans="1:5" x14ac:dyDescent="0.25">
      <c r="A4719" s="130"/>
      <c r="B4719" s="129"/>
      <c r="C4719" s="129"/>
      <c r="D4719" s="121"/>
      <c r="E4719" s="123"/>
    </row>
    <row r="4720" spans="1:5" x14ac:dyDescent="0.25">
      <c r="A4720" s="130"/>
      <c r="B4720" s="129"/>
      <c r="C4720" s="129"/>
      <c r="D4720" s="121"/>
      <c r="E4720" s="123"/>
    </row>
    <row r="4721" spans="1:5" ht="15.75" thickBot="1" x14ac:dyDescent="0.3">
      <c r="A4721" s="130"/>
      <c r="B4721" s="129"/>
      <c r="C4721" s="129"/>
      <c r="D4721" s="121"/>
      <c r="E4721" s="123"/>
    </row>
    <row r="4722" spans="1:5" ht="15.75" x14ac:dyDescent="0.25">
      <c r="A4722" s="130"/>
      <c r="B4722" s="129"/>
      <c r="C4722" s="129"/>
      <c r="D4722" s="138" t="s">
        <v>2837</v>
      </c>
      <c r="E4722" s="139">
        <f>SUM(E4677:E4695)</f>
        <v>9.4922666666666657</v>
      </c>
    </row>
    <row r="4723" spans="1:5" ht="15.75" x14ac:dyDescent="0.25">
      <c r="A4723" s="130"/>
      <c r="B4723" s="129"/>
      <c r="C4723" s="129"/>
      <c r="D4723" s="138" t="s">
        <v>2822</v>
      </c>
      <c r="E4723" s="140">
        <f>E4696</f>
        <v>2</v>
      </c>
    </row>
    <row r="4724" spans="1:5" ht="15.75" x14ac:dyDescent="0.25">
      <c r="A4724" s="130"/>
      <c r="B4724" s="129"/>
      <c r="C4724" s="129"/>
      <c r="D4724" s="138" t="s">
        <v>2838</v>
      </c>
      <c r="E4724" s="141">
        <f>E4722/E4723</f>
        <v>4.7461333333333329</v>
      </c>
    </row>
    <row r="4725" spans="1:5" ht="15.75" x14ac:dyDescent="0.25">
      <c r="A4725" s="130"/>
      <c r="B4725" s="129"/>
      <c r="C4725" s="129"/>
      <c r="D4725" s="138" t="s">
        <v>2839</v>
      </c>
      <c r="E4725" s="141">
        <v>0.2</v>
      </c>
    </row>
    <row r="4726" spans="1:5" ht="15.75" x14ac:dyDescent="0.25">
      <c r="A4726" s="130"/>
      <c r="B4726" s="129"/>
      <c r="C4726" s="129"/>
      <c r="D4726" s="138" t="s">
        <v>2840</v>
      </c>
      <c r="E4726" s="141">
        <f>E4724+E4725</f>
        <v>4.946133333333333</v>
      </c>
    </row>
    <row r="4727" spans="1:5" ht="15.75" x14ac:dyDescent="0.25">
      <c r="A4727" s="130"/>
      <c r="B4727" s="129"/>
      <c r="C4727" s="129"/>
      <c r="D4727" s="138" t="s">
        <v>2841</v>
      </c>
      <c r="E4727" s="142">
        <v>0</v>
      </c>
    </row>
    <row r="4728" spans="1:5" ht="16.5" thickBot="1" x14ac:dyDescent="0.3">
      <c r="A4728" s="143"/>
      <c r="B4728" s="144"/>
      <c r="C4728" s="144"/>
      <c r="D4728" s="138" t="s">
        <v>2842</v>
      </c>
      <c r="E4728" s="145" t="e">
        <f>E4726/E4727</f>
        <v>#DIV/0!</v>
      </c>
    </row>
    <row r="4729" spans="1:5" ht="15.75" thickBot="1" x14ac:dyDescent="0.3">
      <c r="A4729" s="146"/>
      <c r="B4729" s="147"/>
      <c r="C4729" s="148"/>
      <c r="D4729" s="148"/>
      <c r="E4729" s="149"/>
    </row>
    <row r="4730" spans="1:5" ht="30" x14ac:dyDescent="0.4">
      <c r="A4730" s="70" t="s">
        <v>2814</v>
      </c>
      <c r="B4730" s="155" t="s">
        <v>2939</v>
      </c>
      <c r="C4730" s="154"/>
      <c r="D4730" s="72"/>
      <c r="E4730" s="73"/>
    </row>
    <row r="4731" spans="1:5" ht="15.75" thickBot="1" x14ac:dyDescent="0.3">
      <c r="A4731" s="74"/>
      <c r="B4731" s="75"/>
      <c r="C4731" s="75"/>
      <c r="D4731" s="75"/>
      <c r="E4731" s="76"/>
    </row>
    <row r="4732" spans="1:5" ht="15.75" thickBot="1" x14ac:dyDescent="0.3">
      <c r="A4732" s="77" t="s">
        <v>2816</v>
      </c>
      <c r="B4732" s="78" t="s">
        <v>2817</v>
      </c>
      <c r="C4732" s="79" t="s">
        <v>2818</v>
      </c>
      <c r="D4732" s="79" t="s">
        <v>2819</v>
      </c>
      <c r="E4732" s="80" t="s">
        <v>2820</v>
      </c>
    </row>
    <row r="4733" spans="1:5" ht="15.75" x14ac:dyDescent="0.25">
      <c r="A4733" s="81" t="s">
        <v>571</v>
      </c>
      <c r="B4733" s="82">
        <v>3.76</v>
      </c>
      <c r="C4733" s="83"/>
      <c r="D4733" s="84">
        <f t="shared" ref="D4733:D4751" si="168">IF($A4733&lt;&gt;"",VLOOKUP($A4733,PRODUITS_ET_RECETTES,4,FALSE),"")</f>
        <v>5</v>
      </c>
      <c r="E4733" s="84">
        <f t="shared" ref="E4733:E4751" si="169">SUM(B4733*D4733)</f>
        <v>18.799999999999997</v>
      </c>
    </row>
    <row r="4734" spans="1:5" ht="15.75" x14ac:dyDescent="0.25">
      <c r="A4734" s="81" t="s">
        <v>1170</v>
      </c>
      <c r="B4734" s="85">
        <v>0.94</v>
      </c>
      <c r="C4734" s="86"/>
      <c r="D4734" s="87">
        <f t="shared" si="168"/>
        <v>1.76</v>
      </c>
      <c r="E4734" s="87">
        <f t="shared" si="169"/>
        <v>1.6543999999999999</v>
      </c>
    </row>
    <row r="4735" spans="1:5" ht="15.75" x14ac:dyDescent="0.25">
      <c r="A4735" s="81" t="s">
        <v>976</v>
      </c>
      <c r="B4735" s="82">
        <v>29</v>
      </c>
      <c r="C4735" s="83"/>
      <c r="D4735" s="84">
        <f t="shared" si="168"/>
        <v>0.17599999999999999</v>
      </c>
      <c r="E4735" s="84">
        <f t="shared" si="169"/>
        <v>5.1040000000000001</v>
      </c>
    </row>
    <row r="4736" spans="1:5" ht="15.75" x14ac:dyDescent="0.25">
      <c r="A4736" s="81" t="s">
        <v>2260</v>
      </c>
      <c r="B4736" s="85">
        <v>1.17</v>
      </c>
      <c r="C4736" s="86"/>
      <c r="D4736" s="87">
        <f t="shared" si="168"/>
        <v>1.4155</v>
      </c>
      <c r="E4736" s="87">
        <f t="shared" si="169"/>
        <v>1.6561349999999999</v>
      </c>
    </row>
    <row r="4737" spans="1:5" ht="15.75" x14ac:dyDescent="0.25">
      <c r="A4737" s="81" t="s">
        <v>896</v>
      </c>
      <c r="B4737" s="82">
        <v>1</v>
      </c>
      <c r="C4737" s="83"/>
      <c r="D4737" s="84">
        <f t="shared" si="168"/>
        <v>7.99</v>
      </c>
      <c r="E4737" s="84">
        <f t="shared" si="169"/>
        <v>7.99</v>
      </c>
    </row>
    <row r="4738" spans="1:5" x14ac:dyDescent="0.25">
      <c r="A4738" s="81" t="s">
        <v>1633</v>
      </c>
      <c r="B4738" s="85">
        <v>0.01</v>
      </c>
      <c r="C4738" s="88"/>
      <c r="D4738" s="87">
        <f t="shared" si="168"/>
        <v>88.85</v>
      </c>
      <c r="E4738" s="87">
        <f t="shared" si="169"/>
        <v>0.88849999999999996</v>
      </c>
    </row>
    <row r="4739" spans="1:5" x14ac:dyDescent="0.25">
      <c r="A4739" s="81" t="s">
        <v>280</v>
      </c>
      <c r="B4739" s="82">
        <v>2</v>
      </c>
      <c r="C4739" s="89"/>
      <c r="D4739" s="84">
        <f t="shared" si="168"/>
        <v>5.7850000000000001</v>
      </c>
      <c r="E4739" s="84">
        <f t="shared" si="169"/>
        <v>11.57</v>
      </c>
    </row>
    <row r="4740" spans="1:5" x14ac:dyDescent="0.25">
      <c r="A4740" s="81" t="s">
        <v>764</v>
      </c>
      <c r="B4740" s="85">
        <v>0.04</v>
      </c>
      <c r="C4740" s="88"/>
      <c r="D4740" s="87">
        <f t="shared" si="168"/>
        <v>98.92</v>
      </c>
      <c r="E4740" s="87">
        <f t="shared" si="169"/>
        <v>3.9568000000000003</v>
      </c>
    </row>
    <row r="4741" spans="1:5" x14ac:dyDescent="0.25">
      <c r="A4741" s="81" t="s">
        <v>2454</v>
      </c>
      <c r="B4741" s="82"/>
      <c r="C4741" s="89"/>
      <c r="D4741" s="84">
        <f t="shared" si="168"/>
        <v>0</v>
      </c>
      <c r="E4741" s="84">
        <f t="shared" si="169"/>
        <v>0</v>
      </c>
    </row>
    <row r="4742" spans="1:5" x14ac:dyDescent="0.25">
      <c r="A4742" s="81" t="s">
        <v>2454</v>
      </c>
      <c r="B4742" s="85"/>
      <c r="C4742" s="88"/>
      <c r="D4742" s="87">
        <f t="shared" si="168"/>
        <v>0</v>
      </c>
      <c r="E4742" s="87">
        <f t="shared" si="169"/>
        <v>0</v>
      </c>
    </row>
    <row r="4743" spans="1:5" x14ac:dyDescent="0.25">
      <c r="A4743" s="81" t="s">
        <v>2454</v>
      </c>
      <c r="B4743" s="82"/>
      <c r="C4743" s="89"/>
      <c r="D4743" s="84">
        <f t="shared" si="168"/>
        <v>0</v>
      </c>
      <c r="E4743" s="84">
        <f t="shared" si="169"/>
        <v>0</v>
      </c>
    </row>
    <row r="4744" spans="1:5" x14ac:dyDescent="0.25">
      <c r="A4744" s="81" t="s">
        <v>2454</v>
      </c>
      <c r="B4744" s="85"/>
      <c r="C4744" s="88"/>
      <c r="D4744" s="87">
        <f t="shared" si="168"/>
        <v>0</v>
      </c>
      <c r="E4744" s="87">
        <f t="shared" si="169"/>
        <v>0</v>
      </c>
    </row>
    <row r="4745" spans="1:5" x14ac:dyDescent="0.25">
      <c r="A4745" s="81" t="s">
        <v>2454</v>
      </c>
      <c r="B4745" s="82"/>
      <c r="C4745" s="89"/>
      <c r="D4745" s="84">
        <f t="shared" si="168"/>
        <v>0</v>
      </c>
      <c r="E4745" s="84">
        <f t="shared" si="169"/>
        <v>0</v>
      </c>
    </row>
    <row r="4746" spans="1:5" x14ac:dyDescent="0.25">
      <c r="A4746" s="81" t="s">
        <v>2454</v>
      </c>
      <c r="B4746" s="85"/>
      <c r="C4746" s="88"/>
      <c r="D4746" s="87">
        <f t="shared" si="168"/>
        <v>0</v>
      </c>
      <c r="E4746" s="87">
        <f t="shared" si="169"/>
        <v>0</v>
      </c>
    </row>
    <row r="4747" spans="1:5" x14ac:dyDescent="0.25">
      <c r="A4747" s="81" t="s">
        <v>2454</v>
      </c>
      <c r="B4747" s="82"/>
      <c r="C4747" s="89"/>
      <c r="D4747" s="84">
        <f t="shared" si="168"/>
        <v>0</v>
      </c>
      <c r="E4747" s="84">
        <f t="shared" si="169"/>
        <v>0</v>
      </c>
    </row>
    <row r="4748" spans="1:5" x14ac:dyDescent="0.25">
      <c r="A4748" s="81" t="s">
        <v>2454</v>
      </c>
      <c r="B4748" s="90"/>
      <c r="C4748" s="91"/>
      <c r="D4748" s="92">
        <f t="shared" si="168"/>
        <v>0</v>
      </c>
      <c r="E4748" s="92">
        <f t="shared" si="169"/>
        <v>0</v>
      </c>
    </row>
    <row r="4749" spans="1:5" x14ac:dyDescent="0.25">
      <c r="A4749" s="81" t="s">
        <v>2454</v>
      </c>
      <c r="B4749" s="82"/>
      <c r="C4749" s="89"/>
      <c r="D4749" s="84">
        <f t="shared" si="168"/>
        <v>0</v>
      </c>
      <c r="E4749" s="84">
        <f t="shared" si="169"/>
        <v>0</v>
      </c>
    </row>
    <row r="4750" spans="1:5" x14ac:dyDescent="0.25">
      <c r="A4750" s="81" t="s">
        <v>2454</v>
      </c>
      <c r="B4750" s="85"/>
      <c r="C4750" s="88"/>
      <c r="D4750" s="87">
        <f t="shared" si="168"/>
        <v>0</v>
      </c>
      <c r="E4750" s="87">
        <f t="shared" si="169"/>
        <v>0</v>
      </c>
    </row>
    <row r="4751" spans="1:5" ht="15.75" thickBot="1" x14ac:dyDescent="0.3">
      <c r="A4751" s="81" t="s">
        <v>2454</v>
      </c>
      <c r="B4751" s="93"/>
      <c r="C4751" s="94"/>
      <c r="D4751" s="95">
        <f t="shared" si="168"/>
        <v>0</v>
      </c>
      <c r="E4751" s="95">
        <f t="shared" si="169"/>
        <v>0</v>
      </c>
    </row>
    <row r="4752" spans="1:5" ht="16.5" thickBot="1" x14ac:dyDescent="0.3">
      <c r="A4752" s="96" t="s">
        <v>2821</v>
      </c>
      <c r="B4752" s="97"/>
      <c r="C4752" s="97"/>
      <c r="D4752" s="98" t="s">
        <v>2822</v>
      </c>
      <c r="E4752" s="99">
        <v>1</v>
      </c>
    </row>
    <row r="4753" spans="1:5" ht="15.75" x14ac:dyDescent="0.25">
      <c r="A4753" s="100"/>
      <c r="B4753" s="97"/>
      <c r="C4753" s="101"/>
      <c r="D4753" s="102" t="s">
        <v>2823</v>
      </c>
      <c r="E4753" s="103" t="s">
        <v>2553</v>
      </c>
    </row>
    <row r="4754" spans="1:5" ht="15.75" x14ac:dyDescent="0.25">
      <c r="A4754" s="104"/>
      <c r="B4754" s="105"/>
      <c r="C4754" s="106"/>
      <c r="D4754" s="102" t="s">
        <v>2824</v>
      </c>
      <c r="E4754" s="107" t="s">
        <v>2825</v>
      </c>
    </row>
    <row r="4755" spans="1:5" ht="15.75" x14ac:dyDescent="0.25">
      <c r="A4755" s="108"/>
      <c r="B4755" s="105"/>
      <c r="C4755" s="106"/>
      <c r="D4755" s="102"/>
      <c r="E4755" s="109"/>
    </row>
    <row r="4756" spans="1:5" ht="16.5" thickBot="1" x14ac:dyDescent="0.3">
      <c r="A4756" s="108"/>
      <c r="B4756" s="105"/>
      <c r="C4756" s="106"/>
      <c r="D4756" s="110"/>
      <c r="E4756" s="111"/>
    </row>
    <row r="4757" spans="1:5" ht="15.75" x14ac:dyDescent="0.25">
      <c r="A4757" s="112"/>
      <c r="B4757" s="113"/>
      <c r="C4757" s="114"/>
      <c r="D4757" s="115" t="s">
        <v>2826</v>
      </c>
      <c r="E4757" s="116"/>
    </row>
    <row r="4758" spans="1:5" ht="15.75" x14ac:dyDescent="0.25">
      <c r="A4758" s="104"/>
      <c r="B4758" s="117"/>
      <c r="C4758" s="118"/>
      <c r="D4758" s="119" t="s">
        <v>2827</v>
      </c>
      <c r="E4758" s="120"/>
    </row>
    <row r="4759" spans="1:5" ht="15.75" x14ac:dyDescent="0.25">
      <c r="A4759" s="104"/>
      <c r="B4759" s="117"/>
      <c r="C4759" s="118"/>
      <c r="D4759" s="119" t="s">
        <v>2828</v>
      </c>
      <c r="E4759" s="120"/>
    </row>
    <row r="4760" spans="1:5" ht="15.75" x14ac:dyDescent="0.25">
      <c r="A4760" s="104"/>
      <c r="B4760" s="117"/>
      <c r="C4760" s="118"/>
      <c r="D4760" s="119"/>
      <c r="E4760" s="120"/>
    </row>
    <row r="4761" spans="1:5" ht="15.75" x14ac:dyDescent="0.25">
      <c r="A4761" s="121"/>
      <c r="B4761" s="117"/>
      <c r="C4761" s="118"/>
      <c r="D4761" s="119"/>
      <c r="E4761" s="120"/>
    </row>
    <row r="4762" spans="1:5" x14ac:dyDescent="0.25">
      <c r="A4762" s="121"/>
      <c r="B4762" s="122"/>
      <c r="C4762" s="123"/>
      <c r="D4762" s="122"/>
      <c r="E4762" s="123"/>
    </row>
    <row r="4763" spans="1:5" x14ac:dyDescent="0.25">
      <c r="A4763" s="121"/>
      <c r="B4763" s="122"/>
      <c r="C4763" s="123"/>
      <c r="D4763" s="122"/>
      <c r="E4763" s="123"/>
    </row>
    <row r="4764" spans="1:5" ht="15.75" thickBot="1" x14ac:dyDescent="0.3">
      <c r="A4764" s="121"/>
      <c r="B4764" s="122"/>
      <c r="C4764" s="123"/>
      <c r="D4764" s="124"/>
      <c r="E4764" s="125"/>
    </row>
    <row r="4765" spans="1:5" ht="15.75" x14ac:dyDescent="0.25">
      <c r="A4765" s="121"/>
      <c r="B4765" s="122"/>
      <c r="C4765" s="123"/>
      <c r="D4765" s="126" t="s">
        <v>2829</v>
      </c>
      <c r="E4765" s="123"/>
    </row>
    <row r="4766" spans="1:5" x14ac:dyDescent="0.25">
      <c r="A4766" s="121"/>
      <c r="B4766" s="122"/>
      <c r="C4766" s="123"/>
      <c r="D4766" s="122"/>
      <c r="E4766" s="123"/>
    </row>
    <row r="4767" spans="1:5" x14ac:dyDescent="0.25">
      <c r="A4767" s="121"/>
      <c r="B4767" s="122"/>
      <c r="C4767" s="123"/>
      <c r="D4767" s="122" t="s">
        <v>2830</v>
      </c>
      <c r="E4767" s="123"/>
    </row>
    <row r="4768" spans="1:5" ht="15.75" thickBot="1" x14ac:dyDescent="0.3">
      <c r="A4768" s="127"/>
      <c r="B4768" s="124"/>
      <c r="C4768" s="125"/>
      <c r="D4768" s="122" t="s">
        <v>2831</v>
      </c>
      <c r="E4768" s="123"/>
    </row>
    <row r="4769" spans="1:5" ht="15.75" x14ac:dyDescent="0.25">
      <c r="A4769" s="128" t="s">
        <v>2832</v>
      </c>
      <c r="B4769" s="129"/>
      <c r="C4769" s="129"/>
      <c r="D4769" s="121" t="s">
        <v>2833</v>
      </c>
      <c r="E4769" s="123"/>
    </row>
    <row r="4770" spans="1:5" ht="15.75" x14ac:dyDescent="0.25">
      <c r="A4770" s="130"/>
      <c r="B4770" s="131"/>
      <c r="C4770" s="131"/>
      <c r="D4770" s="132" t="s">
        <v>2834</v>
      </c>
      <c r="E4770" s="120"/>
    </row>
    <row r="4771" spans="1:5" ht="77.25" x14ac:dyDescent="0.25">
      <c r="A4771" s="130"/>
      <c r="B4771" s="131"/>
      <c r="C4771" s="131"/>
      <c r="D4771" s="133" t="s">
        <v>2835</v>
      </c>
      <c r="E4771" s="134"/>
    </row>
    <row r="4772" spans="1:5" x14ac:dyDescent="0.25">
      <c r="A4772" s="130"/>
      <c r="B4772" s="129"/>
      <c r="C4772" s="129"/>
      <c r="D4772" s="135" t="s">
        <v>2836</v>
      </c>
      <c r="E4772" s="136"/>
    </row>
    <row r="4773" spans="1:5" x14ac:dyDescent="0.25">
      <c r="A4773" s="130"/>
      <c r="B4773" s="129"/>
      <c r="C4773" s="129"/>
      <c r="D4773" s="137"/>
      <c r="E4773" s="136"/>
    </row>
    <row r="4774" spans="1:5" x14ac:dyDescent="0.25">
      <c r="A4774" s="130"/>
      <c r="B4774" s="129"/>
      <c r="C4774" s="129"/>
      <c r="D4774" s="121"/>
      <c r="E4774" s="123"/>
    </row>
    <row r="4775" spans="1:5" x14ac:dyDescent="0.25">
      <c r="A4775" s="130"/>
      <c r="B4775" s="129"/>
      <c r="C4775" s="129"/>
      <c r="D4775" s="121"/>
      <c r="E4775" s="123"/>
    </row>
    <row r="4776" spans="1:5" x14ac:dyDescent="0.25">
      <c r="A4776" s="130"/>
      <c r="B4776" s="129"/>
      <c r="C4776" s="129"/>
      <c r="D4776" s="121"/>
      <c r="E4776" s="123"/>
    </row>
    <row r="4777" spans="1:5" ht="15.75" thickBot="1" x14ac:dyDescent="0.3">
      <c r="A4777" s="130"/>
      <c r="B4777" s="129"/>
      <c r="C4777" s="129"/>
      <c r="D4777" s="121"/>
      <c r="E4777" s="123"/>
    </row>
    <row r="4778" spans="1:5" ht="15.75" x14ac:dyDescent="0.25">
      <c r="A4778" s="130"/>
      <c r="B4778" s="129"/>
      <c r="C4778" s="129"/>
      <c r="D4778" s="138" t="s">
        <v>2837</v>
      </c>
      <c r="E4778" s="139">
        <f>SUM(E4733:E4751)</f>
        <v>51.619834999999995</v>
      </c>
    </row>
    <row r="4779" spans="1:5" ht="15.75" x14ac:dyDescent="0.25">
      <c r="A4779" s="130"/>
      <c r="B4779" s="129"/>
      <c r="C4779" s="129"/>
      <c r="D4779" s="138" t="s">
        <v>2822</v>
      </c>
      <c r="E4779" s="140">
        <v>70</v>
      </c>
    </row>
    <row r="4780" spans="1:5" ht="15.75" x14ac:dyDescent="0.25">
      <c r="A4780" s="130"/>
      <c r="B4780" s="129"/>
      <c r="C4780" s="129"/>
      <c r="D4780" s="138" t="s">
        <v>2838</v>
      </c>
      <c r="E4780" s="141">
        <f>E4778/E4779</f>
        <v>0.7374262142857142</v>
      </c>
    </row>
    <row r="4781" spans="1:5" ht="15.75" x14ac:dyDescent="0.25">
      <c r="A4781" s="130"/>
      <c r="B4781" s="129"/>
      <c r="C4781" s="129"/>
      <c r="D4781" s="138" t="s">
        <v>2839</v>
      </c>
      <c r="E4781" s="141">
        <v>0.2</v>
      </c>
    </row>
    <row r="4782" spans="1:5" ht="15.75" x14ac:dyDescent="0.25">
      <c r="A4782" s="130"/>
      <c r="B4782" s="129"/>
      <c r="C4782" s="129"/>
      <c r="D4782" s="138" t="s">
        <v>2840</v>
      </c>
      <c r="E4782" s="141">
        <f>E4780+E4781</f>
        <v>0.93742621428571415</v>
      </c>
    </row>
    <row r="4783" spans="1:5" ht="15.75" x14ac:dyDescent="0.25">
      <c r="A4783" s="130"/>
      <c r="B4783" s="129"/>
      <c r="C4783" s="129"/>
      <c r="D4783" s="138" t="s">
        <v>2841</v>
      </c>
      <c r="E4783" s="142">
        <v>0</v>
      </c>
    </row>
    <row r="4784" spans="1:5" ht="16.5" thickBot="1" x14ac:dyDescent="0.3">
      <c r="A4784" s="143"/>
      <c r="B4784" s="144"/>
      <c r="C4784" s="144"/>
      <c r="D4784" s="138" t="s">
        <v>2842</v>
      </c>
      <c r="E4784" s="145" t="e">
        <f>E4782/E4783</f>
        <v>#DIV/0!</v>
      </c>
    </row>
    <row r="4785" spans="1:5" ht="15.75" thickBot="1" x14ac:dyDescent="0.3">
      <c r="A4785" s="146"/>
      <c r="B4785" s="147"/>
      <c r="C4785" s="148"/>
      <c r="D4785" s="148"/>
      <c r="E4785" s="149"/>
    </row>
    <row r="4786" spans="1:5" ht="30" x14ac:dyDescent="0.4">
      <c r="A4786" s="70" t="s">
        <v>2814</v>
      </c>
      <c r="B4786" s="155" t="s">
        <v>2940</v>
      </c>
      <c r="C4786" s="154"/>
      <c r="D4786" s="72"/>
      <c r="E4786" s="73"/>
    </row>
    <row r="4787" spans="1:5" ht="15.75" thickBot="1" x14ac:dyDescent="0.3">
      <c r="A4787" s="74"/>
      <c r="B4787" s="75"/>
      <c r="C4787" s="75"/>
      <c r="D4787" s="75"/>
      <c r="E4787" s="76"/>
    </row>
    <row r="4788" spans="1:5" ht="15.75" thickBot="1" x14ac:dyDescent="0.3">
      <c r="A4788" s="77" t="s">
        <v>2816</v>
      </c>
      <c r="B4788" s="78" t="s">
        <v>2817</v>
      </c>
      <c r="C4788" s="79" t="s">
        <v>2818</v>
      </c>
      <c r="D4788" s="79" t="s">
        <v>2819</v>
      </c>
      <c r="E4788" s="80" t="s">
        <v>2820</v>
      </c>
    </row>
    <row r="4789" spans="1:5" ht="15.75" x14ac:dyDescent="0.25">
      <c r="A4789" s="81" t="s">
        <v>1172</v>
      </c>
      <c r="B4789" s="82">
        <v>1</v>
      </c>
      <c r="C4789" s="83"/>
      <c r="D4789" s="84">
        <f t="shared" ref="D4789:D4807" si="170">IF($A4789&lt;&gt;"",VLOOKUP($A4789,PRODUITS_ET_RECETTES,4,FALSE),"")</f>
        <v>10.736111111111111</v>
      </c>
      <c r="E4789" s="84">
        <f t="shared" ref="E4789:E4807" si="171">SUM(B4789*D4789)</f>
        <v>10.736111111111111</v>
      </c>
    </row>
    <row r="4790" spans="1:5" ht="15.75" x14ac:dyDescent="0.25">
      <c r="A4790" s="81" t="s">
        <v>2899</v>
      </c>
      <c r="B4790" s="85">
        <v>30</v>
      </c>
      <c r="C4790" s="86"/>
      <c r="D4790" s="87" t="e">
        <f t="shared" si="170"/>
        <v>#N/A</v>
      </c>
      <c r="E4790" s="87" t="e">
        <f t="shared" si="171"/>
        <v>#N/A</v>
      </c>
    </row>
    <row r="4791" spans="1:5" ht="15.75" x14ac:dyDescent="0.25">
      <c r="A4791" s="81" t="s">
        <v>2260</v>
      </c>
      <c r="B4791" s="82">
        <v>2.3199999999999998</v>
      </c>
      <c r="C4791" s="83"/>
      <c r="D4791" s="84">
        <f t="shared" si="170"/>
        <v>1.4155</v>
      </c>
      <c r="E4791" s="84">
        <f t="shared" si="171"/>
        <v>3.2839599999999995</v>
      </c>
    </row>
    <row r="4792" spans="1:5" ht="15.75" x14ac:dyDescent="0.25">
      <c r="A4792" s="81" t="s">
        <v>571</v>
      </c>
      <c r="B4792" s="85">
        <v>3.42</v>
      </c>
      <c r="C4792" s="86"/>
      <c r="D4792" s="87">
        <f t="shared" si="170"/>
        <v>5</v>
      </c>
      <c r="E4792" s="87">
        <f t="shared" si="171"/>
        <v>17.100000000000001</v>
      </c>
    </row>
    <row r="4793" spans="1:5" ht="15.75" x14ac:dyDescent="0.25">
      <c r="A4793" s="81" t="s">
        <v>976</v>
      </c>
      <c r="B4793" s="82">
        <v>35</v>
      </c>
      <c r="C4793" s="83"/>
      <c r="D4793" s="84">
        <f t="shared" si="170"/>
        <v>0.17599999999999999</v>
      </c>
      <c r="E4793" s="84">
        <f t="shared" si="171"/>
        <v>6.1599999999999993</v>
      </c>
    </row>
    <row r="4794" spans="1:5" x14ac:dyDescent="0.25">
      <c r="A4794" s="81" t="s">
        <v>1768</v>
      </c>
      <c r="B4794" s="85">
        <v>0.28000000000000003</v>
      </c>
      <c r="C4794" s="88"/>
      <c r="D4794" s="87">
        <f t="shared" si="170"/>
        <v>15.84</v>
      </c>
      <c r="E4794" s="87">
        <f t="shared" si="171"/>
        <v>4.4352</v>
      </c>
    </row>
    <row r="4795" spans="1:5" x14ac:dyDescent="0.25">
      <c r="A4795" s="81" t="s">
        <v>780</v>
      </c>
      <c r="B4795" s="82">
        <v>0.24</v>
      </c>
      <c r="C4795" s="89"/>
      <c r="D4795" s="84">
        <f t="shared" si="170"/>
        <v>3.3079999999999998</v>
      </c>
      <c r="E4795" s="84">
        <f t="shared" si="171"/>
        <v>0.79391999999999996</v>
      </c>
    </row>
    <row r="4796" spans="1:5" x14ac:dyDescent="0.25">
      <c r="A4796" s="81" t="s">
        <v>350</v>
      </c>
      <c r="B4796" s="85">
        <v>0.3</v>
      </c>
      <c r="C4796" s="88"/>
      <c r="D4796" s="87">
        <f t="shared" si="170"/>
        <v>15.75</v>
      </c>
      <c r="E4796" s="87">
        <f t="shared" si="171"/>
        <v>4.7249999999999996</v>
      </c>
    </row>
    <row r="4797" spans="1:5" x14ac:dyDescent="0.25">
      <c r="A4797" s="81" t="s">
        <v>198</v>
      </c>
      <c r="B4797" s="82">
        <v>0.3</v>
      </c>
      <c r="C4797" s="89"/>
      <c r="D4797" s="84">
        <f t="shared" si="170"/>
        <v>8.39</v>
      </c>
      <c r="E4797" s="84">
        <f t="shared" si="171"/>
        <v>2.5169999999999999</v>
      </c>
    </row>
    <row r="4798" spans="1:5" x14ac:dyDescent="0.25">
      <c r="A4798" s="81" t="s">
        <v>2454</v>
      </c>
      <c r="B4798" s="85"/>
      <c r="C4798" s="88"/>
      <c r="D4798" s="87">
        <f t="shared" si="170"/>
        <v>0</v>
      </c>
      <c r="E4798" s="87">
        <f t="shared" si="171"/>
        <v>0</v>
      </c>
    </row>
    <row r="4799" spans="1:5" x14ac:dyDescent="0.25">
      <c r="A4799" s="81" t="s">
        <v>2454</v>
      </c>
      <c r="B4799" s="82"/>
      <c r="C4799" s="89"/>
      <c r="D4799" s="84">
        <f t="shared" si="170"/>
        <v>0</v>
      </c>
      <c r="E4799" s="84">
        <f t="shared" si="171"/>
        <v>0</v>
      </c>
    </row>
    <row r="4800" spans="1:5" x14ac:dyDescent="0.25">
      <c r="A4800" s="81" t="s">
        <v>2454</v>
      </c>
      <c r="B4800" s="85"/>
      <c r="C4800" s="88"/>
      <c r="D4800" s="87">
        <f t="shared" si="170"/>
        <v>0</v>
      </c>
      <c r="E4800" s="87">
        <f t="shared" si="171"/>
        <v>0</v>
      </c>
    </row>
    <row r="4801" spans="1:5" x14ac:dyDescent="0.25">
      <c r="A4801" s="81" t="s">
        <v>2454</v>
      </c>
      <c r="B4801" s="82"/>
      <c r="C4801" s="89"/>
      <c r="D4801" s="84">
        <f t="shared" si="170"/>
        <v>0</v>
      </c>
      <c r="E4801" s="84">
        <f t="shared" si="171"/>
        <v>0</v>
      </c>
    </row>
    <row r="4802" spans="1:5" x14ac:dyDescent="0.25">
      <c r="A4802" s="81" t="s">
        <v>2454</v>
      </c>
      <c r="B4802" s="85"/>
      <c r="C4802" s="88"/>
      <c r="D4802" s="87">
        <f t="shared" si="170"/>
        <v>0</v>
      </c>
      <c r="E4802" s="87">
        <f t="shared" si="171"/>
        <v>0</v>
      </c>
    </row>
    <row r="4803" spans="1:5" x14ac:dyDescent="0.25">
      <c r="A4803" s="81" t="s">
        <v>2454</v>
      </c>
      <c r="B4803" s="82"/>
      <c r="C4803" s="89"/>
      <c r="D4803" s="84">
        <f t="shared" si="170"/>
        <v>0</v>
      </c>
      <c r="E4803" s="84">
        <f t="shared" si="171"/>
        <v>0</v>
      </c>
    </row>
    <row r="4804" spans="1:5" x14ac:dyDescent="0.25">
      <c r="A4804" s="81" t="s">
        <v>2454</v>
      </c>
      <c r="B4804" s="90"/>
      <c r="C4804" s="91"/>
      <c r="D4804" s="92">
        <f t="shared" si="170"/>
        <v>0</v>
      </c>
      <c r="E4804" s="92">
        <f t="shared" si="171"/>
        <v>0</v>
      </c>
    </row>
    <row r="4805" spans="1:5" x14ac:dyDescent="0.25">
      <c r="A4805" s="81" t="s">
        <v>2454</v>
      </c>
      <c r="B4805" s="82"/>
      <c r="C4805" s="89"/>
      <c r="D4805" s="84">
        <f t="shared" si="170"/>
        <v>0</v>
      </c>
      <c r="E4805" s="84">
        <f t="shared" si="171"/>
        <v>0</v>
      </c>
    </row>
    <row r="4806" spans="1:5" x14ac:dyDescent="0.25">
      <c r="A4806" s="81" t="s">
        <v>2454</v>
      </c>
      <c r="B4806" s="85"/>
      <c r="C4806" s="88"/>
      <c r="D4806" s="87">
        <f t="shared" si="170"/>
        <v>0</v>
      </c>
      <c r="E4806" s="87">
        <f t="shared" si="171"/>
        <v>0</v>
      </c>
    </row>
    <row r="4807" spans="1:5" ht="15.75" thickBot="1" x14ac:dyDescent="0.3">
      <c r="A4807" s="81" t="s">
        <v>2454</v>
      </c>
      <c r="B4807" s="93"/>
      <c r="C4807" s="94"/>
      <c r="D4807" s="95">
        <f t="shared" si="170"/>
        <v>0</v>
      </c>
      <c r="E4807" s="95">
        <f t="shared" si="171"/>
        <v>0</v>
      </c>
    </row>
    <row r="4808" spans="1:5" ht="16.5" thickBot="1" x14ac:dyDescent="0.3">
      <c r="A4808" s="96" t="s">
        <v>2821</v>
      </c>
      <c r="B4808" s="97"/>
      <c r="C4808" s="97"/>
      <c r="D4808" s="98" t="s">
        <v>2822</v>
      </c>
      <c r="E4808" s="99">
        <v>1</v>
      </c>
    </row>
    <row r="4809" spans="1:5" ht="15.75" x14ac:dyDescent="0.25">
      <c r="A4809" s="100"/>
      <c r="B4809" s="97"/>
      <c r="C4809" s="101"/>
      <c r="D4809" s="102" t="s">
        <v>2823</v>
      </c>
      <c r="E4809" s="103" t="s">
        <v>2553</v>
      </c>
    </row>
    <row r="4810" spans="1:5" ht="15.75" x14ac:dyDescent="0.25">
      <c r="A4810" s="104"/>
      <c r="B4810" s="105"/>
      <c r="C4810" s="106"/>
      <c r="D4810" s="102" t="s">
        <v>2824</v>
      </c>
      <c r="E4810" s="107" t="s">
        <v>2825</v>
      </c>
    </row>
    <row r="4811" spans="1:5" ht="15.75" x14ac:dyDescent="0.25">
      <c r="A4811" s="108"/>
      <c r="B4811" s="105"/>
      <c r="C4811" s="106"/>
      <c r="D4811" s="102"/>
      <c r="E4811" s="109"/>
    </row>
    <row r="4812" spans="1:5" ht="16.5" thickBot="1" x14ac:dyDescent="0.3">
      <c r="A4812" s="108"/>
      <c r="B4812" s="105"/>
      <c r="C4812" s="106"/>
      <c r="D4812" s="110"/>
      <c r="E4812" s="111"/>
    </row>
    <row r="4813" spans="1:5" ht="15.75" x14ac:dyDescent="0.25">
      <c r="A4813" s="112"/>
      <c r="B4813" s="113"/>
      <c r="C4813" s="114"/>
      <c r="D4813" s="115" t="s">
        <v>2826</v>
      </c>
      <c r="E4813" s="116"/>
    </row>
    <row r="4814" spans="1:5" ht="15.75" x14ac:dyDescent="0.25">
      <c r="A4814" s="104"/>
      <c r="B4814" s="117"/>
      <c r="C4814" s="118"/>
      <c r="D4814" s="119" t="s">
        <v>2827</v>
      </c>
      <c r="E4814" s="120"/>
    </row>
    <row r="4815" spans="1:5" ht="15.75" x14ac:dyDescent="0.25">
      <c r="A4815" s="104"/>
      <c r="B4815" s="117"/>
      <c r="C4815" s="118"/>
      <c r="D4815" s="119" t="s">
        <v>2828</v>
      </c>
      <c r="E4815" s="120"/>
    </row>
    <row r="4816" spans="1:5" ht="15.75" x14ac:dyDescent="0.25">
      <c r="A4816" s="104"/>
      <c r="B4816" s="117"/>
      <c r="C4816" s="118"/>
      <c r="D4816" s="119"/>
      <c r="E4816" s="120"/>
    </row>
    <row r="4817" spans="1:5" ht="15.75" x14ac:dyDescent="0.25">
      <c r="A4817" s="121"/>
      <c r="B4817" s="117"/>
      <c r="C4817" s="118"/>
      <c r="D4817" s="119"/>
      <c r="E4817" s="120"/>
    </row>
    <row r="4818" spans="1:5" x14ac:dyDescent="0.25">
      <c r="A4818" s="121"/>
      <c r="B4818" s="122"/>
      <c r="C4818" s="123"/>
      <c r="D4818" s="122"/>
      <c r="E4818" s="123"/>
    </row>
    <row r="4819" spans="1:5" x14ac:dyDescent="0.25">
      <c r="A4819" s="121"/>
      <c r="B4819" s="122"/>
      <c r="C4819" s="123"/>
      <c r="D4819" s="122"/>
      <c r="E4819" s="123"/>
    </row>
    <row r="4820" spans="1:5" ht="15.75" thickBot="1" x14ac:dyDescent="0.3">
      <c r="A4820" s="121"/>
      <c r="B4820" s="122"/>
      <c r="C4820" s="123"/>
      <c r="D4820" s="124"/>
      <c r="E4820" s="125"/>
    </row>
    <row r="4821" spans="1:5" ht="15.75" x14ac:dyDescent="0.25">
      <c r="A4821" s="121"/>
      <c r="B4821" s="122"/>
      <c r="C4821" s="123"/>
      <c r="D4821" s="126" t="s">
        <v>2829</v>
      </c>
      <c r="E4821" s="123"/>
    </row>
    <row r="4822" spans="1:5" x14ac:dyDescent="0.25">
      <c r="A4822" s="121"/>
      <c r="B4822" s="122"/>
      <c r="C4822" s="123"/>
      <c r="D4822" s="122"/>
      <c r="E4822" s="123"/>
    </row>
    <row r="4823" spans="1:5" x14ac:dyDescent="0.25">
      <c r="A4823" s="121"/>
      <c r="B4823" s="122"/>
      <c r="C4823" s="123"/>
      <c r="D4823" s="122" t="s">
        <v>2830</v>
      </c>
      <c r="E4823" s="123"/>
    </row>
    <row r="4824" spans="1:5" ht="15.75" thickBot="1" x14ac:dyDescent="0.3">
      <c r="A4824" s="127"/>
      <c r="B4824" s="124"/>
      <c r="C4824" s="125"/>
      <c r="D4824" s="122" t="s">
        <v>2831</v>
      </c>
      <c r="E4824" s="123"/>
    </row>
    <row r="4825" spans="1:5" ht="15.75" x14ac:dyDescent="0.25">
      <c r="A4825" s="128" t="s">
        <v>2832</v>
      </c>
      <c r="B4825" s="129"/>
      <c r="C4825" s="129"/>
      <c r="D4825" s="121" t="s">
        <v>2833</v>
      </c>
      <c r="E4825" s="123"/>
    </row>
    <row r="4826" spans="1:5" ht="15.75" x14ac:dyDescent="0.25">
      <c r="A4826" s="130"/>
      <c r="B4826" s="131"/>
      <c r="C4826" s="131"/>
      <c r="D4826" s="132" t="s">
        <v>2834</v>
      </c>
      <c r="E4826" s="120"/>
    </row>
    <row r="4827" spans="1:5" ht="77.25" x14ac:dyDescent="0.25">
      <c r="A4827" s="130"/>
      <c r="B4827" s="131"/>
      <c r="C4827" s="131"/>
      <c r="D4827" s="133" t="s">
        <v>2835</v>
      </c>
      <c r="E4827" s="134"/>
    </row>
    <row r="4828" spans="1:5" x14ac:dyDescent="0.25">
      <c r="A4828" s="130"/>
      <c r="B4828" s="129"/>
      <c r="C4828" s="129"/>
      <c r="D4828" s="135" t="s">
        <v>2836</v>
      </c>
      <c r="E4828" s="136"/>
    </row>
    <row r="4829" spans="1:5" x14ac:dyDescent="0.25">
      <c r="A4829" s="130"/>
      <c r="B4829" s="129"/>
      <c r="C4829" s="129"/>
      <c r="D4829" s="137"/>
      <c r="E4829" s="136"/>
    </row>
    <row r="4830" spans="1:5" x14ac:dyDescent="0.25">
      <c r="A4830" s="130"/>
      <c r="B4830" s="129"/>
      <c r="C4830" s="129"/>
      <c r="D4830" s="121"/>
      <c r="E4830" s="123"/>
    </row>
    <row r="4831" spans="1:5" x14ac:dyDescent="0.25">
      <c r="A4831" s="130"/>
      <c r="B4831" s="129"/>
      <c r="C4831" s="129"/>
      <c r="D4831" s="121"/>
      <c r="E4831" s="123"/>
    </row>
    <row r="4832" spans="1:5" x14ac:dyDescent="0.25">
      <c r="A4832" s="130"/>
      <c r="B4832" s="129"/>
      <c r="C4832" s="129"/>
      <c r="D4832" s="121"/>
      <c r="E4832" s="123"/>
    </row>
    <row r="4833" spans="1:5" ht="15.75" thickBot="1" x14ac:dyDescent="0.3">
      <c r="A4833" s="130"/>
      <c r="B4833" s="129"/>
      <c r="C4833" s="129"/>
      <c r="D4833" s="121"/>
      <c r="E4833" s="123"/>
    </row>
    <row r="4834" spans="1:5" ht="15.75" x14ac:dyDescent="0.25">
      <c r="A4834" s="130"/>
      <c r="B4834" s="129"/>
      <c r="C4834" s="129"/>
      <c r="D4834" s="138" t="s">
        <v>2837</v>
      </c>
      <c r="E4834" s="139" t="e">
        <f>SUM(E4789:E4807)</f>
        <v>#N/A</v>
      </c>
    </row>
    <row r="4835" spans="1:5" ht="15.75" x14ac:dyDescent="0.25">
      <c r="A4835" s="130"/>
      <c r="B4835" s="129"/>
      <c r="C4835" s="129"/>
      <c r="D4835" s="138" t="s">
        <v>2822</v>
      </c>
      <c r="E4835" s="140">
        <v>50</v>
      </c>
    </row>
    <row r="4836" spans="1:5" ht="15.75" x14ac:dyDescent="0.25">
      <c r="A4836" s="130"/>
      <c r="B4836" s="129"/>
      <c r="C4836" s="129"/>
      <c r="D4836" s="138" t="s">
        <v>2838</v>
      </c>
      <c r="E4836" s="141" t="e">
        <f>E4834/E4835</f>
        <v>#N/A</v>
      </c>
    </row>
    <row r="4837" spans="1:5" ht="15.75" x14ac:dyDescent="0.25">
      <c r="A4837" s="130"/>
      <c r="B4837" s="129"/>
      <c r="C4837" s="129"/>
      <c r="D4837" s="138" t="s">
        <v>2839</v>
      </c>
      <c r="E4837" s="141">
        <v>0.1</v>
      </c>
    </row>
    <row r="4838" spans="1:5" ht="15.75" x14ac:dyDescent="0.25">
      <c r="A4838" s="130"/>
      <c r="B4838" s="129"/>
      <c r="C4838" s="129"/>
      <c r="D4838" s="138" t="s">
        <v>2840</v>
      </c>
      <c r="E4838" s="141" t="e">
        <f>E4836+E4837</f>
        <v>#N/A</v>
      </c>
    </row>
    <row r="4839" spans="1:5" ht="15.75" x14ac:dyDescent="0.25">
      <c r="A4839" s="130"/>
      <c r="B4839" s="129"/>
      <c r="C4839" s="129"/>
      <c r="D4839" s="138" t="s">
        <v>2841</v>
      </c>
      <c r="E4839" s="142">
        <v>0</v>
      </c>
    </row>
    <row r="4840" spans="1:5" ht="16.5" thickBot="1" x14ac:dyDescent="0.3">
      <c r="A4840" s="143"/>
      <c r="B4840" s="144"/>
      <c r="C4840" s="144"/>
      <c r="D4840" s="138" t="s">
        <v>2842</v>
      </c>
      <c r="E4840" s="145" t="e">
        <f>E4838/E4839</f>
        <v>#N/A</v>
      </c>
    </row>
    <row r="4841" spans="1:5" ht="15.75" thickBot="1" x14ac:dyDescent="0.3">
      <c r="A4841" s="146"/>
      <c r="B4841" s="147"/>
      <c r="C4841" s="148"/>
      <c r="D4841" s="148"/>
      <c r="E4841" s="149"/>
    </row>
    <row r="4842" spans="1:5" ht="30" x14ac:dyDescent="0.4">
      <c r="A4842" s="70" t="s">
        <v>2814</v>
      </c>
      <c r="B4842" s="155" t="s">
        <v>2941</v>
      </c>
      <c r="C4842" s="154"/>
      <c r="D4842" s="72"/>
      <c r="E4842" s="73"/>
    </row>
    <row r="4843" spans="1:5" ht="15.75" thickBot="1" x14ac:dyDescent="0.3">
      <c r="A4843" s="74"/>
      <c r="B4843" s="75"/>
      <c r="C4843" s="75"/>
      <c r="D4843" s="75"/>
      <c r="E4843" s="76"/>
    </row>
    <row r="4844" spans="1:5" ht="15.75" thickBot="1" x14ac:dyDescent="0.3">
      <c r="A4844" s="77" t="s">
        <v>2816</v>
      </c>
      <c r="B4844" s="78" t="s">
        <v>2817</v>
      </c>
      <c r="C4844" s="79" t="s">
        <v>2818</v>
      </c>
      <c r="D4844" s="79" t="s">
        <v>2819</v>
      </c>
      <c r="E4844" s="80" t="s">
        <v>2820</v>
      </c>
    </row>
    <row r="4845" spans="1:5" ht="15.75" x14ac:dyDescent="0.25">
      <c r="A4845" s="81" t="s">
        <v>1757</v>
      </c>
      <c r="B4845" s="82">
        <v>25</v>
      </c>
      <c r="C4845" s="83"/>
      <c r="D4845" s="84">
        <f t="shared" ref="D4845:D4863" si="172">IF($A4845&lt;&gt;"",VLOOKUP($A4845,PRODUITS_ET_RECETTES,4,FALSE),"")</f>
        <v>0.42920353982300885</v>
      </c>
      <c r="E4845" s="84">
        <f t="shared" ref="E4845:E4863" si="173">SUM(B4845*D4845)</f>
        <v>10.730088495575222</v>
      </c>
    </row>
    <row r="4846" spans="1:5" ht="15.75" x14ac:dyDescent="0.25">
      <c r="A4846" s="81" t="s">
        <v>571</v>
      </c>
      <c r="B4846" s="85">
        <v>2.17</v>
      </c>
      <c r="C4846" s="86"/>
      <c r="D4846" s="87">
        <f t="shared" si="172"/>
        <v>5</v>
      </c>
      <c r="E4846" s="87">
        <f t="shared" si="173"/>
        <v>10.85</v>
      </c>
    </row>
    <row r="4847" spans="1:5" ht="15.75" x14ac:dyDescent="0.25">
      <c r="A4847" s="81" t="s">
        <v>44</v>
      </c>
      <c r="B4847" s="82">
        <v>0.54</v>
      </c>
      <c r="C4847" s="83"/>
      <c r="D4847" s="84">
        <f t="shared" si="172"/>
        <v>19.95</v>
      </c>
      <c r="E4847" s="84">
        <f t="shared" si="173"/>
        <v>10.773</v>
      </c>
    </row>
    <row r="4848" spans="1:5" ht="15.75" x14ac:dyDescent="0.25">
      <c r="A4848" s="81" t="s">
        <v>2260</v>
      </c>
      <c r="B4848" s="85">
        <v>1.2</v>
      </c>
      <c r="C4848" s="86"/>
      <c r="D4848" s="87">
        <f t="shared" si="172"/>
        <v>1.4155</v>
      </c>
      <c r="E4848" s="87">
        <f t="shared" si="173"/>
        <v>1.6985999999999999</v>
      </c>
    </row>
    <row r="4849" spans="1:5" ht="15.75" x14ac:dyDescent="0.25">
      <c r="A4849" s="81" t="s">
        <v>2259</v>
      </c>
      <c r="B4849" s="82">
        <v>0.6</v>
      </c>
      <c r="C4849" s="83"/>
      <c r="D4849" s="84">
        <f t="shared" si="172"/>
        <v>2.12</v>
      </c>
      <c r="E4849" s="84">
        <f t="shared" si="173"/>
        <v>1.272</v>
      </c>
    </row>
    <row r="4850" spans="1:5" x14ac:dyDescent="0.25">
      <c r="A4850" s="81" t="s">
        <v>162</v>
      </c>
      <c r="B4850" s="85">
        <v>0.2</v>
      </c>
      <c r="C4850" s="88"/>
      <c r="D4850" s="87">
        <f t="shared" si="172"/>
        <v>10.142070484581497</v>
      </c>
      <c r="E4850" s="87">
        <f t="shared" si="173"/>
        <v>2.0284140969162996</v>
      </c>
    </row>
    <row r="4851" spans="1:5" x14ac:dyDescent="0.25">
      <c r="A4851" s="81" t="s">
        <v>2899</v>
      </c>
      <c r="B4851" s="82">
        <v>12</v>
      </c>
      <c r="C4851" s="89"/>
      <c r="D4851" s="84" t="e">
        <f t="shared" si="172"/>
        <v>#N/A</v>
      </c>
      <c r="E4851" s="84" t="e">
        <f t="shared" si="173"/>
        <v>#N/A</v>
      </c>
    </row>
    <row r="4852" spans="1:5" x14ac:dyDescent="0.25">
      <c r="A4852" s="81" t="s">
        <v>773</v>
      </c>
      <c r="B4852" s="85">
        <v>0.04</v>
      </c>
      <c r="C4852" s="88"/>
      <c r="D4852" s="87">
        <f t="shared" si="172"/>
        <v>0.74249999999999994</v>
      </c>
      <c r="E4852" s="87">
        <f t="shared" si="173"/>
        <v>2.9699999999999997E-2</v>
      </c>
    </row>
    <row r="4853" spans="1:5" x14ac:dyDescent="0.25">
      <c r="A4853" s="81" t="s">
        <v>585</v>
      </c>
      <c r="B4853" s="82">
        <v>1.95</v>
      </c>
      <c r="C4853" s="89"/>
      <c r="D4853" s="84">
        <f t="shared" si="172"/>
        <v>1.5266666666666666</v>
      </c>
      <c r="E4853" s="84">
        <f t="shared" si="173"/>
        <v>2.9769999999999999</v>
      </c>
    </row>
    <row r="4854" spans="1:5" x14ac:dyDescent="0.25">
      <c r="A4854" s="81" t="s">
        <v>280</v>
      </c>
      <c r="B4854" s="85">
        <v>1</v>
      </c>
      <c r="C4854" s="88"/>
      <c r="D4854" s="87">
        <f t="shared" si="172"/>
        <v>5.7850000000000001</v>
      </c>
      <c r="E4854" s="87">
        <f t="shared" si="173"/>
        <v>5.7850000000000001</v>
      </c>
    </row>
    <row r="4855" spans="1:5" x14ac:dyDescent="0.25">
      <c r="A4855" s="81" t="s">
        <v>1801</v>
      </c>
      <c r="B4855" s="82">
        <v>0.5</v>
      </c>
      <c r="C4855" s="89"/>
      <c r="D4855" s="84">
        <f t="shared" si="172"/>
        <v>16.552</v>
      </c>
      <c r="E4855" s="84">
        <f t="shared" si="173"/>
        <v>8.2759999999999998</v>
      </c>
    </row>
    <row r="4856" spans="1:5" x14ac:dyDescent="0.25">
      <c r="A4856" s="81" t="s">
        <v>2454</v>
      </c>
      <c r="B4856" s="85"/>
      <c r="C4856" s="88"/>
      <c r="D4856" s="87">
        <f t="shared" si="172"/>
        <v>0</v>
      </c>
      <c r="E4856" s="87">
        <f t="shared" si="173"/>
        <v>0</v>
      </c>
    </row>
    <row r="4857" spans="1:5" x14ac:dyDescent="0.25">
      <c r="A4857" s="81" t="s">
        <v>2454</v>
      </c>
      <c r="B4857" s="82"/>
      <c r="C4857" s="89"/>
      <c r="D4857" s="84">
        <f t="shared" si="172"/>
        <v>0</v>
      </c>
      <c r="E4857" s="84">
        <f t="shared" si="173"/>
        <v>0</v>
      </c>
    </row>
    <row r="4858" spans="1:5" x14ac:dyDescent="0.25">
      <c r="A4858" s="81" t="s">
        <v>2454</v>
      </c>
      <c r="B4858" s="85"/>
      <c r="C4858" s="88"/>
      <c r="D4858" s="87">
        <f t="shared" si="172"/>
        <v>0</v>
      </c>
      <c r="E4858" s="87">
        <f t="shared" si="173"/>
        <v>0</v>
      </c>
    </row>
    <row r="4859" spans="1:5" x14ac:dyDescent="0.25">
      <c r="A4859" s="81" t="s">
        <v>2454</v>
      </c>
      <c r="B4859" s="82"/>
      <c r="C4859" s="89"/>
      <c r="D4859" s="84">
        <f t="shared" si="172"/>
        <v>0</v>
      </c>
      <c r="E4859" s="84">
        <f t="shared" si="173"/>
        <v>0</v>
      </c>
    </row>
    <row r="4860" spans="1:5" x14ac:dyDescent="0.25">
      <c r="A4860" s="81" t="s">
        <v>2454</v>
      </c>
      <c r="B4860" s="90"/>
      <c r="C4860" s="91"/>
      <c r="D4860" s="92">
        <f t="shared" si="172"/>
        <v>0</v>
      </c>
      <c r="E4860" s="92">
        <f t="shared" si="173"/>
        <v>0</v>
      </c>
    </row>
    <row r="4861" spans="1:5" x14ac:dyDescent="0.25">
      <c r="A4861" s="81" t="s">
        <v>2454</v>
      </c>
      <c r="B4861" s="82"/>
      <c r="C4861" s="89"/>
      <c r="D4861" s="84">
        <f t="shared" si="172"/>
        <v>0</v>
      </c>
      <c r="E4861" s="84">
        <f t="shared" si="173"/>
        <v>0</v>
      </c>
    </row>
    <row r="4862" spans="1:5" x14ac:dyDescent="0.25">
      <c r="A4862" s="81" t="s">
        <v>2454</v>
      </c>
      <c r="B4862" s="85"/>
      <c r="C4862" s="88"/>
      <c r="D4862" s="87">
        <f t="shared" si="172"/>
        <v>0</v>
      </c>
      <c r="E4862" s="87">
        <f t="shared" si="173"/>
        <v>0</v>
      </c>
    </row>
    <row r="4863" spans="1:5" ht="15.75" thickBot="1" x14ac:dyDescent="0.3">
      <c r="A4863" s="81" t="s">
        <v>2454</v>
      </c>
      <c r="B4863" s="93"/>
      <c r="C4863" s="94"/>
      <c r="D4863" s="95">
        <f t="shared" si="172"/>
        <v>0</v>
      </c>
      <c r="E4863" s="95">
        <f t="shared" si="173"/>
        <v>0</v>
      </c>
    </row>
    <row r="4864" spans="1:5" ht="16.5" thickBot="1" x14ac:dyDescent="0.3">
      <c r="A4864" s="96" t="s">
        <v>2821</v>
      </c>
      <c r="B4864" s="97"/>
      <c r="C4864" s="97"/>
      <c r="D4864" s="98" t="s">
        <v>2822</v>
      </c>
      <c r="E4864" s="99">
        <v>1</v>
      </c>
    </row>
    <row r="4865" spans="1:5" ht="15.75" x14ac:dyDescent="0.25">
      <c r="A4865" s="100"/>
      <c r="B4865" s="97"/>
      <c r="C4865" s="101"/>
      <c r="D4865" s="102" t="s">
        <v>2823</v>
      </c>
      <c r="E4865" s="103" t="s">
        <v>2553</v>
      </c>
    </row>
    <row r="4866" spans="1:5" ht="15.75" x14ac:dyDescent="0.25">
      <c r="A4866" s="104"/>
      <c r="B4866" s="105"/>
      <c r="C4866" s="106"/>
      <c r="D4866" s="102" t="s">
        <v>2824</v>
      </c>
      <c r="E4866" s="107" t="s">
        <v>2825</v>
      </c>
    </row>
    <row r="4867" spans="1:5" ht="15.75" x14ac:dyDescent="0.25">
      <c r="A4867" s="108"/>
      <c r="B4867" s="105"/>
      <c r="C4867" s="106"/>
      <c r="D4867" s="102"/>
      <c r="E4867" s="109"/>
    </row>
    <row r="4868" spans="1:5" ht="16.5" thickBot="1" x14ac:dyDescent="0.3">
      <c r="A4868" s="108"/>
      <c r="B4868" s="105"/>
      <c r="C4868" s="106"/>
      <c r="D4868" s="110"/>
      <c r="E4868" s="111"/>
    </row>
    <row r="4869" spans="1:5" ht="15.75" x14ac:dyDescent="0.25">
      <c r="A4869" s="112"/>
      <c r="B4869" s="113"/>
      <c r="C4869" s="114"/>
      <c r="D4869" s="115" t="s">
        <v>2826</v>
      </c>
      <c r="E4869" s="116"/>
    </row>
    <row r="4870" spans="1:5" ht="15.75" x14ac:dyDescent="0.25">
      <c r="A4870" s="104"/>
      <c r="B4870" s="117"/>
      <c r="C4870" s="118"/>
      <c r="D4870" s="119" t="s">
        <v>2827</v>
      </c>
      <c r="E4870" s="120"/>
    </row>
    <row r="4871" spans="1:5" ht="15.75" x14ac:dyDescent="0.25">
      <c r="A4871" s="104"/>
      <c r="B4871" s="117"/>
      <c r="C4871" s="118"/>
      <c r="D4871" s="119" t="s">
        <v>2828</v>
      </c>
      <c r="E4871" s="120"/>
    </row>
    <row r="4872" spans="1:5" ht="15.75" x14ac:dyDescent="0.25">
      <c r="A4872" s="104"/>
      <c r="B4872" s="117"/>
      <c r="C4872" s="118"/>
      <c r="D4872" s="119"/>
      <c r="E4872" s="120"/>
    </row>
    <row r="4873" spans="1:5" ht="15.75" x14ac:dyDescent="0.25">
      <c r="A4873" s="121"/>
      <c r="B4873" s="117"/>
      <c r="C4873" s="118"/>
      <c r="D4873" s="119"/>
      <c r="E4873" s="120"/>
    </row>
    <row r="4874" spans="1:5" x14ac:dyDescent="0.25">
      <c r="A4874" s="121"/>
      <c r="B4874" s="122"/>
      <c r="C4874" s="123"/>
      <c r="D4874" s="122"/>
      <c r="E4874" s="123"/>
    </row>
    <row r="4875" spans="1:5" x14ac:dyDescent="0.25">
      <c r="A4875" s="121"/>
      <c r="B4875" s="122"/>
      <c r="C4875" s="123"/>
      <c r="D4875" s="122"/>
      <c r="E4875" s="123"/>
    </row>
    <row r="4876" spans="1:5" ht="15.75" thickBot="1" x14ac:dyDescent="0.3">
      <c r="A4876" s="121"/>
      <c r="B4876" s="122"/>
      <c r="C4876" s="123"/>
      <c r="D4876" s="124"/>
      <c r="E4876" s="125"/>
    </row>
    <row r="4877" spans="1:5" ht="15.75" x14ac:dyDescent="0.25">
      <c r="A4877" s="121"/>
      <c r="B4877" s="122"/>
      <c r="C4877" s="123"/>
      <c r="D4877" s="126" t="s">
        <v>2829</v>
      </c>
      <c r="E4877" s="123"/>
    </row>
    <row r="4878" spans="1:5" x14ac:dyDescent="0.25">
      <c r="A4878" s="121"/>
      <c r="B4878" s="122"/>
      <c r="C4878" s="123"/>
      <c r="D4878" s="122"/>
      <c r="E4878" s="123"/>
    </row>
    <row r="4879" spans="1:5" x14ac:dyDescent="0.25">
      <c r="A4879" s="121"/>
      <c r="B4879" s="122"/>
      <c r="C4879" s="123"/>
      <c r="D4879" s="122" t="s">
        <v>2830</v>
      </c>
      <c r="E4879" s="123"/>
    </row>
    <row r="4880" spans="1:5" ht="15.75" thickBot="1" x14ac:dyDescent="0.3">
      <c r="A4880" s="127"/>
      <c r="B4880" s="124"/>
      <c r="C4880" s="125"/>
      <c r="D4880" s="122" t="s">
        <v>2831</v>
      </c>
      <c r="E4880" s="123"/>
    </row>
    <row r="4881" spans="1:5" ht="15.75" x14ac:dyDescent="0.25">
      <c r="A4881" s="128" t="s">
        <v>2832</v>
      </c>
      <c r="B4881" s="129"/>
      <c r="C4881" s="129"/>
      <c r="D4881" s="121" t="s">
        <v>2833</v>
      </c>
      <c r="E4881" s="123"/>
    </row>
    <row r="4882" spans="1:5" ht="15.75" x14ac:dyDescent="0.25">
      <c r="A4882" s="130"/>
      <c r="B4882" s="131"/>
      <c r="C4882" s="131"/>
      <c r="D4882" s="132" t="s">
        <v>2834</v>
      </c>
      <c r="E4882" s="120"/>
    </row>
    <row r="4883" spans="1:5" ht="77.25" x14ac:dyDescent="0.25">
      <c r="A4883" s="130"/>
      <c r="B4883" s="131"/>
      <c r="C4883" s="131"/>
      <c r="D4883" s="133" t="s">
        <v>2835</v>
      </c>
      <c r="E4883" s="134"/>
    </row>
    <row r="4884" spans="1:5" x14ac:dyDescent="0.25">
      <c r="A4884" s="130"/>
      <c r="B4884" s="129"/>
      <c r="C4884" s="129"/>
      <c r="D4884" s="135" t="s">
        <v>2836</v>
      </c>
      <c r="E4884" s="136"/>
    </row>
    <row r="4885" spans="1:5" x14ac:dyDescent="0.25">
      <c r="A4885" s="130"/>
      <c r="B4885" s="129"/>
      <c r="C4885" s="129"/>
      <c r="D4885" s="137"/>
      <c r="E4885" s="136"/>
    </row>
    <row r="4886" spans="1:5" x14ac:dyDescent="0.25">
      <c r="A4886" s="130"/>
      <c r="B4886" s="129"/>
      <c r="C4886" s="129"/>
      <c r="D4886" s="121"/>
      <c r="E4886" s="123"/>
    </row>
    <row r="4887" spans="1:5" x14ac:dyDescent="0.25">
      <c r="A4887" s="130"/>
      <c r="B4887" s="129"/>
      <c r="C4887" s="129"/>
      <c r="D4887" s="121"/>
      <c r="E4887" s="123"/>
    </row>
    <row r="4888" spans="1:5" x14ac:dyDescent="0.25">
      <c r="A4888" s="130"/>
      <c r="B4888" s="129"/>
      <c r="C4888" s="129"/>
      <c r="D4888" s="121"/>
      <c r="E4888" s="123"/>
    </row>
    <row r="4889" spans="1:5" ht="15.75" thickBot="1" x14ac:dyDescent="0.3">
      <c r="A4889" s="130"/>
      <c r="B4889" s="129"/>
      <c r="C4889" s="129"/>
      <c r="D4889" s="121"/>
      <c r="E4889" s="123"/>
    </row>
    <row r="4890" spans="1:5" ht="15.75" x14ac:dyDescent="0.25">
      <c r="A4890" s="130"/>
      <c r="B4890" s="129"/>
      <c r="C4890" s="129"/>
      <c r="D4890" s="138" t="s">
        <v>2837</v>
      </c>
      <c r="E4890" s="139" t="e">
        <f>SUM(E4845:E4863)</f>
        <v>#N/A</v>
      </c>
    </row>
    <row r="4891" spans="1:5" ht="15.75" x14ac:dyDescent="0.25">
      <c r="A4891" s="130"/>
      <c r="B4891" s="129"/>
      <c r="C4891" s="129"/>
      <c r="D4891" s="138" t="s">
        <v>2822</v>
      </c>
      <c r="E4891" s="140">
        <v>50</v>
      </c>
    </row>
    <row r="4892" spans="1:5" ht="15.75" x14ac:dyDescent="0.25">
      <c r="A4892" s="130"/>
      <c r="B4892" s="129"/>
      <c r="C4892" s="129"/>
      <c r="D4892" s="138" t="s">
        <v>2838</v>
      </c>
      <c r="E4892" s="141" t="e">
        <f>E4890/E4891</f>
        <v>#N/A</v>
      </c>
    </row>
    <row r="4893" spans="1:5" ht="15.75" x14ac:dyDescent="0.25">
      <c r="A4893" s="130"/>
      <c r="B4893" s="129"/>
      <c r="C4893" s="129"/>
      <c r="D4893" s="138" t="s">
        <v>2839</v>
      </c>
      <c r="E4893" s="141">
        <v>0.1</v>
      </c>
    </row>
    <row r="4894" spans="1:5" ht="15.75" x14ac:dyDescent="0.25">
      <c r="A4894" s="130"/>
      <c r="B4894" s="129"/>
      <c r="C4894" s="129"/>
      <c r="D4894" s="138" t="s">
        <v>2840</v>
      </c>
      <c r="E4894" s="141" t="e">
        <f>E4892+E4893</f>
        <v>#N/A</v>
      </c>
    </row>
    <row r="4895" spans="1:5" ht="15.75" x14ac:dyDescent="0.25">
      <c r="A4895" s="130"/>
      <c r="B4895" s="129"/>
      <c r="C4895" s="129"/>
      <c r="D4895" s="138" t="s">
        <v>2841</v>
      </c>
      <c r="E4895" s="142">
        <v>0</v>
      </c>
    </row>
    <row r="4896" spans="1:5" ht="16.5" thickBot="1" x14ac:dyDescent="0.3">
      <c r="A4896" s="143"/>
      <c r="B4896" s="144"/>
      <c r="C4896" s="144"/>
      <c r="D4896" s="138" t="s">
        <v>2842</v>
      </c>
      <c r="E4896" s="145" t="e">
        <f>E4894/E4895</f>
        <v>#N/A</v>
      </c>
    </row>
    <row r="4897" spans="1:5" ht="15.75" thickBot="1" x14ac:dyDescent="0.3">
      <c r="A4897" s="146"/>
      <c r="B4897" s="147"/>
      <c r="C4897" s="148"/>
      <c r="D4897" s="148"/>
      <c r="E4897" s="149"/>
    </row>
    <row r="4898" spans="1:5" ht="30" x14ac:dyDescent="0.4">
      <c r="A4898" s="70" t="s">
        <v>2814</v>
      </c>
      <c r="B4898" s="155" t="s">
        <v>2942</v>
      </c>
      <c r="C4898" s="154"/>
      <c r="D4898" s="72"/>
      <c r="E4898" s="73"/>
    </row>
    <row r="4899" spans="1:5" ht="15.75" thickBot="1" x14ac:dyDescent="0.3">
      <c r="A4899" s="74"/>
      <c r="B4899" s="75"/>
      <c r="C4899" s="75"/>
      <c r="D4899" s="75"/>
      <c r="E4899" s="76"/>
    </row>
    <row r="4900" spans="1:5" ht="15.75" thickBot="1" x14ac:dyDescent="0.3">
      <c r="A4900" s="77" t="s">
        <v>2816</v>
      </c>
      <c r="B4900" s="78" t="s">
        <v>2817</v>
      </c>
      <c r="C4900" s="79" t="s">
        <v>2818</v>
      </c>
      <c r="D4900" s="79" t="s">
        <v>2819</v>
      </c>
      <c r="E4900" s="80" t="s">
        <v>2820</v>
      </c>
    </row>
    <row r="4901" spans="1:5" ht="15.75" x14ac:dyDescent="0.25">
      <c r="A4901" s="81" t="s">
        <v>2302</v>
      </c>
      <c r="B4901" s="82">
        <v>120</v>
      </c>
      <c r="C4901" s="83"/>
      <c r="D4901" s="84">
        <f t="shared" ref="D4901:D4919" si="174">IF($A4901&lt;&gt;"",VLOOKUP($A4901,PRODUITS_ET_RECETTES,4,FALSE),"")</f>
        <v>1.4666666666666666</v>
      </c>
      <c r="E4901" s="84">
        <f t="shared" ref="E4901:E4919" si="175">SUM(B4901*D4901)</f>
        <v>176</v>
      </c>
    </row>
    <row r="4902" spans="1:5" ht="15.75" x14ac:dyDescent="0.25">
      <c r="A4902" s="81" t="s">
        <v>44</v>
      </c>
      <c r="B4902" s="85">
        <v>0.6</v>
      </c>
      <c r="C4902" s="86"/>
      <c r="D4902" s="87">
        <f t="shared" si="174"/>
        <v>19.95</v>
      </c>
      <c r="E4902" s="87">
        <f t="shared" si="175"/>
        <v>11.969999999999999</v>
      </c>
    </row>
    <row r="4903" spans="1:5" ht="15.75" x14ac:dyDescent="0.25">
      <c r="A4903" s="81" t="s">
        <v>2260</v>
      </c>
      <c r="B4903" s="82">
        <v>1</v>
      </c>
      <c r="C4903" s="83"/>
      <c r="D4903" s="84">
        <f t="shared" si="174"/>
        <v>1.4155</v>
      </c>
      <c r="E4903" s="84">
        <f t="shared" si="175"/>
        <v>1.4155</v>
      </c>
    </row>
    <row r="4904" spans="1:5" ht="15.75" x14ac:dyDescent="0.25">
      <c r="A4904" s="81" t="s">
        <v>780</v>
      </c>
      <c r="B4904" s="85">
        <v>7.4999999999999997E-2</v>
      </c>
      <c r="C4904" s="86"/>
      <c r="D4904" s="87">
        <f t="shared" si="174"/>
        <v>3.3079999999999998</v>
      </c>
      <c r="E4904" s="87">
        <f t="shared" si="175"/>
        <v>0.24809999999999999</v>
      </c>
    </row>
    <row r="4905" spans="1:5" ht="15.75" x14ac:dyDescent="0.25">
      <c r="A4905" s="81" t="s">
        <v>2899</v>
      </c>
      <c r="B4905" s="82">
        <v>24</v>
      </c>
      <c r="C4905" s="83"/>
      <c r="D4905" s="84" t="e">
        <f t="shared" si="174"/>
        <v>#N/A</v>
      </c>
      <c r="E4905" s="84" t="e">
        <f t="shared" si="175"/>
        <v>#N/A</v>
      </c>
    </row>
    <row r="4906" spans="1:5" x14ac:dyDescent="0.25">
      <c r="A4906" s="81" t="s">
        <v>571</v>
      </c>
      <c r="B4906" s="85">
        <v>2.2000000000000002</v>
      </c>
      <c r="C4906" s="88"/>
      <c r="D4906" s="87">
        <f t="shared" si="174"/>
        <v>5</v>
      </c>
      <c r="E4906" s="87">
        <f t="shared" si="175"/>
        <v>11</v>
      </c>
    </row>
    <row r="4907" spans="1:5" x14ac:dyDescent="0.25">
      <c r="A4907" s="81" t="s">
        <v>1768</v>
      </c>
      <c r="B4907" s="82">
        <v>0.2</v>
      </c>
      <c r="C4907" s="89"/>
      <c r="D4907" s="84">
        <f t="shared" si="174"/>
        <v>15.84</v>
      </c>
      <c r="E4907" s="84">
        <f t="shared" si="175"/>
        <v>3.1680000000000001</v>
      </c>
    </row>
    <row r="4908" spans="1:5" x14ac:dyDescent="0.25">
      <c r="A4908" s="81" t="s">
        <v>1721</v>
      </c>
      <c r="B4908" s="85">
        <v>0.5</v>
      </c>
      <c r="C4908" s="88"/>
      <c r="D4908" s="87">
        <f t="shared" si="174"/>
        <v>6.313207547169811</v>
      </c>
      <c r="E4908" s="87">
        <f t="shared" si="175"/>
        <v>3.1566037735849055</v>
      </c>
    </row>
    <row r="4909" spans="1:5" x14ac:dyDescent="0.25">
      <c r="A4909" s="81"/>
      <c r="B4909" s="82"/>
      <c r="C4909" s="89"/>
      <c r="D4909" s="84" t="str">
        <f t="shared" si="174"/>
        <v/>
      </c>
      <c r="E4909" s="84"/>
    </row>
    <row r="4910" spans="1:5" x14ac:dyDescent="0.25">
      <c r="A4910" s="81" t="s">
        <v>442</v>
      </c>
      <c r="B4910" s="85">
        <v>0.6</v>
      </c>
      <c r="C4910" s="88"/>
      <c r="D4910" s="87">
        <f t="shared" si="174"/>
        <v>11.7485</v>
      </c>
      <c r="E4910" s="87">
        <f t="shared" si="175"/>
        <v>7.0491000000000001</v>
      </c>
    </row>
    <row r="4911" spans="1:5" x14ac:dyDescent="0.25">
      <c r="A4911" s="81" t="s">
        <v>441</v>
      </c>
      <c r="B4911" s="82">
        <v>0.4</v>
      </c>
      <c r="C4911" s="89"/>
      <c r="D4911" s="84">
        <f t="shared" si="174"/>
        <v>11.940000000000001</v>
      </c>
      <c r="E4911" s="84">
        <f t="shared" si="175"/>
        <v>4.7760000000000007</v>
      </c>
    </row>
    <row r="4912" spans="1:5" x14ac:dyDescent="0.25">
      <c r="A4912" s="81" t="s">
        <v>1170</v>
      </c>
      <c r="B4912" s="85">
        <v>0.4</v>
      </c>
      <c r="C4912" s="88"/>
      <c r="D4912" s="87">
        <f t="shared" si="174"/>
        <v>1.76</v>
      </c>
      <c r="E4912" s="87">
        <f t="shared" si="175"/>
        <v>0.70400000000000007</v>
      </c>
    </row>
    <row r="4913" spans="1:5" x14ac:dyDescent="0.25">
      <c r="A4913" s="81" t="s">
        <v>2454</v>
      </c>
      <c r="B4913" s="82"/>
      <c r="C4913" s="89"/>
      <c r="D4913" s="84">
        <f t="shared" si="174"/>
        <v>0</v>
      </c>
      <c r="E4913" s="84">
        <f t="shared" si="175"/>
        <v>0</v>
      </c>
    </row>
    <row r="4914" spans="1:5" x14ac:dyDescent="0.25">
      <c r="A4914" s="81" t="s">
        <v>2454</v>
      </c>
      <c r="B4914" s="85"/>
      <c r="C4914" s="88"/>
      <c r="D4914" s="87">
        <f t="shared" si="174"/>
        <v>0</v>
      </c>
      <c r="E4914" s="87">
        <f t="shared" si="175"/>
        <v>0</v>
      </c>
    </row>
    <row r="4915" spans="1:5" x14ac:dyDescent="0.25">
      <c r="A4915" s="81" t="s">
        <v>2454</v>
      </c>
      <c r="B4915" s="82"/>
      <c r="C4915" s="89"/>
      <c r="D4915" s="84">
        <f t="shared" si="174"/>
        <v>0</v>
      </c>
      <c r="E4915" s="84">
        <f t="shared" si="175"/>
        <v>0</v>
      </c>
    </row>
    <row r="4916" spans="1:5" x14ac:dyDescent="0.25">
      <c r="A4916" s="81" t="s">
        <v>2454</v>
      </c>
      <c r="B4916" s="90"/>
      <c r="C4916" s="91"/>
      <c r="D4916" s="92">
        <f t="shared" si="174"/>
        <v>0</v>
      </c>
      <c r="E4916" s="92">
        <f t="shared" si="175"/>
        <v>0</v>
      </c>
    </row>
    <row r="4917" spans="1:5" x14ac:dyDescent="0.25">
      <c r="A4917" s="81" t="s">
        <v>2454</v>
      </c>
      <c r="B4917" s="82"/>
      <c r="C4917" s="89"/>
      <c r="D4917" s="84">
        <f t="shared" si="174"/>
        <v>0</v>
      </c>
      <c r="E4917" s="84">
        <f t="shared" si="175"/>
        <v>0</v>
      </c>
    </row>
    <row r="4918" spans="1:5" x14ac:dyDescent="0.25">
      <c r="A4918" s="81" t="s">
        <v>2454</v>
      </c>
      <c r="B4918" s="85"/>
      <c r="C4918" s="88"/>
      <c r="D4918" s="87">
        <f t="shared" si="174"/>
        <v>0</v>
      </c>
      <c r="E4918" s="87">
        <f t="shared" si="175"/>
        <v>0</v>
      </c>
    </row>
    <row r="4919" spans="1:5" ht="15.75" thickBot="1" x14ac:dyDescent="0.3">
      <c r="A4919" s="81" t="s">
        <v>2454</v>
      </c>
      <c r="B4919" s="93"/>
      <c r="C4919" s="94"/>
      <c r="D4919" s="95">
        <f t="shared" si="174"/>
        <v>0</v>
      </c>
      <c r="E4919" s="95">
        <f t="shared" si="175"/>
        <v>0</v>
      </c>
    </row>
    <row r="4920" spans="1:5" ht="16.5" thickBot="1" x14ac:dyDescent="0.3">
      <c r="A4920" s="96" t="s">
        <v>2821</v>
      </c>
      <c r="B4920" s="97"/>
      <c r="C4920" s="97"/>
      <c r="D4920" s="98" t="s">
        <v>2822</v>
      </c>
      <c r="E4920" s="99">
        <v>120</v>
      </c>
    </row>
    <row r="4921" spans="1:5" ht="15.75" x14ac:dyDescent="0.25">
      <c r="A4921" s="100"/>
      <c r="B4921" s="97"/>
      <c r="C4921" s="101"/>
      <c r="D4921" s="102" t="s">
        <v>2823</v>
      </c>
      <c r="E4921" s="103" t="s">
        <v>2551</v>
      </c>
    </row>
    <row r="4922" spans="1:5" ht="15.75" x14ac:dyDescent="0.25">
      <c r="A4922" s="104"/>
      <c r="B4922" s="105"/>
      <c r="C4922" s="106"/>
      <c r="D4922" s="102" t="s">
        <v>2824</v>
      </c>
      <c r="E4922" s="107" t="s">
        <v>2825</v>
      </c>
    </row>
    <row r="4923" spans="1:5" ht="15.75" x14ac:dyDescent="0.25">
      <c r="A4923" s="108"/>
      <c r="B4923" s="105"/>
      <c r="C4923" s="106"/>
      <c r="D4923" s="102"/>
      <c r="E4923" s="109"/>
    </row>
    <row r="4924" spans="1:5" ht="16.5" thickBot="1" x14ac:dyDescent="0.3">
      <c r="A4924" s="108"/>
      <c r="B4924" s="105"/>
      <c r="C4924" s="106"/>
      <c r="D4924" s="110"/>
      <c r="E4924" s="111"/>
    </row>
    <row r="4925" spans="1:5" ht="15.75" x14ac:dyDescent="0.25">
      <c r="A4925" s="112"/>
      <c r="B4925" s="113"/>
      <c r="C4925" s="114"/>
      <c r="D4925" s="115" t="s">
        <v>2826</v>
      </c>
      <c r="E4925" s="116"/>
    </row>
    <row r="4926" spans="1:5" ht="15.75" x14ac:dyDescent="0.25">
      <c r="A4926" s="104"/>
      <c r="B4926" s="117"/>
      <c r="C4926" s="118"/>
      <c r="D4926" s="119" t="s">
        <v>2827</v>
      </c>
      <c r="E4926" s="120"/>
    </row>
    <row r="4927" spans="1:5" ht="15.75" x14ac:dyDescent="0.25">
      <c r="A4927" s="104"/>
      <c r="B4927" s="117"/>
      <c r="C4927" s="118"/>
      <c r="D4927" s="119" t="s">
        <v>2828</v>
      </c>
      <c r="E4927" s="120"/>
    </row>
    <row r="4928" spans="1:5" ht="15.75" x14ac:dyDescent="0.25">
      <c r="A4928" s="104"/>
      <c r="B4928" s="117"/>
      <c r="C4928" s="118"/>
      <c r="D4928" s="119"/>
      <c r="E4928" s="120"/>
    </row>
    <row r="4929" spans="1:5" ht="15.75" x14ac:dyDescent="0.25">
      <c r="A4929" s="121"/>
      <c r="B4929" s="117"/>
      <c r="C4929" s="118"/>
      <c r="D4929" s="119"/>
      <c r="E4929" s="120"/>
    </row>
    <row r="4930" spans="1:5" x14ac:dyDescent="0.25">
      <c r="A4930" s="121"/>
      <c r="B4930" s="122"/>
      <c r="C4930" s="123"/>
      <c r="D4930" s="122"/>
      <c r="E4930" s="123"/>
    </row>
    <row r="4931" spans="1:5" x14ac:dyDescent="0.25">
      <c r="A4931" s="121"/>
      <c r="B4931" s="122"/>
      <c r="C4931" s="123"/>
      <c r="D4931" s="122"/>
      <c r="E4931" s="123"/>
    </row>
    <row r="4932" spans="1:5" ht="15.75" thickBot="1" x14ac:dyDescent="0.3">
      <c r="A4932" s="121"/>
      <c r="B4932" s="122"/>
      <c r="C4932" s="123"/>
      <c r="D4932" s="124"/>
      <c r="E4932" s="125"/>
    </row>
    <row r="4933" spans="1:5" ht="15.75" x14ac:dyDescent="0.25">
      <c r="A4933" s="121"/>
      <c r="B4933" s="122"/>
      <c r="C4933" s="123"/>
      <c r="D4933" s="126" t="s">
        <v>2829</v>
      </c>
      <c r="E4933" s="123"/>
    </row>
    <row r="4934" spans="1:5" x14ac:dyDescent="0.25">
      <c r="A4934" s="121"/>
      <c r="B4934" s="122"/>
      <c r="C4934" s="123"/>
      <c r="D4934" s="122"/>
      <c r="E4934" s="123"/>
    </row>
    <row r="4935" spans="1:5" x14ac:dyDescent="0.25">
      <c r="A4935" s="121"/>
      <c r="B4935" s="122"/>
      <c r="C4935" s="123"/>
      <c r="D4935" s="122" t="s">
        <v>2830</v>
      </c>
      <c r="E4935" s="123"/>
    </row>
    <row r="4936" spans="1:5" ht="15.75" thickBot="1" x14ac:dyDescent="0.3">
      <c r="A4936" s="127"/>
      <c r="B4936" s="124"/>
      <c r="C4936" s="125"/>
      <c r="D4936" s="122" t="s">
        <v>2831</v>
      </c>
      <c r="E4936" s="123"/>
    </row>
    <row r="4937" spans="1:5" ht="15.75" x14ac:dyDescent="0.25">
      <c r="A4937" s="128" t="s">
        <v>2832</v>
      </c>
      <c r="B4937" s="129"/>
      <c r="C4937" s="129"/>
      <c r="D4937" s="121" t="s">
        <v>2833</v>
      </c>
      <c r="E4937" s="123"/>
    </row>
    <row r="4938" spans="1:5" ht="15.75" x14ac:dyDescent="0.25">
      <c r="A4938" s="130"/>
      <c r="B4938" s="131"/>
      <c r="C4938" s="131"/>
      <c r="D4938" s="132" t="s">
        <v>2834</v>
      </c>
      <c r="E4938" s="120"/>
    </row>
    <row r="4939" spans="1:5" ht="77.25" x14ac:dyDescent="0.25">
      <c r="A4939" s="130"/>
      <c r="B4939" s="131"/>
      <c r="C4939" s="131"/>
      <c r="D4939" s="133" t="s">
        <v>2835</v>
      </c>
      <c r="E4939" s="134"/>
    </row>
    <row r="4940" spans="1:5" x14ac:dyDescent="0.25">
      <c r="A4940" s="130"/>
      <c r="B4940" s="129"/>
      <c r="C4940" s="129"/>
      <c r="D4940" s="135" t="s">
        <v>2836</v>
      </c>
      <c r="E4940" s="136"/>
    </row>
    <row r="4941" spans="1:5" x14ac:dyDescent="0.25">
      <c r="A4941" s="130"/>
      <c r="B4941" s="129"/>
      <c r="C4941" s="129"/>
      <c r="D4941" s="137"/>
      <c r="E4941" s="136"/>
    </row>
    <row r="4942" spans="1:5" x14ac:dyDescent="0.25">
      <c r="A4942" s="130"/>
      <c r="B4942" s="129"/>
      <c r="C4942" s="129"/>
      <c r="D4942" s="121"/>
      <c r="E4942" s="123"/>
    </row>
    <row r="4943" spans="1:5" x14ac:dyDescent="0.25">
      <c r="A4943" s="130"/>
      <c r="B4943" s="129"/>
      <c r="C4943" s="129"/>
      <c r="D4943" s="121"/>
      <c r="E4943" s="123"/>
    </row>
    <row r="4944" spans="1:5" x14ac:dyDescent="0.25">
      <c r="A4944" s="130"/>
      <c r="B4944" s="129"/>
      <c r="C4944" s="129"/>
      <c r="D4944" s="121"/>
      <c r="E4944" s="123"/>
    </row>
    <row r="4945" spans="1:5" ht="15.75" thickBot="1" x14ac:dyDescent="0.3">
      <c r="A4945" s="130"/>
      <c r="B4945" s="129"/>
      <c r="C4945" s="129"/>
      <c r="D4945" s="121"/>
      <c r="E4945" s="123"/>
    </row>
    <row r="4946" spans="1:5" ht="15.75" x14ac:dyDescent="0.25">
      <c r="A4946" s="130"/>
      <c r="B4946" s="129"/>
      <c r="C4946" s="129"/>
      <c r="D4946" s="138" t="s">
        <v>2837</v>
      </c>
      <c r="E4946" s="139" t="e">
        <f>SUM(E4901:E4919)</f>
        <v>#N/A</v>
      </c>
    </row>
    <row r="4947" spans="1:5" ht="15.75" x14ac:dyDescent="0.25">
      <c r="A4947" s="130"/>
      <c r="B4947" s="129"/>
      <c r="C4947" s="129"/>
      <c r="D4947" s="138" t="s">
        <v>2822</v>
      </c>
      <c r="E4947" s="140">
        <v>120</v>
      </c>
    </row>
    <row r="4948" spans="1:5" ht="15.75" x14ac:dyDescent="0.25">
      <c r="A4948" s="130"/>
      <c r="B4948" s="129"/>
      <c r="C4948" s="129"/>
      <c r="D4948" s="138" t="s">
        <v>2838</v>
      </c>
      <c r="E4948" s="141" t="e">
        <f>E4946/E4947</f>
        <v>#N/A</v>
      </c>
    </row>
    <row r="4949" spans="1:5" ht="15.75" x14ac:dyDescent="0.25">
      <c r="A4949" s="130"/>
      <c r="B4949" s="129"/>
      <c r="C4949" s="129"/>
      <c r="D4949" s="138" t="s">
        <v>2839</v>
      </c>
      <c r="E4949" s="141">
        <v>0.1</v>
      </c>
    </row>
    <row r="4950" spans="1:5" ht="15.75" x14ac:dyDescent="0.25">
      <c r="A4950" s="130"/>
      <c r="B4950" s="129"/>
      <c r="C4950" s="129"/>
      <c r="D4950" s="138" t="s">
        <v>2840</v>
      </c>
      <c r="E4950" s="141" t="e">
        <f>E4948+E4949</f>
        <v>#N/A</v>
      </c>
    </row>
    <row r="4951" spans="1:5" ht="15.75" x14ac:dyDescent="0.25">
      <c r="A4951" s="130"/>
      <c r="B4951" s="129"/>
      <c r="C4951" s="129"/>
      <c r="D4951" s="138" t="s">
        <v>2841</v>
      </c>
      <c r="E4951" s="142">
        <v>0</v>
      </c>
    </row>
    <row r="4952" spans="1:5" ht="16.5" thickBot="1" x14ac:dyDescent="0.3">
      <c r="A4952" s="143"/>
      <c r="B4952" s="144"/>
      <c r="C4952" s="144"/>
      <c r="D4952" s="138" t="s">
        <v>2842</v>
      </c>
      <c r="E4952" s="145" t="e">
        <f>E4950/E4951</f>
        <v>#N/A</v>
      </c>
    </row>
    <row r="4953" spans="1:5" ht="15.75" thickBot="1" x14ac:dyDescent="0.3">
      <c r="A4953" s="146"/>
      <c r="B4953" s="147"/>
      <c r="C4953" s="148"/>
      <c r="D4953" s="148"/>
      <c r="E4953" s="149"/>
    </row>
    <row r="4954" spans="1:5" ht="30" x14ac:dyDescent="0.4">
      <c r="A4954" s="70" t="s">
        <v>2814</v>
      </c>
      <c r="B4954" s="155" t="s">
        <v>2943</v>
      </c>
      <c r="C4954" s="154"/>
      <c r="D4954" s="72"/>
      <c r="E4954" s="73"/>
    </row>
    <row r="4955" spans="1:5" ht="15.75" thickBot="1" x14ac:dyDescent="0.3">
      <c r="A4955" s="74"/>
      <c r="B4955" s="75"/>
      <c r="C4955" s="75"/>
      <c r="D4955" s="75"/>
      <c r="E4955" s="76"/>
    </row>
    <row r="4956" spans="1:5" ht="15.75" thickBot="1" x14ac:dyDescent="0.3">
      <c r="A4956" s="77" t="s">
        <v>2816</v>
      </c>
      <c r="B4956" s="78" t="s">
        <v>2817</v>
      </c>
      <c r="C4956" s="79" t="s">
        <v>2818</v>
      </c>
      <c r="D4956" s="79" t="s">
        <v>2819</v>
      </c>
      <c r="E4956" s="80" t="s">
        <v>2820</v>
      </c>
    </row>
    <row r="4957" spans="1:5" ht="15.75" x14ac:dyDescent="0.25">
      <c r="A4957" s="81" t="s">
        <v>2544</v>
      </c>
      <c r="B4957" s="82">
        <v>0.3</v>
      </c>
      <c r="C4957" s="83"/>
      <c r="D4957" s="84">
        <f t="shared" ref="D4957:D4975" si="176">IF($A4957&lt;&gt;"",VLOOKUP($A4957,PRODUITS_ET_RECETTES,4,FALSE),"")</f>
        <v>0.68281938325991187</v>
      </c>
      <c r="E4957" s="84">
        <f t="shared" ref="E4957:E4975" si="177">SUM(B4957*D4957)</f>
        <v>0.20484581497797355</v>
      </c>
    </row>
    <row r="4958" spans="1:5" ht="15.75" x14ac:dyDescent="0.25">
      <c r="A4958" s="81" t="s">
        <v>1094</v>
      </c>
      <c r="B4958" s="85">
        <v>0.05</v>
      </c>
      <c r="C4958" s="86"/>
      <c r="D4958" s="87">
        <f t="shared" si="176"/>
        <v>1.7718750000000001</v>
      </c>
      <c r="E4958" s="87">
        <f t="shared" si="177"/>
        <v>8.8593750000000013E-2</v>
      </c>
    </row>
    <row r="4959" spans="1:5" ht="15.75" x14ac:dyDescent="0.25">
      <c r="A4959" s="81" t="s">
        <v>731</v>
      </c>
      <c r="B4959" s="82">
        <v>7.0000000000000007E-2</v>
      </c>
      <c r="C4959" s="83"/>
      <c r="D4959" s="84">
        <f t="shared" si="176"/>
        <v>20.16</v>
      </c>
      <c r="E4959" s="84">
        <f t="shared" si="177"/>
        <v>1.4112000000000002</v>
      </c>
    </row>
    <row r="4960" spans="1:5" ht="15.75" x14ac:dyDescent="0.25">
      <c r="A4960" s="81" t="s">
        <v>321</v>
      </c>
      <c r="B4960" s="85">
        <v>0.1</v>
      </c>
      <c r="C4960" s="86"/>
      <c r="D4960" s="87">
        <f t="shared" si="176"/>
        <v>1.1248345831495368</v>
      </c>
      <c r="E4960" s="87">
        <f t="shared" si="177"/>
        <v>0.11248345831495368</v>
      </c>
    </row>
    <row r="4961" spans="1:5" ht="15.75" x14ac:dyDescent="0.25">
      <c r="A4961" s="81" t="s">
        <v>1447</v>
      </c>
      <c r="B4961" s="82">
        <v>0.05</v>
      </c>
      <c r="C4961" s="83"/>
      <c r="D4961" s="84">
        <f t="shared" si="176"/>
        <v>2.2506619593998236</v>
      </c>
      <c r="E4961" s="84">
        <f t="shared" si="177"/>
        <v>0.11253309796999118</v>
      </c>
    </row>
    <row r="4962" spans="1:5" ht="15.75" x14ac:dyDescent="0.25">
      <c r="A4962" s="81" t="s">
        <v>356</v>
      </c>
      <c r="B4962" s="85">
        <v>0.05</v>
      </c>
      <c r="C4962" s="86"/>
      <c r="D4962" s="87">
        <f t="shared" si="176"/>
        <v>2.0404545454545455</v>
      </c>
      <c r="E4962" s="87">
        <f t="shared" si="177"/>
        <v>0.10202272727272728</v>
      </c>
    </row>
    <row r="4963" spans="1:5" ht="15.75" x14ac:dyDescent="0.25">
      <c r="A4963" s="81" t="s">
        <v>685</v>
      </c>
      <c r="B4963" s="82">
        <v>0.02</v>
      </c>
      <c r="C4963" s="83"/>
      <c r="D4963" s="84">
        <f t="shared" si="176"/>
        <v>8.6992426112737604</v>
      </c>
      <c r="E4963" s="84">
        <f t="shared" si="177"/>
        <v>0.17398485222547522</v>
      </c>
    </row>
    <row r="4964" spans="1:5" ht="15.75" x14ac:dyDescent="0.25">
      <c r="A4964" s="81" t="s">
        <v>2370</v>
      </c>
      <c r="B4964" s="85">
        <v>0.15</v>
      </c>
      <c r="C4964" s="86"/>
      <c r="D4964" s="87">
        <f t="shared" si="176"/>
        <v>1.5815727699530515</v>
      </c>
      <c r="E4964" s="87">
        <f t="shared" si="177"/>
        <v>0.23723591549295772</v>
      </c>
    </row>
    <row r="4965" spans="1:5" ht="15.75" x14ac:dyDescent="0.25">
      <c r="A4965" s="81" t="s">
        <v>1480</v>
      </c>
      <c r="B4965" s="82">
        <v>2.5000000000000001E-2</v>
      </c>
      <c r="C4965" s="83"/>
      <c r="D4965" s="84">
        <f t="shared" si="176"/>
        <v>2</v>
      </c>
      <c r="E4965" s="84">
        <f t="shared" si="177"/>
        <v>0.05</v>
      </c>
    </row>
    <row r="4966" spans="1:5" ht="15.75" x14ac:dyDescent="0.25">
      <c r="A4966" s="81" t="s">
        <v>795</v>
      </c>
      <c r="B4966" s="85">
        <v>5.0000000000000001E-3</v>
      </c>
      <c r="C4966" s="86"/>
      <c r="D4966" s="87">
        <f t="shared" si="176"/>
        <v>11.5</v>
      </c>
      <c r="E4966" s="87">
        <f t="shared" si="177"/>
        <v>5.7500000000000002E-2</v>
      </c>
    </row>
    <row r="4967" spans="1:5" ht="15.75" x14ac:dyDescent="0.25">
      <c r="A4967" s="81" t="s">
        <v>1727</v>
      </c>
      <c r="B4967" s="82">
        <v>1E-3</v>
      </c>
      <c r="C4967" s="83"/>
      <c r="D4967" s="84">
        <f t="shared" si="176"/>
        <v>34.724137931034484</v>
      </c>
      <c r="E4967" s="84">
        <f t="shared" si="177"/>
        <v>3.4724137931034488E-2</v>
      </c>
    </row>
    <row r="4968" spans="1:5" ht="15.75" x14ac:dyDescent="0.25">
      <c r="A4968" s="81" t="s">
        <v>1075</v>
      </c>
      <c r="B4968" s="85">
        <v>5.0000000000000001E-3</v>
      </c>
      <c r="C4968" s="86"/>
      <c r="D4968" s="87">
        <f t="shared" si="176"/>
        <v>3.4158333333333335</v>
      </c>
      <c r="E4968" s="87">
        <f t="shared" si="177"/>
        <v>1.707916666666667E-2</v>
      </c>
    </row>
    <row r="4969" spans="1:5" ht="15.75" x14ac:dyDescent="0.25">
      <c r="A4969" s="81" t="s">
        <v>311</v>
      </c>
      <c r="B4969" s="82">
        <v>0.05</v>
      </c>
      <c r="C4969" s="83"/>
      <c r="D4969" s="84">
        <f t="shared" si="176"/>
        <v>3.1875</v>
      </c>
      <c r="E4969" s="84">
        <f t="shared" si="177"/>
        <v>0.15937500000000002</v>
      </c>
    </row>
    <row r="4970" spans="1:5" ht="15.75" x14ac:dyDescent="0.25">
      <c r="A4970" s="81" t="s">
        <v>1643</v>
      </c>
      <c r="B4970" s="85">
        <v>0.1</v>
      </c>
      <c r="C4970" s="86"/>
      <c r="D4970" s="87">
        <f t="shared" si="176"/>
        <v>0.95</v>
      </c>
      <c r="E4970" s="87">
        <f t="shared" si="177"/>
        <v>9.5000000000000001E-2</v>
      </c>
    </row>
    <row r="4971" spans="1:5" ht="15.75" x14ac:dyDescent="0.25">
      <c r="A4971" s="81" t="s">
        <v>13</v>
      </c>
      <c r="B4971" s="82">
        <v>0.01</v>
      </c>
      <c r="C4971" s="83"/>
      <c r="D4971" s="84">
        <f t="shared" si="176"/>
        <v>2.4593781344032095</v>
      </c>
      <c r="E4971" s="84">
        <f t="shared" si="177"/>
        <v>2.4593781344032097E-2</v>
      </c>
    </row>
    <row r="4972" spans="1:5" ht="15.75" x14ac:dyDescent="0.25">
      <c r="A4972" s="81" t="s">
        <v>2456</v>
      </c>
      <c r="B4972" s="85">
        <v>0.02</v>
      </c>
      <c r="C4972" s="86"/>
      <c r="D4972" s="87">
        <f t="shared" si="176"/>
        <v>7.9459999999999997</v>
      </c>
      <c r="E4972" s="87">
        <f t="shared" si="177"/>
        <v>0.15892000000000001</v>
      </c>
    </row>
    <row r="4973" spans="1:5" ht="15.75" x14ac:dyDescent="0.25">
      <c r="A4973" s="81" t="s">
        <v>1794</v>
      </c>
      <c r="B4973" s="82">
        <v>2E-3</v>
      </c>
      <c r="C4973" s="83"/>
      <c r="D4973" s="84">
        <f t="shared" si="176"/>
        <v>115</v>
      </c>
      <c r="E4973" s="84">
        <f t="shared" si="177"/>
        <v>0.23</v>
      </c>
    </row>
    <row r="4974" spans="1:5" ht="15.75" x14ac:dyDescent="0.25">
      <c r="A4974" s="81" t="s">
        <v>914</v>
      </c>
      <c r="B4974" s="85">
        <v>0.04</v>
      </c>
      <c r="C4974" s="86"/>
      <c r="D4974" s="87">
        <f t="shared" si="176"/>
        <v>11.54</v>
      </c>
      <c r="E4974" s="87">
        <f t="shared" si="177"/>
        <v>0.46159999999999995</v>
      </c>
    </row>
    <row r="4975" spans="1:5" ht="16.5" thickBot="1" x14ac:dyDescent="0.3">
      <c r="A4975" s="81" t="s">
        <v>2454</v>
      </c>
      <c r="B4975" s="82"/>
      <c r="C4975" s="83"/>
      <c r="D4975" s="84">
        <f t="shared" si="176"/>
        <v>0</v>
      </c>
      <c r="E4975" s="84">
        <f t="shared" si="177"/>
        <v>0</v>
      </c>
    </row>
    <row r="4976" spans="1:5" ht="16.5" thickBot="1" x14ac:dyDescent="0.3">
      <c r="A4976" s="96" t="s">
        <v>2821</v>
      </c>
      <c r="B4976" s="97"/>
      <c r="C4976" s="97"/>
      <c r="D4976" s="98" t="s">
        <v>2822</v>
      </c>
      <c r="E4976" s="99">
        <v>1</v>
      </c>
    </row>
    <row r="4977" spans="1:5" ht="15.75" x14ac:dyDescent="0.25">
      <c r="A4977" s="100"/>
      <c r="B4977" s="97"/>
      <c r="C4977" s="101"/>
      <c r="D4977" s="102" t="s">
        <v>2823</v>
      </c>
      <c r="E4977" s="103" t="s">
        <v>2551</v>
      </c>
    </row>
    <row r="4978" spans="1:5" ht="15.75" x14ac:dyDescent="0.25">
      <c r="A4978" s="104"/>
      <c r="B4978" s="105"/>
      <c r="C4978" s="106"/>
      <c r="D4978" s="102" t="s">
        <v>2824</v>
      </c>
      <c r="E4978" s="107" t="s">
        <v>2825</v>
      </c>
    </row>
    <row r="4979" spans="1:5" ht="15.75" x14ac:dyDescent="0.25">
      <c r="A4979" s="108"/>
      <c r="B4979" s="105"/>
      <c r="C4979" s="106"/>
      <c r="D4979" s="102"/>
      <c r="E4979" s="109"/>
    </row>
    <row r="4980" spans="1:5" ht="16.5" thickBot="1" x14ac:dyDescent="0.3">
      <c r="A4980" s="108"/>
      <c r="B4980" s="105"/>
      <c r="C4980" s="106"/>
      <c r="D4980" s="110"/>
      <c r="E4980" s="111"/>
    </row>
    <row r="4981" spans="1:5" ht="15.75" x14ac:dyDescent="0.25">
      <c r="A4981" s="112"/>
      <c r="B4981" s="113"/>
      <c r="C4981" s="114"/>
      <c r="D4981" s="115" t="s">
        <v>2826</v>
      </c>
      <c r="E4981" s="116"/>
    </row>
    <row r="4982" spans="1:5" ht="15.75" x14ac:dyDescent="0.25">
      <c r="A4982" s="104"/>
      <c r="B4982" s="117"/>
      <c r="C4982" s="118"/>
      <c r="D4982" s="119" t="s">
        <v>2827</v>
      </c>
      <c r="E4982" s="120"/>
    </row>
    <row r="4983" spans="1:5" ht="15.75" x14ac:dyDescent="0.25">
      <c r="A4983" s="104"/>
      <c r="B4983" s="117"/>
      <c r="C4983" s="118"/>
      <c r="D4983" s="119" t="s">
        <v>2828</v>
      </c>
      <c r="E4983" s="120"/>
    </row>
    <row r="4984" spans="1:5" ht="15.75" x14ac:dyDescent="0.25">
      <c r="A4984" s="104"/>
      <c r="B4984" s="117"/>
      <c r="C4984" s="118"/>
      <c r="D4984" s="119"/>
      <c r="E4984" s="120"/>
    </row>
    <row r="4985" spans="1:5" ht="15.75" x14ac:dyDescent="0.25">
      <c r="A4985" s="121"/>
      <c r="B4985" s="117"/>
      <c r="C4985" s="118"/>
      <c r="D4985" s="119"/>
      <c r="E4985" s="120"/>
    </row>
    <row r="4986" spans="1:5" x14ac:dyDescent="0.25">
      <c r="A4986" s="121"/>
      <c r="B4986" s="122"/>
      <c r="C4986" s="123"/>
      <c r="D4986" s="122"/>
      <c r="E4986" s="123"/>
    </row>
    <row r="4987" spans="1:5" x14ac:dyDescent="0.25">
      <c r="A4987" s="121"/>
      <c r="B4987" s="122"/>
      <c r="C4987" s="123"/>
      <c r="D4987" s="122"/>
      <c r="E4987" s="123"/>
    </row>
    <row r="4988" spans="1:5" ht="15.75" thickBot="1" x14ac:dyDescent="0.3">
      <c r="A4988" s="121"/>
      <c r="B4988" s="122"/>
      <c r="C4988" s="123"/>
      <c r="D4988" s="124"/>
      <c r="E4988" s="125"/>
    </row>
    <row r="4989" spans="1:5" ht="15.75" x14ac:dyDescent="0.25">
      <c r="A4989" s="121"/>
      <c r="B4989" s="122"/>
      <c r="C4989" s="123"/>
      <c r="D4989" s="126" t="s">
        <v>2829</v>
      </c>
      <c r="E4989" s="123"/>
    </row>
    <row r="4990" spans="1:5" x14ac:dyDescent="0.25">
      <c r="A4990" s="121"/>
      <c r="B4990" s="122"/>
      <c r="C4990" s="123"/>
      <c r="D4990" s="122"/>
      <c r="E4990" s="123"/>
    </row>
    <row r="4991" spans="1:5" x14ac:dyDescent="0.25">
      <c r="A4991" s="121"/>
      <c r="B4991" s="122"/>
      <c r="C4991" s="123"/>
      <c r="D4991" s="122" t="s">
        <v>2830</v>
      </c>
      <c r="E4991" s="123"/>
    </row>
    <row r="4992" spans="1:5" ht="15.75" thickBot="1" x14ac:dyDescent="0.3">
      <c r="A4992" s="127"/>
      <c r="B4992" s="124"/>
      <c r="C4992" s="125"/>
      <c r="D4992" s="122" t="s">
        <v>2831</v>
      </c>
      <c r="E4992" s="123"/>
    </row>
    <row r="4993" spans="1:5" ht="15.75" x14ac:dyDescent="0.25">
      <c r="A4993" s="128" t="s">
        <v>2832</v>
      </c>
      <c r="B4993" s="129"/>
      <c r="C4993" s="129"/>
      <c r="D4993" s="121" t="s">
        <v>2833</v>
      </c>
      <c r="E4993" s="123"/>
    </row>
    <row r="4994" spans="1:5" ht="15.75" x14ac:dyDescent="0.25">
      <c r="A4994" s="130"/>
      <c r="B4994" s="131"/>
      <c r="C4994" s="131"/>
      <c r="D4994" s="132" t="s">
        <v>2834</v>
      </c>
      <c r="E4994" s="120"/>
    </row>
    <row r="4995" spans="1:5" ht="77.25" x14ac:dyDescent="0.25">
      <c r="A4995" s="130"/>
      <c r="B4995" s="131"/>
      <c r="C4995" s="131"/>
      <c r="D4995" s="133" t="s">
        <v>2835</v>
      </c>
      <c r="E4995" s="134"/>
    </row>
    <row r="4996" spans="1:5" x14ac:dyDescent="0.25">
      <c r="A4996" s="130"/>
      <c r="B4996" s="129"/>
      <c r="C4996" s="129"/>
      <c r="D4996" s="135" t="s">
        <v>2836</v>
      </c>
      <c r="E4996" s="136"/>
    </row>
    <row r="4997" spans="1:5" x14ac:dyDescent="0.25">
      <c r="A4997" s="130"/>
      <c r="B4997" s="129"/>
      <c r="C4997" s="129"/>
      <c r="D4997" s="137"/>
      <c r="E4997" s="136"/>
    </row>
    <row r="4998" spans="1:5" x14ac:dyDescent="0.25">
      <c r="A4998" s="130"/>
      <c r="B4998" s="129"/>
      <c r="C4998" s="129"/>
      <c r="D4998" s="121"/>
      <c r="E4998" s="123"/>
    </row>
    <row r="4999" spans="1:5" x14ac:dyDescent="0.25">
      <c r="A4999" s="130"/>
      <c r="B4999" s="129"/>
      <c r="C4999" s="129"/>
      <c r="D4999" s="121"/>
      <c r="E4999" s="123"/>
    </row>
    <row r="5000" spans="1:5" x14ac:dyDescent="0.25">
      <c r="A5000" s="130"/>
      <c r="B5000" s="129"/>
      <c r="C5000" s="129"/>
      <c r="D5000" s="121"/>
      <c r="E5000" s="123"/>
    </row>
    <row r="5001" spans="1:5" ht="15.75" thickBot="1" x14ac:dyDescent="0.3">
      <c r="A5001" s="130"/>
      <c r="B5001" s="129"/>
      <c r="C5001" s="129"/>
      <c r="D5001" s="121"/>
      <c r="E5001" s="123"/>
    </row>
    <row r="5002" spans="1:5" ht="15.75" x14ac:dyDescent="0.25">
      <c r="A5002" s="130"/>
      <c r="B5002" s="129"/>
      <c r="C5002" s="129"/>
      <c r="D5002" s="138" t="s">
        <v>2837</v>
      </c>
      <c r="E5002" s="139">
        <f>SUM(E4957:E4975)</f>
        <v>3.7316917021958118</v>
      </c>
    </row>
    <row r="5003" spans="1:5" ht="15.75" x14ac:dyDescent="0.25">
      <c r="A5003" s="130"/>
      <c r="B5003" s="129"/>
      <c r="C5003" s="129"/>
      <c r="D5003" s="138" t="s">
        <v>2822</v>
      </c>
      <c r="E5003" s="140">
        <f>E4976</f>
        <v>1</v>
      </c>
    </row>
    <row r="5004" spans="1:5" ht="15.75" x14ac:dyDescent="0.25">
      <c r="A5004" s="130"/>
      <c r="B5004" s="129"/>
      <c r="C5004" s="129"/>
      <c r="D5004" s="138" t="s">
        <v>2838</v>
      </c>
      <c r="E5004" s="141">
        <f>E5002/E5003</f>
        <v>3.7316917021958118</v>
      </c>
    </row>
    <row r="5005" spans="1:5" ht="15.75" x14ac:dyDescent="0.25">
      <c r="A5005" s="130"/>
      <c r="B5005" s="129"/>
      <c r="C5005" s="129"/>
      <c r="D5005" s="138" t="s">
        <v>2839</v>
      </c>
      <c r="E5005" s="141">
        <v>0.1</v>
      </c>
    </row>
    <row r="5006" spans="1:5" ht="15.75" x14ac:dyDescent="0.25">
      <c r="A5006" s="130"/>
      <c r="B5006" s="129"/>
      <c r="C5006" s="129"/>
      <c r="D5006" s="138" t="s">
        <v>2840</v>
      </c>
      <c r="E5006" s="141">
        <f>E5004+E5005</f>
        <v>3.8316917021958119</v>
      </c>
    </row>
    <row r="5007" spans="1:5" ht="15.75" x14ac:dyDescent="0.25">
      <c r="A5007" s="130"/>
      <c r="B5007" s="129"/>
      <c r="C5007" s="129"/>
      <c r="D5007" s="138" t="s">
        <v>2841</v>
      </c>
      <c r="E5007" s="142">
        <v>15</v>
      </c>
    </row>
    <row r="5008" spans="1:5" ht="16.5" thickBot="1" x14ac:dyDescent="0.3">
      <c r="A5008" s="143"/>
      <c r="B5008" s="144"/>
      <c r="C5008" s="144"/>
      <c r="D5008" s="138" t="s">
        <v>2842</v>
      </c>
      <c r="E5008" s="145">
        <f>E5006/E5007</f>
        <v>0.25544611347972079</v>
      </c>
    </row>
    <row r="5009" spans="1:5" x14ac:dyDescent="0.25">
      <c r="A5009" s="146"/>
      <c r="B5009" s="147"/>
      <c r="C5009" s="148"/>
      <c r="D5009" s="148"/>
      <c r="E5009" s="149"/>
    </row>
    <row r="5010" spans="1:5" ht="15.75" thickBot="1" x14ac:dyDescent="0.3">
      <c r="A5010" s="150"/>
      <c r="B5010" s="151"/>
      <c r="C5010" s="152"/>
      <c r="D5010" s="152"/>
      <c r="E5010" s="153"/>
    </row>
    <row r="5011" spans="1:5" ht="30" x14ac:dyDescent="0.4">
      <c r="A5011" s="70" t="s">
        <v>2814</v>
      </c>
      <c r="B5011" s="155" t="s">
        <v>2944</v>
      </c>
      <c r="C5011" s="154"/>
      <c r="D5011" s="72"/>
      <c r="E5011" s="73"/>
    </row>
    <row r="5012" spans="1:5" ht="15.75" thickBot="1" x14ac:dyDescent="0.3">
      <c r="A5012" s="74"/>
      <c r="B5012" s="75"/>
      <c r="C5012" s="75"/>
      <c r="D5012" s="75"/>
      <c r="E5012" s="76"/>
    </row>
    <row r="5013" spans="1:5" ht="15.75" thickBot="1" x14ac:dyDescent="0.3">
      <c r="A5013" s="77" t="s">
        <v>2816</v>
      </c>
      <c r="B5013" s="78" t="s">
        <v>2817</v>
      </c>
      <c r="C5013" s="79" t="s">
        <v>2818</v>
      </c>
      <c r="D5013" s="79" t="s">
        <v>2819</v>
      </c>
      <c r="E5013" s="80" t="s">
        <v>2820</v>
      </c>
    </row>
    <row r="5014" spans="1:5" ht="15.75" x14ac:dyDescent="0.25">
      <c r="A5014" s="81" t="s">
        <v>1712</v>
      </c>
      <c r="B5014" s="82">
        <v>0.18</v>
      </c>
      <c r="C5014" s="83"/>
      <c r="D5014" s="84">
        <f t="shared" ref="D5014:D5032" si="178">IF($A5014&lt;&gt;"",VLOOKUP($A5014,PRODUITS_ET_RECETTES,4,FALSE),"")</f>
        <v>12.82</v>
      </c>
      <c r="E5014" s="84">
        <f t="shared" ref="E5014:E5032" si="179">SUM(B5014*D5014)</f>
        <v>2.3075999999999999</v>
      </c>
    </row>
    <row r="5015" spans="1:5" ht="15.75" x14ac:dyDescent="0.25">
      <c r="A5015" s="81" t="s">
        <v>2061</v>
      </c>
      <c r="B5015" s="85">
        <v>0.03</v>
      </c>
      <c r="C5015" s="86"/>
      <c r="D5015" s="87">
        <f t="shared" si="178"/>
        <v>7.1481481481481488</v>
      </c>
      <c r="E5015" s="87">
        <f t="shared" si="179"/>
        <v>0.21444444444444447</v>
      </c>
    </row>
    <row r="5016" spans="1:5" ht="15.75" x14ac:dyDescent="0.25">
      <c r="A5016" s="81" t="s">
        <v>468</v>
      </c>
      <c r="B5016" s="82">
        <v>0.1</v>
      </c>
      <c r="C5016" s="83"/>
      <c r="D5016" s="84">
        <f t="shared" si="178"/>
        <v>1.75</v>
      </c>
      <c r="E5016" s="84">
        <f t="shared" si="179"/>
        <v>0.17500000000000002</v>
      </c>
    </row>
    <row r="5017" spans="1:5" ht="15.75" x14ac:dyDescent="0.25">
      <c r="A5017" s="81" t="s">
        <v>1913</v>
      </c>
      <c r="B5017" s="85">
        <v>0.02</v>
      </c>
      <c r="C5017" s="86"/>
      <c r="D5017" s="87">
        <f t="shared" si="178"/>
        <v>15.8</v>
      </c>
      <c r="E5017" s="87">
        <f t="shared" si="179"/>
        <v>0.316</v>
      </c>
    </row>
    <row r="5018" spans="1:5" ht="15.75" x14ac:dyDescent="0.25">
      <c r="A5018" s="81" t="s">
        <v>1643</v>
      </c>
      <c r="B5018" s="82">
        <v>0.1</v>
      </c>
      <c r="C5018" s="83"/>
      <c r="D5018" s="84">
        <f t="shared" si="178"/>
        <v>0.95</v>
      </c>
      <c r="E5018" s="84">
        <f t="shared" si="179"/>
        <v>9.5000000000000001E-2</v>
      </c>
    </row>
    <row r="5019" spans="1:5" x14ac:dyDescent="0.25">
      <c r="A5019" s="81" t="s">
        <v>1277</v>
      </c>
      <c r="B5019" s="85">
        <v>0.05</v>
      </c>
      <c r="C5019" s="88"/>
      <c r="D5019" s="87">
        <f t="shared" si="178"/>
        <v>3.7622612534957667</v>
      </c>
      <c r="E5019" s="87">
        <f t="shared" si="179"/>
        <v>0.18811306267478833</v>
      </c>
    </row>
    <row r="5020" spans="1:5" x14ac:dyDescent="0.25">
      <c r="A5020" s="81" t="s">
        <v>1740</v>
      </c>
      <c r="B5020" s="82">
        <v>0.05</v>
      </c>
      <c r="C5020" s="89"/>
      <c r="D5020" s="84">
        <f t="shared" si="178"/>
        <v>3.125</v>
      </c>
      <c r="E5020" s="84">
        <f t="shared" si="179"/>
        <v>0.15625</v>
      </c>
    </row>
    <row r="5021" spans="1:5" x14ac:dyDescent="0.25">
      <c r="A5021" s="81" t="s">
        <v>1104</v>
      </c>
      <c r="B5021" s="85">
        <v>0.02</v>
      </c>
      <c r="C5021" s="88"/>
      <c r="D5021" s="87">
        <f t="shared" si="178"/>
        <v>7.5</v>
      </c>
      <c r="E5021" s="87">
        <f t="shared" si="179"/>
        <v>0.15</v>
      </c>
    </row>
    <row r="5022" spans="1:5" x14ac:dyDescent="0.25">
      <c r="A5022" s="81" t="s">
        <v>1448</v>
      </c>
      <c r="B5022" s="82">
        <v>0.02</v>
      </c>
      <c r="C5022" s="89"/>
      <c r="D5022" s="84">
        <f t="shared" si="178"/>
        <v>3.58920704845815</v>
      </c>
      <c r="E5022" s="84">
        <f t="shared" si="179"/>
        <v>7.1784140969162996E-2</v>
      </c>
    </row>
    <row r="5023" spans="1:5" x14ac:dyDescent="0.25">
      <c r="A5023" s="81" t="s">
        <v>2454</v>
      </c>
      <c r="B5023" s="85"/>
      <c r="C5023" s="88"/>
      <c r="D5023" s="87">
        <f t="shared" si="178"/>
        <v>0</v>
      </c>
      <c r="E5023" s="87">
        <f t="shared" si="179"/>
        <v>0</v>
      </c>
    </row>
    <row r="5024" spans="1:5" x14ac:dyDescent="0.25">
      <c r="A5024" s="81" t="s">
        <v>2454</v>
      </c>
      <c r="B5024" s="82"/>
      <c r="C5024" s="89"/>
      <c r="D5024" s="84">
        <f t="shared" si="178"/>
        <v>0</v>
      </c>
      <c r="E5024" s="84">
        <f t="shared" si="179"/>
        <v>0</v>
      </c>
    </row>
    <row r="5025" spans="1:5" x14ac:dyDescent="0.25">
      <c r="A5025" s="81" t="s">
        <v>2454</v>
      </c>
      <c r="B5025" s="85"/>
      <c r="C5025" s="88"/>
      <c r="D5025" s="87">
        <f t="shared" si="178"/>
        <v>0</v>
      </c>
      <c r="E5025" s="87">
        <f t="shared" si="179"/>
        <v>0</v>
      </c>
    </row>
    <row r="5026" spans="1:5" x14ac:dyDescent="0.25">
      <c r="A5026" s="81" t="s">
        <v>2454</v>
      </c>
      <c r="B5026" s="82"/>
      <c r="C5026" s="89"/>
      <c r="D5026" s="84">
        <f t="shared" si="178"/>
        <v>0</v>
      </c>
      <c r="E5026" s="84">
        <f t="shared" si="179"/>
        <v>0</v>
      </c>
    </row>
    <row r="5027" spans="1:5" x14ac:dyDescent="0.25">
      <c r="A5027" s="81" t="s">
        <v>2454</v>
      </c>
      <c r="B5027" s="85"/>
      <c r="C5027" s="88"/>
      <c r="D5027" s="87">
        <f t="shared" si="178"/>
        <v>0</v>
      </c>
      <c r="E5027" s="87">
        <f t="shared" si="179"/>
        <v>0</v>
      </c>
    </row>
    <row r="5028" spans="1:5" x14ac:dyDescent="0.25">
      <c r="A5028" s="81" t="s">
        <v>2454</v>
      </c>
      <c r="B5028" s="82"/>
      <c r="C5028" s="89"/>
      <c r="D5028" s="84">
        <f t="shared" si="178"/>
        <v>0</v>
      </c>
      <c r="E5028" s="84">
        <f t="shared" si="179"/>
        <v>0</v>
      </c>
    </row>
    <row r="5029" spans="1:5" x14ac:dyDescent="0.25">
      <c r="A5029" s="81" t="s">
        <v>2454</v>
      </c>
      <c r="B5029" s="90"/>
      <c r="C5029" s="91"/>
      <c r="D5029" s="92">
        <f t="shared" si="178"/>
        <v>0</v>
      </c>
      <c r="E5029" s="92">
        <f t="shared" si="179"/>
        <v>0</v>
      </c>
    </row>
    <row r="5030" spans="1:5" x14ac:dyDescent="0.25">
      <c r="A5030" s="81" t="s">
        <v>2454</v>
      </c>
      <c r="B5030" s="82"/>
      <c r="C5030" s="89"/>
      <c r="D5030" s="84">
        <f t="shared" si="178"/>
        <v>0</v>
      </c>
      <c r="E5030" s="84">
        <f t="shared" si="179"/>
        <v>0</v>
      </c>
    </row>
    <row r="5031" spans="1:5" x14ac:dyDescent="0.25">
      <c r="A5031" s="81" t="s">
        <v>2454</v>
      </c>
      <c r="B5031" s="85"/>
      <c r="C5031" s="88"/>
      <c r="D5031" s="87">
        <f t="shared" si="178"/>
        <v>0</v>
      </c>
      <c r="E5031" s="87">
        <f t="shared" si="179"/>
        <v>0</v>
      </c>
    </row>
    <row r="5032" spans="1:5" ht="15.75" thickBot="1" x14ac:dyDescent="0.3">
      <c r="A5032" s="81" t="s">
        <v>2454</v>
      </c>
      <c r="B5032" s="93"/>
      <c r="C5032" s="94"/>
      <c r="D5032" s="95">
        <f t="shared" si="178"/>
        <v>0</v>
      </c>
      <c r="E5032" s="95">
        <f t="shared" si="179"/>
        <v>0</v>
      </c>
    </row>
    <row r="5033" spans="1:5" ht="16.5" thickBot="1" x14ac:dyDescent="0.3">
      <c r="A5033" s="96" t="s">
        <v>2821</v>
      </c>
      <c r="B5033" s="97"/>
      <c r="C5033" s="97"/>
      <c r="D5033" s="98" t="s">
        <v>2822</v>
      </c>
      <c r="E5033" s="99">
        <v>1</v>
      </c>
    </row>
    <row r="5034" spans="1:5" ht="15.75" x14ac:dyDescent="0.25">
      <c r="A5034" s="100"/>
      <c r="B5034" s="97"/>
      <c r="C5034" s="101"/>
      <c r="D5034" s="102" t="s">
        <v>2823</v>
      </c>
      <c r="E5034" s="103" t="s">
        <v>2551</v>
      </c>
    </row>
    <row r="5035" spans="1:5" ht="15.75" x14ac:dyDescent="0.25">
      <c r="A5035" s="104"/>
      <c r="B5035" s="105"/>
      <c r="C5035" s="106"/>
      <c r="D5035" s="102" t="s">
        <v>2824</v>
      </c>
      <c r="E5035" s="107" t="s">
        <v>2825</v>
      </c>
    </row>
    <row r="5036" spans="1:5" ht="15.75" x14ac:dyDescent="0.25">
      <c r="A5036" s="108"/>
      <c r="B5036" s="105"/>
      <c r="C5036" s="106"/>
      <c r="D5036" s="102"/>
      <c r="E5036" s="109"/>
    </row>
    <row r="5037" spans="1:5" ht="16.5" thickBot="1" x14ac:dyDescent="0.3">
      <c r="A5037" s="108"/>
      <c r="B5037" s="105"/>
      <c r="C5037" s="106"/>
      <c r="D5037" s="110"/>
      <c r="E5037" s="111"/>
    </row>
    <row r="5038" spans="1:5" ht="15.75" x14ac:dyDescent="0.25">
      <c r="A5038" s="112"/>
      <c r="B5038" s="113"/>
      <c r="C5038" s="114"/>
      <c r="D5038" s="115" t="s">
        <v>2826</v>
      </c>
      <c r="E5038" s="116"/>
    </row>
    <row r="5039" spans="1:5" ht="15.75" x14ac:dyDescent="0.25">
      <c r="A5039" s="104"/>
      <c r="B5039" s="117"/>
      <c r="C5039" s="118"/>
      <c r="D5039" s="119" t="s">
        <v>2827</v>
      </c>
      <c r="E5039" s="120"/>
    </row>
    <row r="5040" spans="1:5" ht="15.75" x14ac:dyDescent="0.25">
      <c r="A5040" s="104"/>
      <c r="B5040" s="117"/>
      <c r="C5040" s="118"/>
      <c r="D5040" s="119" t="s">
        <v>2828</v>
      </c>
      <c r="E5040" s="120"/>
    </row>
    <row r="5041" spans="1:5" ht="15.75" x14ac:dyDescent="0.25">
      <c r="A5041" s="104"/>
      <c r="B5041" s="117"/>
      <c r="C5041" s="118"/>
      <c r="D5041" s="119"/>
      <c r="E5041" s="120"/>
    </row>
    <row r="5042" spans="1:5" ht="15.75" x14ac:dyDescent="0.25">
      <c r="A5042" s="121"/>
      <c r="B5042" s="117"/>
      <c r="C5042" s="118"/>
      <c r="D5042" s="119"/>
      <c r="E5042" s="120"/>
    </row>
    <row r="5043" spans="1:5" x14ac:dyDescent="0.25">
      <c r="A5043" s="121"/>
      <c r="B5043" s="122"/>
      <c r="C5043" s="123"/>
      <c r="D5043" s="122"/>
      <c r="E5043" s="123"/>
    </row>
    <row r="5044" spans="1:5" x14ac:dyDescent="0.25">
      <c r="A5044" s="121"/>
      <c r="B5044" s="122"/>
      <c r="C5044" s="123"/>
      <c r="D5044" s="122"/>
      <c r="E5044" s="123"/>
    </row>
    <row r="5045" spans="1:5" ht="15.75" thickBot="1" x14ac:dyDescent="0.3">
      <c r="A5045" s="121"/>
      <c r="B5045" s="122"/>
      <c r="C5045" s="123"/>
      <c r="D5045" s="124"/>
      <c r="E5045" s="125"/>
    </row>
    <row r="5046" spans="1:5" ht="15.75" x14ac:dyDescent="0.25">
      <c r="A5046" s="121"/>
      <c r="B5046" s="122"/>
      <c r="C5046" s="123"/>
      <c r="D5046" s="126" t="s">
        <v>2829</v>
      </c>
      <c r="E5046" s="123"/>
    </row>
    <row r="5047" spans="1:5" x14ac:dyDescent="0.25">
      <c r="A5047" s="121"/>
      <c r="B5047" s="122"/>
      <c r="C5047" s="123"/>
      <c r="D5047" s="122"/>
      <c r="E5047" s="123"/>
    </row>
    <row r="5048" spans="1:5" x14ac:dyDescent="0.25">
      <c r="A5048" s="121"/>
      <c r="B5048" s="122"/>
      <c r="C5048" s="123"/>
      <c r="D5048" s="122" t="s">
        <v>2830</v>
      </c>
      <c r="E5048" s="123"/>
    </row>
    <row r="5049" spans="1:5" ht="15.75" thickBot="1" x14ac:dyDescent="0.3">
      <c r="A5049" s="127"/>
      <c r="B5049" s="124"/>
      <c r="C5049" s="125"/>
      <c r="D5049" s="122" t="s">
        <v>2831</v>
      </c>
      <c r="E5049" s="123"/>
    </row>
    <row r="5050" spans="1:5" ht="15.75" x14ac:dyDescent="0.25">
      <c r="A5050" s="128" t="s">
        <v>2832</v>
      </c>
      <c r="B5050" s="129"/>
      <c r="C5050" s="129"/>
      <c r="D5050" s="121" t="s">
        <v>2833</v>
      </c>
      <c r="E5050" s="123"/>
    </row>
    <row r="5051" spans="1:5" ht="15.75" x14ac:dyDescent="0.25">
      <c r="A5051" s="130"/>
      <c r="B5051" s="131"/>
      <c r="C5051" s="131"/>
      <c r="D5051" s="132" t="s">
        <v>2834</v>
      </c>
      <c r="E5051" s="120"/>
    </row>
    <row r="5052" spans="1:5" ht="77.25" x14ac:dyDescent="0.25">
      <c r="A5052" s="130"/>
      <c r="B5052" s="131"/>
      <c r="C5052" s="131"/>
      <c r="D5052" s="133" t="s">
        <v>2835</v>
      </c>
      <c r="E5052" s="134"/>
    </row>
    <row r="5053" spans="1:5" ht="64.5" x14ac:dyDescent="0.25">
      <c r="A5053" s="130"/>
      <c r="B5053" s="129"/>
      <c r="C5053" s="129"/>
      <c r="D5053" s="163" t="s">
        <v>2836</v>
      </c>
      <c r="E5053" s="164"/>
    </row>
    <row r="5054" spans="1:5" x14ac:dyDescent="0.25">
      <c r="A5054" s="130"/>
      <c r="B5054" s="129"/>
      <c r="C5054" s="129"/>
      <c r="D5054" s="165"/>
      <c r="E5054" s="164"/>
    </row>
    <row r="5055" spans="1:5" x14ac:dyDescent="0.25">
      <c r="A5055" s="130"/>
      <c r="B5055" s="129"/>
      <c r="C5055" s="129"/>
      <c r="D5055" s="121"/>
      <c r="E5055" s="123"/>
    </row>
    <row r="5056" spans="1:5" x14ac:dyDescent="0.25">
      <c r="A5056" s="130"/>
      <c r="B5056" s="129"/>
      <c r="C5056" s="129"/>
      <c r="D5056" s="121"/>
      <c r="E5056" s="123"/>
    </row>
    <row r="5057" spans="1:5" x14ac:dyDescent="0.25">
      <c r="A5057" s="130"/>
      <c r="B5057" s="129"/>
      <c r="C5057" s="129"/>
      <c r="D5057" s="121"/>
      <c r="E5057" s="123"/>
    </row>
    <row r="5058" spans="1:5" ht="15.75" thickBot="1" x14ac:dyDescent="0.3">
      <c r="A5058" s="130"/>
      <c r="B5058" s="129"/>
      <c r="C5058" s="129"/>
      <c r="D5058" s="121"/>
      <c r="E5058" s="123"/>
    </row>
    <row r="5059" spans="1:5" ht="15.75" x14ac:dyDescent="0.25">
      <c r="A5059" s="130"/>
      <c r="B5059" s="129"/>
      <c r="C5059" s="129"/>
      <c r="D5059" s="138" t="s">
        <v>2837</v>
      </c>
      <c r="E5059" s="139">
        <f>SUM(E5014:E5032)</f>
        <v>3.6741916480883958</v>
      </c>
    </row>
    <row r="5060" spans="1:5" ht="15.75" x14ac:dyDescent="0.25">
      <c r="A5060" s="130"/>
      <c r="B5060" s="129"/>
      <c r="C5060" s="129"/>
      <c r="D5060" s="138" t="s">
        <v>2822</v>
      </c>
      <c r="E5060" s="140">
        <f>E5033</f>
        <v>1</v>
      </c>
    </row>
    <row r="5061" spans="1:5" ht="15.75" x14ac:dyDescent="0.25">
      <c r="A5061" s="130"/>
      <c r="B5061" s="129"/>
      <c r="C5061" s="129"/>
      <c r="D5061" s="138" t="s">
        <v>2838</v>
      </c>
      <c r="E5061" s="141">
        <f>E5059/E5060</f>
        <v>3.6741916480883958</v>
      </c>
    </row>
    <row r="5062" spans="1:5" ht="15.75" x14ac:dyDescent="0.25">
      <c r="A5062" s="130"/>
      <c r="B5062" s="129"/>
      <c r="C5062" s="129"/>
      <c r="D5062" s="138" t="s">
        <v>2839</v>
      </c>
      <c r="E5062" s="141">
        <v>0.1</v>
      </c>
    </row>
    <row r="5063" spans="1:5" ht="15.75" x14ac:dyDescent="0.25">
      <c r="A5063" s="130"/>
      <c r="B5063" s="129"/>
      <c r="C5063" s="129"/>
      <c r="D5063" s="138" t="s">
        <v>2840</v>
      </c>
      <c r="E5063" s="141">
        <f>E5061+E5062</f>
        <v>3.7741916480883959</v>
      </c>
    </row>
    <row r="5064" spans="1:5" ht="15.75" x14ac:dyDescent="0.25">
      <c r="A5064" s="130"/>
      <c r="B5064" s="129"/>
      <c r="C5064" s="129"/>
      <c r="D5064" s="138" t="s">
        <v>2841</v>
      </c>
      <c r="E5064" s="142">
        <v>16</v>
      </c>
    </row>
    <row r="5065" spans="1:5" ht="16.5" thickBot="1" x14ac:dyDescent="0.3">
      <c r="A5065" s="143"/>
      <c r="B5065" s="144"/>
      <c r="C5065" s="144"/>
      <c r="D5065" s="138" t="s">
        <v>2842</v>
      </c>
      <c r="E5065" s="145">
        <f>E5063/E5064</f>
        <v>0.23588697800552474</v>
      </c>
    </row>
    <row r="5066" spans="1:5" ht="15.75" thickBot="1" x14ac:dyDescent="0.3">
      <c r="A5066" s="146"/>
      <c r="B5066" s="147"/>
      <c r="C5066" s="148"/>
      <c r="D5066" s="148"/>
      <c r="E5066" s="149"/>
    </row>
    <row r="5067" spans="1:5" ht="30" x14ac:dyDescent="0.4">
      <c r="A5067" s="70" t="s">
        <v>2814</v>
      </c>
      <c r="B5067" s="155" t="s">
        <v>2945</v>
      </c>
      <c r="C5067" s="154"/>
      <c r="D5067" s="72"/>
      <c r="E5067" s="73"/>
    </row>
    <row r="5068" spans="1:5" ht="15.75" thickBot="1" x14ac:dyDescent="0.3">
      <c r="A5068" s="74"/>
      <c r="B5068" s="75"/>
      <c r="C5068" s="75"/>
      <c r="D5068" s="75"/>
      <c r="E5068" s="76"/>
    </row>
    <row r="5069" spans="1:5" ht="15.75" thickBot="1" x14ac:dyDescent="0.3">
      <c r="A5069" s="77" t="s">
        <v>2816</v>
      </c>
      <c r="B5069" s="78" t="s">
        <v>2817</v>
      </c>
      <c r="C5069" s="79" t="s">
        <v>2818</v>
      </c>
      <c r="D5069" s="79" t="s">
        <v>2819</v>
      </c>
      <c r="E5069" s="80" t="s">
        <v>2820</v>
      </c>
    </row>
    <row r="5070" spans="1:5" ht="15.75" x14ac:dyDescent="0.25">
      <c r="A5070" s="81" t="s">
        <v>1784</v>
      </c>
      <c r="B5070" s="82">
        <v>0.25</v>
      </c>
      <c r="C5070" s="83" t="s">
        <v>2552</v>
      </c>
      <c r="D5070" s="84">
        <f t="shared" ref="D5070:D5088" si="180">IF($A5070&lt;&gt;"",VLOOKUP($A5070,PRODUITS_ET_RECETTES,4,FALSE),"")</f>
        <v>5.19</v>
      </c>
      <c r="E5070" s="84">
        <f t="shared" ref="E5070:E5088" si="181">SUM(B5070*D5070)</f>
        <v>1.2975000000000001</v>
      </c>
    </row>
    <row r="5071" spans="1:5" ht="15.75" x14ac:dyDescent="0.25">
      <c r="A5071" s="81" t="s">
        <v>1177</v>
      </c>
      <c r="B5071" s="85">
        <v>0.1</v>
      </c>
      <c r="C5071" s="86" t="s">
        <v>2591</v>
      </c>
      <c r="D5071" s="87">
        <f t="shared" si="180"/>
        <v>2.75</v>
      </c>
      <c r="E5071" s="87">
        <f t="shared" si="181"/>
        <v>0.27500000000000002</v>
      </c>
    </row>
    <row r="5072" spans="1:5" ht="15.75" x14ac:dyDescent="0.25">
      <c r="A5072" s="81" t="s">
        <v>2204</v>
      </c>
      <c r="B5072" s="82">
        <v>0.05</v>
      </c>
      <c r="C5072" s="83" t="s">
        <v>2552</v>
      </c>
      <c r="D5072" s="84">
        <f t="shared" si="180"/>
        <v>31.6</v>
      </c>
      <c r="E5072" s="84">
        <f t="shared" si="181"/>
        <v>1.58</v>
      </c>
    </row>
    <row r="5073" spans="1:5" ht="15.75" x14ac:dyDescent="0.25">
      <c r="A5073" s="81" t="s">
        <v>1740</v>
      </c>
      <c r="B5073" s="85">
        <v>0.05</v>
      </c>
      <c r="C5073" s="86" t="s">
        <v>2552</v>
      </c>
      <c r="D5073" s="87">
        <f t="shared" si="180"/>
        <v>3.125</v>
      </c>
      <c r="E5073" s="87">
        <f t="shared" si="181"/>
        <v>0.15625</v>
      </c>
    </row>
    <row r="5074" spans="1:5" ht="15.75" x14ac:dyDescent="0.25">
      <c r="A5074" s="81" t="s">
        <v>30</v>
      </c>
      <c r="B5074" s="82">
        <v>0.02</v>
      </c>
      <c r="C5074" s="83" t="s">
        <v>2553</v>
      </c>
      <c r="D5074" s="84">
        <f t="shared" si="180"/>
        <v>3.9869717920353982</v>
      </c>
      <c r="E5074" s="84">
        <f t="shared" si="181"/>
        <v>7.9739435840707959E-2</v>
      </c>
    </row>
    <row r="5075" spans="1:5" x14ac:dyDescent="0.25">
      <c r="A5075" s="81" t="s">
        <v>1676</v>
      </c>
      <c r="B5075" s="85">
        <v>2E-3</v>
      </c>
      <c r="C5075" s="88" t="s">
        <v>2552</v>
      </c>
      <c r="D5075" s="87">
        <f t="shared" si="180"/>
        <v>13.3</v>
      </c>
      <c r="E5075" s="87">
        <f t="shared" si="181"/>
        <v>2.6600000000000002E-2</v>
      </c>
    </row>
    <row r="5076" spans="1:5" x14ac:dyDescent="0.25">
      <c r="A5076" s="81" t="s">
        <v>473</v>
      </c>
      <c r="B5076" s="82">
        <v>0.05</v>
      </c>
      <c r="C5076" s="89" t="s">
        <v>2591</v>
      </c>
      <c r="D5076" s="84">
        <f t="shared" si="180"/>
        <v>0.33695652173913043</v>
      </c>
      <c r="E5076" s="84">
        <f t="shared" si="181"/>
        <v>1.6847826086956522E-2</v>
      </c>
    </row>
    <row r="5077" spans="1:5" x14ac:dyDescent="0.25">
      <c r="A5077" s="81" t="s">
        <v>1104</v>
      </c>
      <c r="B5077" s="85">
        <v>0.01</v>
      </c>
      <c r="C5077" s="88" t="s">
        <v>2553</v>
      </c>
      <c r="D5077" s="87">
        <f t="shared" si="180"/>
        <v>7.5</v>
      </c>
      <c r="E5077" s="87">
        <f t="shared" si="181"/>
        <v>7.4999999999999997E-2</v>
      </c>
    </row>
    <row r="5078" spans="1:5" x14ac:dyDescent="0.25">
      <c r="A5078" s="81" t="s">
        <v>15</v>
      </c>
      <c r="B5078" s="82">
        <v>5.0000000000000001E-3</v>
      </c>
      <c r="C5078" s="89" t="s">
        <v>2552</v>
      </c>
      <c r="D5078" s="84">
        <f t="shared" si="180"/>
        <v>4.2079646017699117</v>
      </c>
      <c r="E5078" s="84">
        <f t="shared" si="181"/>
        <v>2.1039823008849559E-2</v>
      </c>
    </row>
    <row r="5079" spans="1:5" x14ac:dyDescent="0.25">
      <c r="A5079" s="81" t="s">
        <v>795</v>
      </c>
      <c r="B5079" s="85">
        <v>1E-3</v>
      </c>
      <c r="C5079" s="88" t="s">
        <v>2552</v>
      </c>
      <c r="D5079" s="87">
        <f t="shared" si="180"/>
        <v>11.5</v>
      </c>
      <c r="E5079" s="87">
        <f t="shared" si="181"/>
        <v>1.15E-2</v>
      </c>
    </row>
    <row r="5080" spans="1:5" x14ac:dyDescent="0.25">
      <c r="A5080" s="81" t="s">
        <v>2144</v>
      </c>
      <c r="B5080" s="82">
        <v>2E-3</v>
      </c>
      <c r="C5080" s="89" t="s">
        <v>2553</v>
      </c>
      <c r="D5080" s="84">
        <f t="shared" si="180"/>
        <v>3.5859788359788363</v>
      </c>
      <c r="E5080" s="84">
        <f t="shared" si="181"/>
        <v>7.1719576719576723E-3</v>
      </c>
    </row>
    <row r="5081" spans="1:5" x14ac:dyDescent="0.25">
      <c r="A5081" s="81" t="s">
        <v>1536</v>
      </c>
      <c r="B5081" s="85">
        <v>0.2</v>
      </c>
      <c r="C5081" s="88" t="s">
        <v>2591</v>
      </c>
      <c r="D5081" s="87">
        <f t="shared" si="180"/>
        <v>3.05</v>
      </c>
      <c r="E5081" s="87">
        <f t="shared" si="181"/>
        <v>0.61</v>
      </c>
    </row>
    <row r="5082" spans="1:5" x14ac:dyDescent="0.25">
      <c r="A5082" s="81" t="s">
        <v>1974</v>
      </c>
      <c r="B5082" s="82">
        <v>0.3</v>
      </c>
      <c r="C5082" s="89" t="s">
        <v>2591</v>
      </c>
      <c r="D5082" s="84">
        <f t="shared" si="180"/>
        <v>1.9125379004205389</v>
      </c>
      <c r="E5082" s="84">
        <f t="shared" si="181"/>
        <v>0.57376137012616168</v>
      </c>
    </row>
    <row r="5083" spans="1:5" x14ac:dyDescent="0.25">
      <c r="A5083" s="81" t="s">
        <v>2454</v>
      </c>
      <c r="B5083" s="85"/>
      <c r="C5083" s="88"/>
      <c r="D5083" s="87">
        <f t="shared" si="180"/>
        <v>0</v>
      </c>
      <c r="E5083" s="87">
        <f t="shared" si="181"/>
        <v>0</v>
      </c>
    </row>
    <row r="5084" spans="1:5" x14ac:dyDescent="0.25">
      <c r="A5084" s="81" t="s">
        <v>2454</v>
      </c>
      <c r="B5084" s="82"/>
      <c r="C5084" s="89"/>
      <c r="D5084" s="84">
        <f t="shared" si="180"/>
        <v>0</v>
      </c>
      <c r="E5084" s="84">
        <f t="shared" si="181"/>
        <v>0</v>
      </c>
    </row>
    <row r="5085" spans="1:5" x14ac:dyDescent="0.25">
      <c r="A5085" s="81" t="s">
        <v>2454</v>
      </c>
      <c r="B5085" s="90"/>
      <c r="C5085" s="91"/>
      <c r="D5085" s="92">
        <f t="shared" si="180"/>
        <v>0</v>
      </c>
      <c r="E5085" s="92">
        <f t="shared" si="181"/>
        <v>0</v>
      </c>
    </row>
    <row r="5086" spans="1:5" x14ac:dyDescent="0.25">
      <c r="A5086" s="81" t="s">
        <v>2454</v>
      </c>
      <c r="B5086" s="82"/>
      <c r="C5086" s="89"/>
      <c r="D5086" s="84">
        <f t="shared" si="180"/>
        <v>0</v>
      </c>
      <c r="E5086" s="84">
        <f t="shared" si="181"/>
        <v>0</v>
      </c>
    </row>
    <row r="5087" spans="1:5" x14ac:dyDescent="0.25">
      <c r="A5087" s="81" t="s">
        <v>2454</v>
      </c>
      <c r="B5087" s="85"/>
      <c r="C5087" s="88"/>
      <c r="D5087" s="87">
        <f t="shared" si="180"/>
        <v>0</v>
      </c>
      <c r="E5087" s="87">
        <f t="shared" si="181"/>
        <v>0</v>
      </c>
    </row>
    <row r="5088" spans="1:5" ht="15.75" thickBot="1" x14ac:dyDescent="0.3">
      <c r="A5088" s="81" t="s">
        <v>2454</v>
      </c>
      <c r="B5088" s="93"/>
      <c r="C5088" s="94"/>
      <c r="D5088" s="95">
        <f t="shared" si="180"/>
        <v>0</v>
      </c>
      <c r="E5088" s="95">
        <f t="shared" si="181"/>
        <v>0</v>
      </c>
    </row>
    <row r="5089" spans="1:5" ht="16.5" thickBot="1" x14ac:dyDescent="0.3">
      <c r="A5089" s="96" t="s">
        <v>2821</v>
      </c>
      <c r="B5089" s="97"/>
      <c r="C5089" s="97"/>
      <c r="D5089" s="98" t="s">
        <v>2822</v>
      </c>
      <c r="E5089" s="99">
        <v>1</v>
      </c>
    </row>
    <row r="5090" spans="1:5" ht="15.75" x14ac:dyDescent="0.25">
      <c r="A5090" s="100"/>
      <c r="B5090" s="97"/>
      <c r="C5090" s="101"/>
      <c r="D5090" s="102" t="s">
        <v>2823</v>
      </c>
      <c r="E5090" s="103" t="s">
        <v>2551</v>
      </c>
    </row>
    <row r="5091" spans="1:5" ht="15.75" x14ac:dyDescent="0.25">
      <c r="A5091" s="104"/>
      <c r="B5091" s="105"/>
      <c r="C5091" s="106"/>
      <c r="D5091" s="102" t="s">
        <v>2824</v>
      </c>
      <c r="E5091" s="107" t="s">
        <v>2825</v>
      </c>
    </row>
    <row r="5092" spans="1:5" ht="15.75" x14ac:dyDescent="0.25">
      <c r="A5092" s="108"/>
      <c r="B5092" s="105"/>
      <c r="C5092" s="106"/>
      <c r="D5092" s="102"/>
      <c r="E5092" s="109"/>
    </row>
    <row r="5093" spans="1:5" ht="16.5" thickBot="1" x14ac:dyDescent="0.3">
      <c r="A5093" s="108"/>
      <c r="B5093" s="105"/>
      <c r="C5093" s="106"/>
      <c r="D5093" s="110"/>
      <c r="E5093" s="111"/>
    </row>
    <row r="5094" spans="1:5" ht="15.75" x14ac:dyDescent="0.25">
      <c r="A5094" s="112"/>
      <c r="B5094" s="113"/>
      <c r="C5094" s="114"/>
      <c r="D5094" s="115" t="s">
        <v>2826</v>
      </c>
      <c r="E5094" s="116"/>
    </row>
    <row r="5095" spans="1:5" ht="15.75" x14ac:dyDescent="0.25">
      <c r="A5095" s="104"/>
      <c r="B5095" s="117"/>
      <c r="C5095" s="118"/>
      <c r="D5095" s="119" t="s">
        <v>2827</v>
      </c>
      <c r="E5095" s="120"/>
    </row>
    <row r="5096" spans="1:5" ht="15.75" x14ac:dyDescent="0.25">
      <c r="A5096" s="104"/>
      <c r="B5096" s="117"/>
      <c r="C5096" s="118"/>
      <c r="D5096" s="119" t="s">
        <v>2828</v>
      </c>
      <c r="E5096" s="120"/>
    </row>
    <row r="5097" spans="1:5" ht="15.75" x14ac:dyDescent="0.25">
      <c r="A5097" s="104"/>
      <c r="B5097" s="117"/>
      <c r="C5097" s="118"/>
      <c r="D5097" s="119"/>
      <c r="E5097" s="120"/>
    </row>
    <row r="5098" spans="1:5" ht="15.75" x14ac:dyDescent="0.25">
      <c r="A5098" s="121"/>
      <c r="B5098" s="117"/>
      <c r="C5098" s="118"/>
      <c r="D5098" s="119"/>
      <c r="E5098" s="120"/>
    </row>
    <row r="5099" spans="1:5" x14ac:dyDescent="0.25">
      <c r="A5099" s="121"/>
      <c r="B5099" s="122"/>
      <c r="C5099" s="123"/>
      <c r="D5099" s="122"/>
      <c r="E5099" s="123"/>
    </row>
    <row r="5100" spans="1:5" x14ac:dyDescent="0.25">
      <c r="A5100" s="121"/>
      <c r="B5100" s="122"/>
      <c r="C5100" s="123"/>
      <c r="D5100" s="122"/>
      <c r="E5100" s="123"/>
    </row>
    <row r="5101" spans="1:5" ht="15.75" thickBot="1" x14ac:dyDescent="0.3">
      <c r="A5101" s="121"/>
      <c r="B5101" s="122"/>
      <c r="C5101" s="123"/>
      <c r="D5101" s="124"/>
      <c r="E5101" s="125"/>
    </row>
    <row r="5102" spans="1:5" ht="15.75" x14ac:dyDescent="0.25">
      <c r="A5102" s="121"/>
      <c r="B5102" s="122"/>
      <c r="C5102" s="123"/>
      <c r="D5102" s="126" t="s">
        <v>2829</v>
      </c>
      <c r="E5102" s="123"/>
    </row>
    <row r="5103" spans="1:5" x14ac:dyDescent="0.25">
      <c r="A5103" s="121"/>
      <c r="B5103" s="122"/>
      <c r="C5103" s="123"/>
      <c r="D5103" s="122"/>
      <c r="E5103" s="123"/>
    </row>
    <row r="5104" spans="1:5" x14ac:dyDescent="0.25">
      <c r="A5104" s="121"/>
      <c r="B5104" s="122"/>
      <c r="C5104" s="123"/>
      <c r="D5104" s="122" t="s">
        <v>2830</v>
      </c>
      <c r="E5104" s="123"/>
    </row>
    <row r="5105" spans="1:5" ht="15.75" thickBot="1" x14ac:dyDescent="0.3">
      <c r="A5105" s="127"/>
      <c r="B5105" s="124"/>
      <c r="C5105" s="125"/>
      <c r="D5105" s="122" t="s">
        <v>2831</v>
      </c>
      <c r="E5105" s="123"/>
    </row>
    <row r="5106" spans="1:5" ht="15.75" x14ac:dyDescent="0.25">
      <c r="A5106" s="128" t="s">
        <v>2832</v>
      </c>
      <c r="B5106" s="129"/>
      <c r="C5106" s="129"/>
      <c r="D5106" s="121" t="s">
        <v>2833</v>
      </c>
      <c r="E5106" s="123"/>
    </row>
    <row r="5107" spans="1:5" ht="15.75" x14ac:dyDescent="0.25">
      <c r="A5107" s="130"/>
      <c r="B5107" s="131"/>
      <c r="C5107" s="131"/>
      <c r="D5107" s="132" t="s">
        <v>2834</v>
      </c>
      <c r="E5107" s="120"/>
    </row>
    <row r="5108" spans="1:5" ht="77.25" x14ac:dyDescent="0.25">
      <c r="A5108" s="130"/>
      <c r="B5108" s="131"/>
      <c r="C5108" s="131"/>
      <c r="D5108" s="133" t="s">
        <v>2835</v>
      </c>
      <c r="E5108" s="134"/>
    </row>
    <row r="5109" spans="1:5" x14ac:dyDescent="0.25">
      <c r="A5109" s="130"/>
      <c r="B5109" s="129"/>
      <c r="C5109" s="129"/>
      <c r="D5109" s="135" t="s">
        <v>2836</v>
      </c>
      <c r="E5109" s="136"/>
    </row>
    <row r="5110" spans="1:5" x14ac:dyDescent="0.25">
      <c r="A5110" s="130"/>
      <c r="B5110" s="129"/>
      <c r="C5110" s="129"/>
      <c r="D5110" s="137"/>
      <c r="E5110" s="136"/>
    </row>
    <row r="5111" spans="1:5" x14ac:dyDescent="0.25">
      <c r="A5111" s="130"/>
      <c r="B5111" s="129"/>
      <c r="C5111" s="129"/>
      <c r="D5111" s="121"/>
      <c r="E5111" s="123"/>
    </row>
    <row r="5112" spans="1:5" x14ac:dyDescent="0.25">
      <c r="A5112" s="130"/>
      <c r="B5112" s="129"/>
      <c r="C5112" s="129"/>
      <c r="D5112" s="121"/>
      <c r="E5112" s="123"/>
    </row>
    <row r="5113" spans="1:5" x14ac:dyDescent="0.25">
      <c r="A5113" s="130"/>
      <c r="B5113" s="129"/>
      <c r="C5113" s="129"/>
      <c r="D5113" s="121"/>
      <c r="E5113" s="123"/>
    </row>
    <row r="5114" spans="1:5" ht="15.75" thickBot="1" x14ac:dyDescent="0.3">
      <c r="A5114" s="130"/>
      <c r="B5114" s="129"/>
      <c r="C5114" s="129"/>
      <c r="D5114" s="121"/>
      <c r="E5114" s="123"/>
    </row>
    <row r="5115" spans="1:5" ht="15.75" x14ac:dyDescent="0.25">
      <c r="A5115" s="130"/>
      <c r="B5115" s="129"/>
      <c r="C5115" s="129"/>
      <c r="D5115" s="138" t="s">
        <v>2837</v>
      </c>
      <c r="E5115" s="139">
        <f>SUM(E5070:E5088)</f>
        <v>4.730410412734634</v>
      </c>
    </row>
    <row r="5116" spans="1:5" ht="15.75" x14ac:dyDescent="0.25">
      <c r="A5116" s="130"/>
      <c r="B5116" s="129"/>
      <c r="C5116" s="129"/>
      <c r="D5116" s="138" t="s">
        <v>2822</v>
      </c>
      <c r="E5116" s="140">
        <f>E5089</f>
        <v>1</v>
      </c>
    </row>
    <row r="5117" spans="1:5" ht="15.75" x14ac:dyDescent="0.25">
      <c r="A5117" s="130"/>
      <c r="B5117" s="129"/>
      <c r="C5117" s="129"/>
      <c r="D5117" s="138" t="s">
        <v>2838</v>
      </c>
      <c r="E5117" s="141">
        <f>E5115/E5116</f>
        <v>4.730410412734634</v>
      </c>
    </row>
    <row r="5118" spans="1:5" ht="15.75" x14ac:dyDescent="0.25">
      <c r="A5118" s="130"/>
      <c r="B5118" s="129"/>
      <c r="C5118" s="129"/>
      <c r="D5118" s="138" t="s">
        <v>2839</v>
      </c>
      <c r="E5118" s="141">
        <v>0.1</v>
      </c>
    </row>
    <row r="5119" spans="1:5" ht="15.75" x14ac:dyDescent="0.25">
      <c r="A5119" s="130"/>
      <c r="B5119" s="129"/>
      <c r="C5119" s="129"/>
      <c r="D5119" s="138" t="s">
        <v>2840</v>
      </c>
      <c r="E5119" s="141">
        <f>E5117+E5118</f>
        <v>4.8304104127346337</v>
      </c>
    </row>
    <row r="5120" spans="1:5" ht="15.75" x14ac:dyDescent="0.25">
      <c r="A5120" s="130"/>
      <c r="B5120" s="129"/>
      <c r="C5120" s="129"/>
      <c r="D5120" s="138" t="s">
        <v>2841</v>
      </c>
      <c r="E5120" s="142">
        <v>17</v>
      </c>
    </row>
    <row r="5121" spans="1:5" ht="16.5" thickBot="1" x14ac:dyDescent="0.3">
      <c r="A5121" s="143"/>
      <c r="B5121" s="144"/>
      <c r="C5121" s="144"/>
      <c r="D5121" s="138" t="s">
        <v>2842</v>
      </c>
      <c r="E5121" s="145">
        <f>E5119/E5120</f>
        <v>0.28414178898439024</v>
      </c>
    </row>
    <row r="5122" spans="1:5" x14ac:dyDescent="0.25">
      <c r="A5122" s="146"/>
      <c r="B5122" s="147"/>
      <c r="C5122" s="148"/>
      <c r="D5122" s="148"/>
      <c r="E5122" s="149"/>
    </row>
    <row r="5123" spans="1:5" ht="15.75" thickBot="1" x14ac:dyDescent="0.3">
      <c r="A5123" s="150"/>
      <c r="B5123" s="151" t="s">
        <v>2946</v>
      </c>
      <c r="C5123" s="152"/>
      <c r="D5123" s="152"/>
      <c r="E5123" s="153"/>
    </row>
    <row r="5124" spans="1:5" ht="15.75" thickBot="1" x14ac:dyDescent="0.3">
      <c r="A5124" s="77" t="s">
        <v>2816</v>
      </c>
      <c r="B5124" s="78" t="s">
        <v>2817</v>
      </c>
      <c r="C5124" s="79" t="s">
        <v>2818</v>
      </c>
      <c r="D5124" s="79" t="s">
        <v>2819</v>
      </c>
      <c r="E5124" s="80" t="s">
        <v>2820</v>
      </c>
    </row>
    <row r="5125" spans="1:5" ht="15.75" x14ac:dyDescent="0.25">
      <c r="A5125" s="81" t="s">
        <v>1312</v>
      </c>
      <c r="B5125" s="82">
        <v>0.12</v>
      </c>
      <c r="C5125" s="83" t="s">
        <v>2552</v>
      </c>
      <c r="D5125" s="84">
        <f t="shared" ref="D5125:D5143" si="182">IF($A5125&lt;&gt;"",VLOOKUP($A5125,PRODUITS_ET_RECETTES,4,FALSE),"")</f>
        <v>15.89</v>
      </c>
      <c r="E5125" s="84">
        <f t="shared" ref="E5125:E5143" si="183">SUM(B5125*D5125)</f>
        <v>1.9068000000000001</v>
      </c>
    </row>
    <row r="5126" spans="1:5" ht="15.75" x14ac:dyDescent="0.25">
      <c r="A5126" s="81" t="s">
        <v>1504</v>
      </c>
      <c r="B5126" s="85">
        <v>1</v>
      </c>
      <c r="C5126" s="86" t="s">
        <v>2591</v>
      </c>
      <c r="D5126" s="87">
        <f t="shared" si="182"/>
        <v>0.8</v>
      </c>
      <c r="E5126" s="87">
        <f t="shared" si="183"/>
        <v>0.8</v>
      </c>
    </row>
    <row r="5127" spans="1:5" ht="15.75" x14ac:dyDescent="0.25">
      <c r="A5127" s="81" t="s">
        <v>1443</v>
      </c>
      <c r="B5127" s="82">
        <v>0.05</v>
      </c>
      <c r="C5127" s="83" t="s">
        <v>2552</v>
      </c>
      <c r="D5127" s="84">
        <f t="shared" si="182"/>
        <v>4.4489232813572626</v>
      </c>
      <c r="E5127" s="84">
        <f t="shared" si="183"/>
        <v>0.22244616406786313</v>
      </c>
    </row>
    <row r="5128" spans="1:5" ht="15.75" x14ac:dyDescent="0.25">
      <c r="A5128" s="81" t="s">
        <v>907</v>
      </c>
      <c r="B5128" s="85">
        <v>0.15</v>
      </c>
      <c r="C5128" s="86" t="s">
        <v>2552</v>
      </c>
      <c r="D5128" s="87">
        <f t="shared" si="182"/>
        <v>3.67</v>
      </c>
      <c r="E5128" s="87">
        <f t="shared" si="183"/>
        <v>0.55049999999999999</v>
      </c>
    </row>
    <row r="5129" spans="1:5" ht="15.75" x14ac:dyDescent="0.25">
      <c r="A5129" s="81" t="s">
        <v>1165</v>
      </c>
      <c r="B5129" s="82">
        <v>0.03</v>
      </c>
      <c r="C5129" s="83" t="s">
        <v>2553</v>
      </c>
      <c r="D5129" s="84">
        <f t="shared" si="182"/>
        <v>0.13444818820490972</v>
      </c>
      <c r="E5129" s="84">
        <f t="shared" si="183"/>
        <v>4.033445646147292E-3</v>
      </c>
    </row>
    <row r="5130" spans="1:5" x14ac:dyDescent="0.25">
      <c r="A5130" s="81" t="s">
        <v>2454</v>
      </c>
      <c r="B5130" s="85"/>
      <c r="C5130" s="88"/>
      <c r="D5130" s="87">
        <f t="shared" si="182"/>
        <v>0</v>
      </c>
      <c r="E5130" s="87">
        <f t="shared" si="183"/>
        <v>0</v>
      </c>
    </row>
    <row r="5131" spans="1:5" x14ac:dyDescent="0.25">
      <c r="A5131" s="81" t="s">
        <v>2454</v>
      </c>
      <c r="B5131" s="82"/>
      <c r="C5131" s="89"/>
      <c r="D5131" s="84">
        <f t="shared" si="182"/>
        <v>0</v>
      </c>
      <c r="E5131" s="84">
        <f t="shared" si="183"/>
        <v>0</v>
      </c>
    </row>
    <row r="5132" spans="1:5" x14ac:dyDescent="0.25">
      <c r="A5132" s="81" t="s">
        <v>2454</v>
      </c>
      <c r="B5132" s="85"/>
      <c r="C5132" s="88"/>
      <c r="D5132" s="87">
        <f t="shared" si="182"/>
        <v>0</v>
      </c>
      <c r="E5132" s="87">
        <f t="shared" si="183"/>
        <v>0</v>
      </c>
    </row>
    <row r="5133" spans="1:5" x14ac:dyDescent="0.25">
      <c r="A5133" s="81" t="s">
        <v>2454</v>
      </c>
      <c r="B5133" s="82"/>
      <c r="C5133" s="89"/>
      <c r="D5133" s="84">
        <f t="shared" si="182"/>
        <v>0</v>
      </c>
      <c r="E5133" s="84">
        <f t="shared" si="183"/>
        <v>0</v>
      </c>
    </row>
    <row r="5134" spans="1:5" x14ac:dyDescent="0.25">
      <c r="A5134" s="81" t="s">
        <v>2454</v>
      </c>
      <c r="B5134" s="85"/>
      <c r="C5134" s="88"/>
      <c r="D5134" s="87">
        <f t="shared" si="182"/>
        <v>0</v>
      </c>
      <c r="E5134" s="87">
        <f t="shared" si="183"/>
        <v>0</v>
      </c>
    </row>
    <row r="5135" spans="1:5" x14ac:dyDescent="0.25">
      <c r="A5135" s="81" t="s">
        <v>2454</v>
      </c>
      <c r="B5135" s="82"/>
      <c r="C5135" s="89"/>
      <c r="D5135" s="84">
        <f t="shared" si="182"/>
        <v>0</v>
      </c>
      <c r="E5135" s="84">
        <f t="shared" si="183"/>
        <v>0</v>
      </c>
    </row>
    <row r="5136" spans="1:5" x14ac:dyDescent="0.25">
      <c r="A5136" s="81" t="s">
        <v>2454</v>
      </c>
      <c r="B5136" s="85"/>
      <c r="C5136" s="88"/>
      <c r="D5136" s="87">
        <f t="shared" si="182"/>
        <v>0</v>
      </c>
      <c r="E5136" s="87">
        <f t="shared" si="183"/>
        <v>0</v>
      </c>
    </row>
    <row r="5137" spans="1:5" x14ac:dyDescent="0.25">
      <c r="A5137" s="81" t="s">
        <v>2454</v>
      </c>
      <c r="B5137" s="82"/>
      <c r="C5137" s="89"/>
      <c r="D5137" s="84">
        <f t="shared" si="182"/>
        <v>0</v>
      </c>
      <c r="E5137" s="84">
        <f t="shared" si="183"/>
        <v>0</v>
      </c>
    </row>
    <row r="5138" spans="1:5" x14ac:dyDescent="0.25">
      <c r="A5138" s="81" t="s">
        <v>2454</v>
      </c>
      <c r="B5138" s="85"/>
      <c r="C5138" s="88"/>
      <c r="D5138" s="87">
        <f t="shared" si="182"/>
        <v>0</v>
      </c>
      <c r="E5138" s="87">
        <f t="shared" si="183"/>
        <v>0</v>
      </c>
    </row>
    <row r="5139" spans="1:5" x14ac:dyDescent="0.25">
      <c r="A5139" s="81" t="s">
        <v>2454</v>
      </c>
      <c r="B5139" s="82"/>
      <c r="C5139" s="89"/>
      <c r="D5139" s="84">
        <f t="shared" si="182"/>
        <v>0</v>
      </c>
      <c r="E5139" s="84">
        <f t="shared" si="183"/>
        <v>0</v>
      </c>
    </row>
    <row r="5140" spans="1:5" x14ac:dyDescent="0.25">
      <c r="A5140" s="81" t="s">
        <v>2454</v>
      </c>
      <c r="B5140" s="90"/>
      <c r="C5140" s="91"/>
      <c r="D5140" s="92">
        <f t="shared" si="182"/>
        <v>0</v>
      </c>
      <c r="E5140" s="92">
        <f t="shared" si="183"/>
        <v>0</v>
      </c>
    </row>
    <row r="5141" spans="1:5" x14ac:dyDescent="0.25">
      <c r="A5141" s="81" t="s">
        <v>2454</v>
      </c>
      <c r="B5141" s="82"/>
      <c r="C5141" s="89"/>
      <c r="D5141" s="84">
        <f t="shared" si="182"/>
        <v>0</v>
      </c>
      <c r="E5141" s="84">
        <f t="shared" si="183"/>
        <v>0</v>
      </c>
    </row>
    <row r="5142" spans="1:5" x14ac:dyDescent="0.25">
      <c r="A5142" s="81" t="s">
        <v>2454</v>
      </c>
      <c r="B5142" s="85"/>
      <c r="C5142" s="88"/>
      <c r="D5142" s="87">
        <f t="shared" si="182"/>
        <v>0</v>
      </c>
      <c r="E5142" s="87">
        <f t="shared" si="183"/>
        <v>0</v>
      </c>
    </row>
    <row r="5143" spans="1:5" ht="15.75" thickBot="1" x14ac:dyDescent="0.3">
      <c r="A5143" s="81" t="s">
        <v>2454</v>
      </c>
      <c r="B5143" s="93"/>
      <c r="C5143" s="94"/>
      <c r="D5143" s="95">
        <f t="shared" si="182"/>
        <v>0</v>
      </c>
      <c r="E5143" s="95">
        <f t="shared" si="183"/>
        <v>0</v>
      </c>
    </row>
    <row r="5144" spans="1:5" ht="16.5" thickBot="1" x14ac:dyDescent="0.3">
      <c r="A5144" s="96" t="s">
        <v>2821</v>
      </c>
      <c r="B5144" s="97"/>
      <c r="C5144" s="97"/>
      <c r="D5144" s="98" t="s">
        <v>2822</v>
      </c>
      <c r="E5144" s="99">
        <v>1</v>
      </c>
    </row>
    <row r="5145" spans="1:5" ht="15.75" x14ac:dyDescent="0.25">
      <c r="A5145" s="100"/>
      <c r="B5145" s="97"/>
      <c r="C5145" s="101"/>
      <c r="D5145" s="102" t="s">
        <v>2823</v>
      </c>
      <c r="E5145" s="103" t="s">
        <v>2553</v>
      </c>
    </row>
    <row r="5146" spans="1:5" ht="15.75" x14ac:dyDescent="0.25">
      <c r="A5146" s="104"/>
      <c r="B5146" s="105"/>
      <c r="C5146" s="106"/>
      <c r="D5146" s="102" t="s">
        <v>2824</v>
      </c>
      <c r="E5146" s="107" t="s">
        <v>2825</v>
      </c>
    </row>
    <row r="5147" spans="1:5" ht="15.75" x14ac:dyDescent="0.25">
      <c r="A5147" s="108"/>
      <c r="B5147" s="105"/>
      <c r="C5147" s="106"/>
      <c r="D5147" s="102"/>
      <c r="E5147" s="109"/>
    </row>
    <row r="5148" spans="1:5" ht="16.5" thickBot="1" x14ac:dyDescent="0.3">
      <c r="A5148" s="108"/>
      <c r="B5148" s="105"/>
      <c r="C5148" s="106"/>
      <c r="D5148" s="110"/>
      <c r="E5148" s="111"/>
    </row>
    <row r="5149" spans="1:5" ht="15.75" x14ac:dyDescent="0.25">
      <c r="A5149" s="112"/>
      <c r="B5149" s="113"/>
      <c r="C5149" s="114"/>
      <c r="D5149" s="115" t="s">
        <v>2826</v>
      </c>
      <c r="E5149" s="116"/>
    </row>
    <row r="5150" spans="1:5" ht="15.75" x14ac:dyDescent="0.25">
      <c r="A5150" s="104"/>
      <c r="B5150" s="117"/>
      <c r="C5150" s="118"/>
      <c r="D5150" s="119" t="s">
        <v>2827</v>
      </c>
      <c r="E5150" s="120"/>
    </row>
    <row r="5151" spans="1:5" ht="15.75" x14ac:dyDescent="0.25">
      <c r="A5151" s="104"/>
      <c r="B5151" s="117"/>
      <c r="C5151" s="118"/>
      <c r="D5151" s="119" t="s">
        <v>2828</v>
      </c>
      <c r="E5151" s="120"/>
    </row>
    <row r="5152" spans="1:5" ht="15.75" x14ac:dyDescent="0.25">
      <c r="A5152" s="104"/>
      <c r="B5152" s="117"/>
      <c r="C5152" s="118"/>
      <c r="D5152" s="119"/>
      <c r="E5152" s="120"/>
    </row>
    <row r="5153" spans="1:5" ht="15.75" x14ac:dyDescent="0.25">
      <c r="A5153" s="121"/>
      <c r="B5153" s="117"/>
      <c r="C5153" s="118"/>
      <c r="D5153" s="119"/>
      <c r="E5153" s="120"/>
    </row>
    <row r="5154" spans="1:5" x14ac:dyDescent="0.25">
      <c r="A5154" s="121"/>
      <c r="B5154" s="122"/>
      <c r="C5154" s="123"/>
      <c r="D5154" s="122"/>
      <c r="E5154" s="123"/>
    </row>
    <row r="5155" spans="1:5" x14ac:dyDescent="0.25">
      <c r="A5155" s="121"/>
      <c r="B5155" s="122"/>
      <c r="C5155" s="123"/>
      <c r="D5155" s="122"/>
      <c r="E5155" s="123"/>
    </row>
    <row r="5156" spans="1:5" ht="15.75" thickBot="1" x14ac:dyDescent="0.3">
      <c r="A5156" s="121"/>
      <c r="B5156" s="122"/>
      <c r="C5156" s="123"/>
      <c r="D5156" s="124"/>
      <c r="E5156" s="125"/>
    </row>
    <row r="5157" spans="1:5" ht="15.75" x14ac:dyDescent="0.25">
      <c r="A5157" s="121"/>
      <c r="B5157" s="122"/>
      <c r="C5157" s="123"/>
      <c r="D5157" s="126" t="s">
        <v>2829</v>
      </c>
      <c r="E5157" s="123"/>
    </row>
    <row r="5158" spans="1:5" x14ac:dyDescent="0.25">
      <c r="A5158" s="121"/>
      <c r="B5158" s="122"/>
      <c r="C5158" s="123"/>
      <c r="D5158" s="122"/>
      <c r="E5158" s="123"/>
    </row>
    <row r="5159" spans="1:5" x14ac:dyDescent="0.25">
      <c r="A5159" s="121"/>
      <c r="B5159" s="122"/>
      <c r="C5159" s="123"/>
      <c r="D5159" s="122" t="s">
        <v>2830</v>
      </c>
      <c r="E5159" s="123"/>
    </row>
    <row r="5160" spans="1:5" ht="15.75" thickBot="1" x14ac:dyDescent="0.3">
      <c r="A5160" s="127"/>
      <c r="B5160" s="124"/>
      <c r="C5160" s="125"/>
      <c r="D5160" s="122" t="s">
        <v>2831</v>
      </c>
      <c r="E5160" s="123"/>
    </row>
    <row r="5161" spans="1:5" ht="15.75" x14ac:dyDescent="0.25">
      <c r="A5161" s="128" t="s">
        <v>2832</v>
      </c>
      <c r="B5161" s="129"/>
      <c r="C5161" s="129"/>
      <c r="D5161" s="121" t="s">
        <v>2833</v>
      </c>
      <c r="E5161" s="123"/>
    </row>
    <row r="5162" spans="1:5" ht="15.75" x14ac:dyDescent="0.25">
      <c r="A5162" s="130"/>
      <c r="B5162" s="131"/>
      <c r="C5162" s="131"/>
      <c r="D5162" s="132" t="s">
        <v>2834</v>
      </c>
      <c r="E5162" s="120"/>
    </row>
    <row r="5163" spans="1:5" ht="77.25" x14ac:dyDescent="0.25">
      <c r="A5163" s="130"/>
      <c r="B5163" s="131"/>
      <c r="C5163" s="131"/>
      <c r="D5163" s="133" t="s">
        <v>2835</v>
      </c>
      <c r="E5163" s="134"/>
    </row>
    <row r="5164" spans="1:5" x14ac:dyDescent="0.25">
      <c r="A5164" s="130"/>
      <c r="B5164" s="129"/>
      <c r="C5164" s="129"/>
      <c r="D5164" s="135" t="s">
        <v>2836</v>
      </c>
      <c r="E5164" s="136"/>
    </row>
    <row r="5165" spans="1:5" x14ac:dyDescent="0.25">
      <c r="A5165" s="130"/>
      <c r="B5165" s="129"/>
      <c r="C5165" s="129"/>
      <c r="D5165" s="137"/>
      <c r="E5165" s="136"/>
    </row>
    <row r="5166" spans="1:5" x14ac:dyDescent="0.25">
      <c r="A5166" s="130"/>
      <c r="B5166" s="129"/>
      <c r="C5166" s="129"/>
      <c r="D5166" s="121"/>
      <c r="E5166" s="123"/>
    </row>
    <row r="5167" spans="1:5" x14ac:dyDescent="0.25">
      <c r="A5167" s="130"/>
      <c r="B5167" s="129"/>
      <c r="C5167" s="129"/>
      <c r="D5167" s="121"/>
      <c r="E5167" s="123"/>
    </row>
    <row r="5168" spans="1:5" x14ac:dyDescent="0.25">
      <c r="A5168" s="130"/>
      <c r="B5168" s="129"/>
      <c r="C5168" s="129"/>
      <c r="D5168" s="121"/>
      <c r="E5168" s="123"/>
    </row>
    <row r="5169" spans="1:5" ht="15.75" thickBot="1" x14ac:dyDescent="0.3">
      <c r="A5169" s="130"/>
      <c r="B5169" s="129"/>
      <c r="C5169" s="129"/>
      <c r="D5169" s="121"/>
      <c r="E5169" s="123"/>
    </row>
    <row r="5170" spans="1:5" ht="15.75" x14ac:dyDescent="0.25">
      <c r="A5170" s="130"/>
      <c r="B5170" s="129"/>
      <c r="C5170" s="129"/>
      <c r="D5170" s="138" t="s">
        <v>2837</v>
      </c>
      <c r="E5170" s="139">
        <f>SUM(E5125:E5143)</f>
        <v>3.4837796097140106</v>
      </c>
    </row>
    <row r="5171" spans="1:5" ht="15.75" x14ac:dyDescent="0.25">
      <c r="A5171" s="130"/>
      <c r="B5171" s="129"/>
      <c r="C5171" s="129"/>
      <c r="D5171" s="138" t="s">
        <v>2822</v>
      </c>
      <c r="E5171" s="140">
        <f>E5144</f>
        <v>1</v>
      </c>
    </row>
    <row r="5172" spans="1:5" ht="15.75" x14ac:dyDescent="0.25">
      <c r="A5172" s="130"/>
      <c r="B5172" s="129"/>
      <c r="C5172" s="129"/>
      <c r="D5172" s="138" t="s">
        <v>2838</v>
      </c>
      <c r="E5172" s="141">
        <f>E5170/E5171</f>
        <v>3.4837796097140106</v>
      </c>
    </row>
    <row r="5173" spans="1:5" ht="15.75" x14ac:dyDescent="0.25">
      <c r="A5173" s="130"/>
      <c r="B5173" s="129"/>
      <c r="C5173" s="129"/>
      <c r="D5173" s="138" t="s">
        <v>2839</v>
      </c>
      <c r="E5173" s="141">
        <v>0.2</v>
      </c>
    </row>
    <row r="5174" spans="1:5" ht="15.75" x14ac:dyDescent="0.25">
      <c r="A5174" s="130"/>
      <c r="B5174" s="129"/>
      <c r="C5174" s="129"/>
      <c r="D5174" s="138" t="s">
        <v>2840</v>
      </c>
      <c r="E5174" s="141">
        <f>E5172+E5173</f>
        <v>3.6837796097140107</v>
      </c>
    </row>
    <row r="5175" spans="1:5" ht="15.75" x14ac:dyDescent="0.25">
      <c r="A5175" s="130"/>
      <c r="B5175" s="129"/>
      <c r="C5175" s="129"/>
      <c r="D5175" s="138" t="s">
        <v>2841</v>
      </c>
      <c r="E5175" s="142">
        <v>12</v>
      </c>
    </row>
    <row r="5176" spans="1:5" ht="16.5" thickBot="1" x14ac:dyDescent="0.3">
      <c r="A5176" s="143"/>
      <c r="B5176" s="144"/>
      <c r="C5176" s="144"/>
      <c r="D5176" s="138" t="s">
        <v>2842</v>
      </c>
      <c r="E5176" s="145">
        <f>E5174/E5175</f>
        <v>0.30698163414283425</v>
      </c>
    </row>
    <row r="5177" spans="1:5" ht="15.75" thickBot="1" x14ac:dyDescent="0.3">
      <c r="A5177" s="146"/>
      <c r="B5177" s="147"/>
      <c r="C5177" s="148"/>
      <c r="D5177" s="148"/>
      <c r="E5177" s="149"/>
    </row>
    <row r="5178" spans="1:5" ht="30" x14ac:dyDescent="0.4">
      <c r="A5178" s="70" t="s">
        <v>2814</v>
      </c>
      <c r="B5178" s="155" t="s">
        <v>2947</v>
      </c>
      <c r="C5178" s="154"/>
      <c r="D5178" s="72"/>
      <c r="E5178" s="73"/>
    </row>
    <row r="5179" spans="1:5" ht="15.75" thickBot="1" x14ac:dyDescent="0.3">
      <c r="A5179" s="74"/>
      <c r="B5179" s="75"/>
      <c r="C5179" s="75"/>
      <c r="D5179" s="75"/>
      <c r="E5179" s="76"/>
    </row>
    <row r="5180" spans="1:5" ht="15.75" thickBot="1" x14ac:dyDescent="0.3">
      <c r="A5180" s="77" t="s">
        <v>2816</v>
      </c>
      <c r="B5180" s="78" t="s">
        <v>2817</v>
      </c>
      <c r="C5180" s="79" t="s">
        <v>2818</v>
      </c>
      <c r="D5180" s="79" t="s">
        <v>2819</v>
      </c>
      <c r="E5180" s="80" t="s">
        <v>2820</v>
      </c>
    </row>
    <row r="5181" spans="1:5" ht="15.75" x14ac:dyDescent="0.25">
      <c r="A5181" s="81" t="s">
        <v>1455</v>
      </c>
      <c r="B5181" s="82">
        <v>1</v>
      </c>
      <c r="C5181" s="83"/>
      <c r="D5181" s="84">
        <f t="shared" ref="D5181:D5199" si="184">IF($A5181&lt;&gt;"",VLOOKUP($A5181,PRODUITS_ET_RECETTES,4,FALSE),"")</f>
        <v>23.11</v>
      </c>
      <c r="E5181" s="84">
        <f t="shared" ref="E5181:E5199" si="185">SUM(B5181*D5181)</f>
        <v>23.11</v>
      </c>
    </row>
    <row r="5182" spans="1:5" ht="15.75" x14ac:dyDescent="0.25">
      <c r="A5182" s="81" t="s">
        <v>908</v>
      </c>
      <c r="B5182" s="85">
        <v>1</v>
      </c>
      <c r="C5182" s="86"/>
      <c r="D5182" s="87">
        <f t="shared" si="184"/>
        <v>4.96</v>
      </c>
      <c r="E5182" s="87">
        <f t="shared" si="185"/>
        <v>4.96</v>
      </c>
    </row>
    <row r="5183" spans="1:5" ht="15.75" x14ac:dyDescent="0.25">
      <c r="A5183" s="81" t="s">
        <v>1389</v>
      </c>
      <c r="B5183" s="82">
        <v>1</v>
      </c>
      <c r="C5183" s="83"/>
      <c r="D5183" s="84">
        <f t="shared" si="184"/>
        <v>10.913</v>
      </c>
      <c r="E5183" s="84">
        <f t="shared" si="185"/>
        <v>10.913</v>
      </c>
    </row>
    <row r="5184" spans="1:5" ht="15.75" x14ac:dyDescent="0.25">
      <c r="A5184" s="81" t="s">
        <v>1742</v>
      </c>
      <c r="B5184" s="85">
        <v>0.3</v>
      </c>
      <c r="C5184" s="86"/>
      <c r="D5184" s="87">
        <f t="shared" si="184"/>
        <v>3.31</v>
      </c>
      <c r="E5184" s="87">
        <f t="shared" si="185"/>
        <v>0.99299999999999999</v>
      </c>
    </row>
    <row r="5185" spans="1:5" ht="15.75" x14ac:dyDescent="0.25">
      <c r="A5185" s="81" t="s">
        <v>2144</v>
      </c>
      <c r="B5185" s="82">
        <v>0.02</v>
      </c>
      <c r="C5185" s="83"/>
      <c r="D5185" s="84">
        <f t="shared" si="184"/>
        <v>3.5859788359788363</v>
      </c>
      <c r="E5185" s="84">
        <f t="shared" si="185"/>
        <v>7.1719576719576725E-2</v>
      </c>
    </row>
    <row r="5186" spans="1:5" x14ac:dyDescent="0.25">
      <c r="A5186" s="81" t="s">
        <v>1580</v>
      </c>
      <c r="B5186" s="85">
        <v>0.01</v>
      </c>
      <c r="C5186" s="88"/>
      <c r="D5186" s="87">
        <f t="shared" si="184"/>
        <v>7.18</v>
      </c>
      <c r="E5186" s="87">
        <f t="shared" si="185"/>
        <v>7.1800000000000003E-2</v>
      </c>
    </row>
    <row r="5187" spans="1:5" x14ac:dyDescent="0.25">
      <c r="A5187" s="81" t="s">
        <v>2454</v>
      </c>
      <c r="B5187" s="82"/>
      <c r="C5187" s="89"/>
      <c r="D5187" s="84">
        <f t="shared" si="184"/>
        <v>0</v>
      </c>
      <c r="E5187" s="84">
        <f t="shared" si="185"/>
        <v>0</v>
      </c>
    </row>
    <row r="5188" spans="1:5" x14ac:dyDescent="0.25">
      <c r="A5188" s="81" t="s">
        <v>2454</v>
      </c>
      <c r="B5188" s="85"/>
      <c r="C5188" s="88"/>
      <c r="D5188" s="87">
        <f t="shared" si="184"/>
        <v>0</v>
      </c>
      <c r="E5188" s="87">
        <f t="shared" si="185"/>
        <v>0</v>
      </c>
    </row>
    <row r="5189" spans="1:5" x14ac:dyDescent="0.25">
      <c r="A5189" s="81" t="s">
        <v>2454</v>
      </c>
      <c r="B5189" s="82"/>
      <c r="C5189" s="89"/>
      <c r="D5189" s="84">
        <f t="shared" si="184"/>
        <v>0</v>
      </c>
      <c r="E5189" s="84">
        <f t="shared" si="185"/>
        <v>0</v>
      </c>
    </row>
    <row r="5190" spans="1:5" x14ac:dyDescent="0.25">
      <c r="A5190" s="81" t="s">
        <v>2454</v>
      </c>
      <c r="B5190" s="85"/>
      <c r="C5190" s="88"/>
      <c r="D5190" s="87">
        <f t="shared" si="184"/>
        <v>0</v>
      </c>
      <c r="E5190" s="87">
        <f t="shared" si="185"/>
        <v>0</v>
      </c>
    </row>
    <row r="5191" spans="1:5" x14ac:dyDescent="0.25">
      <c r="A5191" s="81" t="s">
        <v>2454</v>
      </c>
      <c r="B5191" s="82"/>
      <c r="C5191" s="89"/>
      <c r="D5191" s="84">
        <f t="shared" si="184"/>
        <v>0</v>
      </c>
      <c r="E5191" s="84">
        <f t="shared" si="185"/>
        <v>0</v>
      </c>
    </row>
    <row r="5192" spans="1:5" x14ac:dyDescent="0.25">
      <c r="A5192" s="81" t="s">
        <v>2454</v>
      </c>
      <c r="B5192" s="85"/>
      <c r="C5192" s="88"/>
      <c r="D5192" s="87">
        <f t="shared" si="184"/>
        <v>0</v>
      </c>
      <c r="E5192" s="87">
        <f t="shared" si="185"/>
        <v>0</v>
      </c>
    </row>
    <row r="5193" spans="1:5" x14ac:dyDescent="0.25">
      <c r="A5193" s="81" t="s">
        <v>2454</v>
      </c>
      <c r="B5193" s="82"/>
      <c r="C5193" s="89"/>
      <c r="D5193" s="84">
        <f t="shared" si="184"/>
        <v>0</v>
      </c>
      <c r="E5193" s="84">
        <f t="shared" si="185"/>
        <v>0</v>
      </c>
    </row>
    <row r="5194" spans="1:5" x14ac:dyDescent="0.25">
      <c r="A5194" s="81" t="s">
        <v>2454</v>
      </c>
      <c r="B5194" s="85"/>
      <c r="C5194" s="88"/>
      <c r="D5194" s="87">
        <f t="shared" si="184"/>
        <v>0</v>
      </c>
      <c r="E5194" s="87">
        <f t="shared" si="185"/>
        <v>0</v>
      </c>
    </row>
    <row r="5195" spans="1:5" x14ac:dyDescent="0.25">
      <c r="A5195" s="81" t="s">
        <v>2454</v>
      </c>
      <c r="B5195" s="82"/>
      <c r="C5195" s="89"/>
      <c r="D5195" s="84">
        <f t="shared" si="184"/>
        <v>0</v>
      </c>
      <c r="E5195" s="84">
        <f t="shared" si="185"/>
        <v>0</v>
      </c>
    </row>
    <row r="5196" spans="1:5" x14ac:dyDescent="0.25">
      <c r="A5196" s="81" t="s">
        <v>2454</v>
      </c>
      <c r="B5196" s="90"/>
      <c r="C5196" s="91"/>
      <c r="D5196" s="92">
        <f t="shared" si="184"/>
        <v>0</v>
      </c>
      <c r="E5196" s="92">
        <f t="shared" si="185"/>
        <v>0</v>
      </c>
    </row>
    <row r="5197" spans="1:5" x14ac:dyDescent="0.25">
      <c r="A5197" s="81" t="s">
        <v>2454</v>
      </c>
      <c r="B5197" s="82"/>
      <c r="C5197" s="89"/>
      <c r="D5197" s="84">
        <f t="shared" si="184"/>
        <v>0</v>
      </c>
      <c r="E5197" s="84">
        <f t="shared" si="185"/>
        <v>0</v>
      </c>
    </row>
    <row r="5198" spans="1:5" x14ac:dyDescent="0.25">
      <c r="A5198" s="81" t="s">
        <v>2454</v>
      </c>
      <c r="B5198" s="85"/>
      <c r="C5198" s="88"/>
      <c r="D5198" s="87">
        <f t="shared" si="184"/>
        <v>0</v>
      </c>
      <c r="E5198" s="87">
        <f t="shared" si="185"/>
        <v>0</v>
      </c>
    </row>
    <row r="5199" spans="1:5" ht="15.75" thickBot="1" x14ac:dyDescent="0.3">
      <c r="A5199" s="81" t="s">
        <v>2454</v>
      </c>
      <c r="B5199" s="93"/>
      <c r="C5199" s="94"/>
      <c r="D5199" s="95">
        <f t="shared" si="184"/>
        <v>0</v>
      </c>
      <c r="E5199" s="95">
        <f t="shared" si="185"/>
        <v>0</v>
      </c>
    </row>
    <row r="5200" spans="1:5" ht="16.5" thickBot="1" x14ac:dyDescent="0.3">
      <c r="A5200" s="96" t="s">
        <v>2821</v>
      </c>
      <c r="B5200" s="97"/>
      <c r="C5200" s="97"/>
      <c r="D5200" s="98" t="s">
        <v>2822</v>
      </c>
      <c r="E5200" s="99">
        <v>30</v>
      </c>
    </row>
    <row r="5201" spans="1:5" ht="15.75" x14ac:dyDescent="0.25">
      <c r="A5201" s="100"/>
      <c r="B5201" s="97"/>
      <c r="C5201" s="101"/>
      <c r="D5201" s="102" t="s">
        <v>2823</v>
      </c>
      <c r="E5201" s="103" t="s">
        <v>2551</v>
      </c>
    </row>
    <row r="5202" spans="1:5" ht="15.75" x14ac:dyDescent="0.25">
      <c r="A5202" s="104"/>
      <c r="B5202" s="105"/>
      <c r="C5202" s="106"/>
      <c r="D5202" s="102" t="s">
        <v>2824</v>
      </c>
      <c r="E5202" s="107" t="s">
        <v>2825</v>
      </c>
    </row>
    <row r="5203" spans="1:5" ht="15.75" x14ac:dyDescent="0.25">
      <c r="A5203" s="108"/>
      <c r="B5203" s="105"/>
      <c r="C5203" s="106"/>
      <c r="D5203" s="102"/>
      <c r="E5203" s="109"/>
    </row>
    <row r="5204" spans="1:5" ht="16.5" thickBot="1" x14ac:dyDescent="0.3">
      <c r="A5204" s="108"/>
      <c r="B5204" s="105"/>
      <c r="C5204" s="106"/>
      <c r="D5204" s="110"/>
      <c r="E5204" s="111"/>
    </row>
    <row r="5205" spans="1:5" ht="15.75" x14ac:dyDescent="0.25">
      <c r="A5205" s="112"/>
      <c r="B5205" s="113"/>
      <c r="C5205" s="114"/>
      <c r="D5205" s="115" t="s">
        <v>2826</v>
      </c>
      <c r="E5205" s="116"/>
    </row>
    <row r="5206" spans="1:5" ht="15.75" x14ac:dyDescent="0.25">
      <c r="A5206" s="104"/>
      <c r="B5206" s="117"/>
      <c r="C5206" s="118"/>
      <c r="D5206" s="119" t="s">
        <v>2827</v>
      </c>
      <c r="E5206" s="120"/>
    </row>
    <row r="5207" spans="1:5" ht="15.75" x14ac:dyDescent="0.25">
      <c r="A5207" s="104"/>
      <c r="B5207" s="117"/>
      <c r="C5207" s="118"/>
      <c r="D5207" s="119" t="s">
        <v>2828</v>
      </c>
      <c r="E5207" s="120"/>
    </row>
    <row r="5208" spans="1:5" ht="15.75" x14ac:dyDescent="0.25">
      <c r="A5208" s="104"/>
      <c r="B5208" s="117"/>
      <c r="C5208" s="118"/>
      <c r="D5208" s="119"/>
      <c r="E5208" s="120"/>
    </row>
    <row r="5209" spans="1:5" ht="15.75" x14ac:dyDescent="0.25">
      <c r="A5209" s="121"/>
      <c r="B5209" s="117"/>
      <c r="C5209" s="118"/>
      <c r="D5209" s="119"/>
      <c r="E5209" s="120"/>
    </row>
    <row r="5210" spans="1:5" x14ac:dyDescent="0.25">
      <c r="A5210" s="121"/>
      <c r="B5210" s="122"/>
      <c r="C5210" s="123"/>
      <c r="D5210" s="122"/>
      <c r="E5210" s="123"/>
    </row>
    <row r="5211" spans="1:5" x14ac:dyDescent="0.25">
      <c r="A5211" s="121"/>
      <c r="B5211" s="122"/>
      <c r="C5211" s="123"/>
      <c r="D5211" s="122"/>
      <c r="E5211" s="123"/>
    </row>
    <row r="5212" spans="1:5" ht="15.75" thickBot="1" x14ac:dyDescent="0.3">
      <c r="A5212" s="121"/>
      <c r="B5212" s="122"/>
      <c r="C5212" s="123"/>
      <c r="D5212" s="124"/>
      <c r="E5212" s="125"/>
    </row>
    <row r="5213" spans="1:5" ht="15.75" x14ac:dyDescent="0.25">
      <c r="A5213" s="121"/>
      <c r="B5213" s="122"/>
      <c r="C5213" s="123"/>
      <c r="D5213" s="126" t="s">
        <v>2829</v>
      </c>
      <c r="E5213" s="123"/>
    </row>
    <row r="5214" spans="1:5" x14ac:dyDescent="0.25">
      <c r="A5214" s="121"/>
      <c r="B5214" s="122"/>
      <c r="C5214" s="123"/>
      <c r="D5214" s="122"/>
      <c r="E5214" s="123"/>
    </row>
    <row r="5215" spans="1:5" x14ac:dyDescent="0.25">
      <c r="A5215" s="121"/>
      <c r="B5215" s="122"/>
      <c r="C5215" s="123"/>
      <c r="D5215" s="122" t="s">
        <v>2830</v>
      </c>
      <c r="E5215" s="123"/>
    </row>
    <row r="5216" spans="1:5" ht="15.75" thickBot="1" x14ac:dyDescent="0.3">
      <c r="A5216" s="127"/>
      <c r="B5216" s="124"/>
      <c r="C5216" s="125"/>
      <c r="D5216" s="122" t="s">
        <v>2831</v>
      </c>
      <c r="E5216" s="123"/>
    </row>
    <row r="5217" spans="1:5" ht="15.75" x14ac:dyDescent="0.25">
      <c r="A5217" s="128" t="s">
        <v>2832</v>
      </c>
      <c r="B5217" s="129"/>
      <c r="C5217" s="129"/>
      <c r="D5217" s="121" t="s">
        <v>2833</v>
      </c>
      <c r="E5217" s="123"/>
    </row>
    <row r="5218" spans="1:5" ht="15.75" x14ac:dyDescent="0.25">
      <c r="A5218" s="130"/>
      <c r="B5218" s="131"/>
      <c r="C5218" s="131"/>
      <c r="D5218" s="132" t="s">
        <v>2834</v>
      </c>
      <c r="E5218" s="120"/>
    </row>
    <row r="5219" spans="1:5" ht="77.25" x14ac:dyDescent="0.25">
      <c r="A5219" s="130"/>
      <c r="B5219" s="131"/>
      <c r="C5219" s="131"/>
      <c r="D5219" s="133" t="s">
        <v>2835</v>
      </c>
      <c r="E5219" s="134"/>
    </row>
    <row r="5220" spans="1:5" x14ac:dyDescent="0.25">
      <c r="A5220" s="130"/>
      <c r="B5220" s="129"/>
      <c r="C5220" s="129"/>
      <c r="D5220" s="135" t="s">
        <v>2836</v>
      </c>
      <c r="E5220" s="136"/>
    </row>
    <row r="5221" spans="1:5" x14ac:dyDescent="0.25">
      <c r="A5221" s="130"/>
      <c r="B5221" s="129"/>
      <c r="C5221" s="129"/>
      <c r="D5221" s="137"/>
      <c r="E5221" s="136"/>
    </row>
    <row r="5222" spans="1:5" x14ac:dyDescent="0.25">
      <c r="A5222" s="130"/>
      <c r="B5222" s="129"/>
      <c r="C5222" s="129"/>
      <c r="D5222" s="121"/>
      <c r="E5222" s="123"/>
    </row>
    <row r="5223" spans="1:5" x14ac:dyDescent="0.25">
      <c r="A5223" s="130"/>
      <c r="B5223" s="129"/>
      <c r="C5223" s="129"/>
      <c r="D5223" s="121"/>
      <c r="E5223" s="123"/>
    </row>
    <row r="5224" spans="1:5" x14ac:dyDescent="0.25">
      <c r="A5224" s="130"/>
      <c r="B5224" s="129"/>
      <c r="C5224" s="129"/>
      <c r="D5224" s="121"/>
      <c r="E5224" s="123"/>
    </row>
    <row r="5225" spans="1:5" ht="15.75" thickBot="1" x14ac:dyDescent="0.3">
      <c r="A5225" s="130"/>
      <c r="B5225" s="129"/>
      <c r="C5225" s="129"/>
      <c r="D5225" s="121"/>
      <c r="E5225" s="123"/>
    </row>
    <row r="5226" spans="1:5" ht="15.75" x14ac:dyDescent="0.25">
      <c r="A5226" s="130"/>
      <c r="B5226" s="129"/>
      <c r="C5226" s="129"/>
      <c r="D5226" s="138" t="s">
        <v>2837</v>
      </c>
      <c r="E5226" s="139">
        <f>SUM(E5181:E5199)</f>
        <v>40.119519576719583</v>
      </c>
    </row>
    <row r="5227" spans="1:5" ht="15.75" x14ac:dyDescent="0.25">
      <c r="A5227" s="130"/>
      <c r="B5227" s="129"/>
      <c r="C5227" s="129"/>
      <c r="D5227" s="138" t="s">
        <v>2822</v>
      </c>
      <c r="E5227" s="140">
        <f>E5200</f>
        <v>30</v>
      </c>
    </row>
    <row r="5228" spans="1:5" ht="15.75" x14ac:dyDescent="0.25">
      <c r="A5228" s="130"/>
      <c r="B5228" s="129"/>
      <c r="C5228" s="129"/>
      <c r="D5228" s="138" t="s">
        <v>2838</v>
      </c>
      <c r="E5228" s="141">
        <f>E5226/E5227</f>
        <v>1.337317319223986</v>
      </c>
    </row>
    <row r="5229" spans="1:5" ht="15.75" x14ac:dyDescent="0.25">
      <c r="A5229" s="130"/>
      <c r="B5229" s="129"/>
      <c r="C5229" s="129"/>
      <c r="D5229" s="138" t="s">
        <v>2839</v>
      </c>
      <c r="E5229" s="141">
        <v>0.2</v>
      </c>
    </row>
    <row r="5230" spans="1:5" ht="15.75" x14ac:dyDescent="0.25">
      <c r="A5230" s="130"/>
      <c r="B5230" s="129"/>
      <c r="C5230" s="129"/>
      <c r="D5230" s="138" t="s">
        <v>2840</v>
      </c>
      <c r="E5230" s="141">
        <f>E5228+E5229</f>
        <v>1.537317319223986</v>
      </c>
    </row>
    <row r="5231" spans="1:5" ht="15.75" x14ac:dyDescent="0.25">
      <c r="A5231" s="130"/>
      <c r="B5231" s="129"/>
      <c r="C5231" s="129"/>
      <c r="D5231" s="138" t="s">
        <v>2841</v>
      </c>
      <c r="E5231" s="142">
        <v>6</v>
      </c>
    </row>
    <row r="5232" spans="1:5" ht="16.5" thickBot="1" x14ac:dyDescent="0.3">
      <c r="A5232" s="143"/>
      <c r="B5232" s="144"/>
      <c r="C5232" s="144"/>
      <c r="D5232" s="138" t="s">
        <v>2842</v>
      </c>
      <c r="E5232" s="145">
        <f>E5230/E5231</f>
        <v>0.25621955320399764</v>
      </c>
    </row>
    <row r="5233" spans="1:5" ht="15.75" thickBot="1" x14ac:dyDescent="0.3">
      <c r="A5233" s="146"/>
      <c r="B5233" s="147"/>
      <c r="C5233" s="148"/>
      <c r="D5233" s="148"/>
      <c r="E5233" s="149"/>
    </row>
    <row r="5234" spans="1:5" ht="30" x14ac:dyDescent="0.4">
      <c r="A5234" s="70" t="s">
        <v>2814</v>
      </c>
      <c r="B5234" s="155" t="s">
        <v>2948</v>
      </c>
      <c r="C5234" s="154"/>
      <c r="D5234" s="72"/>
      <c r="E5234" s="73"/>
    </row>
    <row r="5235" spans="1:5" ht="15.75" thickBot="1" x14ac:dyDescent="0.3">
      <c r="A5235" s="74"/>
      <c r="B5235" s="75"/>
      <c r="C5235" s="75"/>
      <c r="D5235" s="75"/>
      <c r="E5235" s="76"/>
    </row>
    <row r="5236" spans="1:5" ht="15.75" thickBot="1" x14ac:dyDescent="0.3">
      <c r="A5236" s="77" t="s">
        <v>2816</v>
      </c>
      <c r="B5236" s="78" t="s">
        <v>2817</v>
      </c>
      <c r="C5236" s="79" t="s">
        <v>2818</v>
      </c>
      <c r="D5236" s="79" t="s">
        <v>2819</v>
      </c>
      <c r="E5236" s="80" t="s">
        <v>2820</v>
      </c>
    </row>
    <row r="5237" spans="1:5" ht="15.75" x14ac:dyDescent="0.25">
      <c r="A5237" s="81" t="s">
        <v>1784</v>
      </c>
      <c r="B5237" s="82">
        <v>0.5</v>
      </c>
      <c r="C5237" s="83"/>
      <c r="D5237" s="84">
        <f t="shared" ref="D5237:D5255" si="186">IF($A5237&lt;&gt;"",VLOOKUP($A5237,PRODUITS_ET_RECETTES,4,FALSE),"")</f>
        <v>5.19</v>
      </c>
      <c r="E5237" s="84">
        <f t="shared" ref="E5237:E5255" si="187">SUM(B5237*D5237)</f>
        <v>2.5950000000000002</v>
      </c>
    </row>
    <row r="5238" spans="1:5" ht="15.75" x14ac:dyDescent="0.25">
      <c r="A5238" s="81" t="s">
        <v>1177</v>
      </c>
      <c r="B5238" s="85">
        <v>0.3</v>
      </c>
      <c r="C5238" s="86"/>
      <c r="D5238" s="87">
        <f t="shared" si="186"/>
        <v>2.75</v>
      </c>
      <c r="E5238" s="87">
        <f t="shared" si="187"/>
        <v>0.82499999999999996</v>
      </c>
    </row>
    <row r="5239" spans="1:5" ht="15.75" x14ac:dyDescent="0.25">
      <c r="A5239" s="81" t="s">
        <v>2361</v>
      </c>
      <c r="B5239" s="82">
        <v>0.05</v>
      </c>
      <c r="C5239" s="83"/>
      <c r="D5239" s="84">
        <f t="shared" si="186"/>
        <v>4.9300000000000006</v>
      </c>
      <c r="E5239" s="84">
        <f t="shared" si="187"/>
        <v>0.24650000000000005</v>
      </c>
    </row>
    <row r="5240" spans="1:5" ht="15.75" x14ac:dyDescent="0.25">
      <c r="A5240" s="81" t="s">
        <v>1740</v>
      </c>
      <c r="B5240" s="85">
        <v>0.05</v>
      </c>
      <c r="C5240" s="86"/>
      <c r="D5240" s="87">
        <f t="shared" si="186"/>
        <v>3.125</v>
      </c>
      <c r="E5240" s="87">
        <f t="shared" si="187"/>
        <v>0.15625</v>
      </c>
    </row>
    <row r="5241" spans="1:5" ht="15.75" x14ac:dyDescent="0.25">
      <c r="A5241" s="81" t="s">
        <v>2503</v>
      </c>
      <c r="B5241" s="82">
        <v>7.0000000000000007E-2</v>
      </c>
      <c r="C5241" s="83"/>
      <c r="D5241" s="84">
        <f t="shared" si="186"/>
        <v>3.6427362992176477</v>
      </c>
      <c r="E5241" s="84">
        <f t="shared" si="187"/>
        <v>0.25499154094523535</v>
      </c>
    </row>
    <row r="5242" spans="1:5" x14ac:dyDescent="0.25">
      <c r="A5242" s="81" t="s">
        <v>1676</v>
      </c>
      <c r="B5242" s="85">
        <v>5.0000000000000001E-3</v>
      </c>
      <c r="C5242" s="88"/>
      <c r="D5242" s="87">
        <f t="shared" si="186"/>
        <v>13.3</v>
      </c>
      <c r="E5242" s="87">
        <f t="shared" si="187"/>
        <v>6.6500000000000004E-2</v>
      </c>
    </row>
    <row r="5243" spans="1:5" x14ac:dyDescent="0.25">
      <c r="A5243" s="81" t="s">
        <v>473</v>
      </c>
      <c r="B5243" s="82"/>
      <c r="C5243" s="89"/>
      <c r="D5243" s="84">
        <f t="shared" si="186"/>
        <v>0.33695652173913043</v>
      </c>
      <c r="E5243" s="84">
        <f t="shared" si="187"/>
        <v>0</v>
      </c>
    </row>
    <row r="5244" spans="1:5" x14ac:dyDescent="0.25">
      <c r="A5244" s="81" t="s">
        <v>1104</v>
      </c>
      <c r="B5244" s="85"/>
      <c r="C5244" s="88"/>
      <c r="D5244" s="87">
        <f t="shared" si="186"/>
        <v>7.5</v>
      </c>
      <c r="E5244" s="87">
        <f t="shared" si="187"/>
        <v>0</v>
      </c>
    </row>
    <row r="5245" spans="1:5" x14ac:dyDescent="0.25">
      <c r="A5245" s="81" t="s">
        <v>15</v>
      </c>
      <c r="B5245" s="82"/>
      <c r="C5245" s="89"/>
      <c r="D5245" s="84">
        <f t="shared" si="186"/>
        <v>4.2079646017699117</v>
      </c>
      <c r="E5245" s="84">
        <f t="shared" si="187"/>
        <v>0</v>
      </c>
    </row>
    <row r="5246" spans="1:5" x14ac:dyDescent="0.25">
      <c r="A5246" s="81" t="s">
        <v>795</v>
      </c>
      <c r="B5246" s="85"/>
      <c r="C5246" s="88"/>
      <c r="D5246" s="87">
        <f t="shared" si="186"/>
        <v>11.5</v>
      </c>
      <c r="E5246" s="87">
        <f t="shared" si="187"/>
        <v>0</v>
      </c>
    </row>
    <row r="5247" spans="1:5" x14ac:dyDescent="0.25">
      <c r="A5247" s="81" t="s">
        <v>496</v>
      </c>
      <c r="B5247" s="82"/>
      <c r="C5247" s="89"/>
      <c r="D5247" s="84">
        <f t="shared" si="186"/>
        <v>1.1458333333333333</v>
      </c>
      <c r="E5247" s="84">
        <f t="shared" si="187"/>
        <v>0</v>
      </c>
    </row>
    <row r="5248" spans="1:5" x14ac:dyDescent="0.25">
      <c r="A5248" s="81" t="s">
        <v>329</v>
      </c>
      <c r="B5248" s="85"/>
      <c r="C5248" s="88"/>
      <c r="D5248" s="87">
        <f t="shared" si="186"/>
        <v>11.504424778761063</v>
      </c>
      <c r="E5248" s="87">
        <f t="shared" si="187"/>
        <v>0</v>
      </c>
    </row>
    <row r="5249" spans="1:5" x14ac:dyDescent="0.25">
      <c r="A5249" s="81" t="s">
        <v>2454</v>
      </c>
      <c r="B5249" s="82"/>
      <c r="C5249" s="89"/>
      <c r="D5249" s="84">
        <f t="shared" si="186"/>
        <v>0</v>
      </c>
      <c r="E5249" s="84">
        <f t="shared" si="187"/>
        <v>0</v>
      </c>
    </row>
    <row r="5250" spans="1:5" x14ac:dyDescent="0.25">
      <c r="A5250" s="81" t="s">
        <v>2454</v>
      </c>
      <c r="B5250" s="85"/>
      <c r="C5250" s="88"/>
      <c r="D5250" s="87">
        <f t="shared" si="186"/>
        <v>0</v>
      </c>
      <c r="E5250" s="87">
        <f t="shared" si="187"/>
        <v>0</v>
      </c>
    </row>
    <row r="5251" spans="1:5" x14ac:dyDescent="0.25">
      <c r="A5251" s="81" t="s">
        <v>2454</v>
      </c>
      <c r="B5251" s="82"/>
      <c r="C5251" s="89"/>
      <c r="D5251" s="84">
        <f t="shared" si="186"/>
        <v>0</v>
      </c>
      <c r="E5251" s="84">
        <f t="shared" si="187"/>
        <v>0</v>
      </c>
    </row>
    <row r="5252" spans="1:5" x14ac:dyDescent="0.25">
      <c r="A5252" s="81" t="s">
        <v>2454</v>
      </c>
      <c r="B5252" s="90"/>
      <c r="C5252" s="91"/>
      <c r="D5252" s="92">
        <f t="shared" si="186"/>
        <v>0</v>
      </c>
      <c r="E5252" s="92">
        <f t="shared" si="187"/>
        <v>0</v>
      </c>
    </row>
    <row r="5253" spans="1:5" x14ac:dyDescent="0.25">
      <c r="A5253" s="81" t="s">
        <v>2454</v>
      </c>
      <c r="B5253" s="82"/>
      <c r="C5253" s="89"/>
      <c r="D5253" s="84">
        <f t="shared" si="186"/>
        <v>0</v>
      </c>
      <c r="E5253" s="84">
        <f t="shared" si="187"/>
        <v>0</v>
      </c>
    </row>
    <row r="5254" spans="1:5" x14ac:dyDescent="0.25">
      <c r="A5254" s="81" t="s">
        <v>2454</v>
      </c>
      <c r="B5254" s="85"/>
      <c r="C5254" s="88"/>
      <c r="D5254" s="87">
        <f t="shared" si="186"/>
        <v>0</v>
      </c>
      <c r="E5254" s="87">
        <f t="shared" si="187"/>
        <v>0</v>
      </c>
    </row>
    <row r="5255" spans="1:5" ht="15.75" thickBot="1" x14ac:dyDescent="0.3">
      <c r="A5255" s="81" t="s">
        <v>2454</v>
      </c>
      <c r="B5255" s="93"/>
      <c r="C5255" s="94"/>
      <c r="D5255" s="95">
        <f t="shared" si="186"/>
        <v>0</v>
      </c>
      <c r="E5255" s="95">
        <f t="shared" si="187"/>
        <v>0</v>
      </c>
    </row>
    <row r="5256" spans="1:5" ht="16.5" thickBot="1" x14ac:dyDescent="0.3">
      <c r="A5256" s="96" t="s">
        <v>2821</v>
      </c>
      <c r="B5256" s="97"/>
      <c r="C5256" s="97"/>
      <c r="D5256" s="98" t="s">
        <v>2822</v>
      </c>
      <c r="E5256" s="99">
        <v>1</v>
      </c>
    </row>
    <row r="5257" spans="1:5" ht="15.75" x14ac:dyDescent="0.25">
      <c r="A5257" s="100"/>
      <c r="B5257" s="97"/>
      <c r="C5257" s="101"/>
      <c r="D5257" s="102" t="s">
        <v>2823</v>
      </c>
      <c r="E5257" s="103" t="s">
        <v>2551</v>
      </c>
    </row>
    <row r="5258" spans="1:5" ht="15.75" x14ac:dyDescent="0.25">
      <c r="A5258" s="104"/>
      <c r="B5258" s="105"/>
      <c r="C5258" s="106"/>
      <c r="D5258" s="102" t="s">
        <v>2824</v>
      </c>
      <c r="E5258" s="107" t="s">
        <v>2825</v>
      </c>
    </row>
    <row r="5259" spans="1:5" ht="15.75" x14ac:dyDescent="0.25">
      <c r="A5259" s="108"/>
      <c r="B5259" s="105"/>
      <c r="C5259" s="106"/>
      <c r="D5259" s="102"/>
      <c r="E5259" s="109"/>
    </row>
    <row r="5260" spans="1:5" ht="16.5" thickBot="1" x14ac:dyDescent="0.3">
      <c r="A5260" s="108"/>
      <c r="B5260" s="105"/>
      <c r="C5260" s="106"/>
      <c r="D5260" s="110"/>
      <c r="E5260" s="111"/>
    </row>
    <row r="5261" spans="1:5" ht="15.75" x14ac:dyDescent="0.25">
      <c r="A5261" s="112"/>
      <c r="B5261" s="113"/>
      <c r="C5261" s="114"/>
      <c r="D5261" s="115" t="s">
        <v>2826</v>
      </c>
      <c r="E5261" s="116"/>
    </row>
    <row r="5262" spans="1:5" ht="15.75" x14ac:dyDescent="0.25">
      <c r="A5262" s="104"/>
      <c r="B5262" s="117"/>
      <c r="C5262" s="118"/>
      <c r="D5262" s="119" t="s">
        <v>2827</v>
      </c>
      <c r="E5262" s="120"/>
    </row>
    <row r="5263" spans="1:5" ht="15.75" x14ac:dyDescent="0.25">
      <c r="A5263" s="104"/>
      <c r="B5263" s="117"/>
      <c r="C5263" s="118"/>
      <c r="D5263" s="119" t="s">
        <v>2828</v>
      </c>
      <c r="E5263" s="120"/>
    </row>
    <row r="5264" spans="1:5" ht="15.75" x14ac:dyDescent="0.25">
      <c r="A5264" s="104"/>
      <c r="B5264" s="117"/>
      <c r="C5264" s="118"/>
      <c r="D5264" s="119"/>
      <c r="E5264" s="120"/>
    </row>
    <row r="5265" spans="1:5" ht="15.75" x14ac:dyDescent="0.25">
      <c r="A5265" s="121"/>
      <c r="B5265" s="117"/>
      <c r="C5265" s="118"/>
      <c r="D5265" s="119"/>
      <c r="E5265" s="120"/>
    </row>
    <row r="5266" spans="1:5" x14ac:dyDescent="0.25">
      <c r="A5266" s="121"/>
      <c r="B5266" s="122"/>
      <c r="C5266" s="123"/>
      <c r="D5266" s="122"/>
      <c r="E5266" s="123"/>
    </row>
    <row r="5267" spans="1:5" x14ac:dyDescent="0.25">
      <c r="A5267" s="121"/>
      <c r="B5267" s="122"/>
      <c r="C5267" s="123"/>
      <c r="D5267" s="122"/>
      <c r="E5267" s="123"/>
    </row>
    <row r="5268" spans="1:5" ht="15.75" thickBot="1" x14ac:dyDescent="0.3">
      <c r="A5268" s="121"/>
      <c r="B5268" s="122"/>
      <c r="C5268" s="123"/>
      <c r="D5268" s="124"/>
      <c r="E5268" s="125"/>
    </row>
    <row r="5269" spans="1:5" ht="15.75" x14ac:dyDescent="0.25">
      <c r="A5269" s="121"/>
      <c r="B5269" s="122"/>
      <c r="C5269" s="123"/>
      <c r="D5269" s="126" t="s">
        <v>2829</v>
      </c>
      <c r="E5269" s="123"/>
    </row>
    <row r="5270" spans="1:5" x14ac:dyDescent="0.25">
      <c r="A5270" s="121"/>
      <c r="B5270" s="122"/>
      <c r="C5270" s="123"/>
      <c r="D5270" s="122"/>
      <c r="E5270" s="123"/>
    </row>
    <row r="5271" spans="1:5" x14ac:dyDescent="0.25">
      <c r="A5271" s="121"/>
      <c r="B5271" s="122"/>
      <c r="C5271" s="123"/>
      <c r="D5271" s="122" t="s">
        <v>2830</v>
      </c>
      <c r="E5271" s="123"/>
    </row>
    <row r="5272" spans="1:5" ht="15.75" thickBot="1" x14ac:dyDescent="0.3">
      <c r="A5272" s="127"/>
      <c r="B5272" s="124"/>
      <c r="C5272" s="125"/>
      <c r="D5272" s="122" t="s">
        <v>2831</v>
      </c>
      <c r="E5272" s="123"/>
    </row>
    <row r="5273" spans="1:5" ht="15.75" x14ac:dyDescent="0.25">
      <c r="A5273" s="128" t="s">
        <v>2832</v>
      </c>
      <c r="B5273" s="129"/>
      <c r="C5273" s="129"/>
      <c r="D5273" s="121" t="s">
        <v>2833</v>
      </c>
      <c r="E5273" s="123"/>
    </row>
    <row r="5274" spans="1:5" ht="15.75" x14ac:dyDescent="0.25">
      <c r="A5274" s="130"/>
      <c r="B5274" s="131"/>
      <c r="C5274" s="131"/>
      <c r="D5274" s="132" t="s">
        <v>2834</v>
      </c>
      <c r="E5274" s="120"/>
    </row>
    <row r="5275" spans="1:5" ht="77.25" x14ac:dyDescent="0.25">
      <c r="A5275" s="130"/>
      <c r="B5275" s="131"/>
      <c r="C5275" s="131"/>
      <c r="D5275" s="133" t="s">
        <v>2835</v>
      </c>
      <c r="E5275" s="134"/>
    </row>
    <row r="5276" spans="1:5" x14ac:dyDescent="0.25">
      <c r="A5276" s="130"/>
      <c r="B5276" s="129"/>
      <c r="C5276" s="129"/>
      <c r="D5276" s="135" t="s">
        <v>2836</v>
      </c>
      <c r="E5276" s="136"/>
    </row>
    <row r="5277" spans="1:5" x14ac:dyDescent="0.25">
      <c r="A5277" s="130"/>
      <c r="B5277" s="129"/>
      <c r="C5277" s="129"/>
      <c r="D5277" s="137"/>
      <c r="E5277" s="136"/>
    </row>
    <row r="5278" spans="1:5" x14ac:dyDescent="0.25">
      <c r="A5278" s="130"/>
      <c r="B5278" s="129"/>
      <c r="C5278" s="129"/>
      <c r="D5278" s="121"/>
      <c r="E5278" s="123"/>
    </row>
    <row r="5279" spans="1:5" x14ac:dyDescent="0.25">
      <c r="A5279" s="130"/>
      <c r="B5279" s="129"/>
      <c r="C5279" s="129"/>
      <c r="D5279" s="121"/>
      <c r="E5279" s="123"/>
    </row>
    <row r="5280" spans="1:5" x14ac:dyDescent="0.25">
      <c r="A5280" s="130"/>
      <c r="B5280" s="129"/>
      <c r="C5280" s="129"/>
      <c r="D5280" s="121"/>
      <c r="E5280" s="123"/>
    </row>
    <row r="5281" spans="1:5" ht="15.75" thickBot="1" x14ac:dyDescent="0.3">
      <c r="A5281" s="130"/>
      <c r="B5281" s="129"/>
      <c r="C5281" s="129"/>
      <c r="D5281" s="121"/>
      <c r="E5281" s="123"/>
    </row>
    <row r="5282" spans="1:5" ht="15.75" x14ac:dyDescent="0.25">
      <c r="A5282" s="130"/>
      <c r="B5282" s="129"/>
      <c r="C5282" s="129"/>
      <c r="D5282" s="138" t="s">
        <v>2837</v>
      </c>
      <c r="E5282" s="139">
        <f>SUM(E5237:E5255)</f>
        <v>4.1442415409452362</v>
      </c>
    </row>
    <row r="5283" spans="1:5" ht="15.75" x14ac:dyDescent="0.25">
      <c r="A5283" s="130"/>
      <c r="B5283" s="129"/>
      <c r="C5283" s="129"/>
      <c r="D5283" s="138" t="s">
        <v>2822</v>
      </c>
      <c r="E5283" s="140">
        <f>E5256</f>
        <v>1</v>
      </c>
    </row>
    <row r="5284" spans="1:5" ht="15.75" x14ac:dyDescent="0.25">
      <c r="A5284" s="130"/>
      <c r="B5284" s="129"/>
      <c r="C5284" s="129"/>
      <c r="D5284" s="138" t="s">
        <v>2838</v>
      </c>
      <c r="E5284" s="141">
        <f>E5282/E5283</f>
        <v>4.1442415409452362</v>
      </c>
    </row>
    <row r="5285" spans="1:5" ht="15.75" x14ac:dyDescent="0.25">
      <c r="A5285" s="130"/>
      <c r="B5285" s="129"/>
      <c r="C5285" s="129"/>
      <c r="D5285" s="138" t="s">
        <v>2839</v>
      </c>
      <c r="E5285" s="141">
        <v>0</v>
      </c>
    </row>
    <row r="5286" spans="1:5" ht="15.75" x14ac:dyDescent="0.25">
      <c r="A5286" s="130"/>
      <c r="B5286" s="129"/>
      <c r="C5286" s="129"/>
      <c r="D5286" s="138" t="s">
        <v>2840</v>
      </c>
      <c r="E5286" s="141">
        <f>E5284+E5285</f>
        <v>4.1442415409452362</v>
      </c>
    </row>
    <row r="5287" spans="1:5" ht="15.75" x14ac:dyDescent="0.25">
      <c r="A5287" s="130"/>
      <c r="B5287" s="129"/>
      <c r="C5287" s="129"/>
      <c r="D5287" s="138" t="s">
        <v>2841</v>
      </c>
      <c r="E5287" s="142">
        <v>17</v>
      </c>
    </row>
    <row r="5288" spans="1:5" ht="16.5" thickBot="1" x14ac:dyDescent="0.3">
      <c r="A5288" s="143"/>
      <c r="B5288" s="144"/>
      <c r="C5288" s="144"/>
      <c r="D5288" s="138" t="s">
        <v>2842</v>
      </c>
      <c r="E5288" s="145">
        <f>E5286/E5287</f>
        <v>0.24377891417324918</v>
      </c>
    </row>
    <row r="5289" spans="1:5" x14ac:dyDescent="0.25">
      <c r="A5289" s="146"/>
      <c r="B5289" s="147"/>
      <c r="C5289" s="148"/>
      <c r="D5289" s="148"/>
      <c r="E5289" s="149"/>
    </row>
    <row r="5290" spans="1:5" ht="15.75" thickBot="1" x14ac:dyDescent="0.3">
      <c r="A5290" s="150"/>
      <c r="B5290" s="151"/>
      <c r="C5290" s="152"/>
      <c r="D5290" s="152"/>
      <c r="E5290" s="153"/>
    </row>
    <row r="5291" spans="1:5" ht="30.75" thickBot="1" x14ac:dyDescent="0.45">
      <c r="A5291" s="70" t="s">
        <v>2814</v>
      </c>
      <c r="B5291" s="155" t="s">
        <v>2949</v>
      </c>
      <c r="C5291" s="154"/>
      <c r="D5291" s="72"/>
      <c r="E5291" s="73"/>
    </row>
    <row r="5292" spans="1:5" ht="15.75" thickBot="1" x14ac:dyDescent="0.3">
      <c r="A5292" s="77" t="s">
        <v>2816</v>
      </c>
      <c r="B5292" s="78" t="s">
        <v>2817</v>
      </c>
      <c r="C5292" s="79" t="s">
        <v>2818</v>
      </c>
      <c r="D5292" s="79" t="s">
        <v>2819</v>
      </c>
      <c r="E5292" s="80" t="s">
        <v>2820</v>
      </c>
    </row>
    <row r="5293" spans="1:5" ht="15.75" x14ac:dyDescent="0.25">
      <c r="A5293" s="81" t="s">
        <v>1834</v>
      </c>
      <c r="B5293" s="82">
        <v>0.05</v>
      </c>
      <c r="C5293" s="83"/>
      <c r="D5293" s="84">
        <f t="shared" ref="D5293:D5311" si="188">IF($A5293&lt;&gt;"",VLOOKUP($A5293,PRODUITS_ET_RECETTES,4,FALSE),"")</f>
        <v>9.5040000000000013</v>
      </c>
      <c r="E5293" s="84">
        <f t="shared" ref="E5293:E5311" si="189">SUM(B5293*D5293)</f>
        <v>0.47520000000000007</v>
      </c>
    </row>
    <row r="5294" spans="1:5" ht="15.75" x14ac:dyDescent="0.25">
      <c r="A5294" s="81" t="s">
        <v>1836</v>
      </c>
      <c r="B5294" s="85">
        <v>0.05</v>
      </c>
      <c r="C5294" s="86"/>
      <c r="D5294" s="87">
        <f t="shared" si="188"/>
        <v>15.95</v>
      </c>
      <c r="E5294" s="87">
        <f t="shared" si="189"/>
        <v>0.79749999999999999</v>
      </c>
    </row>
    <row r="5295" spans="1:5" ht="15.75" x14ac:dyDescent="0.25">
      <c r="A5295" s="81" t="s">
        <v>1630</v>
      </c>
      <c r="B5295" s="82">
        <v>0.75</v>
      </c>
      <c r="C5295" s="83"/>
      <c r="D5295" s="84">
        <f t="shared" si="188"/>
        <v>0.39374999999999999</v>
      </c>
      <c r="E5295" s="84">
        <f t="shared" si="189"/>
        <v>0.29531249999999998</v>
      </c>
    </row>
    <row r="5296" spans="1:5" ht="15.75" x14ac:dyDescent="0.25">
      <c r="A5296" s="81" t="s">
        <v>2476</v>
      </c>
      <c r="B5296" s="85">
        <v>0.03</v>
      </c>
      <c r="C5296" s="86"/>
      <c r="D5296" s="87">
        <f t="shared" si="188"/>
        <v>8.8952041942604865</v>
      </c>
      <c r="E5296" s="87">
        <f t="shared" si="189"/>
        <v>0.26685612582781459</v>
      </c>
    </row>
    <row r="5297" spans="1:5" ht="15.75" x14ac:dyDescent="0.25">
      <c r="A5297" s="81" t="s">
        <v>1093</v>
      </c>
      <c r="B5297" s="82">
        <v>0.01</v>
      </c>
      <c r="C5297" s="83"/>
      <c r="D5297" s="84">
        <f t="shared" si="188"/>
        <v>11.039136904761907</v>
      </c>
      <c r="E5297" s="84">
        <f t="shared" si="189"/>
        <v>0.11039136904761908</v>
      </c>
    </row>
    <row r="5298" spans="1:5" x14ac:dyDescent="0.25">
      <c r="A5298" s="81" t="s">
        <v>1677</v>
      </c>
      <c r="B5298" s="85">
        <v>0.01</v>
      </c>
      <c r="C5298" s="88"/>
      <c r="D5298" s="87">
        <f t="shared" si="188"/>
        <v>36.75</v>
      </c>
      <c r="E5298" s="87">
        <f t="shared" si="189"/>
        <v>0.36749999999999999</v>
      </c>
    </row>
    <row r="5299" spans="1:5" x14ac:dyDescent="0.25">
      <c r="A5299" s="81" t="s">
        <v>2454</v>
      </c>
      <c r="B5299" s="82"/>
      <c r="C5299" s="89"/>
      <c r="D5299" s="84">
        <f t="shared" si="188"/>
        <v>0</v>
      </c>
      <c r="E5299" s="84">
        <f t="shared" si="189"/>
        <v>0</v>
      </c>
    </row>
    <row r="5300" spans="1:5" x14ac:dyDescent="0.25">
      <c r="A5300" s="81" t="s">
        <v>2454</v>
      </c>
      <c r="B5300" s="85"/>
      <c r="C5300" s="88"/>
      <c r="D5300" s="87">
        <f t="shared" si="188"/>
        <v>0</v>
      </c>
      <c r="E5300" s="87">
        <f t="shared" si="189"/>
        <v>0</v>
      </c>
    </row>
    <row r="5301" spans="1:5" x14ac:dyDescent="0.25">
      <c r="A5301" s="81" t="s">
        <v>2454</v>
      </c>
      <c r="B5301" s="82"/>
      <c r="C5301" s="89"/>
      <c r="D5301" s="84">
        <f t="shared" si="188"/>
        <v>0</v>
      </c>
      <c r="E5301" s="84">
        <f t="shared" si="189"/>
        <v>0</v>
      </c>
    </row>
    <row r="5302" spans="1:5" x14ac:dyDescent="0.25">
      <c r="A5302" s="81" t="s">
        <v>2454</v>
      </c>
      <c r="B5302" s="85"/>
      <c r="C5302" s="88"/>
      <c r="D5302" s="87">
        <f t="shared" si="188"/>
        <v>0</v>
      </c>
      <c r="E5302" s="87">
        <f t="shared" si="189"/>
        <v>0</v>
      </c>
    </row>
    <row r="5303" spans="1:5" x14ac:dyDescent="0.25">
      <c r="A5303" s="81" t="s">
        <v>2454</v>
      </c>
      <c r="B5303" s="82"/>
      <c r="C5303" s="89"/>
      <c r="D5303" s="84">
        <f t="shared" si="188"/>
        <v>0</v>
      </c>
      <c r="E5303" s="84">
        <f t="shared" si="189"/>
        <v>0</v>
      </c>
    </row>
    <row r="5304" spans="1:5" x14ac:dyDescent="0.25">
      <c r="A5304" s="81" t="s">
        <v>2454</v>
      </c>
      <c r="B5304" s="85"/>
      <c r="C5304" s="88"/>
      <c r="D5304" s="87">
        <f t="shared" si="188"/>
        <v>0</v>
      </c>
      <c r="E5304" s="87">
        <f t="shared" si="189"/>
        <v>0</v>
      </c>
    </row>
    <row r="5305" spans="1:5" x14ac:dyDescent="0.25">
      <c r="A5305" s="81" t="s">
        <v>2454</v>
      </c>
      <c r="B5305" s="82"/>
      <c r="C5305" s="89"/>
      <c r="D5305" s="84">
        <f t="shared" si="188"/>
        <v>0</v>
      </c>
      <c r="E5305" s="84">
        <f t="shared" si="189"/>
        <v>0</v>
      </c>
    </row>
    <row r="5306" spans="1:5" x14ac:dyDescent="0.25">
      <c r="A5306" s="81" t="s">
        <v>2454</v>
      </c>
      <c r="B5306" s="85"/>
      <c r="C5306" s="88"/>
      <c r="D5306" s="87">
        <f t="shared" si="188"/>
        <v>0</v>
      </c>
      <c r="E5306" s="87">
        <f t="shared" si="189"/>
        <v>0</v>
      </c>
    </row>
    <row r="5307" spans="1:5" x14ac:dyDescent="0.25">
      <c r="A5307" s="81" t="s">
        <v>2454</v>
      </c>
      <c r="B5307" s="82"/>
      <c r="C5307" s="89"/>
      <c r="D5307" s="84">
        <f t="shared" si="188"/>
        <v>0</v>
      </c>
      <c r="E5307" s="84">
        <f t="shared" si="189"/>
        <v>0</v>
      </c>
    </row>
    <row r="5308" spans="1:5" x14ac:dyDescent="0.25">
      <c r="A5308" s="81" t="s">
        <v>2454</v>
      </c>
      <c r="B5308" s="90"/>
      <c r="C5308" s="91"/>
      <c r="D5308" s="92">
        <f t="shared" si="188"/>
        <v>0</v>
      </c>
      <c r="E5308" s="92">
        <f t="shared" si="189"/>
        <v>0</v>
      </c>
    </row>
    <row r="5309" spans="1:5" x14ac:dyDescent="0.25">
      <c r="A5309" s="81" t="s">
        <v>2454</v>
      </c>
      <c r="B5309" s="82"/>
      <c r="C5309" s="89"/>
      <c r="D5309" s="84">
        <f t="shared" si="188"/>
        <v>0</v>
      </c>
      <c r="E5309" s="84">
        <f t="shared" si="189"/>
        <v>0</v>
      </c>
    </row>
    <row r="5310" spans="1:5" x14ac:dyDescent="0.25">
      <c r="A5310" s="81" t="s">
        <v>2454</v>
      </c>
      <c r="B5310" s="85"/>
      <c r="C5310" s="88"/>
      <c r="D5310" s="87">
        <f t="shared" si="188"/>
        <v>0</v>
      </c>
      <c r="E5310" s="87">
        <f t="shared" si="189"/>
        <v>0</v>
      </c>
    </row>
    <row r="5311" spans="1:5" ht="15.75" thickBot="1" x14ac:dyDescent="0.3">
      <c r="A5311" s="81" t="s">
        <v>2454</v>
      </c>
      <c r="B5311" s="93"/>
      <c r="C5311" s="94"/>
      <c r="D5311" s="95">
        <f t="shared" si="188"/>
        <v>0</v>
      </c>
      <c r="E5311" s="95">
        <f t="shared" si="189"/>
        <v>0</v>
      </c>
    </row>
    <row r="5312" spans="1:5" ht="16.5" thickBot="1" x14ac:dyDescent="0.3">
      <c r="A5312" s="96" t="s">
        <v>2821</v>
      </c>
      <c r="B5312" s="97"/>
      <c r="C5312" s="97"/>
      <c r="D5312" s="98" t="s">
        <v>2822</v>
      </c>
      <c r="E5312" s="99">
        <v>1</v>
      </c>
    </row>
    <row r="5313" spans="1:5" ht="15.75" x14ac:dyDescent="0.25">
      <c r="A5313" s="100"/>
      <c r="B5313" s="97"/>
      <c r="C5313" s="101"/>
      <c r="D5313" s="102" t="s">
        <v>2823</v>
      </c>
      <c r="E5313" s="103" t="s">
        <v>2551</v>
      </c>
    </row>
    <row r="5314" spans="1:5" ht="15.75" x14ac:dyDescent="0.25">
      <c r="A5314" s="104"/>
      <c r="B5314" s="105"/>
      <c r="C5314" s="106"/>
      <c r="D5314" s="102" t="s">
        <v>2824</v>
      </c>
      <c r="E5314" s="107" t="s">
        <v>2825</v>
      </c>
    </row>
    <row r="5315" spans="1:5" ht="15.75" x14ac:dyDescent="0.25">
      <c r="A5315" s="108"/>
      <c r="B5315" s="105"/>
      <c r="C5315" s="106"/>
      <c r="D5315" s="102"/>
      <c r="E5315" s="109"/>
    </row>
    <row r="5316" spans="1:5" ht="16.5" thickBot="1" x14ac:dyDescent="0.3">
      <c r="A5316" s="108"/>
      <c r="B5316" s="105"/>
      <c r="C5316" s="106"/>
      <c r="D5316" s="110"/>
      <c r="E5316" s="111"/>
    </row>
    <row r="5317" spans="1:5" ht="15.75" x14ac:dyDescent="0.25">
      <c r="A5317" s="112"/>
      <c r="B5317" s="113"/>
      <c r="C5317" s="114"/>
      <c r="D5317" s="115" t="s">
        <v>2826</v>
      </c>
      <c r="E5317" s="116"/>
    </row>
    <row r="5318" spans="1:5" ht="15.75" x14ac:dyDescent="0.25">
      <c r="A5318" s="104"/>
      <c r="B5318" s="117"/>
      <c r="C5318" s="118"/>
      <c r="D5318" s="119" t="s">
        <v>2827</v>
      </c>
      <c r="E5318" s="120"/>
    </row>
    <row r="5319" spans="1:5" ht="15.75" x14ac:dyDescent="0.25">
      <c r="A5319" s="104"/>
      <c r="B5319" s="117"/>
      <c r="C5319" s="118"/>
      <c r="D5319" s="119" t="s">
        <v>2828</v>
      </c>
      <c r="E5319" s="120"/>
    </row>
    <row r="5320" spans="1:5" ht="15.75" x14ac:dyDescent="0.25">
      <c r="A5320" s="104"/>
      <c r="B5320" s="117"/>
      <c r="C5320" s="118"/>
      <c r="D5320" s="119"/>
      <c r="E5320" s="120"/>
    </row>
    <row r="5321" spans="1:5" ht="15.75" x14ac:dyDescent="0.25">
      <c r="A5321" s="121"/>
      <c r="B5321" s="117"/>
      <c r="C5321" s="118"/>
      <c r="D5321" s="119"/>
      <c r="E5321" s="120"/>
    </row>
    <row r="5322" spans="1:5" x14ac:dyDescent="0.25">
      <c r="A5322" s="121"/>
      <c r="B5322" s="122"/>
      <c r="C5322" s="123"/>
      <c r="D5322" s="122"/>
      <c r="E5322" s="123"/>
    </row>
    <row r="5323" spans="1:5" x14ac:dyDescent="0.25">
      <c r="A5323" s="121"/>
      <c r="B5323" s="122"/>
      <c r="C5323" s="123"/>
      <c r="D5323" s="122"/>
      <c r="E5323" s="123"/>
    </row>
    <row r="5324" spans="1:5" ht="15.75" thickBot="1" x14ac:dyDescent="0.3">
      <c r="A5324" s="121"/>
      <c r="B5324" s="122"/>
      <c r="C5324" s="123"/>
      <c r="D5324" s="124"/>
      <c r="E5324" s="125"/>
    </row>
    <row r="5325" spans="1:5" ht="15.75" x14ac:dyDescent="0.25">
      <c r="A5325" s="121"/>
      <c r="B5325" s="122"/>
      <c r="C5325" s="123"/>
      <c r="D5325" s="126" t="s">
        <v>2829</v>
      </c>
      <c r="E5325" s="123"/>
    </row>
    <row r="5326" spans="1:5" x14ac:dyDescent="0.25">
      <c r="A5326" s="121"/>
      <c r="B5326" s="122"/>
      <c r="C5326" s="123"/>
      <c r="D5326" s="122"/>
      <c r="E5326" s="123"/>
    </row>
    <row r="5327" spans="1:5" x14ac:dyDescent="0.25">
      <c r="A5327" s="121"/>
      <c r="B5327" s="122"/>
      <c r="C5327" s="123"/>
      <c r="D5327" s="122" t="s">
        <v>2830</v>
      </c>
      <c r="E5327" s="123"/>
    </row>
    <row r="5328" spans="1:5" ht="15.75" thickBot="1" x14ac:dyDescent="0.3">
      <c r="A5328" s="127"/>
      <c r="B5328" s="124"/>
      <c r="C5328" s="125"/>
      <c r="D5328" s="122" t="s">
        <v>2831</v>
      </c>
      <c r="E5328" s="123"/>
    </row>
    <row r="5329" spans="1:5" ht="15.75" x14ac:dyDescent="0.25">
      <c r="A5329" s="128" t="s">
        <v>2832</v>
      </c>
      <c r="B5329" s="129"/>
      <c r="C5329" s="129"/>
      <c r="D5329" s="121" t="s">
        <v>2833</v>
      </c>
      <c r="E5329" s="123"/>
    </row>
    <row r="5330" spans="1:5" ht="15.75" x14ac:dyDescent="0.25">
      <c r="A5330" s="130"/>
      <c r="B5330" s="131"/>
      <c r="C5330" s="131"/>
      <c r="D5330" s="132" t="s">
        <v>2834</v>
      </c>
      <c r="E5330" s="120"/>
    </row>
    <row r="5331" spans="1:5" ht="77.25" x14ac:dyDescent="0.25">
      <c r="A5331" s="130"/>
      <c r="B5331" s="131"/>
      <c r="C5331" s="131"/>
      <c r="D5331" s="133" t="s">
        <v>2835</v>
      </c>
      <c r="E5331" s="134"/>
    </row>
    <row r="5332" spans="1:5" x14ac:dyDescent="0.25">
      <c r="A5332" s="130"/>
      <c r="B5332" s="129"/>
      <c r="C5332" s="129"/>
      <c r="D5332" s="135" t="s">
        <v>2836</v>
      </c>
      <c r="E5332" s="136"/>
    </row>
    <row r="5333" spans="1:5" x14ac:dyDescent="0.25">
      <c r="A5333" s="130"/>
      <c r="B5333" s="129"/>
      <c r="C5333" s="129"/>
      <c r="D5333" s="137"/>
      <c r="E5333" s="136"/>
    </row>
    <row r="5334" spans="1:5" x14ac:dyDescent="0.25">
      <c r="A5334" s="130"/>
      <c r="B5334" s="129"/>
      <c r="C5334" s="129"/>
      <c r="D5334" s="121"/>
      <c r="E5334" s="123"/>
    </row>
    <row r="5335" spans="1:5" x14ac:dyDescent="0.25">
      <c r="A5335" s="130"/>
      <c r="B5335" s="129"/>
      <c r="C5335" s="129"/>
      <c r="D5335" s="121"/>
      <c r="E5335" s="123"/>
    </row>
    <row r="5336" spans="1:5" x14ac:dyDescent="0.25">
      <c r="A5336" s="130"/>
      <c r="B5336" s="129"/>
      <c r="C5336" s="129"/>
      <c r="D5336" s="121"/>
      <c r="E5336" s="123"/>
    </row>
    <row r="5337" spans="1:5" ht="15.75" thickBot="1" x14ac:dyDescent="0.3">
      <c r="A5337" s="130"/>
      <c r="B5337" s="129"/>
      <c r="C5337" s="129"/>
      <c r="D5337" s="121"/>
      <c r="E5337" s="123"/>
    </row>
    <row r="5338" spans="1:5" ht="15.75" x14ac:dyDescent="0.25">
      <c r="A5338" s="130"/>
      <c r="B5338" s="129"/>
      <c r="C5338" s="129"/>
      <c r="D5338" s="138" t="s">
        <v>2837</v>
      </c>
      <c r="E5338" s="139">
        <f>SUM(E5293:E5311)</f>
        <v>2.3127599948754338</v>
      </c>
    </row>
    <row r="5339" spans="1:5" ht="15.75" x14ac:dyDescent="0.25">
      <c r="A5339" s="130"/>
      <c r="B5339" s="129"/>
      <c r="C5339" s="129"/>
      <c r="D5339" s="138" t="s">
        <v>2822</v>
      </c>
      <c r="E5339" s="140">
        <f>E5312</f>
        <v>1</v>
      </c>
    </row>
    <row r="5340" spans="1:5" ht="15.75" x14ac:dyDescent="0.25">
      <c r="A5340" s="130"/>
      <c r="B5340" s="129"/>
      <c r="C5340" s="129"/>
      <c r="D5340" s="138" t="s">
        <v>2838</v>
      </c>
      <c r="E5340" s="141">
        <f>E5338/E5339</f>
        <v>2.3127599948754338</v>
      </c>
    </row>
    <row r="5341" spans="1:5" ht="15.75" x14ac:dyDescent="0.25">
      <c r="A5341" s="130"/>
      <c r="B5341" s="129"/>
      <c r="C5341" s="129"/>
      <c r="D5341" s="138" t="s">
        <v>2839</v>
      </c>
      <c r="E5341" s="141">
        <v>0.2</v>
      </c>
    </row>
    <row r="5342" spans="1:5" ht="15.75" x14ac:dyDescent="0.25">
      <c r="A5342" s="130"/>
      <c r="B5342" s="129"/>
      <c r="C5342" s="129"/>
      <c r="D5342" s="138" t="s">
        <v>2840</v>
      </c>
      <c r="E5342" s="141">
        <f>E5340+E5341</f>
        <v>2.512759994875434</v>
      </c>
    </row>
    <row r="5343" spans="1:5" ht="15.75" x14ac:dyDescent="0.25">
      <c r="A5343" s="130"/>
      <c r="B5343" s="129"/>
      <c r="C5343" s="129"/>
      <c r="D5343" s="138" t="s">
        <v>2841</v>
      </c>
      <c r="E5343" s="142">
        <v>15</v>
      </c>
    </row>
    <row r="5344" spans="1:5" ht="16.5" thickBot="1" x14ac:dyDescent="0.3">
      <c r="A5344" s="143"/>
      <c r="B5344" s="144"/>
      <c r="C5344" s="144"/>
      <c r="D5344" s="138" t="s">
        <v>2842</v>
      </c>
      <c r="E5344" s="145">
        <f>E5342/E5343</f>
        <v>0.16751733299169561</v>
      </c>
    </row>
    <row r="5345" spans="1:5" ht="15.75" thickBot="1" x14ac:dyDescent="0.3">
      <c r="A5345" s="146"/>
      <c r="B5345" s="147"/>
      <c r="C5345" s="148"/>
      <c r="D5345" s="148"/>
      <c r="E5345" s="149"/>
    </row>
    <row r="5346" spans="1:5" ht="30" x14ac:dyDescent="0.4">
      <c r="A5346" s="70" t="s">
        <v>2814</v>
      </c>
      <c r="B5346" s="155" t="s">
        <v>2950</v>
      </c>
      <c r="C5346" s="154"/>
      <c r="D5346" s="72"/>
      <c r="E5346" s="73"/>
    </row>
    <row r="5347" spans="1:5" ht="15.75" thickBot="1" x14ac:dyDescent="0.3">
      <c r="A5347" s="74"/>
      <c r="B5347" s="75"/>
      <c r="C5347" s="75"/>
      <c r="D5347" s="75"/>
      <c r="E5347" s="76"/>
    </row>
    <row r="5348" spans="1:5" ht="15.75" thickBot="1" x14ac:dyDescent="0.3">
      <c r="A5348" s="77" t="s">
        <v>2816</v>
      </c>
      <c r="B5348" s="78" t="s">
        <v>2817</v>
      </c>
      <c r="C5348" s="79" t="s">
        <v>2818</v>
      </c>
      <c r="D5348" s="79" t="s">
        <v>2819</v>
      </c>
      <c r="E5348" s="80" t="s">
        <v>2820</v>
      </c>
    </row>
    <row r="5349" spans="1:5" ht="15.75" x14ac:dyDescent="0.25">
      <c r="A5349" s="81" t="s">
        <v>1533</v>
      </c>
      <c r="B5349" s="82">
        <v>0.05</v>
      </c>
      <c r="C5349" s="83"/>
      <c r="D5349" s="84">
        <f t="shared" ref="D5349:D5367" si="190">IF($A5349&lt;&gt;"",VLOOKUP($A5349,PRODUITS_ET_RECETTES,4,FALSE),"")</f>
        <v>12</v>
      </c>
      <c r="E5349" s="84">
        <f t="shared" ref="E5349:E5367" si="191">SUM(B5349*D5349)</f>
        <v>0.60000000000000009</v>
      </c>
    </row>
    <row r="5350" spans="1:5" ht="15.75" x14ac:dyDescent="0.25">
      <c r="A5350" s="81" t="s">
        <v>1740</v>
      </c>
      <c r="B5350" s="85">
        <v>0.1</v>
      </c>
      <c r="C5350" s="86"/>
      <c r="D5350" s="87">
        <f t="shared" si="190"/>
        <v>3.125</v>
      </c>
      <c r="E5350" s="87">
        <f t="shared" si="191"/>
        <v>0.3125</v>
      </c>
    </row>
    <row r="5351" spans="1:5" ht="15.75" x14ac:dyDescent="0.25">
      <c r="A5351" s="81" t="s">
        <v>74</v>
      </c>
      <c r="B5351" s="82">
        <v>0.08</v>
      </c>
      <c r="C5351" s="83"/>
      <c r="D5351" s="84">
        <f t="shared" si="190"/>
        <v>7.0281124497991962</v>
      </c>
      <c r="E5351" s="84">
        <f t="shared" si="191"/>
        <v>0.56224899598393574</v>
      </c>
    </row>
    <row r="5352" spans="1:5" ht="15.75" x14ac:dyDescent="0.25">
      <c r="A5352" s="81" t="s">
        <v>1564</v>
      </c>
      <c r="B5352" s="85">
        <v>0.08</v>
      </c>
      <c r="C5352" s="86"/>
      <c r="D5352" s="87">
        <f t="shared" si="190"/>
        <v>3.408590308370044</v>
      </c>
      <c r="E5352" s="87">
        <f t="shared" si="191"/>
        <v>0.27268722466960355</v>
      </c>
    </row>
    <row r="5353" spans="1:5" ht="15.75" x14ac:dyDescent="0.25">
      <c r="A5353" s="81" t="s">
        <v>1093</v>
      </c>
      <c r="B5353" s="82">
        <v>0.02</v>
      </c>
      <c r="C5353" s="83"/>
      <c r="D5353" s="84">
        <f t="shared" si="190"/>
        <v>11.039136904761907</v>
      </c>
      <c r="E5353" s="84">
        <f t="shared" si="191"/>
        <v>0.22078273809523816</v>
      </c>
    </row>
    <row r="5354" spans="1:5" x14ac:dyDescent="0.25">
      <c r="A5354" s="81" t="s">
        <v>788</v>
      </c>
      <c r="B5354" s="85">
        <v>0.05</v>
      </c>
      <c r="C5354" s="88"/>
      <c r="D5354" s="87">
        <f t="shared" si="190"/>
        <v>13.01</v>
      </c>
      <c r="E5354" s="87">
        <f t="shared" si="191"/>
        <v>0.65050000000000008</v>
      </c>
    </row>
    <row r="5355" spans="1:5" x14ac:dyDescent="0.25">
      <c r="A5355" s="81" t="s">
        <v>2454</v>
      </c>
      <c r="B5355" s="82"/>
      <c r="C5355" s="89"/>
      <c r="D5355" s="84">
        <f t="shared" si="190"/>
        <v>0</v>
      </c>
      <c r="E5355" s="84">
        <f t="shared" si="191"/>
        <v>0</v>
      </c>
    </row>
    <row r="5356" spans="1:5" x14ac:dyDescent="0.25">
      <c r="A5356" s="81" t="s">
        <v>2454</v>
      </c>
      <c r="B5356" s="85"/>
      <c r="C5356" s="88"/>
      <c r="D5356" s="87">
        <f t="shared" si="190"/>
        <v>0</v>
      </c>
      <c r="E5356" s="87">
        <f t="shared" si="191"/>
        <v>0</v>
      </c>
    </row>
    <row r="5357" spans="1:5" x14ac:dyDescent="0.25">
      <c r="A5357" s="81" t="s">
        <v>2454</v>
      </c>
      <c r="B5357" s="82"/>
      <c r="C5357" s="89"/>
      <c r="D5357" s="84">
        <f t="shared" si="190"/>
        <v>0</v>
      </c>
      <c r="E5357" s="84">
        <f t="shared" si="191"/>
        <v>0</v>
      </c>
    </row>
    <row r="5358" spans="1:5" x14ac:dyDescent="0.25">
      <c r="A5358" s="81" t="s">
        <v>2454</v>
      </c>
      <c r="B5358" s="85"/>
      <c r="C5358" s="88"/>
      <c r="D5358" s="87">
        <f t="shared" si="190"/>
        <v>0</v>
      </c>
      <c r="E5358" s="87">
        <f t="shared" si="191"/>
        <v>0</v>
      </c>
    </row>
    <row r="5359" spans="1:5" x14ac:dyDescent="0.25">
      <c r="A5359" s="81" t="s">
        <v>2454</v>
      </c>
      <c r="B5359" s="82"/>
      <c r="C5359" s="89"/>
      <c r="D5359" s="84">
        <f t="shared" si="190"/>
        <v>0</v>
      </c>
      <c r="E5359" s="84">
        <f t="shared" si="191"/>
        <v>0</v>
      </c>
    </row>
    <row r="5360" spans="1:5" x14ac:dyDescent="0.25">
      <c r="A5360" s="81" t="s">
        <v>2454</v>
      </c>
      <c r="B5360" s="85"/>
      <c r="C5360" s="88"/>
      <c r="D5360" s="87">
        <f t="shared" si="190"/>
        <v>0</v>
      </c>
      <c r="E5360" s="87">
        <f t="shared" si="191"/>
        <v>0</v>
      </c>
    </row>
    <row r="5361" spans="1:5" x14ac:dyDescent="0.25">
      <c r="A5361" s="81" t="s">
        <v>2454</v>
      </c>
      <c r="B5361" s="82"/>
      <c r="C5361" s="89"/>
      <c r="D5361" s="84">
        <f t="shared" si="190"/>
        <v>0</v>
      </c>
      <c r="E5361" s="84">
        <f t="shared" si="191"/>
        <v>0</v>
      </c>
    </row>
    <row r="5362" spans="1:5" x14ac:dyDescent="0.25">
      <c r="A5362" s="81" t="s">
        <v>2454</v>
      </c>
      <c r="B5362" s="85"/>
      <c r="C5362" s="88"/>
      <c r="D5362" s="87">
        <f t="shared" si="190"/>
        <v>0</v>
      </c>
      <c r="E5362" s="87">
        <f t="shared" si="191"/>
        <v>0</v>
      </c>
    </row>
    <row r="5363" spans="1:5" x14ac:dyDescent="0.25">
      <c r="A5363" s="81" t="s">
        <v>2454</v>
      </c>
      <c r="B5363" s="82"/>
      <c r="C5363" s="89"/>
      <c r="D5363" s="84">
        <f t="shared" si="190"/>
        <v>0</v>
      </c>
      <c r="E5363" s="84">
        <f t="shared" si="191"/>
        <v>0</v>
      </c>
    </row>
    <row r="5364" spans="1:5" x14ac:dyDescent="0.25">
      <c r="A5364" s="81" t="s">
        <v>2454</v>
      </c>
      <c r="B5364" s="90"/>
      <c r="C5364" s="91"/>
      <c r="D5364" s="92">
        <f t="shared" si="190"/>
        <v>0</v>
      </c>
      <c r="E5364" s="92">
        <f t="shared" si="191"/>
        <v>0</v>
      </c>
    </row>
    <row r="5365" spans="1:5" x14ac:dyDescent="0.25">
      <c r="A5365" s="81" t="s">
        <v>2454</v>
      </c>
      <c r="B5365" s="82"/>
      <c r="C5365" s="89"/>
      <c r="D5365" s="84">
        <f t="shared" si="190"/>
        <v>0</v>
      </c>
      <c r="E5365" s="84">
        <f t="shared" si="191"/>
        <v>0</v>
      </c>
    </row>
    <row r="5366" spans="1:5" x14ac:dyDescent="0.25">
      <c r="A5366" s="81" t="s">
        <v>2454</v>
      </c>
      <c r="B5366" s="85"/>
      <c r="C5366" s="88"/>
      <c r="D5366" s="87">
        <f t="shared" si="190"/>
        <v>0</v>
      </c>
      <c r="E5366" s="87">
        <f t="shared" si="191"/>
        <v>0</v>
      </c>
    </row>
    <row r="5367" spans="1:5" ht="15.75" thickBot="1" x14ac:dyDescent="0.3">
      <c r="A5367" s="81" t="s">
        <v>2454</v>
      </c>
      <c r="B5367" s="93"/>
      <c r="C5367" s="94"/>
      <c r="D5367" s="95">
        <f t="shared" si="190"/>
        <v>0</v>
      </c>
      <c r="E5367" s="95">
        <f t="shared" si="191"/>
        <v>0</v>
      </c>
    </row>
    <row r="5368" spans="1:5" ht="16.5" thickBot="1" x14ac:dyDescent="0.3">
      <c r="A5368" s="96" t="s">
        <v>2821</v>
      </c>
      <c r="B5368" s="97"/>
      <c r="C5368" s="97"/>
      <c r="D5368" s="98" t="s">
        <v>2822</v>
      </c>
      <c r="E5368" s="99">
        <v>1</v>
      </c>
    </row>
    <row r="5369" spans="1:5" ht="15.75" x14ac:dyDescent="0.25">
      <c r="A5369" s="100"/>
      <c r="B5369" s="97"/>
      <c r="C5369" s="101"/>
      <c r="D5369" s="102" t="s">
        <v>2823</v>
      </c>
      <c r="E5369" s="103" t="s">
        <v>2551</v>
      </c>
    </row>
    <row r="5370" spans="1:5" ht="15.75" x14ac:dyDescent="0.25">
      <c r="A5370" s="104"/>
      <c r="B5370" s="105"/>
      <c r="C5370" s="106"/>
      <c r="D5370" s="102" t="s">
        <v>2824</v>
      </c>
      <c r="E5370" s="107" t="s">
        <v>2825</v>
      </c>
    </row>
    <row r="5371" spans="1:5" ht="15.75" x14ac:dyDescent="0.25">
      <c r="A5371" s="108"/>
      <c r="B5371" s="105"/>
      <c r="C5371" s="106"/>
      <c r="D5371" s="102"/>
      <c r="E5371" s="109"/>
    </row>
    <row r="5372" spans="1:5" ht="16.5" thickBot="1" x14ac:dyDescent="0.3">
      <c r="A5372" s="108"/>
      <c r="B5372" s="105"/>
      <c r="C5372" s="106"/>
      <c r="D5372" s="110"/>
      <c r="E5372" s="111"/>
    </row>
    <row r="5373" spans="1:5" ht="15.75" x14ac:dyDescent="0.25">
      <c r="A5373" s="112"/>
      <c r="B5373" s="113"/>
      <c r="C5373" s="114"/>
      <c r="D5373" s="115" t="s">
        <v>2826</v>
      </c>
      <c r="E5373" s="116"/>
    </row>
    <row r="5374" spans="1:5" ht="15.75" x14ac:dyDescent="0.25">
      <c r="A5374" s="104"/>
      <c r="B5374" s="117"/>
      <c r="C5374" s="118"/>
      <c r="D5374" s="119" t="s">
        <v>2827</v>
      </c>
      <c r="E5374" s="120"/>
    </row>
    <row r="5375" spans="1:5" ht="15.75" x14ac:dyDescent="0.25">
      <c r="A5375" s="104"/>
      <c r="B5375" s="117"/>
      <c r="C5375" s="118"/>
      <c r="D5375" s="119" t="s">
        <v>2828</v>
      </c>
      <c r="E5375" s="120"/>
    </row>
    <row r="5376" spans="1:5" ht="15.75" x14ac:dyDescent="0.25">
      <c r="A5376" s="104"/>
      <c r="B5376" s="117"/>
      <c r="C5376" s="118"/>
      <c r="D5376" s="119"/>
      <c r="E5376" s="120"/>
    </row>
    <row r="5377" spans="1:5" ht="15.75" x14ac:dyDescent="0.25">
      <c r="A5377" s="121"/>
      <c r="B5377" s="117"/>
      <c r="C5377" s="118"/>
      <c r="D5377" s="119"/>
      <c r="E5377" s="120"/>
    </row>
    <row r="5378" spans="1:5" x14ac:dyDescent="0.25">
      <c r="A5378" s="121"/>
      <c r="B5378" s="122"/>
      <c r="C5378" s="123"/>
      <c r="D5378" s="122"/>
      <c r="E5378" s="123"/>
    </row>
    <row r="5379" spans="1:5" x14ac:dyDescent="0.25">
      <c r="A5379" s="121"/>
      <c r="B5379" s="122"/>
      <c r="C5379" s="123"/>
      <c r="D5379" s="122"/>
      <c r="E5379" s="123"/>
    </row>
    <row r="5380" spans="1:5" ht="15.75" thickBot="1" x14ac:dyDescent="0.3">
      <c r="A5380" s="121"/>
      <c r="B5380" s="122"/>
      <c r="C5380" s="123"/>
      <c r="D5380" s="124"/>
      <c r="E5380" s="125"/>
    </row>
    <row r="5381" spans="1:5" ht="15.75" x14ac:dyDescent="0.25">
      <c r="A5381" s="121"/>
      <c r="B5381" s="122"/>
      <c r="C5381" s="123"/>
      <c r="D5381" s="126" t="s">
        <v>2829</v>
      </c>
      <c r="E5381" s="123"/>
    </row>
    <row r="5382" spans="1:5" x14ac:dyDescent="0.25">
      <c r="A5382" s="121"/>
      <c r="B5382" s="122"/>
      <c r="C5382" s="123"/>
      <c r="D5382" s="122"/>
      <c r="E5382" s="123"/>
    </row>
    <row r="5383" spans="1:5" x14ac:dyDescent="0.25">
      <c r="A5383" s="121"/>
      <c r="B5383" s="122"/>
      <c r="C5383" s="123"/>
      <c r="D5383" s="122" t="s">
        <v>2830</v>
      </c>
      <c r="E5383" s="123"/>
    </row>
    <row r="5384" spans="1:5" ht="15.75" thickBot="1" x14ac:dyDescent="0.3">
      <c r="A5384" s="127"/>
      <c r="B5384" s="124"/>
      <c r="C5384" s="125"/>
      <c r="D5384" s="122" t="s">
        <v>2831</v>
      </c>
      <c r="E5384" s="123"/>
    </row>
    <row r="5385" spans="1:5" ht="15.75" x14ac:dyDescent="0.25">
      <c r="A5385" s="128" t="s">
        <v>2832</v>
      </c>
      <c r="B5385" s="129"/>
      <c r="C5385" s="129"/>
      <c r="D5385" s="121" t="s">
        <v>2833</v>
      </c>
      <c r="E5385" s="123"/>
    </row>
    <row r="5386" spans="1:5" ht="15.75" x14ac:dyDescent="0.25">
      <c r="A5386" s="130"/>
      <c r="B5386" s="131"/>
      <c r="C5386" s="131"/>
      <c r="D5386" s="132" t="s">
        <v>2834</v>
      </c>
      <c r="E5386" s="120"/>
    </row>
    <row r="5387" spans="1:5" ht="77.25" x14ac:dyDescent="0.25">
      <c r="A5387" s="130"/>
      <c r="B5387" s="131"/>
      <c r="C5387" s="131"/>
      <c r="D5387" s="133" t="s">
        <v>2835</v>
      </c>
      <c r="E5387" s="134"/>
    </row>
    <row r="5388" spans="1:5" x14ac:dyDescent="0.25">
      <c r="A5388" s="130"/>
      <c r="B5388" s="129"/>
      <c r="C5388" s="129"/>
      <c r="D5388" s="135" t="s">
        <v>2836</v>
      </c>
      <c r="E5388" s="136"/>
    </row>
    <row r="5389" spans="1:5" x14ac:dyDescent="0.25">
      <c r="A5389" s="130"/>
      <c r="B5389" s="129"/>
      <c r="C5389" s="129"/>
      <c r="D5389" s="137"/>
      <c r="E5389" s="136"/>
    </row>
    <row r="5390" spans="1:5" x14ac:dyDescent="0.25">
      <c r="A5390" s="130"/>
      <c r="B5390" s="129"/>
      <c r="C5390" s="129"/>
      <c r="D5390" s="121"/>
      <c r="E5390" s="123"/>
    </row>
    <row r="5391" spans="1:5" x14ac:dyDescent="0.25">
      <c r="A5391" s="130"/>
      <c r="B5391" s="129"/>
      <c r="C5391" s="129"/>
      <c r="D5391" s="121"/>
      <c r="E5391" s="123"/>
    </row>
    <row r="5392" spans="1:5" x14ac:dyDescent="0.25">
      <c r="A5392" s="130"/>
      <c r="B5392" s="129"/>
      <c r="C5392" s="129"/>
      <c r="D5392" s="121"/>
      <c r="E5392" s="123"/>
    </row>
    <row r="5393" spans="1:5" ht="15.75" thickBot="1" x14ac:dyDescent="0.3">
      <c r="A5393" s="130"/>
      <c r="B5393" s="129"/>
      <c r="C5393" s="129"/>
      <c r="D5393" s="121"/>
      <c r="E5393" s="123"/>
    </row>
    <row r="5394" spans="1:5" ht="15.75" x14ac:dyDescent="0.25">
      <c r="A5394" s="130"/>
      <c r="B5394" s="129"/>
      <c r="C5394" s="129"/>
      <c r="D5394" s="138" t="s">
        <v>2837</v>
      </c>
      <c r="E5394" s="139">
        <f>SUM(E5349:E5367)</f>
        <v>2.6187189587487776</v>
      </c>
    </row>
    <row r="5395" spans="1:5" ht="15.75" x14ac:dyDescent="0.25">
      <c r="A5395" s="130"/>
      <c r="B5395" s="129"/>
      <c r="C5395" s="129"/>
      <c r="D5395" s="138" t="s">
        <v>2822</v>
      </c>
      <c r="E5395" s="140">
        <f>E5368</f>
        <v>1</v>
      </c>
    </row>
    <row r="5396" spans="1:5" ht="15.75" x14ac:dyDescent="0.25">
      <c r="A5396" s="130"/>
      <c r="B5396" s="129"/>
      <c r="C5396" s="129"/>
      <c r="D5396" s="138" t="s">
        <v>2838</v>
      </c>
      <c r="E5396" s="141">
        <f>E5394/E5395</f>
        <v>2.6187189587487776</v>
      </c>
    </row>
    <row r="5397" spans="1:5" ht="15.75" x14ac:dyDescent="0.25">
      <c r="A5397" s="130"/>
      <c r="B5397" s="129"/>
      <c r="C5397" s="129"/>
      <c r="D5397" s="138" t="s">
        <v>2839</v>
      </c>
      <c r="E5397" s="141">
        <v>0.2</v>
      </c>
    </row>
    <row r="5398" spans="1:5" ht="15.75" x14ac:dyDescent="0.25">
      <c r="A5398" s="130"/>
      <c r="B5398" s="129"/>
      <c r="C5398" s="129"/>
      <c r="D5398" s="138" t="s">
        <v>2840</v>
      </c>
      <c r="E5398" s="141">
        <f>E5396+E5397</f>
        <v>2.8187189587487778</v>
      </c>
    </row>
    <row r="5399" spans="1:5" ht="15.75" x14ac:dyDescent="0.25">
      <c r="A5399" s="130"/>
      <c r="B5399" s="129"/>
      <c r="C5399" s="129"/>
      <c r="D5399" s="138" t="s">
        <v>2841</v>
      </c>
      <c r="E5399" s="142">
        <v>11</v>
      </c>
    </row>
    <row r="5400" spans="1:5" ht="16.5" thickBot="1" x14ac:dyDescent="0.3">
      <c r="A5400" s="143"/>
      <c r="B5400" s="144"/>
      <c r="C5400" s="144"/>
      <c r="D5400" s="138" t="s">
        <v>2842</v>
      </c>
      <c r="E5400" s="145">
        <f>E5398/E5399</f>
        <v>0.25624717806807068</v>
      </c>
    </row>
    <row r="5401" spans="1:5" ht="15.75" thickBot="1" x14ac:dyDescent="0.3">
      <c r="A5401" s="146"/>
      <c r="B5401" s="147"/>
      <c r="C5401" s="148"/>
      <c r="D5401" s="148"/>
      <c r="E5401" s="149"/>
    </row>
    <row r="5402" spans="1:5" ht="30" x14ac:dyDescent="0.4">
      <c r="A5402" s="70" t="s">
        <v>2814</v>
      </c>
      <c r="B5402" s="71" t="s">
        <v>2951</v>
      </c>
      <c r="C5402" s="154"/>
      <c r="D5402" s="72"/>
      <c r="E5402" s="73"/>
    </row>
    <row r="5403" spans="1:5" ht="15.75" thickBot="1" x14ac:dyDescent="0.3">
      <c r="A5403" s="74"/>
      <c r="B5403" s="75"/>
      <c r="C5403" s="75"/>
      <c r="D5403" s="75"/>
      <c r="E5403" s="76"/>
    </row>
    <row r="5404" spans="1:5" ht="15.75" thickBot="1" x14ac:dyDescent="0.3">
      <c r="A5404" s="77" t="s">
        <v>2816</v>
      </c>
      <c r="B5404" s="78" t="s">
        <v>2817</v>
      </c>
      <c r="C5404" s="79" t="s">
        <v>2818</v>
      </c>
      <c r="D5404" s="79" t="s">
        <v>2819</v>
      </c>
      <c r="E5404" s="80" t="s">
        <v>2820</v>
      </c>
    </row>
    <row r="5405" spans="1:5" ht="15.75" x14ac:dyDescent="0.25">
      <c r="A5405" s="81" t="s">
        <v>1110</v>
      </c>
      <c r="B5405" s="82">
        <v>2</v>
      </c>
      <c r="C5405" s="83"/>
      <c r="D5405" s="84">
        <f t="shared" ref="D5405:D5423" si="192">IF($A5405&lt;&gt;"",VLOOKUP($A5405,PRODUITS_ET_RECETTES,4,FALSE),"")</f>
        <v>1.0229999999999999</v>
      </c>
      <c r="E5405" s="84">
        <f t="shared" ref="E5405:E5423" si="193">SUM(B5405*D5405)</f>
        <v>2.0459999999999998</v>
      </c>
    </row>
    <row r="5406" spans="1:5" ht="15.75" x14ac:dyDescent="0.25">
      <c r="A5406" s="81" t="s">
        <v>2123</v>
      </c>
      <c r="B5406" s="85">
        <v>0.05</v>
      </c>
      <c r="C5406" s="86"/>
      <c r="D5406" s="87">
        <f t="shared" si="192"/>
        <v>2.2903966666666666</v>
      </c>
      <c r="E5406" s="87">
        <f t="shared" si="193"/>
        <v>0.11451983333333333</v>
      </c>
    </row>
    <row r="5407" spans="1:5" ht="15.75" x14ac:dyDescent="0.25">
      <c r="A5407" s="81" t="s">
        <v>473</v>
      </c>
      <c r="B5407" s="82">
        <v>0.25</v>
      </c>
      <c r="C5407" s="83"/>
      <c r="D5407" s="84">
        <f t="shared" si="192"/>
        <v>0.33695652173913043</v>
      </c>
      <c r="E5407" s="84">
        <f t="shared" si="193"/>
        <v>8.4239130434782608E-2</v>
      </c>
    </row>
    <row r="5408" spans="1:5" ht="15.75" x14ac:dyDescent="0.25">
      <c r="A5408" s="81" t="s">
        <v>2147</v>
      </c>
      <c r="B5408" s="85">
        <v>5.0000000000000001E-3</v>
      </c>
      <c r="C5408" s="86"/>
      <c r="D5408" s="87">
        <f t="shared" si="192"/>
        <v>35.810133333333333</v>
      </c>
      <c r="E5408" s="87">
        <f t="shared" si="193"/>
        <v>0.17905066666666666</v>
      </c>
    </row>
    <row r="5409" spans="1:5" ht="15.75" x14ac:dyDescent="0.25">
      <c r="A5409" s="81" t="s">
        <v>1111</v>
      </c>
      <c r="B5409" s="82">
        <v>2</v>
      </c>
      <c r="C5409" s="83"/>
      <c r="D5409" s="84">
        <f t="shared" si="192"/>
        <v>0.8881</v>
      </c>
      <c r="E5409" s="84">
        <f t="shared" si="193"/>
        <v>1.7762</v>
      </c>
    </row>
    <row r="5410" spans="1:5" x14ac:dyDescent="0.25">
      <c r="A5410" s="81" t="s">
        <v>1112</v>
      </c>
      <c r="B5410" s="85">
        <v>2</v>
      </c>
      <c r="C5410" s="88"/>
      <c r="D5410" s="87">
        <f t="shared" si="192"/>
        <v>0.80299999999999994</v>
      </c>
      <c r="E5410" s="87">
        <f t="shared" si="193"/>
        <v>1.6059999999999999</v>
      </c>
    </row>
    <row r="5411" spans="1:5" x14ac:dyDescent="0.25">
      <c r="A5411" s="81" t="s">
        <v>2454</v>
      </c>
      <c r="B5411" s="82"/>
      <c r="C5411" s="89"/>
      <c r="D5411" s="84">
        <f t="shared" si="192"/>
        <v>0</v>
      </c>
      <c r="E5411" s="84">
        <f t="shared" si="193"/>
        <v>0</v>
      </c>
    </row>
    <row r="5412" spans="1:5" x14ac:dyDescent="0.25">
      <c r="A5412" s="81" t="s">
        <v>2454</v>
      </c>
      <c r="B5412" s="85"/>
      <c r="C5412" s="88"/>
      <c r="D5412" s="87">
        <f t="shared" si="192"/>
        <v>0</v>
      </c>
      <c r="E5412" s="87">
        <f t="shared" si="193"/>
        <v>0</v>
      </c>
    </row>
    <row r="5413" spans="1:5" x14ac:dyDescent="0.25">
      <c r="A5413" s="81" t="s">
        <v>2454</v>
      </c>
      <c r="B5413" s="82"/>
      <c r="C5413" s="89"/>
      <c r="D5413" s="84">
        <f t="shared" si="192"/>
        <v>0</v>
      </c>
      <c r="E5413" s="84">
        <f t="shared" si="193"/>
        <v>0</v>
      </c>
    </row>
    <row r="5414" spans="1:5" x14ac:dyDescent="0.25">
      <c r="A5414" s="81" t="s">
        <v>2454</v>
      </c>
      <c r="B5414" s="85"/>
      <c r="C5414" s="88"/>
      <c r="D5414" s="87">
        <f t="shared" si="192"/>
        <v>0</v>
      </c>
      <c r="E5414" s="87">
        <f t="shared" si="193"/>
        <v>0</v>
      </c>
    </row>
    <row r="5415" spans="1:5" x14ac:dyDescent="0.25">
      <c r="A5415" s="81" t="s">
        <v>2454</v>
      </c>
      <c r="B5415" s="82"/>
      <c r="C5415" s="89"/>
      <c r="D5415" s="84">
        <f t="shared" si="192"/>
        <v>0</v>
      </c>
      <c r="E5415" s="84">
        <f t="shared" si="193"/>
        <v>0</v>
      </c>
    </row>
    <row r="5416" spans="1:5" x14ac:dyDescent="0.25">
      <c r="A5416" s="81" t="s">
        <v>2454</v>
      </c>
      <c r="B5416" s="85"/>
      <c r="C5416" s="88"/>
      <c r="D5416" s="87">
        <f t="shared" si="192"/>
        <v>0</v>
      </c>
      <c r="E5416" s="87">
        <f t="shared" si="193"/>
        <v>0</v>
      </c>
    </row>
    <row r="5417" spans="1:5" x14ac:dyDescent="0.25">
      <c r="A5417" s="81" t="s">
        <v>2454</v>
      </c>
      <c r="B5417" s="82"/>
      <c r="C5417" s="89"/>
      <c r="D5417" s="84">
        <f t="shared" si="192"/>
        <v>0</v>
      </c>
      <c r="E5417" s="84">
        <f t="shared" si="193"/>
        <v>0</v>
      </c>
    </row>
    <row r="5418" spans="1:5" x14ac:dyDescent="0.25">
      <c r="A5418" s="81" t="s">
        <v>2454</v>
      </c>
      <c r="B5418" s="85"/>
      <c r="C5418" s="88"/>
      <c r="D5418" s="87">
        <f t="shared" si="192"/>
        <v>0</v>
      </c>
      <c r="E5418" s="87">
        <f t="shared" si="193"/>
        <v>0</v>
      </c>
    </row>
    <row r="5419" spans="1:5" x14ac:dyDescent="0.25">
      <c r="A5419" s="81" t="s">
        <v>2454</v>
      </c>
      <c r="B5419" s="82"/>
      <c r="C5419" s="89"/>
      <c r="D5419" s="84">
        <f t="shared" si="192"/>
        <v>0</v>
      </c>
      <c r="E5419" s="84">
        <f t="shared" si="193"/>
        <v>0</v>
      </c>
    </row>
    <row r="5420" spans="1:5" x14ac:dyDescent="0.25">
      <c r="A5420" s="81" t="s">
        <v>2454</v>
      </c>
      <c r="B5420" s="90"/>
      <c r="C5420" s="91"/>
      <c r="D5420" s="92">
        <f t="shared" si="192"/>
        <v>0</v>
      </c>
      <c r="E5420" s="92">
        <f t="shared" si="193"/>
        <v>0</v>
      </c>
    </row>
    <row r="5421" spans="1:5" x14ac:dyDescent="0.25">
      <c r="A5421" s="81" t="s">
        <v>2454</v>
      </c>
      <c r="B5421" s="82"/>
      <c r="C5421" s="89"/>
      <c r="D5421" s="84">
        <f t="shared" si="192"/>
        <v>0</v>
      </c>
      <c r="E5421" s="84">
        <f t="shared" si="193"/>
        <v>0</v>
      </c>
    </row>
    <row r="5422" spans="1:5" x14ac:dyDescent="0.25">
      <c r="A5422" s="81" t="s">
        <v>2454</v>
      </c>
      <c r="B5422" s="85"/>
      <c r="C5422" s="88"/>
      <c r="D5422" s="87">
        <f t="shared" si="192"/>
        <v>0</v>
      </c>
      <c r="E5422" s="87">
        <f t="shared" si="193"/>
        <v>0</v>
      </c>
    </row>
    <row r="5423" spans="1:5" ht="15.75" thickBot="1" x14ac:dyDescent="0.3">
      <c r="A5423" s="81" t="s">
        <v>2454</v>
      </c>
      <c r="B5423" s="93"/>
      <c r="C5423" s="94"/>
      <c r="D5423" s="95">
        <f t="shared" si="192"/>
        <v>0</v>
      </c>
      <c r="E5423" s="95">
        <f t="shared" si="193"/>
        <v>0</v>
      </c>
    </row>
    <row r="5424" spans="1:5" ht="16.5" thickBot="1" x14ac:dyDescent="0.3">
      <c r="A5424" s="96" t="s">
        <v>2821</v>
      </c>
      <c r="B5424" s="97"/>
      <c r="C5424" s="97"/>
      <c r="D5424" s="98" t="s">
        <v>2822</v>
      </c>
      <c r="E5424" s="99">
        <v>1</v>
      </c>
    </row>
    <row r="5425" spans="1:5" ht="15.75" x14ac:dyDescent="0.25">
      <c r="A5425" s="100"/>
      <c r="B5425" s="97"/>
      <c r="C5425" s="101"/>
      <c r="D5425" s="102" t="s">
        <v>2823</v>
      </c>
      <c r="E5425" s="103" t="s">
        <v>2551</v>
      </c>
    </row>
    <row r="5426" spans="1:5" ht="15.75" x14ac:dyDescent="0.25">
      <c r="A5426" s="104"/>
      <c r="B5426" s="105"/>
      <c r="C5426" s="106"/>
      <c r="D5426" s="102" t="s">
        <v>2824</v>
      </c>
      <c r="E5426" s="107" t="s">
        <v>2825</v>
      </c>
    </row>
    <row r="5427" spans="1:5" ht="15.75" x14ac:dyDescent="0.25">
      <c r="A5427" s="108"/>
      <c r="B5427" s="105"/>
      <c r="C5427" s="106"/>
      <c r="D5427" s="102"/>
      <c r="E5427" s="109"/>
    </row>
    <row r="5428" spans="1:5" ht="16.5" thickBot="1" x14ac:dyDescent="0.3">
      <c r="A5428" s="108"/>
      <c r="B5428" s="105"/>
      <c r="C5428" s="106"/>
      <c r="D5428" s="110"/>
      <c r="E5428" s="111"/>
    </row>
    <row r="5429" spans="1:5" ht="15.75" x14ac:dyDescent="0.25">
      <c r="A5429" s="112"/>
      <c r="B5429" s="113"/>
      <c r="C5429" s="114"/>
      <c r="D5429" s="115" t="s">
        <v>2826</v>
      </c>
      <c r="E5429" s="116"/>
    </row>
    <row r="5430" spans="1:5" ht="15.75" x14ac:dyDescent="0.25">
      <c r="A5430" s="104"/>
      <c r="B5430" s="117"/>
      <c r="C5430" s="118"/>
      <c r="D5430" s="119" t="s">
        <v>2827</v>
      </c>
      <c r="E5430" s="120"/>
    </row>
    <row r="5431" spans="1:5" ht="15.75" x14ac:dyDescent="0.25">
      <c r="A5431" s="104"/>
      <c r="B5431" s="117"/>
      <c r="C5431" s="118"/>
      <c r="D5431" s="119" t="s">
        <v>2828</v>
      </c>
      <c r="E5431" s="120"/>
    </row>
    <row r="5432" spans="1:5" ht="15.75" x14ac:dyDescent="0.25">
      <c r="A5432" s="104"/>
      <c r="B5432" s="117"/>
      <c r="C5432" s="118"/>
      <c r="D5432" s="119"/>
      <c r="E5432" s="120"/>
    </row>
    <row r="5433" spans="1:5" ht="15.75" x14ac:dyDescent="0.25">
      <c r="A5433" s="121"/>
      <c r="B5433" s="117"/>
      <c r="C5433" s="118"/>
      <c r="D5433" s="119"/>
      <c r="E5433" s="120"/>
    </row>
    <row r="5434" spans="1:5" x14ac:dyDescent="0.25">
      <c r="A5434" s="121"/>
      <c r="B5434" s="122"/>
      <c r="C5434" s="123"/>
      <c r="D5434" s="122"/>
      <c r="E5434" s="123"/>
    </row>
    <row r="5435" spans="1:5" x14ac:dyDescent="0.25">
      <c r="A5435" s="121"/>
      <c r="B5435" s="122"/>
      <c r="C5435" s="123"/>
      <c r="D5435" s="122"/>
      <c r="E5435" s="123"/>
    </row>
    <row r="5436" spans="1:5" ht="15.75" thickBot="1" x14ac:dyDescent="0.3">
      <c r="A5436" s="121"/>
      <c r="B5436" s="122"/>
      <c r="C5436" s="123"/>
      <c r="D5436" s="124"/>
      <c r="E5436" s="125"/>
    </row>
    <row r="5437" spans="1:5" ht="15.75" x14ac:dyDescent="0.25">
      <c r="A5437" s="121"/>
      <c r="B5437" s="122"/>
      <c r="C5437" s="123"/>
      <c r="D5437" s="126" t="s">
        <v>2829</v>
      </c>
      <c r="E5437" s="123"/>
    </row>
    <row r="5438" spans="1:5" x14ac:dyDescent="0.25">
      <c r="A5438" s="121"/>
      <c r="B5438" s="122"/>
      <c r="C5438" s="123"/>
      <c r="D5438" s="122"/>
      <c r="E5438" s="123"/>
    </row>
    <row r="5439" spans="1:5" x14ac:dyDescent="0.25">
      <c r="A5439" s="121"/>
      <c r="B5439" s="122"/>
      <c r="C5439" s="123"/>
      <c r="D5439" s="122" t="s">
        <v>2830</v>
      </c>
      <c r="E5439" s="123"/>
    </row>
    <row r="5440" spans="1:5" ht="15.75" thickBot="1" x14ac:dyDescent="0.3">
      <c r="A5440" s="127"/>
      <c r="B5440" s="124"/>
      <c r="C5440" s="125"/>
      <c r="D5440" s="122" t="s">
        <v>2831</v>
      </c>
      <c r="E5440" s="123"/>
    </row>
    <row r="5441" spans="1:5" ht="15.75" x14ac:dyDescent="0.25">
      <c r="A5441" s="128" t="s">
        <v>2832</v>
      </c>
      <c r="B5441" s="129"/>
      <c r="C5441" s="129"/>
      <c r="D5441" s="121" t="s">
        <v>2833</v>
      </c>
      <c r="E5441" s="123"/>
    </row>
    <row r="5442" spans="1:5" ht="15.75" x14ac:dyDescent="0.25">
      <c r="A5442" s="130"/>
      <c r="B5442" s="131"/>
      <c r="C5442" s="131"/>
      <c r="D5442" s="132" t="s">
        <v>2834</v>
      </c>
      <c r="E5442" s="120"/>
    </row>
    <row r="5443" spans="1:5" ht="77.25" x14ac:dyDescent="0.25">
      <c r="A5443" s="130"/>
      <c r="B5443" s="131"/>
      <c r="C5443" s="131"/>
      <c r="D5443" s="133" t="s">
        <v>2835</v>
      </c>
      <c r="E5443" s="134"/>
    </row>
    <row r="5444" spans="1:5" x14ac:dyDescent="0.25">
      <c r="A5444" s="130"/>
      <c r="B5444" s="129"/>
      <c r="C5444" s="129"/>
      <c r="D5444" s="135" t="s">
        <v>2836</v>
      </c>
      <c r="E5444" s="136"/>
    </row>
    <row r="5445" spans="1:5" x14ac:dyDescent="0.25">
      <c r="A5445" s="130"/>
      <c r="B5445" s="129"/>
      <c r="C5445" s="129"/>
      <c r="D5445" s="137"/>
      <c r="E5445" s="136"/>
    </row>
    <row r="5446" spans="1:5" x14ac:dyDescent="0.25">
      <c r="A5446" s="130"/>
      <c r="B5446" s="129"/>
      <c r="C5446" s="129"/>
      <c r="D5446" s="121"/>
      <c r="E5446" s="123"/>
    </row>
    <row r="5447" spans="1:5" x14ac:dyDescent="0.25">
      <c r="A5447" s="130"/>
      <c r="B5447" s="129"/>
      <c r="C5447" s="129"/>
      <c r="D5447" s="121"/>
      <c r="E5447" s="123"/>
    </row>
    <row r="5448" spans="1:5" x14ac:dyDescent="0.25">
      <c r="A5448" s="130"/>
      <c r="B5448" s="129"/>
      <c r="C5448" s="129"/>
      <c r="D5448" s="121"/>
      <c r="E5448" s="123"/>
    </row>
    <row r="5449" spans="1:5" ht="15.75" thickBot="1" x14ac:dyDescent="0.3">
      <c r="A5449" s="130"/>
      <c r="B5449" s="129"/>
      <c r="C5449" s="129"/>
      <c r="D5449" s="121"/>
      <c r="E5449" s="123"/>
    </row>
    <row r="5450" spans="1:5" ht="15.75" x14ac:dyDescent="0.25">
      <c r="A5450" s="130"/>
      <c r="B5450" s="129"/>
      <c r="C5450" s="129"/>
      <c r="D5450" s="138" t="s">
        <v>2837</v>
      </c>
      <c r="E5450" s="139">
        <f>SUM(E5405:E5423)</f>
        <v>5.8060096304347821</v>
      </c>
    </row>
    <row r="5451" spans="1:5" ht="15.75" x14ac:dyDescent="0.25">
      <c r="A5451" s="130"/>
      <c r="B5451" s="129"/>
      <c r="C5451" s="129"/>
      <c r="D5451" s="138" t="s">
        <v>2822</v>
      </c>
      <c r="E5451" s="140">
        <f>E5424</f>
        <v>1</v>
      </c>
    </row>
    <row r="5452" spans="1:5" ht="15.75" x14ac:dyDescent="0.25">
      <c r="A5452" s="130"/>
      <c r="B5452" s="129"/>
      <c r="C5452" s="129"/>
      <c r="D5452" s="138" t="s">
        <v>2838</v>
      </c>
      <c r="E5452" s="141">
        <f>E5450/E5451</f>
        <v>5.8060096304347821</v>
      </c>
    </row>
    <row r="5453" spans="1:5" ht="15.75" x14ac:dyDescent="0.25">
      <c r="A5453" s="130"/>
      <c r="B5453" s="129"/>
      <c r="C5453" s="129"/>
      <c r="D5453" s="138" t="s">
        <v>2839</v>
      </c>
      <c r="E5453" s="141">
        <v>0</v>
      </c>
    </row>
    <row r="5454" spans="1:5" ht="15.75" x14ac:dyDescent="0.25">
      <c r="A5454" s="130"/>
      <c r="B5454" s="129"/>
      <c r="C5454" s="129"/>
      <c r="D5454" s="138" t="s">
        <v>2840</v>
      </c>
      <c r="E5454" s="141">
        <f>E5452+E5453</f>
        <v>5.8060096304347821</v>
      </c>
    </row>
    <row r="5455" spans="1:5" ht="15.75" x14ac:dyDescent="0.25">
      <c r="A5455" s="130"/>
      <c r="B5455" s="129"/>
      <c r="C5455" s="129"/>
      <c r="D5455" s="138" t="s">
        <v>2841</v>
      </c>
      <c r="E5455" s="142">
        <v>18</v>
      </c>
    </row>
    <row r="5456" spans="1:5" ht="16.5" thickBot="1" x14ac:dyDescent="0.3">
      <c r="A5456" s="143"/>
      <c r="B5456" s="144"/>
      <c r="C5456" s="144"/>
      <c r="D5456" s="138" t="s">
        <v>2842</v>
      </c>
      <c r="E5456" s="145">
        <f>E5454/E5455</f>
        <v>0.32255609057971013</v>
      </c>
    </row>
    <row r="5457" spans="1:5" x14ac:dyDescent="0.25">
      <c r="A5457" s="146"/>
      <c r="B5457" s="147"/>
      <c r="C5457" s="148"/>
      <c r="D5457" s="148"/>
      <c r="E5457" s="149"/>
    </row>
    <row r="5458" spans="1:5" ht="15.75" thickBot="1" x14ac:dyDescent="0.3">
      <c r="A5458" s="150"/>
      <c r="B5458" s="151"/>
      <c r="C5458" s="152"/>
      <c r="D5458" s="152"/>
      <c r="E5458" s="153"/>
    </row>
    <row r="5459" spans="1:5" ht="15.75" thickBot="1" x14ac:dyDescent="0.3">
      <c r="A5459" s="74"/>
      <c r="B5459" s="75"/>
      <c r="C5459" s="75"/>
      <c r="D5459" s="75"/>
      <c r="E5459" s="76"/>
    </row>
    <row r="5460" spans="1:5" ht="15.75" thickBot="1" x14ac:dyDescent="0.3">
      <c r="A5460" s="77" t="s">
        <v>2816</v>
      </c>
      <c r="B5460" s="78" t="s">
        <v>2817</v>
      </c>
      <c r="C5460" s="79" t="s">
        <v>2818</v>
      </c>
      <c r="D5460" s="79" t="s">
        <v>2819</v>
      </c>
      <c r="E5460" s="80" t="s">
        <v>2820</v>
      </c>
    </row>
    <row r="5461" spans="1:5" ht="15.75" x14ac:dyDescent="0.25">
      <c r="A5461" s="81" t="s">
        <v>2454</v>
      </c>
      <c r="B5461" s="82"/>
      <c r="C5461" s="83"/>
      <c r="D5461" s="84">
        <f t="shared" ref="D5461:D5479" si="194">IF($A5461&lt;&gt;"",VLOOKUP($A5461,PRODUITS_ET_RECETTES,4,FALSE),"")</f>
        <v>0</v>
      </c>
      <c r="E5461" s="84">
        <f t="shared" ref="E5461:E5479" si="195">SUM(B5461*D5461)</f>
        <v>0</v>
      </c>
    </row>
    <row r="5462" spans="1:5" ht="15.75" x14ac:dyDescent="0.25">
      <c r="A5462" s="81" t="s">
        <v>2454</v>
      </c>
      <c r="B5462" s="85"/>
      <c r="C5462" s="86"/>
      <c r="D5462" s="87">
        <f t="shared" si="194"/>
        <v>0</v>
      </c>
      <c r="E5462" s="87">
        <f t="shared" si="195"/>
        <v>0</v>
      </c>
    </row>
    <row r="5463" spans="1:5" ht="15.75" x14ac:dyDescent="0.25">
      <c r="A5463" s="81" t="s">
        <v>2454</v>
      </c>
      <c r="B5463" s="82"/>
      <c r="C5463" s="83"/>
      <c r="D5463" s="84">
        <f t="shared" si="194"/>
        <v>0</v>
      </c>
      <c r="E5463" s="84">
        <f t="shared" si="195"/>
        <v>0</v>
      </c>
    </row>
    <row r="5464" spans="1:5" ht="15.75" x14ac:dyDescent="0.25">
      <c r="A5464" s="81" t="s">
        <v>2454</v>
      </c>
      <c r="B5464" s="85"/>
      <c r="C5464" s="86"/>
      <c r="D5464" s="87">
        <f t="shared" si="194"/>
        <v>0</v>
      </c>
      <c r="E5464" s="87">
        <f t="shared" si="195"/>
        <v>0</v>
      </c>
    </row>
    <row r="5465" spans="1:5" ht="15.75" x14ac:dyDescent="0.25">
      <c r="A5465" s="81" t="s">
        <v>2454</v>
      </c>
      <c r="B5465" s="82"/>
      <c r="C5465" s="83"/>
      <c r="D5465" s="84">
        <f t="shared" si="194"/>
        <v>0</v>
      </c>
      <c r="E5465" s="84">
        <f t="shared" si="195"/>
        <v>0</v>
      </c>
    </row>
    <row r="5466" spans="1:5" x14ac:dyDescent="0.25">
      <c r="A5466" s="81" t="s">
        <v>2454</v>
      </c>
      <c r="B5466" s="85"/>
      <c r="C5466" s="88"/>
      <c r="D5466" s="87">
        <f t="shared" si="194"/>
        <v>0</v>
      </c>
      <c r="E5466" s="87">
        <f t="shared" si="195"/>
        <v>0</v>
      </c>
    </row>
    <row r="5467" spans="1:5" x14ac:dyDescent="0.25">
      <c r="A5467" s="81" t="s">
        <v>2454</v>
      </c>
      <c r="B5467" s="82"/>
      <c r="C5467" s="89"/>
      <c r="D5467" s="84">
        <f t="shared" si="194"/>
        <v>0</v>
      </c>
      <c r="E5467" s="84">
        <f t="shared" si="195"/>
        <v>0</v>
      </c>
    </row>
    <row r="5468" spans="1:5" x14ac:dyDescent="0.25">
      <c r="A5468" s="81" t="s">
        <v>2454</v>
      </c>
      <c r="B5468" s="85"/>
      <c r="C5468" s="88"/>
      <c r="D5468" s="87">
        <f t="shared" si="194"/>
        <v>0</v>
      </c>
      <c r="E5468" s="87">
        <f t="shared" si="195"/>
        <v>0</v>
      </c>
    </row>
    <row r="5469" spans="1:5" x14ac:dyDescent="0.25">
      <c r="A5469" s="81" t="s">
        <v>2454</v>
      </c>
      <c r="B5469" s="82"/>
      <c r="C5469" s="89"/>
      <c r="D5469" s="84">
        <f t="shared" si="194"/>
        <v>0</v>
      </c>
      <c r="E5469" s="84">
        <f t="shared" si="195"/>
        <v>0</v>
      </c>
    </row>
    <row r="5470" spans="1:5" x14ac:dyDescent="0.25">
      <c r="A5470" s="81" t="s">
        <v>2454</v>
      </c>
      <c r="B5470" s="85"/>
      <c r="C5470" s="88"/>
      <c r="D5470" s="87">
        <f t="shared" si="194"/>
        <v>0</v>
      </c>
      <c r="E5470" s="87">
        <f t="shared" si="195"/>
        <v>0</v>
      </c>
    </row>
    <row r="5471" spans="1:5" x14ac:dyDescent="0.25">
      <c r="A5471" s="81" t="s">
        <v>2454</v>
      </c>
      <c r="B5471" s="82"/>
      <c r="C5471" s="89"/>
      <c r="D5471" s="84">
        <f t="shared" si="194"/>
        <v>0</v>
      </c>
      <c r="E5471" s="84">
        <f t="shared" si="195"/>
        <v>0</v>
      </c>
    </row>
    <row r="5472" spans="1:5" x14ac:dyDescent="0.25">
      <c r="A5472" s="81" t="s">
        <v>2454</v>
      </c>
      <c r="B5472" s="85"/>
      <c r="C5472" s="88"/>
      <c r="D5472" s="87">
        <f t="shared" si="194"/>
        <v>0</v>
      </c>
      <c r="E5472" s="87">
        <f t="shared" si="195"/>
        <v>0</v>
      </c>
    </row>
    <row r="5473" spans="1:5" x14ac:dyDescent="0.25">
      <c r="A5473" s="81" t="s">
        <v>2454</v>
      </c>
      <c r="B5473" s="82"/>
      <c r="C5473" s="89"/>
      <c r="D5473" s="84">
        <f t="shared" si="194"/>
        <v>0</v>
      </c>
      <c r="E5473" s="84">
        <f t="shared" si="195"/>
        <v>0</v>
      </c>
    </row>
    <row r="5474" spans="1:5" x14ac:dyDescent="0.25">
      <c r="A5474" s="81" t="s">
        <v>2454</v>
      </c>
      <c r="B5474" s="85"/>
      <c r="C5474" s="88"/>
      <c r="D5474" s="87">
        <f t="shared" si="194"/>
        <v>0</v>
      </c>
      <c r="E5474" s="87">
        <f t="shared" si="195"/>
        <v>0</v>
      </c>
    </row>
    <row r="5475" spans="1:5" x14ac:dyDescent="0.25">
      <c r="A5475" s="81" t="s">
        <v>2454</v>
      </c>
      <c r="B5475" s="82"/>
      <c r="C5475" s="89"/>
      <c r="D5475" s="84">
        <f t="shared" si="194"/>
        <v>0</v>
      </c>
      <c r="E5475" s="84">
        <f t="shared" si="195"/>
        <v>0</v>
      </c>
    </row>
    <row r="5476" spans="1:5" x14ac:dyDescent="0.25">
      <c r="A5476" s="81" t="s">
        <v>2454</v>
      </c>
      <c r="B5476" s="90"/>
      <c r="C5476" s="91"/>
      <c r="D5476" s="92">
        <f t="shared" si="194"/>
        <v>0</v>
      </c>
      <c r="E5476" s="92">
        <f t="shared" si="195"/>
        <v>0</v>
      </c>
    </row>
    <row r="5477" spans="1:5" x14ac:dyDescent="0.25">
      <c r="A5477" s="81" t="s">
        <v>2454</v>
      </c>
      <c r="B5477" s="82"/>
      <c r="C5477" s="89"/>
      <c r="D5477" s="84">
        <f t="shared" si="194"/>
        <v>0</v>
      </c>
      <c r="E5477" s="84">
        <f t="shared" si="195"/>
        <v>0</v>
      </c>
    </row>
    <row r="5478" spans="1:5" x14ac:dyDescent="0.25">
      <c r="A5478" s="81" t="s">
        <v>2454</v>
      </c>
      <c r="B5478" s="85"/>
      <c r="C5478" s="88"/>
      <c r="D5478" s="87">
        <f t="shared" si="194"/>
        <v>0</v>
      </c>
      <c r="E5478" s="87">
        <f t="shared" si="195"/>
        <v>0</v>
      </c>
    </row>
    <row r="5479" spans="1:5" ht="15.75" thickBot="1" x14ac:dyDescent="0.3">
      <c r="A5479" s="81" t="s">
        <v>2454</v>
      </c>
      <c r="B5479" s="93"/>
      <c r="C5479" s="94"/>
      <c r="D5479" s="95">
        <f t="shared" si="194"/>
        <v>0</v>
      </c>
      <c r="E5479" s="95">
        <f t="shared" si="195"/>
        <v>0</v>
      </c>
    </row>
    <row r="5480" spans="1:5" ht="16.5" thickBot="1" x14ac:dyDescent="0.3">
      <c r="A5480" s="96" t="s">
        <v>2821</v>
      </c>
      <c r="B5480" s="97"/>
      <c r="C5480" s="97"/>
      <c r="D5480" s="98" t="s">
        <v>2822</v>
      </c>
      <c r="E5480" s="99">
        <v>1</v>
      </c>
    </row>
    <row r="5481" spans="1:5" ht="15.75" x14ac:dyDescent="0.25">
      <c r="A5481" s="100"/>
      <c r="B5481" s="97"/>
      <c r="C5481" s="101"/>
      <c r="D5481" s="102" t="s">
        <v>2823</v>
      </c>
      <c r="E5481" s="103" t="s">
        <v>2553</v>
      </c>
    </row>
    <row r="5482" spans="1:5" ht="15.75" x14ac:dyDescent="0.25">
      <c r="A5482" s="104"/>
      <c r="B5482" s="105"/>
      <c r="C5482" s="106"/>
      <c r="D5482" s="102" t="s">
        <v>2824</v>
      </c>
      <c r="E5482" s="107" t="s">
        <v>2825</v>
      </c>
    </row>
    <row r="5483" spans="1:5" ht="15.75" x14ac:dyDescent="0.25">
      <c r="A5483" s="108"/>
      <c r="B5483" s="105"/>
      <c r="C5483" s="106"/>
      <c r="D5483" s="102"/>
      <c r="E5483" s="109"/>
    </row>
    <row r="5484" spans="1:5" ht="16.5" thickBot="1" x14ac:dyDescent="0.3">
      <c r="A5484" s="108"/>
      <c r="B5484" s="105"/>
      <c r="C5484" s="106"/>
      <c r="D5484" s="110"/>
      <c r="E5484" s="111"/>
    </row>
    <row r="5485" spans="1:5" ht="15.75" x14ac:dyDescent="0.25">
      <c r="A5485" s="112"/>
      <c r="B5485" s="113"/>
      <c r="C5485" s="114"/>
      <c r="D5485" s="115" t="s">
        <v>2826</v>
      </c>
      <c r="E5485" s="116"/>
    </row>
    <row r="5486" spans="1:5" ht="15.75" x14ac:dyDescent="0.25">
      <c r="A5486" s="104"/>
      <c r="B5486" s="117"/>
      <c r="C5486" s="118"/>
      <c r="D5486" s="119" t="s">
        <v>2827</v>
      </c>
      <c r="E5486" s="120"/>
    </row>
    <row r="5487" spans="1:5" ht="15.75" x14ac:dyDescent="0.25">
      <c r="A5487" s="104"/>
      <c r="B5487" s="117"/>
      <c r="C5487" s="118"/>
      <c r="D5487" s="119" t="s">
        <v>2828</v>
      </c>
      <c r="E5487" s="120"/>
    </row>
    <row r="5488" spans="1:5" ht="15.75" x14ac:dyDescent="0.25">
      <c r="A5488" s="104"/>
      <c r="B5488" s="117"/>
      <c r="C5488" s="118"/>
      <c r="D5488" s="119"/>
      <c r="E5488" s="120"/>
    </row>
    <row r="5489" spans="1:5" ht="15.75" x14ac:dyDescent="0.25">
      <c r="A5489" s="121"/>
      <c r="B5489" s="117"/>
      <c r="C5489" s="118"/>
      <c r="D5489" s="119"/>
      <c r="E5489" s="120"/>
    </row>
    <row r="5490" spans="1:5" x14ac:dyDescent="0.25">
      <c r="A5490" s="121"/>
      <c r="B5490" s="122"/>
      <c r="C5490" s="123"/>
      <c r="D5490" s="122"/>
      <c r="E5490" s="123"/>
    </row>
    <row r="5491" spans="1:5" x14ac:dyDescent="0.25">
      <c r="A5491" s="121"/>
      <c r="B5491" s="122"/>
      <c r="C5491" s="123"/>
      <c r="D5491" s="122"/>
      <c r="E5491" s="123"/>
    </row>
    <row r="5492" spans="1:5" ht="15.75" thickBot="1" x14ac:dyDescent="0.3">
      <c r="A5492" s="121"/>
      <c r="B5492" s="122"/>
      <c r="C5492" s="123"/>
      <c r="D5492" s="124"/>
      <c r="E5492" s="125"/>
    </row>
    <row r="5493" spans="1:5" ht="15.75" x14ac:dyDescent="0.25">
      <c r="A5493" s="121"/>
      <c r="B5493" s="122"/>
      <c r="C5493" s="123"/>
      <c r="D5493" s="126" t="s">
        <v>2829</v>
      </c>
      <c r="E5493" s="123"/>
    </row>
    <row r="5494" spans="1:5" x14ac:dyDescent="0.25">
      <c r="A5494" s="121"/>
      <c r="B5494" s="122"/>
      <c r="C5494" s="123"/>
      <c r="D5494" s="122"/>
      <c r="E5494" s="123"/>
    </row>
    <row r="5495" spans="1:5" x14ac:dyDescent="0.25">
      <c r="A5495" s="121"/>
      <c r="B5495" s="122"/>
      <c r="C5495" s="123"/>
      <c r="D5495" s="122" t="s">
        <v>2830</v>
      </c>
      <c r="E5495" s="123"/>
    </row>
    <row r="5496" spans="1:5" ht="15.75" thickBot="1" x14ac:dyDescent="0.3">
      <c r="A5496" s="127"/>
      <c r="B5496" s="124"/>
      <c r="C5496" s="125"/>
      <c r="D5496" s="122" t="s">
        <v>2831</v>
      </c>
      <c r="E5496" s="123"/>
    </row>
    <row r="5497" spans="1:5" ht="15.75" x14ac:dyDescent="0.25">
      <c r="A5497" s="128" t="s">
        <v>2832</v>
      </c>
      <c r="B5497" s="129"/>
      <c r="C5497" s="129"/>
      <c r="D5497" s="121" t="s">
        <v>2833</v>
      </c>
      <c r="E5497" s="123"/>
    </row>
    <row r="5498" spans="1:5" ht="15.75" x14ac:dyDescent="0.25">
      <c r="A5498" s="130"/>
      <c r="B5498" s="131"/>
      <c r="C5498" s="131"/>
      <c r="D5498" s="132" t="s">
        <v>2834</v>
      </c>
      <c r="E5498" s="120"/>
    </row>
    <row r="5499" spans="1:5" ht="77.25" x14ac:dyDescent="0.25">
      <c r="A5499" s="130"/>
      <c r="B5499" s="131"/>
      <c r="C5499" s="131"/>
      <c r="D5499" s="133" t="s">
        <v>2835</v>
      </c>
      <c r="E5499" s="134"/>
    </row>
    <row r="5500" spans="1:5" x14ac:dyDescent="0.25">
      <c r="A5500" s="130"/>
      <c r="B5500" s="129"/>
      <c r="C5500" s="129"/>
      <c r="D5500" s="135" t="s">
        <v>2836</v>
      </c>
      <c r="E5500" s="136"/>
    </row>
    <row r="5501" spans="1:5" x14ac:dyDescent="0.25">
      <c r="A5501" s="130"/>
      <c r="B5501" s="129"/>
      <c r="C5501" s="129"/>
      <c r="D5501" s="137"/>
      <c r="E5501" s="136"/>
    </row>
    <row r="5502" spans="1:5" x14ac:dyDescent="0.25">
      <c r="A5502" s="130"/>
      <c r="B5502" s="129"/>
      <c r="C5502" s="129"/>
      <c r="D5502" s="121"/>
      <c r="E5502" s="123"/>
    </row>
    <row r="5503" spans="1:5" x14ac:dyDescent="0.25">
      <c r="A5503" s="130"/>
      <c r="B5503" s="129"/>
      <c r="C5503" s="129"/>
      <c r="D5503" s="121"/>
      <c r="E5503" s="123"/>
    </row>
    <row r="5504" spans="1:5" x14ac:dyDescent="0.25">
      <c r="A5504" s="130"/>
      <c r="B5504" s="129"/>
      <c r="C5504" s="129"/>
      <c r="D5504" s="121"/>
      <c r="E5504" s="123"/>
    </row>
    <row r="5505" spans="1:5" ht="15.75" thickBot="1" x14ac:dyDescent="0.3">
      <c r="A5505" s="130"/>
      <c r="B5505" s="129"/>
      <c r="C5505" s="129"/>
      <c r="D5505" s="121"/>
      <c r="E5505" s="123"/>
    </row>
    <row r="5506" spans="1:5" ht="15.75" x14ac:dyDescent="0.25">
      <c r="A5506" s="130"/>
      <c r="B5506" s="129"/>
      <c r="C5506" s="129"/>
      <c r="D5506" s="138" t="s">
        <v>2837</v>
      </c>
      <c r="E5506" s="139">
        <f>SUM(E5461:E5479)</f>
        <v>0</v>
      </c>
    </row>
    <row r="5507" spans="1:5" ht="15.75" x14ac:dyDescent="0.25">
      <c r="A5507" s="130"/>
      <c r="B5507" s="129"/>
      <c r="C5507" s="129"/>
      <c r="D5507" s="138" t="s">
        <v>2822</v>
      </c>
      <c r="E5507" s="140">
        <f>E5480</f>
        <v>1</v>
      </c>
    </row>
    <row r="5508" spans="1:5" ht="15.75" x14ac:dyDescent="0.25">
      <c r="A5508" s="130"/>
      <c r="B5508" s="129"/>
      <c r="C5508" s="129"/>
      <c r="D5508" s="138" t="s">
        <v>2838</v>
      </c>
      <c r="E5508" s="141">
        <f>E5506/E5507</f>
        <v>0</v>
      </c>
    </row>
    <row r="5509" spans="1:5" ht="15.75" x14ac:dyDescent="0.25">
      <c r="A5509" s="130"/>
      <c r="B5509" s="129"/>
      <c r="C5509" s="129"/>
      <c r="D5509" s="138" t="s">
        <v>2839</v>
      </c>
      <c r="E5509" s="141">
        <v>0.2</v>
      </c>
    </row>
    <row r="5510" spans="1:5" ht="15.75" x14ac:dyDescent="0.25">
      <c r="A5510" s="130"/>
      <c r="B5510" s="129"/>
      <c r="C5510" s="129"/>
      <c r="D5510" s="138" t="s">
        <v>2840</v>
      </c>
      <c r="E5510" s="141">
        <f>E5508+E5509</f>
        <v>0.2</v>
      </c>
    </row>
    <row r="5511" spans="1:5" ht="15.75" x14ac:dyDescent="0.25">
      <c r="A5511" s="130"/>
      <c r="B5511" s="129"/>
      <c r="C5511" s="129"/>
      <c r="D5511" s="138" t="s">
        <v>2841</v>
      </c>
      <c r="E5511" s="142">
        <v>0</v>
      </c>
    </row>
    <row r="5512" spans="1:5" ht="16.5" thickBot="1" x14ac:dyDescent="0.3">
      <c r="A5512" s="143"/>
      <c r="B5512" s="144"/>
      <c r="C5512" s="144"/>
      <c r="D5512" s="138" t="s">
        <v>2842</v>
      </c>
      <c r="E5512" s="145" t="e">
        <f>E5510/E5511</f>
        <v>#DIV/0!</v>
      </c>
    </row>
    <row r="5513" spans="1:5" ht="15.75" thickBot="1" x14ac:dyDescent="0.3">
      <c r="A5513" s="146"/>
      <c r="B5513" s="147"/>
      <c r="C5513" s="148"/>
      <c r="D5513" s="148"/>
      <c r="E5513" s="149"/>
    </row>
    <row r="5514" spans="1:5" ht="30" x14ac:dyDescent="0.4">
      <c r="A5514" s="70" t="s">
        <v>2814</v>
      </c>
      <c r="B5514" s="155" t="s">
        <v>2952</v>
      </c>
      <c r="C5514" s="154"/>
      <c r="D5514" s="72"/>
      <c r="E5514" s="73"/>
    </row>
    <row r="5515" spans="1:5" ht="15.75" thickBot="1" x14ac:dyDescent="0.3">
      <c r="A5515" s="74"/>
      <c r="B5515" s="75"/>
      <c r="C5515" s="75"/>
      <c r="D5515" s="75"/>
      <c r="E5515" s="76"/>
    </row>
    <row r="5516" spans="1:5" ht="15.75" thickBot="1" x14ac:dyDescent="0.3">
      <c r="A5516" s="77" t="s">
        <v>2816</v>
      </c>
      <c r="B5516" s="78" t="s">
        <v>2817</v>
      </c>
      <c r="C5516" s="79" t="s">
        <v>2818</v>
      </c>
      <c r="D5516" s="79" t="s">
        <v>2819</v>
      </c>
      <c r="E5516" s="80" t="s">
        <v>2820</v>
      </c>
    </row>
    <row r="5517" spans="1:5" ht="15.75" x14ac:dyDescent="0.25">
      <c r="A5517" s="81" t="s">
        <v>2953</v>
      </c>
      <c r="B5517" s="82">
        <v>12</v>
      </c>
      <c r="C5517" s="83"/>
      <c r="D5517" s="141">
        <v>25.989921657267335</v>
      </c>
      <c r="E5517" s="84">
        <f t="shared" ref="E5517:E5535" si="196">SUM(B5517*D5517)</f>
        <v>311.87905988720803</v>
      </c>
    </row>
    <row r="5518" spans="1:5" ht="15.75" x14ac:dyDescent="0.25">
      <c r="A5518" s="81" t="s">
        <v>2954</v>
      </c>
      <c r="B5518" s="85">
        <v>100</v>
      </c>
      <c r="C5518" s="86"/>
      <c r="D5518" s="87">
        <v>1.39</v>
      </c>
      <c r="E5518" s="87">
        <f t="shared" si="196"/>
        <v>139</v>
      </c>
    </row>
    <row r="5519" spans="1:5" ht="15.75" x14ac:dyDescent="0.25">
      <c r="A5519" s="81" t="s">
        <v>2955</v>
      </c>
      <c r="B5519" s="85">
        <v>39</v>
      </c>
      <c r="C5519" s="86"/>
      <c r="D5519" s="87">
        <v>2.5499999999999998</v>
      </c>
      <c r="E5519" s="84">
        <f t="shared" si="196"/>
        <v>99.449999999999989</v>
      </c>
    </row>
    <row r="5520" spans="1:5" x14ac:dyDescent="0.25">
      <c r="A5520" s="81" t="s">
        <v>2956</v>
      </c>
      <c r="B5520" s="85">
        <v>60</v>
      </c>
      <c r="C5520" s="88"/>
      <c r="D5520" s="87">
        <v>2.5</v>
      </c>
      <c r="E5520" s="87">
        <f t="shared" si="196"/>
        <v>150</v>
      </c>
    </row>
    <row r="5521" spans="1:5" ht="15.75" x14ac:dyDescent="0.25">
      <c r="A5521" s="81" t="s">
        <v>2957</v>
      </c>
      <c r="B5521" s="82">
        <v>50</v>
      </c>
      <c r="C5521" s="83"/>
      <c r="D5521" s="84">
        <v>6.5349625083808558</v>
      </c>
      <c r="E5521" s="84">
        <f t="shared" si="196"/>
        <v>326.74812541904276</v>
      </c>
    </row>
    <row r="5522" spans="1:5" x14ac:dyDescent="0.25">
      <c r="A5522" s="81" t="s">
        <v>2958</v>
      </c>
      <c r="B5522" s="85">
        <v>26</v>
      </c>
      <c r="C5522" s="88"/>
      <c r="D5522" s="87">
        <v>5.6937999999999986</v>
      </c>
      <c r="E5522" s="87">
        <f t="shared" si="196"/>
        <v>148.03879999999995</v>
      </c>
    </row>
    <row r="5523" spans="1:5" x14ac:dyDescent="0.25">
      <c r="A5523" s="81" t="s">
        <v>2959</v>
      </c>
      <c r="B5523" s="82">
        <v>6</v>
      </c>
      <c r="C5523" s="89"/>
      <c r="D5523" s="84">
        <v>4.0671537845178456</v>
      </c>
      <c r="E5523" s="84">
        <f t="shared" si="196"/>
        <v>24.402922707107074</v>
      </c>
    </row>
    <row r="5524" spans="1:5" x14ac:dyDescent="0.25">
      <c r="A5524" s="81" t="s">
        <v>2960</v>
      </c>
      <c r="B5524" s="85">
        <v>8</v>
      </c>
      <c r="C5524" s="88"/>
      <c r="D5524" s="87">
        <v>5.1391056415929208</v>
      </c>
      <c r="E5524" s="87">
        <f t="shared" si="196"/>
        <v>41.112845132743367</v>
      </c>
    </row>
    <row r="5525" spans="1:5" x14ac:dyDescent="0.25">
      <c r="A5525" s="81" t="s">
        <v>2961</v>
      </c>
      <c r="B5525" s="82">
        <v>14</v>
      </c>
      <c r="C5525" s="89"/>
      <c r="D5525" s="84">
        <v>7.6651342581736399</v>
      </c>
      <c r="E5525" s="84">
        <f t="shared" si="196"/>
        <v>107.31187961443096</v>
      </c>
    </row>
    <row r="5526" spans="1:5" x14ac:dyDescent="0.25">
      <c r="A5526" s="81" t="s">
        <v>2962</v>
      </c>
      <c r="B5526" s="85">
        <v>17</v>
      </c>
      <c r="C5526" s="88"/>
      <c r="D5526" s="87">
        <v>9.5108624599319249</v>
      </c>
      <c r="E5526" s="87">
        <f t="shared" si="196"/>
        <v>161.68466181884273</v>
      </c>
    </row>
    <row r="5527" spans="1:5" x14ac:dyDescent="0.25">
      <c r="A5527" s="81" t="s">
        <v>2963</v>
      </c>
      <c r="B5527" s="82">
        <v>7</v>
      </c>
      <c r="C5527" s="89"/>
      <c r="D5527" s="84">
        <v>5.0241093373923809</v>
      </c>
      <c r="E5527" s="84">
        <f t="shared" si="196"/>
        <v>35.168765361746665</v>
      </c>
    </row>
    <row r="5528" spans="1:5" x14ac:dyDescent="0.25">
      <c r="A5528" s="81" t="s">
        <v>2964</v>
      </c>
      <c r="B5528" s="85">
        <v>14</v>
      </c>
      <c r="C5528" s="88"/>
      <c r="D5528" s="87">
        <v>2.612437514557417</v>
      </c>
      <c r="E5528" s="87">
        <f t="shared" si="196"/>
        <v>36.574125203803838</v>
      </c>
    </row>
    <row r="5529" spans="1:5" x14ac:dyDescent="0.25">
      <c r="A5529" s="81" t="s">
        <v>2965</v>
      </c>
      <c r="B5529" s="82">
        <v>12</v>
      </c>
      <c r="C5529" s="89"/>
      <c r="D5529" s="84">
        <v>1.6187611456274702</v>
      </c>
      <c r="E5529" s="84">
        <f t="shared" si="196"/>
        <v>19.425133747529642</v>
      </c>
    </row>
    <row r="5530" spans="1:5" x14ac:dyDescent="0.25">
      <c r="A5530" s="81" t="s">
        <v>2966</v>
      </c>
      <c r="B5530" s="85">
        <v>13</v>
      </c>
      <c r="C5530" s="88"/>
      <c r="D5530" s="87">
        <v>1.6388688883378395</v>
      </c>
      <c r="E5530" s="87">
        <f t="shared" si="196"/>
        <v>21.305295548391914</v>
      </c>
    </row>
    <row r="5531" spans="1:5" x14ac:dyDescent="0.25">
      <c r="A5531" s="81" t="s">
        <v>2967</v>
      </c>
      <c r="B5531" s="82">
        <v>45</v>
      </c>
      <c r="C5531" s="89"/>
      <c r="D5531" s="84">
        <v>0.5</v>
      </c>
      <c r="E5531" s="84">
        <f t="shared" si="196"/>
        <v>22.5</v>
      </c>
    </row>
    <row r="5532" spans="1:5" x14ac:dyDescent="0.25">
      <c r="A5532" s="81" t="s">
        <v>2454</v>
      </c>
      <c r="B5532" s="90"/>
      <c r="C5532" s="91"/>
      <c r="D5532" s="92">
        <f t="shared" ref="D5532:D5535" si="197">IF($A5532&lt;&gt;"",VLOOKUP($A5532,PRODUITS_ET_RECETTES,4,FALSE),"")</f>
        <v>0</v>
      </c>
      <c r="E5532" s="92">
        <f t="shared" si="196"/>
        <v>0</v>
      </c>
    </row>
    <row r="5533" spans="1:5" x14ac:dyDescent="0.25">
      <c r="A5533" s="81" t="s">
        <v>2454</v>
      </c>
      <c r="B5533" s="82"/>
      <c r="C5533" s="89"/>
      <c r="D5533" s="84">
        <f t="shared" si="197"/>
        <v>0</v>
      </c>
      <c r="E5533" s="84">
        <f t="shared" si="196"/>
        <v>0</v>
      </c>
    </row>
    <row r="5534" spans="1:5" x14ac:dyDescent="0.25">
      <c r="A5534" s="81" t="s">
        <v>2454</v>
      </c>
      <c r="B5534" s="85"/>
      <c r="C5534" s="88"/>
      <c r="D5534" s="87">
        <f t="shared" si="197"/>
        <v>0</v>
      </c>
      <c r="E5534" s="87">
        <f t="shared" si="196"/>
        <v>0</v>
      </c>
    </row>
    <row r="5535" spans="1:5" ht="15.75" thickBot="1" x14ac:dyDescent="0.3">
      <c r="A5535" s="81" t="s">
        <v>2454</v>
      </c>
      <c r="B5535" s="93"/>
      <c r="C5535" s="94"/>
      <c r="D5535" s="95">
        <f t="shared" si="197"/>
        <v>0</v>
      </c>
      <c r="E5535" s="95">
        <f t="shared" si="196"/>
        <v>0</v>
      </c>
    </row>
    <row r="5536" spans="1:5" ht="16.5" thickBot="1" x14ac:dyDescent="0.3">
      <c r="A5536" s="96" t="s">
        <v>2821</v>
      </c>
      <c r="B5536" s="97"/>
      <c r="C5536" s="97"/>
      <c r="D5536" s="98" t="s">
        <v>2822</v>
      </c>
      <c r="E5536" s="99">
        <v>1</v>
      </c>
    </row>
    <row r="5537" spans="1:5" ht="15.75" x14ac:dyDescent="0.25">
      <c r="A5537" s="100"/>
      <c r="B5537" s="97"/>
      <c r="C5537" s="101"/>
      <c r="D5537" s="102" t="s">
        <v>2823</v>
      </c>
      <c r="E5537" s="103" t="s">
        <v>2553</v>
      </c>
    </row>
    <row r="5538" spans="1:5" ht="15.75" x14ac:dyDescent="0.25">
      <c r="A5538" s="104"/>
      <c r="B5538" s="105"/>
      <c r="C5538" s="106"/>
      <c r="D5538" s="102" t="s">
        <v>2824</v>
      </c>
      <c r="E5538" s="107" t="s">
        <v>2825</v>
      </c>
    </row>
    <row r="5539" spans="1:5" ht="15.75" x14ac:dyDescent="0.25">
      <c r="A5539" s="108"/>
      <c r="B5539" s="105"/>
      <c r="C5539" s="106"/>
      <c r="D5539" s="102"/>
      <c r="E5539" s="109"/>
    </row>
    <row r="5540" spans="1:5" ht="16.5" thickBot="1" x14ac:dyDescent="0.3">
      <c r="A5540" s="108"/>
      <c r="B5540" s="105"/>
      <c r="C5540" s="106"/>
      <c r="D5540" s="110"/>
      <c r="E5540" s="111"/>
    </row>
    <row r="5541" spans="1:5" ht="15.75" x14ac:dyDescent="0.25">
      <c r="A5541" s="112"/>
      <c r="B5541" s="113"/>
      <c r="C5541" s="114"/>
      <c r="D5541" s="115" t="s">
        <v>2826</v>
      </c>
      <c r="E5541" s="116"/>
    </row>
    <row r="5542" spans="1:5" ht="15.75" x14ac:dyDescent="0.25">
      <c r="A5542" s="104"/>
      <c r="B5542" s="117"/>
      <c r="C5542" s="118"/>
      <c r="D5542" s="119" t="s">
        <v>2827</v>
      </c>
      <c r="E5542" s="120"/>
    </row>
    <row r="5543" spans="1:5" ht="15.75" x14ac:dyDescent="0.25">
      <c r="A5543" s="104"/>
      <c r="B5543" s="117"/>
      <c r="C5543" s="118"/>
      <c r="D5543" s="119" t="s">
        <v>2828</v>
      </c>
      <c r="E5543" s="120"/>
    </row>
    <row r="5544" spans="1:5" ht="15.75" x14ac:dyDescent="0.25">
      <c r="A5544" s="104"/>
      <c r="B5544" s="117"/>
      <c r="C5544" s="118"/>
      <c r="D5544" s="119"/>
      <c r="E5544" s="120"/>
    </row>
    <row r="5545" spans="1:5" ht="15.75" x14ac:dyDescent="0.25">
      <c r="A5545" s="121"/>
      <c r="B5545" s="117"/>
      <c r="C5545" s="118"/>
      <c r="D5545" s="119"/>
      <c r="E5545" s="120"/>
    </row>
    <row r="5546" spans="1:5" x14ac:dyDescent="0.25">
      <c r="A5546" s="121"/>
      <c r="B5546" s="122"/>
      <c r="C5546" s="123"/>
      <c r="D5546" s="122"/>
      <c r="E5546" s="123"/>
    </row>
    <row r="5547" spans="1:5" x14ac:dyDescent="0.25">
      <c r="A5547" s="121"/>
      <c r="B5547" s="122"/>
      <c r="C5547" s="123"/>
      <c r="D5547" s="122"/>
      <c r="E5547" s="123"/>
    </row>
    <row r="5548" spans="1:5" ht="15.75" thickBot="1" x14ac:dyDescent="0.3">
      <c r="A5548" s="121"/>
      <c r="B5548" s="122"/>
      <c r="C5548" s="123"/>
      <c r="D5548" s="124"/>
      <c r="E5548" s="125"/>
    </row>
    <row r="5549" spans="1:5" ht="15.75" x14ac:dyDescent="0.25">
      <c r="A5549" s="121"/>
      <c r="B5549" s="122"/>
      <c r="C5549" s="123"/>
      <c r="D5549" s="126" t="s">
        <v>2829</v>
      </c>
      <c r="E5549" s="123"/>
    </row>
    <row r="5550" spans="1:5" x14ac:dyDescent="0.25">
      <c r="A5550" s="121"/>
      <c r="B5550" s="122"/>
      <c r="C5550" s="123"/>
      <c r="D5550" s="122"/>
      <c r="E5550" s="123"/>
    </row>
    <row r="5551" spans="1:5" x14ac:dyDescent="0.25">
      <c r="A5551" s="121"/>
      <c r="B5551" s="122"/>
      <c r="C5551" s="123"/>
      <c r="D5551" s="122" t="s">
        <v>2830</v>
      </c>
      <c r="E5551" s="123"/>
    </row>
    <row r="5552" spans="1:5" ht="15.75" thickBot="1" x14ac:dyDescent="0.3">
      <c r="A5552" s="127"/>
      <c r="B5552" s="124"/>
      <c r="C5552" s="125"/>
      <c r="D5552" s="122" t="s">
        <v>2831</v>
      </c>
      <c r="E5552" s="123"/>
    </row>
    <row r="5553" spans="1:5" ht="15.75" x14ac:dyDescent="0.25">
      <c r="A5553" s="128" t="s">
        <v>2832</v>
      </c>
      <c r="B5553" s="129"/>
      <c r="C5553" s="129"/>
      <c r="D5553" s="121" t="s">
        <v>2833</v>
      </c>
      <c r="E5553" s="123"/>
    </row>
    <row r="5554" spans="1:5" ht="15.75" x14ac:dyDescent="0.25">
      <c r="A5554" s="130"/>
      <c r="B5554" s="131"/>
      <c r="C5554" s="131"/>
      <c r="D5554" s="132" t="s">
        <v>2834</v>
      </c>
      <c r="E5554" s="120"/>
    </row>
    <row r="5555" spans="1:5" ht="77.25" x14ac:dyDescent="0.25">
      <c r="A5555" s="130"/>
      <c r="B5555" s="131"/>
      <c r="C5555" s="131"/>
      <c r="D5555" s="133" t="s">
        <v>2835</v>
      </c>
      <c r="E5555" s="134"/>
    </row>
    <row r="5556" spans="1:5" x14ac:dyDescent="0.25">
      <c r="A5556" s="130"/>
      <c r="B5556" s="129"/>
      <c r="C5556" s="129"/>
      <c r="D5556" s="135" t="s">
        <v>2836</v>
      </c>
      <c r="E5556" s="136"/>
    </row>
    <row r="5557" spans="1:5" x14ac:dyDescent="0.25">
      <c r="A5557" s="130"/>
      <c r="B5557" s="129"/>
      <c r="C5557" s="129"/>
      <c r="D5557" s="137"/>
      <c r="E5557" s="136"/>
    </row>
    <row r="5558" spans="1:5" x14ac:dyDescent="0.25">
      <c r="A5558" s="130"/>
      <c r="B5558" s="129"/>
      <c r="C5558" s="129"/>
      <c r="D5558" s="121"/>
      <c r="E5558" s="123"/>
    </row>
    <row r="5559" spans="1:5" x14ac:dyDescent="0.25">
      <c r="A5559" s="130"/>
      <c r="B5559" s="129"/>
      <c r="C5559" s="129"/>
      <c r="D5559" s="121"/>
      <c r="E5559" s="123"/>
    </row>
    <row r="5560" spans="1:5" x14ac:dyDescent="0.25">
      <c r="A5560" s="130"/>
      <c r="B5560" s="129"/>
      <c r="C5560" s="129"/>
      <c r="D5560" s="121"/>
      <c r="E5560" s="123"/>
    </row>
    <row r="5561" spans="1:5" ht="15.75" thickBot="1" x14ac:dyDescent="0.3">
      <c r="A5561" s="130"/>
      <c r="B5561" s="129"/>
      <c r="C5561" s="129"/>
      <c r="D5561" s="121"/>
      <c r="E5561" s="123"/>
    </row>
    <row r="5562" spans="1:5" ht="15.75" x14ac:dyDescent="0.25">
      <c r="A5562" s="130"/>
      <c r="B5562" s="129"/>
      <c r="C5562" s="129"/>
      <c r="D5562" s="138" t="s">
        <v>2837</v>
      </c>
      <c r="E5562" s="139">
        <f>SUM(E5517:E5535)</f>
        <v>1644.601614440847</v>
      </c>
    </row>
    <row r="5563" spans="1:5" ht="15.75" x14ac:dyDescent="0.25">
      <c r="A5563" s="130"/>
      <c r="B5563" s="129"/>
      <c r="C5563" s="129"/>
      <c r="D5563" s="138" t="s">
        <v>2822</v>
      </c>
      <c r="E5563" s="140">
        <f>E5536</f>
        <v>1</v>
      </c>
    </row>
    <row r="5564" spans="1:5" ht="15.75" x14ac:dyDescent="0.25">
      <c r="A5564" s="130"/>
      <c r="B5564" s="129"/>
      <c r="C5564" s="129"/>
      <c r="D5564" s="138" t="s">
        <v>2838</v>
      </c>
      <c r="E5564" s="141">
        <f>E5562/E5563</f>
        <v>1644.601614440847</v>
      </c>
    </row>
    <row r="5565" spans="1:5" ht="15.75" x14ac:dyDescent="0.25">
      <c r="A5565" s="130"/>
      <c r="B5565" s="129"/>
      <c r="C5565" s="129"/>
      <c r="D5565" s="138" t="s">
        <v>2839</v>
      </c>
      <c r="E5565" s="141">
        <v>0.2</v>
      </c>
    </row>
    <row r="5566" spans="1:5" ht="15.75" x14ac:dyDescent="0.25">
      <c r="A5566" s="130"/>
      <c r="B5566" s="129"/>
      <c r="C5566" s="129"/>
      <c r="D5566" s="138" t="s">
        <v>2840</v>
      </c>
      <c r="E5566" s="141">
        <f>E5564+E5565</f>
        <v>1644.8016144408471</v>
      </c>
    </row>
    <row r="5567" spans="1:5" ht="15.75" x14ac:dyDescent="0.25">
      <c r="A5567" s="130"/>
      <c r="B5567" s="129"/>
      <c r="C5567" s="129"/>
      <c r="D5567" s="138" t="s">
        <v>2841</v>
      </c>
      <c r="E5567" s="142">
        <v>0</v>
      </c>
    </row>
    <row r="5568" spans="1:5" ht="16.5" thickBot="1" x14ac:dyDescent="0.3">
      <c r="A5568" s="143"/>
      <c r="B5568" s="144"/>
      <c r="C5568" s="144"/>
      <c r="D5568" s="138" t="s">
        <v>2842</v>
      </c>
      <c r="E5568" s="145" t="e">
        <f>E5566/E5567</f>
        <v>#DIV/0!</v>
      </c>
    </row>
    <row r="5569" spans="1:5" ht="15.75" thickBot="1" x14ac:dyDescent="0.3">
      <c r="A5569" s="146"/>
      <c r="B5569" s="147"/>
      <c r="C5569" s="148"/>
      <c r="D5569" s="148"/>
      <c r="E5569" s="149"/>
    </row>
    <row r="5570" spans="1:5" ht="30" x14ac:dyDescent="0.4">
      <c r="A5570" s="70" t="s">
        <v>2814</v>
      </c>
      <c r="B5570" s="155" t="s">
        <v>2968</v>
      </c>
      <c r="C5570" s="154"/>
      <c r="D5570" s="72"/>
      <c r="E5570" s="73"/>
    </row>
    <row r="5571" spans="1:5" ht="15.75" thickBot="1" x14ac:dyDescent="0.3">
      <c r="A5571" s="74"/>
      <c r="B5571" s="75"/>
      <c r="C5571" s="75"/>
      <c r="D5571" s="75"/>
      <c r="E5571" s="76"/>
    </row>
    <row r="5572" spans="1:5" ht="15.75" thickBot="1" x14ac:dyDescent="0.3">
      <c r="A5572" s="77" t="s">
        <v>2816</v>
      </c>
      <c r="B5572" s="78" t="s">
        <v>2817</v>
      </c>
      <c r="C5572" s="79" t="s">
        <v>2818</v>
      </c>
      <c r="D5572" s="79" t="s">
        <v>2819</v>
      </c>
      <c r="E5572" s="80" t="s">
        <v>2820</v>
      </c>
    </row>
    <row r="5573" spans="1:5" ht="15.75" x14ac:dyDescent="0.25">
      <c r="A5573" s="81" t="s">
        <v>2969</v>
      </c>
      <c r="B5573" s="82">
        <v>300</v>
      </c>
      <c r="C5573" s="83"/>
      <c r="D5573" s="141">
        <v>0.8</v>
      </c>
      <c r="E5573" s="84">
        <f t="shared" ref="E5573:E5591" si="198">SUM(B5573*D5573)</f>
        <v>240</v>
      </c>
    </row>
    <row r="5574" spans="1:5" ht="15.75" x14ac:dyDescent="0.25">
      <c r="A5574" s="81" t="s">
        <v>2954</v>
      </c>
      <c r="B5574" s="85">
        <v>300</v>
      </c>
      <c r="C5574" s="86"/>
      <c r="D5574" s="87">
        <v>1.39</v>
      </c>
      <c r="E5574" s="87">
        <f t="shared" si="198"/>
        <v>416.99999999999994</v>
      </c>
    </row>
    <row r="5575" spans="1:5" ht="15.75" x14ac:dyDescent="0.25">
      <c r="A5575" s="81" t="s">
        <v>2970</v>
      </c>
      <c r="B5575" s="82">
        <v>300</v>
      </c>
      <c r="C5575" s="83"/>
      <c r="D5575" s="84">
        <v>1.27</v>
      </c>
      <c r="E5575" s="84">
        <f t="shared" si="198"/>
        <v>381</v>
      </c>
    </row>
    <row r="5576" spans="1:5" ht="15.75" x14ac:dyDescent="0.25">
      <c r="A5576" s="81" t="s">
        <v>2971</v>
      </c>
      <c r="B5576" s="85">
        <v>300</v>
      </c>
      <c r="C5576" s="86"/>
      <c r="D5576" s="87">
        <v>1.03</v>
      </c>
      <c r="E5576" s="87">
        <f t="shared" si="198"/>
        <v>309</v>
      </c>
    </row>
    <row r="5577" spans="1:5" ht="15.75" x14ac:dyDescent="0.25">
      <c r="A5577" s="81" t="s">
        <v>2972</v>
      </c>
      <c r="B5577" s="82">
        <v>250</v>
      </c>
      <c r="C5577" s="83"/>
      <c r="D5577" s="84">
        <v>6.53</v>
      </c>
      <c r="E5577" s="84">
        <f t="shared" si="198"/>
        <v>1632.5</v>
      </c>
    </row>
    <row r="5578" spans="1:5" x14ac:dyDescent="0.25">
      <c r="A5578" s="81" t="s">
        <v>2973</v>
      </c>
      <c r="B5578" s="85">
        <v>45</v>
      </c>
      <c r="C5578" s="88"/>
      <c r="D5578" s="87">
        <v>51.539261737957645</v>
      </c>
      <c r="E5578" s="87">
        <f t="shared" si="198"/>
        <v>2319.2667782080939</v>
      </c>
    </row>
    <row r="5579" spans="1:5" x14ac:dyDescent="0.25">
      <c r="A5579" s="81" t="s">
        <v>2974</v>
      </c>
      <c r="B5579" s="82">
        <v>250</v>
      </c>
      <c r="C5579" s="89"/>
      <c r="D5579" s="84">
        <v>5.1517571450426596</v>
      </c>
      <c r="E5579" s="84">
        <f t="shared" si="198"/>
        <v>1287.9392862606649</v>
      </c>
    </row>
    <row r="5580" spans="1:5" x14ac:dyDescent="0.25">
      <c r="A5580" s="81" t="s">
        <v>2975</v>
      </c>
      <c r="B5580" s="85">
        <v>400</v>
      </c>
      <c r="C5580" s="88"/>
      <c r="D5580" s="87">
        <v>2.5</v>
      </c>
      <c r="E5580" s="87">
        <f t="shared" si="198"/>
        <v>1000</v>
      </c>
    </row>
    <row r="5581" spans="1:5" x14ac:dyDescent="0.25">
      <c r="A5581" s="81" t="s">
        <v>2976</v>
      </c>
      <c r="B5581" s="82">
        <v>400</v>
      </c>
      <c r="C5581" s="89"/>
      <c r="D5581" s="84">
        <v>0.6</v>
      </c>
      <c r="E5581" s="84">
        <f t="shared" si="198"/>
        <v>240</v>
      </c>
    </row>
    <row r="5582" spans="1:5" x14ac:dyDescent="0.25">
      <c r="A5582" s="81" t="s">
        <v>2977</v>
      </c>
      <c r="B5582" s="85">
        <v>400</v>
      </c>
      <c r="C5582" s="88"/>
      <c r="D5582" s="87">
        <v>0.65</v>
      </c>
      <c r="E5582" s="87">
        <f t="shared" si="198"/>
        <v>260</v>
      </c>
    </row>
    <row r="5583" spans="1:5" x14ac:dyDescent="0.25">
      <c r="A5583" s="81" t="s">
        <v>2978</v>
      </c>
      <c r="B5583" s="82">
        <v>300</v>
      </c>
      <c r="C5583" s="89"/>
      <c r="D5583" s="84">
        <v>0.8</v>
      </c>
      <c r="E5583" s="84">
        <f t="shared" si="198"/>
        <v>240</v>
      </c>
    </row>
    <row r="5584" spans="1:5" x14ac:dyDescent="0.25">
      <c r="A5584" s="81" t="s">
        <v>2894</v>
      </c>
      <c r="B5584" s="85">
        <v>300</v>
      </c>
      <c r="C5584" s="88"/>
      <c r="D5584" s="87">
        <v>0.9</v>
      </c>
      <c r="E5584" s="87">
        <f t="shared" si="198"/>
        <v>270</v>
      </c>
    </row>
    <row r="5585" spans="1:5" x14ac:dyDescent="0.25">
      <c r="A5585" s="81" t="s">
        <v>2965</v>
      </c>
      <c r="B5585" s="82">
        <v>300</v>
      </c>
      <c r="C5585" s="89"/>
      <c r="D5585" s="84">
        <v>0.8</v>
      </c>
      <c r="E5585" s="84">
        <f t="shared" si="198"/>
        <v>240</v>
      </c>
    </row>
    <row r="5586" spans="1:5" x14ac:dyDescent="0.25">
      <c r="A5586" s="81" t="s">
        <v>2979</v>
      </c>
      <c r="B5586" s="85">
        <v>300</v>
      </c>
      <c r="C5586" s="88"/>
      <c r="D5586" s="87">
        <v>0.9</v>
      </c>
      <c r="E5586" s="87">
        <f t="shared" si="198"/>
        <v>270</v>
      </c>
    </row>
    <row r="5587" spans="1:5" x14ac:dyDescent="0.25">
      <c r="A5587" s="81" t="s">
        <v>2454</v>
      </c>
      <c r="B5587" s="82"/>
      <c r="C5587" s="89"/>
      <c r="D5587" s="84">
        <f t="shared" ref="D5587:D5591" si="199">IF($A5587&lt;&gt;"",VLOOKUP($A5587,PRODUITS_ET_RECETTES,4,FALSE),"")</f>
        <v>0</v>
      </c>
      <c r="E5587" s="84">
        <f t="shared" si="198"/>
        <v>0</v>
      </c>
    </row>
    <row r="5588" spans="1:5" x14ac:dyDescent="0.25">
      <c r="A5588" s="81" t="s">
        <v>2454</v>
      </c>
      <c r="B5588" s="90"/>
      <c r="C5588" s="91"/>
      <c r="D5588" s="92">
        <f t="shared" si="199"/>
        <v>0</v>
      </c>
      <c r="E5588" s="92">
        <f t="shared" si="198"/>
        <v>0</v>
      </c>
    </row>
    <row r="5589" spans="1:5" x14ac:dyDescent="0.25">
      <c r="A5589" s="81" t="s">
        <v>2454</v>
      </c>
      <c r="B5589" s="82"/>
      <c r="C5589" s="89"/>
      <c r="D5589" s="84">
        <f t="shared" si="199"/>
        <v>0</v>
      </c>
      <c r="E5589" s="84">
        <f t="shared" si="198"/>
        <v>0</v>
      </c>
    </row>
    <row r="5590" spans="1:5" x14ac:dyDescent="0.25">
      <c r="A5590" s="81" t="s">
        <v>2454</v>
      </c>
      <c r="B5590" s="85"/>
      <c r="C5590" s="88"/>
      <c r="D5590" s="87">
        <f t="shared" si="199"/>
        <v>0</v>
      </c>
      <c r="E5590" s="87">
        <f t="shared" si="198"/>
        <v>0</v>
      </c>
    </row>
    <row r="5591" spans="1:5" ht="15.75" thickBot="1" x14ac:dyDescent="0.3">
      <c r="A5591" s="81" t="s">
        <v>2454</v>
      </c>
      <c r="B5591" s="93"/>
      <c r="C5591" s="94"/>
      <c r="D5591" s="95">
        <f t="shared" si="199"/>
        <v>0</v>
      </c>
      <c r="E5591" s="95">
        <f t="shared" si="198"/>
        <v>0</v>
      </c>
    </row>
    <row r="5592" spans="1:5" ht="16.5" thickBot="1" x14ac:dyDescent="0.3">
      <c r="A5592" s="96" t="s">
        <v>2821</v>
      </c>
      <c r="B5592" s="97"/>
      <c r="C5592" s="97"/>
      <c r="D5592" s="98" t="s">
        <v>2822</v>
      </c>
      <c r="E5592" s="99">
        <v>1</v>
      </c>
    </row>
    <row r="5593" spans="1:5" ht="15.75" x14ac:dyDescent="0.25">
      <c r="A5593" s="100"/>
      <c r="B5593" s="97"/>
      <c r="C5593" s="101"/>
      <c r="D5593" s="102" t="s">
        <v>2823</v>
      </c>
      <c r="E5593" s="103" t="s">
        <v>2553</v>
      </c>
    </row>
    <row r="5594" spans="1:5" ht="15.75" x14ac:dyDescent="0.25">
      <c r="A5594" s="104"/>
      <c r="B5594" s="105"/>
      <c r="C5594" s="106"/>
      <c r="D5594" s="102" t="s">
        <v>2824</v>
      </c>
      <c r="E5594" s="107" t="s">
        <v>2825</v>
      </c>
    </row>
    <row r="5595" spans="1:5" ht="15.75" x14ac:dyDescent="0.25">
      <c r="A5595" s="108"/>
      <c r="B5595" s="105"/>
      <c r="C5595" s="106"/>
      <c r="D5595" s="102"/>
      <c r="E5595" s="109"/>
    </row>
    <row r="5596" spans="1:5" ht="16.5" thickBot="1" x14ac:dyDescent="0.3">
      <c r="A5596" s="108"/>
      <c r="B5596" s="105"/>
      <c r="C5596" s="106"/>
      <c r="D5596" s="110"/>
      <c r="E5596" s="111"/>
    </row>
    <row r="5597" spans="1:5" ht="15.75" x14ac:dyDescent="0.25">
      <c r="A5597" s="112"/>
      <c r="B5597" s="113"/>
      <c r="C5597" s="114"/>
      <c r="D5597" s="115" t="s">
        <v>2826</v>
      </c>
      <c r="E5597" s="116"/>
    </row>
    <row r="5598" spans="1:5" ht="15.75" x14ac:dyDescent="0.25">
      <c r="A5598" s="104"/>
      <c r="B5598" s="117"/>
      <c r="C5598" s="118"/>
      <c r="D5598" s="119" t="s">
        <v>2827</v>
      </c>
      <c r="E5598" s="120"/>
    </row>
    <row r="5599" spans="1:5" ht="15.75" x14ac:dyDescent="0.25">
      <c r="A5599" s="104"/>
      <c r="B5599" s="117"/>
      <c r="C5599" s="118"/>
      <c r="D5599" s="119" t="s">
        <v>2828</v>
      </c>
      <c r="E5599" s="120"/>
    </row>
    <row r="5600" spans="1:5" ht="15.75" x14ac:dyDescent="0.25">
      <c r="A5600" s="104"/>
      <c r="B5600" s="117"/>
      <c r="C5600" s="118"/>
      <c r="D5600" s="119"/>
      <c r="E5600" s="120"/>
    </row>
    <row r="5601" spans="1:5" ht="15.75" x14ac:dyDescent="0.25">
      <c r="A5601" s="121"/>
      <c r="B5601" s="117"/>
      <c r="C5601" s="118"/>
      <c r="D5601" s="119"/>
      <c r="E5601" s="120"/>
    </row>
    <row r="5602" spans="1:5" x14ac:dyDescent="0.25">
      <c r="A5602" s="121"/>
      <c r="B5602" s="122"/>
      <c r="C5602" s="123"/>
      <c r="D5602" s="122"/>
      <c r="E5602" s="123"/>
    </row>
    <row r="5603" spans="1:5" x14ac:dyDescent="0.25">
      <c r="A5603" s="121"/>
      <c r="B5603" s="122"/>
      <c r="C5603" s="123"/>
      <c r="D5603" s="122"/>
      <c r="E5603" s="123"/>
    </row>
    <row r="5604" spans="1:5" ht="15.75" thickBot="1" x14ac:dyDescent="0.3">
      <c r="A5604" s="121"/>
      <c r="B5604" s="122"/>
      <c r="C5604" s="123"/>
      <c r="D5604" s="124"/>
      <c r="E5604" s="125"/>
    </row>
    <row r="5605" spans="1:5" ht="15.75" x14ac:dyDescent="0.25">
      <c r="A5605" s="121"/>
      <c r="B5605" s="122"/>
      <c r="C5605" s="123"/>
      <c r="D5605" s="126" t="s">
        <v>2829</v>
      </c>
      <c r="E5605" s="123"/>
    </row>
    <row r="5606" spans="1:5" x14ac:dyDescent="0.25">
      <c r="A5606" s="121"/>
      <c r="B5606" s="122"/>
      <c r="C5606" s="123"/>
      <c r="D5606" s="122"/>
      <c r="E5606" s="123"/>
    </row>
    <row r="5607" spans="1:5" x14ac:dyDescent="0.25">
      <c r="A5607" s="121"/>
      <c r="B5607" s="122"/>
      <c r="C5607" s="123"/>
      <c r="D5607" s="122" t="s">
        <v>2830</v>
      </c>
      <c r="E5607" s="123"/>
    </row>
    <row r="5608" spans="1:5" ht="15.75" thickBot="1" x14ac:dyDescent="0.3">
      <c r="A5608" s="127"/>
      <c r="B5608" s="124"/>
      <c r="C5608" s="125"/>
      <c r="D5608" s="122" t="s">
        <v>2831</v>
      </c>
      <c r="E5608" s="123"/>
    </row>
    <row r="5609" spans="1:5" ht="15.75" x14ac:dyDescent="0.25">
      <c r="A5609" s="128" t="s">
        <v>2832</v>
      </c>
      <c r="B5609" s="129"/>
      <c r="C5609" s="129"/>
      <c r="D5609" s="121" t="s">
        <v>2833</v>
      </c>
      <c r="E5609" s="123"/>
    </row>
    <row r="5610" spans="1:5" ht="15.75" x14ac:dyDescent="0.25">
      <c r="A5610" s="130"/>
      <c r="B5610" s="131"/>
      <c r="C5610" s="131"/>
      <c r="D5610" s="132" t="s">
        <v>2834</v>
      </c>
      <c r="E5610" s="120"/>
    </row>
    <row r="5611" spans="1:5" ht="77.25" x14ac:dyDescent="0.25">
      <c r="A5611" s="130"/>
      <c r="B5611" s="131"/>
      <c r="C5611" s="131"/>
      <c r="D5611" s="133" t="s">
        <v>2835</v>
      </c>
      <c r="E5611" s="134"/>
    </row>
    <row r="5612" spans="1:5" x14ac:dyDescent="0.25">
      <c r="A5612" s="130"/>
      <c r="B5612" s="129"/>
      <c r="C5612" s="129"/>
      <c r="D5612" s="135" t="s">
        <v>2836</v>
      </c>
      <c r="E5612" s="136"/>
    </row>
    <row r="5613" spans="1:5" x14ac:dyDescent="0.25">
      <c r="A5613" s="130"/>
      <c r="B5613" s="129"/>
      <c r="C5613" s="129"/>
      <c r="D5613" s="137"/>
      <c r="E5613" s="136"/>
    </row>
    <row r="5614" spans="1:5" x14ac:dyDescent="0.25">
      <c r="A5614" s="130"/>
      <c r="B5614" s="129"/>
      <c r="C5614" s="129"/>
      <c r="D5614" s="121"/>
      <c r="E5614" s="123"/>
    </row>
    <row r="5615" spans="1:5" x14ac:dyDescent="0.25">
      <c r="A5615" s="130"/>
      <c r="B5615" s="129"/>
      <c r="C5615" s="129"/>
      <c r="D5615" s="121"/>
      <c r="E5615" s="123"/>
    </row>
    <row r="5616" spans="1:5" x14ac:dyDescent="0.25">
      <c r="A5616" s="130"/>
      <c r="B5616" s="129"/>
      <c r="C5616" s="129"/>
      <c r="D5616" s="121"/>
      <c r="E5616" s="123"/>
    </row>
    <row r="5617" spans="1:5" ht="15.75" thickBot="1" x14ac:dyDescent="0.3">
      <c r="A5617" s="130"/>
      <c r="B5617" s="129"/>
      <c r="C5617" s="129"/>
      <c r="D5617" s="121"/>
      <c r="E5617" s="123"/>
    </row>
    <row r="5618" spans="1:5" ht="15.75" x14ac:dyDescent="0.25">
      <c r="A5618" s="130"/>
      <c r="B5618" s="129"/>
      <c r="C5618" s="129"/>
      <c r="D5618" s="138" t="s">
        <v>2837</v>
      </c>
      <c r="E5618" s="139">
        <f>SUM(E5573:E5591)</f>
        <v>9106.706064468759</v>
      </c>
    </row>
    <row r="5619" spans="1:5" ht="15.75" x14ac:dyDescent="0.25">
      <c r="A5619" s="130"/>
      <c r="B5619" s="129"/>
      <c r="C5619" s="129"/>
      <c r="D5619" s="138" t="s">
        <v>2822</v>
      </c>
      <c r="E5619" s="140">
        <f>E5592</f>
        <v>1</v>
      </c>
    </row>
    <row r="5620" spans="1:5" ht="15.75" x14ac:dyDescent="0.25">
      <c r="A5620" s="130"/>
      <c r="B5620" s="129"/>
      <c r="C5620" s="129"/>
      <c r="D5620" s="138" t="s">
        <v>2838</v>
      </c>
      <c r="E5620" s="141">
        <f>E5618/E5619</f>
        <v>9106.706064468759</v>
      </c>
    </row>
    <row r="5621" spans="1:5" ht="15.75" x14ac:dyDescent="0.25">
      <c r="A5621" s="130"/>
      <c r="B5621" s="129"/>
      <c r="C5621" s="129"/>
      <c r="D5621" s="138" t="s">
        <v>2839</v>
      </c>
      <c r="E5621" s="141">
        <v>0.2</v>
      </c>
    </row>
    <row r="5622" spans="1:5" ht="15.75" x14ac:dyDescent="0.25">
      <c r="A5622" s="130"/>
      <c r="B5622" s="129"/>
      <c r="C5622" s="129"/>
      <c r="D5622" s="138" t="s">
        <v>2840</v>
      </c>
      <c r="E5622" s="141">
        <f>E5620+E5621</f>
        <v>9106.9060644687597</v>
      </c>
    </row>
    <row r="5623" spans="1:5" ht="15.75" x14ac:dyDescent="0.25">
      <c r="A5623" s="130"/>
      <c r="B5623" s="129"/>
      <c r="C5623" s="129"/>
      <c r="D5623" s="138" t="s">
        <v>2841</v>
      </c>
      <c r="E5623" s="142">
        <v>0</v>
      </c>
    </row>
    <row r="5624" spans="1:5" ht="16.5" thickBot="1" x14ac:dyDescent="0.3">
      <c r="A5624" s="143"/>
      <c r="B5624" s="144"/>
      <c r="C5624" s="144"/>
      <c r="D5624" s="138" t="s">
        <v>2842</v>
      </c>
      <c r="E5624" s="145" t="e">
        <f>E5622/E5623</f>
        <v>#DIV/0!</v>
      </c>
    </row>
    <row r="5625" spans="1:5" ht="15.75" thickBot="1" x14ac:dyDescent="0.3">
      <c r="A5625" s="146"/>
      <c r="B5625" s="147"/>
      <c r="C5625" s="148"/>
      <c r="D5625" s="148"/>
      <c r="E5625" s="149"/>
    </row>
    <row r="5626" spans="1:5" ht="30" x14ac:dyDescent="0.4">
      <c r="A5626" s="70" t="s">
        <v>2814</v>
      </c>
      <c r="B5626" s="155" t="s">
        <v>2980</v>
      </c>
      <c r="C5626" s="154"/>
      <c r="D5626" s="72"/>
      <c r="E5626" s="73"/>
    </row>
    <row r="5627" spans="1:5" ht="15.75" thickBot="1" x14ac:dyDescent="0.3">
      <c r="A5627" s="74"/>
      <c r="B5627" s="75"/>
      <c r="C5627" s="75"/>
      <c r="D5627" s="75"/>
      <c r="E5627" s="76"/>
    </row>
    <row r="5628" spans="1:5" ht="15.75" thickBot="1" x14ac:dyDescent="0.3">
      <c r="A5628" s="77" t="s">
        <v>2816</v>
      </c>
      <c r="B5628" s="78" t="s">
        <v>2817</v>
      </c>
      <c r="C5628" s="79" t="s">
        <v>2818</v>
      </c>
      <c r="D5628" s="79" t="s">
        <v>2819</v>
      </c>
      <c r="E5628" s="80" t="s">
        <v>2820</v>
      </c>
    </row>
    <row r="5629" spans="1:5" ht="15.75" x14ac:dyDescent="0.25">
      <c r="A5629" s="81" t="s">
        <v>2969</v>
      </c>
      <c r="B5629" s="82">
        <v>60</v>
      </c>
      <c r="C5629" s="83"/>
      <c r="D5629" s="141">
        <v>0.8</v>
      </c>
      <c r="E5629" s="84">
        <f t="shared" ref="E5629:E5647" si="200">SUM(B5629*D5629)</f>
        <v>48</v>
      </c>
    </row>
    <row r="5630" spans="1:5" ht="15.75" x14ac:dyDescent="0.25">
      <c r="A5630" s="81" t="s">
        <v>2954</v>
      </c>
      <c r="B5630" s="85">
        <v>60</v>
      </c>
      <c r="C5630" s="86"/>
      <c r="D5630" s="87">
        <v>1.39</v>
      </c>
      <c r="E5630" s="87">
        <f t="shared" si="200"/>
        <v>83.399999999999991</v>
      </c>
    </row>
    <row r="5631" spans="1:5" ht="15.75" x14ac:dyDescent="0.25">
      <c r="A5631" s="81" t="s">
        <v>2971</v>
      </c>
      <c r="B5631" s="85">
        <v>60</v>
      </c>
      <c r="C5631" s="86"/>
      <c r="D5631" s="87">
        <v>1.03</v>
      </c>
      <c r="E5631" s="84">
        <f t="shared" si="200"/>
        <v>61.800000000000004</v>
      </c>
    </row>
    <row r="5632" spans="1:5" x14ac:dyDescent="0.25">
      <c r="A5632" s="81" t="s">
        <v>2971</v>
      </c>
      <c r="B5632" s="85">
        <v>60</v>
      </c>
      <c r="C5632" s="88"/>
      <c r="D5632" s="87">
        <v>4.46</v>
      </c>
      <c r="E5632" s="87">
        <f t="shared" si="200"/>
        <v>267.60000000000002</v>
      </c>
    </row>
    <row r="5633" spans="1:5" ht="15.75" x14ac:dyDescent="0.25">
      <c r="A5633" s="81" t="s">
        <v>2981</v>
      </c>
      <c r="B5633" s="82">
        <v>50</v>
      </c>
      <c r="C5633" s="83"/>
      <c r="D5633" s="84">
        <v>1.95</v>
      </c>
      <c r="E5633" s="84">
        <f t="shared" si="200"/>
        <v>97.5</v>
      </c>
    </row>
    <row r="5634" spans="1:5" x14ac:dyDescent="0.25">
      <c r="A5634" s="81" t="s">
        <v>2982</v>
      </c>
      <c r="B5634" s="85">
        <v>15</v>
      </c>
      <c r="C5634" s="88"/>
      <c r="D5634" s="87">
        <v>6.74</v>
      </c>
      <c r="E5634" s="87">
        <f t="shared" si="200"/>
        <v>101.10000000000001</v>
      </c>
    </row>
    <row r="5635" spans="1:5" x14ac:dyDescent="0.25">
      <c r="A5635" s="81" t="s">
        <v>2983</v>
      </c>
      <c r="B5635" s="82">
        <v>15</v>
      </c>
      <c r="C5635" s="89"/>
      <c r="D5635" s="84">
        <v>4.0671537845178456</v>
      </c>
      <c r="E5635" s="84">
        <f t="shared" si="200"/>
        <v>61.007306767767687</v>
      </c>
    </row>
    <row r="5636" spans="1:5" x14ac:dyDescent="0.25">
      <c r="A5636" s="81" t="s">
        <v>2960</v>
      </c>
      <c r="B5636" s="85">
        <v>15</v>
      </c>
      <c r="C5636" s="88"/>
      <c r="D5636" s="87">
        <v>5.1391056415929208</v>
      </c>
      <c r="E5636" s="87">
        <f t="shared" si="200"/>
        <v>77.086584623893813</v>
      </c>
    </row>
    <row r="5637" spans="1:5" x14ac:dyDescent="0.25">
      <c r="A5637" s="81" t="s">
        <v>2961</v>
      </c>
      <c r="B5637" s="82">
        <v>18</v>
      </c>
      <c r="C5637" s="89"/>
      <c r="D5637" s="84">
        <v>7.6651342581736399</v>
      </c>
      <c r="E5637" s="84">
        <f t="shared" si="200"/>
        <v>137.97241664712553</v>
      </c>
    </row>
    <row r="5638" spans="1:5" x14ac:dyDescent="0.25">
      <c r="A5638" s="81" t="s">
        <v>2962</v>
      </c>
      <c r="B5638" s="85">
        <v>14</v>
      </c>
      <c r="C5638" s="88"/>
      <c r="D5638" s="87">
        <v>9.5108624599319249</v>
      </c>
      <c r="E5638" s="87">
        <f t="shared" si="200"/>
        <v>133.15207443904694</v>
      </c>
    </row>
    <row r="5639" spans="1:5" x14ac:dyDescent="0.25">
      <c r="A5639" s="81" t="s">
        <v>2963</v>
      </c>
      <c r="B5639" s="82">
        <v>13</v>
      </c>
      <c r="C5639" s="89"/>
      <c r="D5639" s="84">
        <v>5.0241093373923809</v>
      </c>
      <c r="E5639" s="84">
        <f t="shared" si="200"/>
        <v>65.313421386100956</v>
      </c>
    </row>
    <row r="5640" spans="1:5" x14ac:dyDescent="0.25">
      <c r="A5640" s="81" t="s">
        <v>2964</v>
      </c>
      <c r="B5640" s="85">
        <v>15</v>
      </c>
      <c r="C5640" s="88"/>
      <c r="D5640" s="87">
        <v>2.612437514557417</v>
      </c>
      <c r="E5640" s="87">
        <f t="shared" si="200"/>
        <v>39.186562718361259</v>
      </c>
    </row>
    <row r="5641" spans="1:5" x14ac:dyDescent="0.25">
      <c r="A5641" s="81" t="s">
        <v>2965</v>
      </c>
      <c r="B5641" s="82">
        <v>15</v>
      </c>
      <c r="C5641" s="89"/>
      <c r="D5641" s="84">
        <v>1.6187611456274702</v>
      </c>
      <c r="E5641" s="84">
        <f t="shared" si="200"/>
        <v>24.281417184412053</v>
      </c>
    </row>
    <row r="5642" spans="1:5" x14ac:dyDescent="0.25">
      <c r="A5642" s="81" t="s">
        <v>2966</v>
      </c>
      <c r="B5642" s="85">
        <v>15</v>
      </c>
      <c r="C5642" s="88"/>
      <c r="D5642" s="87">
        <v>1.6388688883378395</v>
      </c>
      <c r="E5642" s="87">
        <f t="shared" si="200"/>
        <v>24.583033325067593</v>
      </c>
    </row>
    <row r="5643" spans="1:5" x14ac:dyDescent="0.25">
      <c r="A5643" s="81" t="s">
        <v>2967</v>
      </c>
      <c r="B5643" s="82">
        <v>45</v>
      </c>
      <c r="C5643" s="89"/>
      <c r="D5643" s="84">
        <v>0.5</v>
      </c>
      <c r="E5643" s="84">
        <f t="shared" si="200"/>
        <v>22.5</v>
      </c>
    </row>
    <row r="5644" spans="1:5" x14ac:dyDescent="0.25">
      <c r="A5644" s="81" t="s">
        <v>2454</v>
      </c>
      <c r="B5644" s="90"/>
      <c r="C5644" s="91"/>
      <c r="D5644" s="92">
        <f t="shared" ref="D5644:D5647" si="201">IF($A5644&lt;&gt;"",VLOOKUP($A5644,PRODUITS_ET_RECETTES,4,FALSE),"")</f>
        <v>0</v>
      </c>
      <c r="E5644" s="92">
        <f t="shared" si="200"/>
        <v>0</v>
      </c>
    </row>
    <row r="5645" spans="1:5" x14ac:dyDescent="0.25">
      <c r="A5645" s="81" t="s">
        <v>2454</v>
      </c>
      <c r="B5645" s="82"/>
      <c r="C5645" s="89"/>
      <c r="D5645" s="84">
        <f t="shared" si="201"/>
        <v>0</v>
      </c>
      <c r="E5645" s="84">
        <f t="shared" si="200"/>
        <v>0</v>
      </c>
    </row>
    <row r="5646" spans="1:5" x14ac:dyDescent="0.25">
      <c r="A5646" s="81" t="s">
        <v>2454</v>
      </c>
      <c r="B5646" s="85"/>
      <c r="C5646" s="88"/>
      <c r="D5646" s="87">
        <f t="shared" si="201"/>
        <v>0</v>
      </c>
      <c r="E5646" s="87">
        <f t="shared" si="200"/>
        <v>0</v>
      </c>
    </row>
    <row r="5647" spans="1:5" ht="15.75" thickBot="1" x14ac:dyDescent="0.3">
      <c r="A5647" s="81" t="s">
        <v>2454</v>
      </c>
      <c r="B5647" s="93"/>
      <c r="C5647" s="94"/>
      <c r="D5647" s="95">
        <f t="shared" si="201"/>
        <v>0</v>
      </c>
      <c r="E5647" s="95">
        <f t="shared" si="200"/>
        <v>0</v>
      </c>
    </row>
    <row r="5648" spans="1:5" ht="16.5" thickBot="1" x14ac:dyDescent="0.3">
      <c r="A5648" s="96" t="s">
        <v>2821</v>
      </c>
      <c r="B5648" s="97"/>
      <c r="C5648" s="97"/>
      <c r="D5648" s="98" t="s">
        <v>2822</v>
      </c>
      <c r="E5648" s="99">
        <v>1</v>
      </c>
    </row>
    <row r="5649" spans="1:5" ht="15.75" x14ac:dyDescent="0.25">
      <c r="A5649" s="100"/>
      <c r="B5649" s="97"/>
      <c r="C5649" s="101"/>
      <c r="D5649" s="102" t="s">
        <v>2823</v>
      </c>
      <c r="E5649" s="103" t="s">
        <v>2553</v>
      </c>
    </row>
    <row r="5650" spans="1:5" ht="15.75" x14ac:dyDescent="0.25">
      <c r="A5650" s="104"/>
      <c r="B5650" s="105"/>
      <c r="C5650" s="106"/>
      <c r="D5650" s="102" t="s">
        <v>2824</v>
      </c>
      <c r="E5650" s="107" t="s">
        <v>2825</v>
      </c>
    </row>
    <row r="5651" spans="1:5" ht="15.75" x14ac:dyDescent="0.25">
      <c r="A5651" s="108"/>
      <c r="B5651" s="105"/>
      <c r="C5651" s="106"/>
      <c r="D5651" s="102"/>
      <c r="E5651" s="109"/>
    </row>
    <row r="5652" spans="1:5" ht="16.5" thickBot="1" x14ac:dyDescent="0.3">
      <c r="A5652" s="108"/>
      <c r="B5652" s="105"/>
      <c r="C5652" s="106"/>
      <c r="D5652" s="110"/>
      <c r="E5652" s="111"/>
    </row>
    <row r="5653" spans="1:5" ht="15.75" x14ac:dyDescent="0.25">
      <c r="A5653" s="112"/>
      <c r="B5653" s="113"/>
      <c r="C5653" s="114"/>
      <c r="D5653" s="115" t="s">
        <v>2826</v>
      </c>
      <c r="E5653" s="116"/>
    </row>
    <row r="5654" spans="1:5" ht="15.75" x14ac:dyDescent="0.25">
      <c r="A5654" s="104"/>
      <c r="B5654" s="117"/>
      <c r="C5654" s="118"/>
      <c r="D5654" s="119" t="s">
        <v>2827</v>
      </c>
      <c r="E5654" s="120"/>
    </row>
    <row r="5655" spans="1:5" ht="15.75" x14ac:dyDescent="0.25">
      <c r="A5655" s="104"/>
      <c r="B5655" s="117"/>
      <c r="C5655" s="118"/>
      <c r="D5655" s="119" t="s">
        <v>2828</v>
      </c>
      <c r="E5655" s="120"/>
    </row>
    <row r="5656" spans="1:5" ht="15.75" x14ac:dyDescent="0.25">
      <c r="A5656" s="104"/>
      <c r="B5656" s="117"/>
      <c r="C5656" s="118"/>
      <c r="D5656" s="119"/>
      <c r="E5656" s="120"/>
    </row>
    <row r="5657" spans="1:5" ht="15.75" x14ac:dyDescent="0.25">
      <c r="A5657" s="121"/>
      <c r="B5657" s="117"/>
      <c r="C5657" s="118"/>
      <c r="D5657" s="119"/>
      <c r="E5657" s="120"/>
    </row>
    <row r="5658" spans="1:5" x14ac:dyDescent="0.25">
      <c r="A5658" s="121"/>
      <c r="B5658" s="122"/>
      <c r="C5658" s="123"/>
      <c r="D5658" s="122"/>
      <c r="E5658" s="123"/>
    </row>
    <row r="5659" spans="1:5" x14ac:dyDescent="0.25">
      <c r="A5659" s="121"/>
      <c r="B5659" s="122"/>
      <c r="C5659" s="123"/>
      <c r="D5659" s="122"/>
      <c r="E5659" s="123"/>
    </row>
    <row r="5660" spans="1:5" ht="15.75" thickBot="1" x14ac:dyDescent="0.3">
      <c r="A5660" s="121"/>
      <c r="B5660" s="122"/>
      <c r="C5660" s="123"/>
      <c r="D5660" s="124"/>
      <c r="E5660" s="125"/>
    </row>
    <row r="5661" spans="1:5" ht="15.75" x14ac:dyDescent="0.25">
      <c r="A5661" s="121"/>
      <c r="B5661" s="122"/>
      <c r="C5661" s="123"/>
      <c r="D5661" s="126" t="s">
        <v>2829</v>
      </c>
      <c r="E5661" s="123"/>
    </row>
    <row r="5662" spans="1:5" x14ac:dyDescent="0.25">
      <c r="A5662" s="121"/>
      <c r="B5662" s="122"/>
      <c r="C5662" s="123"/>
      <c r="D5662" s="122"/>
      <c r="E5662" s="123"/>
    </row>
    <row r="5663" spans="1:5" x14ac:dyDescent="0.25">
      <c r="A5663" s="121"/>
      <c r="B5663" s="122"/>
      <c r="C5663" s="123"/>
      <c r="D5663" s="122" t="s">
        <v>2830</v>
      </c>
      <c r="E5663" s="123"/>
    </row>
    <row r="5664" spans="1:5" ht="15.75" thickBot="1" x14ac:dyDescent="0.3">
      <c r="A5664" s="127"/>
      <c r="B5664" s="124"/>
      <c r="C5664" s="125"/>
      <c r="D5664" s="122" t="s">
        <v>2831</v>
      </c>
      <c r="E5664" s="123"/>
    </row>
    <row r="5665" spans="1:5" ht="15.75" x14ac:dyDescent="0.25">
      <c r="A5665" s="128" t="s">
        <v>2832</v>
      </c>
      <c r="B5665" s="129"/>
      <c r="C5665" s="129"/>
      <c r="D5665" s="121" t="s">
        <v>2833</v>
      </c>
      <c r="E5665" s="123"/>
    </row>
    <row r="5666" spans="1:5" ht="15.75" x14ac:dyDescent="0.25">
      <c r="A5666" s="130"/>
      <c r="B5666" s="131"/>
      <c r="C5666" s="131"/>
      <c r="D5666" s="132" t="s">
        <v>2834</v>
      </c>
      <c r="E5666" s="120"/>
    </row>
    <row r="5667" spans="1:5" ht="77.25" x14ac:dyDescent="0.25">
      <c r="A5667" s="130"/>
      <c r="B5667" s="131"/>
      <c r="C5667" s="131"/>
      <c r="D5667" s="133" t="s">
        <v>2835</v>
      </c>
      <c r="E5667" s="134"/>
    </row>
    <row r="5668" spans="1:5" x14ac:dyDescent="0.25">
      <c r="A5668" s="130"/>
      <c r="B5668" s="129"/>
      <c r="C5668" s="129"/>
      <c r="D5668" s="135" t="s">
        <v>2836</v>
      </c>
      <c r="E5668" s="136"/>
    </row>
    <row r="5669" spans="1:5" x14ac:dyDescent="0.25">
      <c r="A5669" s="130"/>
      <c r="B5669" s="129"/>
      <c r="C5669" s="129"/>
      <c r="D5669" s="137"/>
      <c r="E5669" s="136"/>
    </row>
    <row r="5670" spans="1:5" x14ac:dyDescent="0.25">
      <c r="A5670" s="130"/>
      <c r="B5670" s="129"/>
      <c r="C5670" s="129"/>
      <c r="D5670" s="121"/>
      <c r="E5670" s="123"/>
    </row>
    <row r="5671" spans="1:5" x14ac:dyDescent="0.25">
      <c r="A5671" s="130"/>
      <c r="B5671" s="129"/>
      <c r="C5671" s="129"/>
      <c r="D5671" s="121"/>
      <c r="E5671" s="123"/>
    </row>
    <row r="5672" spans="1:5" x14ac:dyDescent="0.25">
      <c r="A5672" s="130"/>
      <c r="B5672" s="129"/>
      <c r="C5672" s="129"/>
      <c r="D5672" s="121"/>
      <c r="E5672" s="123"/>
    </row>
    <row r="5673" spans="1:5" ht="15.75" thickBot="1" x14ac:dyDescent="0.3">
      <c r="A5673" s="130"/>
      <c r="B5673" s="129"/>
      <c r="C5673" s="129"/>
      <c r="D5673" s="121"/>
      <c r="E5673" s="123"/>
    </row>
    <row r="5674" spans="1:5" ht="15.75" x14ac:dyDescent="0.25">
      <c r="A5674" s="130"/>
      <c r="B5674" s="129"/>
      <c r="C5674" s="129"/>
      <c r="D5674" s="138" t="s">
        <v>2837</v>
      </c>
      <c r="E5674" s="139">
        <f>SUM(E5629:E5647)</f>
        <v>1244.482817091776</v>
      </c>
    </row>
    <row r="5675" spans="1:5" ht="15.75" x14ac:dyDescent="0.25">
      <c r="A5675" s="130"/>
      <c r="B5675" s="129"/>
      <c r="C5675" s="129"/>
      <c r="D5675" s="138" t="s">
        <v>2822</v>
      </c>
      <c r="E5675" s="140">
        <f>E5648</f>
        <v>1</v>
      </c>
    </row>
    <row r="5676" spans="1:5" ht="15.75" x14ac:dyDescent="0.25">
      <c r="A5676" s="130"/>
      <c r="B5676" s="129"/>
      <c r="C5676" s="129"/>
      <c r="D5676" s="138" t="s">
        <v>2838</v>
      </c>
      <c r="E5676" s="141">
        <f>E5674/E5675</f>
        <v>1244.482817091776</v>
      </c>
    </row>
    <row r="5677" spans="1:5" ht="15.75" x14ac:dyDescent="0.25">
      <c r="A5677" s="130"/>
      <c r="B5677" s="129"/>
      <c r="C5677" s="129"/>
      <c r="D5677" s="138" t="s">
        <v>2839</v>
      </c>
      <c r="E5677" s="141">
        <v>0.2</v>
      </c>
    </row>
    <row r="5678" spans="1:5" ht="15.75" x14ac:dyDescent="0.25">
      <c r="A5678" s="130"/>
      <c r="B5678" s="129"/>
      <c r="C5678" s="129"/>
      <c r="D5678" s="138" t="s">
        <v>2840</v>
      </c>
      <c r="E5678" s="141">
        <f>E5676+E5677</f>
        <v>1244.6828170917761</v>
      </c>
    </row>
    <row r="5679" spans="1:5" ht="15.75" x14ac:dyDescent="0.25">
      <c r="A5679" s="130"/>
      <c r="B5679" s="129"/>
      <c r="C5679" s="129"/>
      <c r="D5679" s="138" t="s">
        <v>2841</v>
      </c>
      <c r="E5679" s="142">
        <v>0</v>
      </c>
    </row>
    <row r="5680" spans="1:5" ht="16.5" thickBot="1" x14ac:dyDescent="0.3">
      <c r="A5680" s="143"/>
      <c r="B5680" s="144"/>
      <c r="C5680" s="144"/>
      <c r="D5680" s="138" t="s">
        <v>2842</v>
      </c>
      <c r="E5680" s="145" t="e">
        <f>E5678/E5679</f>
        <v>#DIV/0!</v>
      </c>
    </row>
    <row r="5681" spans="1:5" ht="15.75" thickBot="1" x14ac:dyDescent="0.3">
      <c r="A5681" s="146"/>
      <c r="B5681" s="147"/>
      <c r="C5681" s="148"/>
      <c r="D5681" s="148"/>
      <c r="E5681" s="149"/>
    </row>
    <row r="5682" spans="1:5" ht="15.75" thickBot="1" x14ac:dyDescent="0.3">
      <c r="A5682" s="146"/>
      <c r="B5682" s="147"/>
      <c r="C5682" s="148"/>
      <c r="D5682" s="148"/>
      <c r="E5682" s="149"/>
    </row>
    <row r="5683" spans="1:5" ht="30" x14ac:dyDescent="0.4">
      <c r="A5683" s="70" t="s">
        <v>2814</v>
      </c>
      <c r="B5683" s="155" t="s">
        <v>2984</v>
      </c>
      <c r="C5683" s="154"/>
      <c r="D5683" s="72"/>
      <c r="E5683" s="73"/>
    </row>
    <row r="5684" spans="1:5" ht="15.75" thickBot="1" x14ac:dyDescent="0.3">
      <c r="A5684" s="74"/>
      <c r="B5684" s="75"/>
      <c r="C5684" s="75"/>
      <c r="D5684" s="75"/>
      <c r="E5684" s="76"/>
    </row>
    <row r="5685" spans="1:5" ht="15.75" thickBot="1" x14ac:dyDescent="0.3">
      <c r="A5685" s="77" t="s">
        <v>2816</v>
      </c>
      <c r="B5685" s="78" t="s">
        <v>2817</v>
      </c>
      <c r="C5685" s="79" t="s">
        <v>2818</v>
      </c>
      <c r="D5685" s="79" t="s">
        <v>2819</v>
      </c>
      <c r="E5685" s="80" t="s">
        <v>2820</v>
      </c>
    </row>
    <row r="5686" spans="1:5" ht="15.75" x14ac:dyDescent="0.25">
      <c r="A5686" s="81" t="s">
        <v>1447</v>
      </c>
      <c r="B5686" s="166">
        <v>1</v>
      </c>
      <c r="C5686" s="167"/>
      <c r="D5686" s="168">
        <f t="shared" ref="D5686:D5702" si="202">IF($A5686&lt;&gt;"",VLOOKUP($A5686,PRODUITS_ET_RECETTES,4,FALSE),"")</f>
        <v>2.2506619593998236</v>
      </c>
      <c r="E5686" s="169">
        <f t="shared" ref="E5686:E5704" si="203">SUM(B5686*D5686)</f>
        <v>2.2506619593998236</v>
      </c>
    </row>
    <row r="5687" spans="1:5" ht="15.75" x14ac:dyDescent="0.25">
      <c r="A5687" s="81" t="s">
        <v>1696</v>
      </c>
      <c r="B5687" s="90">
        <v>3</v>
      </c>
      <c r="C5687" s="170"/>
      <c r="D5687" s="92">
        <f t="shared" si="202"/>
        <v>1.5625</v>
      </c>
      <c r="E5687" s="92">
        <f t="shared" si="203"/>
        <v>4.6875</v>
      </c>
    </row>
    <row r="5688" spans="1:5" ht="15.75" x14ac:dyDescent="0.25">
      <c r="A5688" s="81" t="s">
        <v>1597</v>
      </c>
      <c r="B5688" s="166">
        <v>4</v>
      </c>
      <c r="C5688" s="167"/>
      <c r="D5688" s="168">
        <f t="shared" si="202"/>
        <v>1.42</v>
      </c>
      <c r="E5688" s="169">
        <f t="shared" si="203"/>
        <v>5.68</v>
      </c>
    </row>
    <row r="5689" spans="1:5" ht="15.75" x14ac:dyDescent="0.25">
      <c r="A5689" s="81" t="s">
        <v>883</v>
      </c>
      <c r="B5689" s="90">
        <v>5</v>
      </c>
      <c r="C5689" s="170"/>
      <c r="D5689" s="92">
        <f t="shared" si="202"/>
        <v>3.9040062952338923</v>
      </c>
      <c r="E5689" s="92">
        <f t="shared" si="203"/>
        <v>19.520031476169461</v>
      </c>
    </row>
    <row r="5690" spans="1:5" ht="15.75" x14ac:dyDescent="0.25">
      <c r="A5690" s="81" t="s">
        <v>2209</v>
      </c>
      <c r="B5690" s="166">
        <v>0.04</v>
      </c>
      <c r="C5690" s="167"/>
      <c r="D5690" s="168">
        <f t="shared" si="202"/>
        <v>1.5250000000000001</v>
      </c>
      <c r="E5690" s="169">
        <f t="shared" si="203"/>
        <v>6.1000000000000006E-2</v>
      </c>
    </row>
    <row r="5691" spans="1:5" ht="15.75" x14ac:dyDescent="0.25">
      <c r="A5691" s="81" t="s">
        <v>1729</v>
      </c>
      <c r="B5691" s="90">
        <v>0.05</v>
      </c>
      <c r="C5691" s="170"/>
      <c r="D5691" s="92">
        <f t="shared" si="202"/>
        <v>35.314814814814817</v>
      </c>
      <c r="E5691" s="92">
        <f t="shared" si="203"/>
        <v>1.7657407407407408</v>
      </c>
    </row>
    <row r="5692" spans="1:5" ht="15.75" x14ac:dyDescent="0.25">
      <c r="A5692" s="81" t="s">
        <v>591</v>
      </c>
      <c r="B5692" s="166">
        <v>0.01</v>
      </c>
      <c r="C5692" s="167"/>
      <c r="D5692" s="168">
        <f t="shared" si="202"/>
        <v>4.4749999999999996</v>
      </c>
      <c r="E5692" s="169">
        <f t="shared" si="203"/>
        <v>4.4749999999999998E-2</v>
      </c>
    </row>
    <row r="5693" spans="1:5" ht="15.75" x14ac:dyDescent="0.25">
      <c r="A5693" s="81" t="s">
        <v>1399</v>
      </c>
      <c r="B5693" s="90">
        <v>5.0000000000000001E-3</v>
      </c>
      <c r="C5693" s="170"/>
      <c r="D5693" s="92">
        <f t="shared" si="202"/>
        <v>26.5</v>
      </c>
      <c r="E5693" s="92">
        <f t="shared" si="203"/>
        <v>0.13250000000000001</v>
      </c>
    </row>
    <row r="5694" spans="1:5" ht="15.75" x14ac:dyDescent="0.25">
      <c r="A5694" s="81" t="s">
        <v>2454</v>
      </c>
      <c r="B5694" s="166"/>
      <c r="C5694" s="167"/>
      <c r="D5694" s="168">
        <f t="shared" si="202"/>
        <v>0</v>
      </c>
      <c r="E5694" s="169">
        <f t="shared" si="203"/>
        <v>0</v>
      </c>
    </row>
    <row r="5695" spans="1:5" ht="15.75" x14ac:dyDescent="0.25">
      <c r="A5695" s="81" t="s">
        <v>2454</v>
      </c>
      <c r="B5695" s="90"/>
      <c r="C5695" s="170"/>
      <c r="D5695" s="92">
        <f t="shared" si="202"/>
        <v>0</v>
      </c>
      <c r="E5695" s="92">
        <f t="shared" si="203"/>
        <v>0</v>
      </c>
    </row>
    <row r="5696" spans="1:5" ht="15.75" x14ac:dyDescent="0.25">
      <c r="A5696" s="81" t="s">
        <v>2454</v>
      </c>
      <c r="B5696" s="166"/>
      <c r="C5696" s="167"/>
      <c r="D5696" s="168">
        <f t="shared" si="202"/>
        <v>0</v>
      </c>
      <c r="E5696" s="169">
        <f t="shared" si="203"/>
        <v>0</v>
      </c>
    </row>
    <row r="5697" spans="1:5" ht="15.75" x14ac:dyDescent="0.25">
      <c r="A5697" s="81" t="s">
        <v>2454</v>
      </c>
      <c r="B5697" s="90"/>
      <c r="C5697" s="170"/>
      <c r="D5697" s="92">
        <f t="shared" si="202"/>
        <v>0</v>
      </c>
      <c r="E5697" s="92">
        <f t="shared" si="203"/>
        <v>0</v>
      </c>
    </row>
    <row r="5698" spans="1:5" ht="15.75" x14ac:dyDescent="0.25">
      <c r="A5698" s="81" t="s">
        <v>2454</v>
      </c>
      <c r="B5698" s="166"/>
      <c r="C5698" s="167"/>
      <c r="D5698" s="168">
        <f t="shared" si="202"/>
        <v>0</v>
      </c>
      <c r="E5698" s="169">
        <f t="shared" si="203"/>
        <v>0</v>
      </c>
    </row>
    <row r="5699" spans="1:5" ht="15.75" x14ac:dyDescent="0.25">
      <c r="A5699" s="81" t="s">
        <v>2454</v>
      </c>
      <c r="B5699" s="90"/>
      <c r="C5699" s="170"/>
      <c r="D5699" s="92">
        <f t="shared" si="202"/>
        <v>0</v>
      </c>
      <c r="E5699" s="92">
        <f t="shared" si="203"/>
        <v>0</v>
      </c>
    </row>
    <row r="5700" spans="1:5" ht="15.75" x14ac:dyDescent="0.25">
      <c r="A5700" s="81" t="s">
        <v>2454</v>
      </c>
      <c r="B5700" s="166"/>
      <c r="C5700" s="167"/>
      <c r="D5700" s="168">
        <f t="shared" si="202"/>
        <v>0</v>
      </c>
      <c r="E5700" s="169">
        <f t="shared" si="203"/>
        <v>0</v>
      </c>
    </row>
    <row r="5701" spans="1:5" ht="15.75" x14ac:dyDescent="0.25">
      <c r="A5701" s="81" t="s">
        <v>2454</v>
      </c>
      <c r="B5701" s="90"/>
      <c r="C5701" s="170"/>
      <c r="D5701" s="92">
        <f t="shared" si="202"/>
        <v>0</v>
      </c>
      <c r="E5701" s="92">
        <f t="shared" si="203"/>
        <v>0</v>
      </c>
    </row>
    <row r="5702" spans="1:5" ht="15.75" x14ac:dyDescent="0.25">
      <c r="A5702" s="81" t="s">
        <v>2454</v>
      </c>
      <c r="B5702" s="166"/>
      <c r="C5702" s="167"/>
      <c r="D5702" s="168">
        <f t="shared" si="202"/>
        <v>0</v>
      </c>
      <c r="E5702" s="169">
        <f t="shared" si="203"/>
        <v>0</v>
      </c>
    </row>
    <row r="5703" spans="1:5" ht="15.75" x14ac:dyDescent="0.25">
      <c r="A5703" s="81" t="s">
        <v>2454</v>
      </c>
      <c r="B5703" s="90"/>
      <c r="C5703" s="170"/>
      <c r="D5703" s="92"/>
      <c r="E5703" s="92">
        <f t="shared" si="203"/>
        <v>0</v>
      </c>
    </row>
    <row r="5704" spans="1:5" ht="16.5" thickBot="1" x14ac:dyDescent="0.3">
      <c r="A5704" s="81" t="s">
        <v>2454</v>
      </c>
      <c r="B5704" s="166"/>
      <c r="C5704" s="167"/>
      <c r="D5704" s="168"/>
      <c r="E5704" s="169">
        <f t="shared" si="203"/>
        <v>0</v>
      </c>
    </row>
    <row r="5705" spans="1:5" ht="16.5" thickBot="1" x14ac:dyDescent="0.3">
      <c r="A5705" s="96" t="s">
        <v>2821</v>
      </c>
      <c r="B5705" s="97"/>
      <c r="C5705" s="97"/>
      <c r="D5705" s="98" t="s">
        <v>2822</v>
      </c>
      <c r="E5705" s="99">
        <v>25</v>
      </c>
    </row>
    <row r="5706" spans="1:5" ht="15.75" x14ac:dyDescent="0.25">
      <c r="A5706" s="100"/>
      <c r="B5706" s="97"/>
      <c r="C5706" s="101"/>
      <c r="D5706" s="102" t="s">
        <v>2823</v>
      </c>
      <c r="E5706" s="103" t="s">
        <v>2551</v>
      </c>
    </row>
    <row r="5707" spans="1:5" ht="15.75" x14ac:dyDescent="0.25">
      <c r="A5707" s="104"/>
      <c r="B5707" s="105"/>
      <c r="C5707" s="106"/>
      <c r="D5707" s="102" t="s">
        <v>2824</v>
      </c>
      <c r="E5707" s="107" t="s">
        <v>2825</v>
      </c>
    </row>
    <row r="5708" spans="1:5" ht="15.75" x14ac:dyDescent="0.25">
      <c r="A5708" s="108"/>
      <c r="B5708" s="105"/>
      <c r="C5708" s="106"/>
      <c r="D5708" s="102"/>
      <c r="E5708" s="109"/>
    </row>
    <row r="5709" spans="1:5" ht="16.5" thickBot="1" x14ac:dyDescent="0.3">
      <c r="A5709" s="108"/>
      <c r="B5709" s="105"/>
      <c r="C5709" s="106"/>
      <c r="D5709" s="110"/>
      <c r="E5709" s="111"/>
    </row>
    <row r="5710" spans="1:5" ht="15.75" x14ac:dyDescent="0.25">
      <c r="A5710" s="112"/>
      <c r="B5710" s="113"/>
      <c r="C5710" s="114"/>
      <c r="D5710" s="115" t="s">
        <v>2826</v>
      </c>
      <c r="E5710" s="116"/>
    </row>
    <row r="5711" spans="1:5" ht="15.75" x14ac:dyDescent="0.25">
      <c r="A5711" s="104"/>
      <c r="B5711" s="117"/>
      <c r="C5711" s="118"/>
      <c r="D5711" s="119" t="s">
        <v>2827</v>
      </c>
      <c r="E5711" s="120"/>
    </row>
    <row r="5712" spans="1:5" ht="15.75" x14ac:dyDescent="0.25">
      <c r="A5712" s="104"/>
      <c r="B5712" s="117"/>
      <c r="C5712" s="118"/>
      <c r="D5712" s="119" t="s">
        <v>2828</v>
      </c>
      <c r="E5712" s="120"/>
    </row>
    <row r="5713" spans="1:5" ht="15.75" x14ac:dyDescent="0.25">
      <c r="A5713" s="104"/>
      <c r="B5713" s="117"/>
      <c r="C5713" s="118"/>
      <c r="D5713" s="119"/>
      <c r="E5713" s="120"/>
    </row>
    <row r="5714" spans="1:5" ht="15.75" x14ac:dyDescent="0.25">
      <c r="A5714" s="121"/>
      <c r="B5714" s="117"/>
      <c r="C5714" s="118"/>
      <c r="D5714" s="119"/>
      <c r="E5714" s="120"/>
    </row>
    <row r="5715" spans="1:5" x14ac:dyDescent="0.25">
      <c r="A5715" s="121"/>
      <c r="B5715" s="122"/>
      <c r="C5715" s="123"/>
      <c r="D5715" s="122"/>
      <c r="E5715" s="123"/>
    </row>
    <row r="5716" spans="1:5" x14ac:dyDescent="0.25">
      <c r="A5716" s="121"/>
      <c r="B5716" s="122"/>
      <c r="C5716" s="123"/>
      <c r="D5716" s="122"/>
      <c r="E5716" s="123"/>
    </row>
    <row r="5717" spans="1:5" ht="15.75" thickBot="1" x14ac:dyDescent="0.3">
      <c r="A5717" s="121"/>
      <c r="B5717" s="122"/>
      <c r="C5717" s="123"/>
      <c r="D5717" s="124"/>
      <c r="E5717" s="125"/>
    </row>
    <row r="5718" spans="1:5" ht="15.75" x14ac:dyDescent="0.25">
      <c r="A5718" s="121"/>
      <c r="B5718" s="122"/>
      <c r="C5718" s="123"/>
      <c r="D5718" s="126" t="s">
        <v>2829</v>
      </c>
      <c r="E5718" s="123"/>
    </row>
    <row r="5719" spans="1:5" x14ac:dyDescent="0.25">
      <c r="A5719" s="121"/>
      <c r="B5719" s="122"/>
      <c r="C5719" s="123"/>
      <c r="D5719" s="122"/>
      <c r="E5719" s="123"/>
    </row>
    <row r="5720" spans="1:5" x14ac:dyDescent="0.25">
      <c r="A5720" s="121"/>
      <c r="B5720" s="122"/>
      <c r="C5720" s="123"/>
      <c r="D5720" s="122" t="s">
        <v>2830</v>
      </c>
      <c r="E5720" s="123"/>
    </row>
    <row r="5721" spans="1:5" ht="15.75" thickBot="1" x14ac:dyDescent="0.3">
      <c r="A5721" s="127"/>
      <c r="B5721" s="124"/>
      <c r="C5721" s="125"/>
      <c r="D5721" s="122" t="s">
        <v>2831</v>
      </c>
      <c r="E5721" s="123"/>
    </row>
    <row r="5722" spans="1:5" ht="15.75" x14ac:dyDescent="0.25">
      <c r="A5722" s="128" t="s">
        <v>2832</v>
      </c>
      <c r="B5722" s="129"/>
      <c r="C5722" s="129"/>
      <c r="D5722" s="121" t="s">
        <v>2833</v>
      </c>
      <c r="E5722" s="123"/>
    </row>
    <row r="5723" spans="1:5" ht="15.75" x14ac:dyDescent="0.25">
      <c r="A5723" s="130"/>
      <c r="B5723" s="131"/>
      <c r="C5723" s="131"/>
      <c r="D5723" s="132" t="s">
        <v>2834</v>
      </c>
      <c r="E5723" s="120"/>
    </row>
    <row r="5724" spans="1:5" ht="77.25" x14ac:dyDescent="0.25">
      <c r="A5724" s="130"/>
      <c r="B5724" s="131"/>
      <c r="C5724" s="131"/>
      <c r="D5724" s="133" t="s">
        <v>2835</v>
      </c>
      <c r="E5724" s="134"/>
    </row>
    <row r="5725" spans="1:5" x14ac:dyDescent="0.25">
      <c r="A5725" s="130"/>
      <c r="B5725" s="129"/>
      <c r="C5725" s="129"/>
      <c r="D5725" s="135" t="s">
        <v>2836</v>
      </c>
      <c r="E5725" s="136"/>
    </row>
    <row r="5726" spans="1:5" x14ac:dyDescent="0.25">
      <c r="A5726" s="130"/>
      <c r="B5726" s="129"/>
      <c r="C5726" s="129"/>
      <c r="D5726" s="137"/>
      <c r="E5726" s="136"/>
    </row>
    <row r="5727" spans="1:5" x14ac:dyDescent="0.25">
      <c r="A5727" s="130"/>
      <c r="B5727" s="129"/>
      <c r="C5727" s="129"/>
      <c r="D5727" s="121"/>
      <c r="E5727" s="123"/>
    </row>
    <row r="5728" spans="1:5" x14ac:dyDescent="0.25">
      <c r="A5728" s="130"/>
      <c r="B5728" s="129"/>
      <c r="C5728" s="129"/>
      <c r="D5728" s="121"/>
      <c r="E5728" s="123"/>
    </row>
    <row r="5729" spans="1:5" x14ac:dyDescent="0.25">
      <c r="A5729" s="130"/>
      <c r="B5729" s="129"/>
      <c r="C5729" s="129"/>
      <c r="D5729" s="121"/>
      <c r="E5729" s="123"/>
    </row>
    <row r="5730" spans="1:5" ht="15.75" thickBot="1" x14ac:dyDescent="0.3">
      <c r="A5730" s="130"/>
      <c r="B5730" s="129"/>
      <c r="C5730" s="129"/>
      <c r="D5730" s="121"/>
      <c r="E5730" s="123"/>
    </row>
    <row r="5731" spans="1:5" ht="15.75" x14ac:dyDescent="0.25">
      <c r="A5731" s="130"/>
      <c r="B5731" s="129"/>
      <c r="C5731" s="129"/>
      <c r="D5731" s="138" t="s">
        <v>2837</v>
      </c>
      <c r="E5731" s="139">
        <f>SUM(E5686:E5704)</f>
        <v>34.142184176310025</v>
      </c>
    </row>
    <row r="5732" spans="1:5" ht="15.75" x14ac:dyDescent="0.25">
      <c r="A5732" s="130"/>
      <c r="B5732" s="129"/>
      <c r="C5732" s="129"/>
      <c r="D5732" s="138" t="s">
        <v>2822</v>
      </c>
      <c r="E5732" s="140">
        <v>25</v>
      </c>
    </row>
    <row r="5733" spans="1:5" ht="15.75" x14ac:dyDescent="0.25">
      <c r="A5733" s="130"/>
      <c r="B5733" s="129"/>
      <c r="C5733" s="129"/>
      <c r="D5733" s="138" t="s">
        <v>2838</v>
      </c>
      <c r="E5733" s="141">
        <f>E5731/E5732</f>
        <v>1.365687367052401</v>
      </c>
    </row>
    <row r="5734" spans="1:5" ht="15.75" x14ac:dyDescent="0.25">
      <c r="A5734" s="130"/>
      <c r="B5734" s="129"/>
      <c r="C5734" s="129"/>
      <c r="D5734" s="138" t="s">
        <v>2839</v>
      </c>
      <c r="E5734" s="141">
        <v>0.1</v>
      </c>
    </row>
    <row r="5735" spans="1:5" ht="15.75" x14ac:dyDescent="0.25">
      <c r="A5735" s="130"/>
      <c r="B5735" s="129"/>
      <c r="C5735" s="129"/>
      <c r="D5735" s="138" t="s">
        <v>2840</v>
      </c>
      <c r="E5735" s="141">
        <f>E5733+E5734</f>
        <v>1.4656873670524011</v>
      </c>
    </row>
    <row r="5736" spans="1:5" ht="15.75" x14ac:dyDescent="0.25">
      <c r="A5736" s="130"/>
      <c r="B5736" s="129"/>
      <c r="C5736" s="129"/>
      <c r="D5736" s="138" t="s">
        <v>2841</v>
      </c>
      <c r="E5736" s="142">
        <v>6</v>
      </c>
    </row>
    <row r="5737" spans="1:5" ht="16.5" thickBot="1" x14ac:dyDescent="0.3">
      <c r="A5737" s="143"/>
      <c r="B5737" s="144"/>
      <c r="C5737" s="144"/>
      <c r="D5737" s="138" t="s">
        <v>2842</v>
      </c>
      <c r="E5737" s="145">
        <f>E5735/E5736</f>
        <v>0.24428122784206685</v>
      </c>
    </row>
    <row r="5738" spans="1:5" ht="15.75" thickBot="1" x14ac:dyDescent="0.3">
      <c r="A5738" s="146"/>
      <c r="B5738" s="147"/>
      <c r="C5738" s="148"/>
      <c r="D5738" s="148"/>
      <c r="E5738" s="149"/>
    </row>
    <row r="5739" spans="1:5" ht="15.75" thickBot="1" x14ac:dyDescent="0.3">
      <c r="A5739" s="146"/>
      <c r="B5739" s="147"/>
      <c r="C5739" s="148"/>
      <c r="D5739" s="148"/>
      <c r="E5739" s="149"/>
    </row>
    <row r="5740" spans="1:5" ht="30" x14ac:dyDescent="0.4">
      <c r="A5740" s="70" t="s">
        <v>2814</v>
      </c>
      <c r="B5740" s="155" t="s">
        <v>2985</v>
      </c>
      <c r="C5740" s="154"/>
      <c r="D5740" s="72"/>
      <c r="E5740" s="73"/>
    </row>
    <row r="5741" spans="1:5" ht="15.75" thickBot="1" x14ac:dyDescent="0.3">
      <c r="A5741" s="74"/>
      <c r="B5741" s="75"/>
      <c r="C5741" s="75"/>
      <c r="D5741" s="75"/>
      <c r="E5741" s="76"/>
    </row>
    <row r="5742" spans="1:5" ht="15.75" thickBot="1" x14ac:dyDescent="0.3">
      <c r="A5742" s="77" t="s">
        <v>2816</v>
      </c>
      <c r="B5742" s="78" t="s">
        <v>2817</v>
      </c>
      <c r="C5742" s="79" t="s">
        <v>2818</v>
      </c>
      <c r="D5742" s="79" t="s">
        <v>2819</v>
      </c>
      <c r="E5742" s="80" t="s">
        <v>2820</v>
      </c>
    </row>
    <row r="5743" spans="1:5" ht="15.75" x14ac:dyDescent="0.25">
      <c r="A5743" s="81" t="s">
        <v>1288</v>
      </c>
      <c r="B5743" s="166">
        <v>0.5</v>
      </c>
      <c r="C5743" s="167"/>
      <c r="D5743" s="168">
        <f t="shared" ref="D5743:D5759" si="204">IF($A5743&lt;&gt;"",VLOOKUP($A5743,PRODUITS_ET_RECETTES,4,FALSE),"")</f>
        <v>2.8725000000000001</v>
      </c>
      <c r="E5743" s="169">
        <f t="shared" ref="E5743:E5761" si="205">SUM(B5743*D5743)</f>
        <v>1.43625</v>
      </c>
    </row>
    <row r="5744" spans="1:5" ht="15.75" x14ac:dyDescent="0.25">
      <c r="A5744" s="81" t="s">
        <v>313</v>
      </c>
      <c r="B5744" s="90">
        <v>0.02</v>
      </c>
      <c r="C5744" s="170"/>
      <c r="D5744" s="92">
        <f t="shared" si="204"/>
        <v>5.875</v>
      </c>
      <c r="E5744" s="92">
        <f t="shared" si="205"/>
        <v>0.11750000000000001</v>
      </c>
    </row>
    <row r="5745" spans="1:5" ht="15.75" x14ac:dyDescent="0.25">
      <c r="A5745" s="81" t="s">
        <v>1384</v>
      </c>
      <c r="B5745" s="166">
        <v>0.02</v>
      </c>
      <c r="C5745" s="167"/>
      <c r="D5745" s="168">
        <f t="shared" si="204"/>
        <v>3.371</v>
      </c>
      <c r="E5745" s="169">
        <f t="shared" si="205"/>
        <v>6.7420000000000008E-2</v>
      </c>
    </row>
    <row r="5746" spans="1:5" ht="15.75" x14ac:dyDescent="0.25">
      <c r="A5746" s="81" t="s">
        <v>525</v>
      </c>
      <c r="B5746" s="90">
        <v>0.04</v>
      </c>
      <c r="C5746" s="170"/>
      <c r="D5746" s="92">
        <f t="shared" si="204"/>
        <v>3.84</v>
      </c>
      <c r="E5746" s="92">
        <f t="shared" si="205"/>
        <v>0.15359999999999999</v>
      </c>
    </row>
    <row r="5747" spans="1:5" ht="15.75" x14ac:dyDescent="0.25">
      <c r="A5747" s="81" t="s">
        <v>1643</v>
      </c>
      <c r="B5747" s="166">
        <v>0.25</v>
      </c>
      <c r="C5747" s="167"/>
      <c r="D5747" s="168">
        <f t="shared" si="204"/>
        <v>0.95</v>
      </c>
      <c r="E5747" s="169">
        <f t="shared" si="205"/>
        <v>0.23749999999999999</v>
      </c>
    </row>
    <row r="5748" spans="1:5" ht="15.75" x14ac:dyDescent="0.25">
      <c r="A5748" s="81" t="s">
        <v>457</v>
      </c>
      <c r="B5748" s="90">
        <v>1</v>
      </c>
      <c r="C5748" s="170"/>
      <c r="D5748" s="92">
        <f t="shared" si="204"/>
        <v>2.1519999999999997</v>
      </c>
      <c r="E5748" s="92">
        <f t="shared" si="205"/>
        <v>2.1519999999999997</v>
      </c>
    </row>
    <row r="5749" spans="1:5" ht="15.75" x14ac:dyDescent="0.25">
      <c r="A5749" s="81" t="s">
        <v>1760</v>
      </c>
      <c r="B5749" s="166">
        <v>2</v>
      </c>
      <c r="C5749" s="167"/>
      <c r="D5749" s="168">
        <f t="shared" si="204"/>
        <v>0.55113636363636365</v>
      </c>
      <c r="E5749" s="169">
        <f t="shared" si="205"/>
        <v>1.1022727272727273</v>
      </c>
    </row>
    <row r="5750" spans="1:5" ht="15.75" x14ac:dyDescent="0.25">
      <c r="A5750" s="81" t="s">
        <v>1257</v>
      </c>
      <c r="B5750" s="90">
        <v>0.12</v>
      </c>
      <c r="C5750" s="170"/>
      <c r="D5750" s="92">
        <f t="shared" si="204"/>
        <v>40.200000000000003</v>
      </c>
      <c r="E5750" s="92">
        <f t="shared" si="205"/>
        <v>4.8239999999999998</v>
      </c>
    </row>
    <row r="5751" spans="1:5" ht="15.75" x14ac:dyDescent="0.25">
      <c r="A5751" s="81" t="s">
        <v>412</v>
      </c>
      <c r="B5751" s="166">
        <v>0.1</v>
      </c>
      <c r="C5751" s="167"/>
      <c r="D5751" s="168">
        <f t="shared" si="204"/>
        <v>12.71</v>
      </c>
      <c r="E5751" s="169">
        <f t="shared" si="205"/>
        <v>1.2710000000000001</v>
      </c>
    </row>
    <row r="5752" spans="1:5" ht="15.75" x14ac:dyDescent="0.25">
      <c r="A5752" s="81" t="s">
        <v>2454</v>
      </c>
      <c r="B5752" s="90"/>
      <c r="C5752" s="170"/>
      <c r="D5752" s="92">
        <f t="shared" si="204"/>
        <v>0</v>
      </c>
      <c r="E5752" s="92">
        <f t="shared" si="205"/>
        <v>0</v>
      </c>
    </row>
    <row r="5753" spans="1:5" ht="15.75" x14ac:dyDescent="0.25">
      <c r="A5753" s="81" t="s">
        <v>2454</v>
      </c>
      <c r="B5753" s="166"/>
      <c r="C5753" s="167"/>
      <c r="D5753" s="168">
        <f t="shared" si="204"/>
        <v>0</v>
      </c>
      <c r="E5753" s="169">
        <f t="shared" si="205"/>
        <v>0</v>
      </c>
    </row>
    <row r="5754" spans="1:5" ht="15.75" x14ac:dyDescent="0.25">
      <c r="A5754" s="81" t="s">
        <v>2454</v>
      </c>
      <c r="B5754" s="90"/>
      <c r="C5754" s="170"/>
      <c r="D5754" s="92">
        <f t="shared" si="204"/>
        <v>0</v>
      </c>
      <c r="E5754" s="92">
        <f t="shared" si="205"/>
        <v>0</v>
      </c>
    </row>
    <row r="5755" spans="1:5" ht="15.75" x14ac:dyDescent="0.25">
      <c r="A5755" s="81" t="s">
        <v>2454</v>
      </c>
      <c r="B5755" s="166"/>
      <c r="C5755" s="167"/>
      <c r="D5755" s="168">
        <f t="shared" si="204"/>
        <v>0</v>
      </c>
      <c r="E5755" s="169">
        <f t="shared" si="205"/>
        <v>0</v>
      </c>
    </row>
    <row r="5756" spans="1:5" ht="15.75" x14ac:dyDescent="0.25">
      <c r="A5756" s="81" t="s">
        <v>2454</v>
      </c>
      <c r="B5756" s="90"/>
      <c r="C5756" s="170"/>
      <c r="D5756" s="92">
        <f t="shared" si="204"/>
        <v>0</v>
      </c>
      <c r="E5756" s="92">
        <f t="shared" si="205"/>
        <v>0</v>
      </c>
    </row>
    <row r="5757" spans="1:5" ht="15.75" x14ac:dyDescent="0.25">
      <c r="A5757" s="81" t="s">
        <v>2454</v>
      </c>
      <c r="B5757" s="166"/>
      <c r="C5757" s="167"/>
      <c r="D5757" s="168">
        <f t="shared" si="204"/>
        <v>0</v>
      </c>
      <c r="E5757" s="169">
        <f t="shared" si="205"/>
        <v>0</v>
      </c>
    </row>
    <row r="5758" spans="1:5" ht="15.75" x14ac:dyDescent="0.25">
      <c r="A5758" s="81" t="s">
        <v>2454</v>
      </c>
      <c r="B5758" s="90"/>
      <c r="C5758" s="170"/>
      <c r="D5758" s="92">
        <f t="shared" si="204"/>
        <v>0</v>
      </c>
      <c r="E5758" s="92">
        <f t="shared" si="205"/>
        <v>0</v>
      </c>
    </row>
    <row r="5759" spans="1:5" ht="15.75" x14ac:dyDescent="0.25">
      <c r="A5759" s="81" t="s">
        <v>2454</v>
      </c>
      <c r="B5759" s="166"/>
      <c r="C5759" s="167"/>
      <c r="D5759" s="168">
        <f t="shared" si="204"/>
        <v>0</v>
      </c>
      <c r="E5759" s="169">
        <f t="shared" si="205"/>
        <v>0</v>
      </c>
    </row>
    <row r="5760" spans="1:5" ht="15.75" x14ac:dyDescent="0.25">
      <c r="A5760" s="81" t="s">
        <v>2454</v>
      </c>
      <c r="B5760" s="90"/>
      <c r="C5760" s="170"/>
      <c r="D5760" s="92"/>
      <c r="E5760" s="92">
        <f t="shared" si="205"/>
        <v>0</v>
      </c>
    </row>
    <row r="5761" spans="1:5" ht="16.5" thickBot="1" x14ac:dyDescent="0.3">
      <c r="A5761" s="81" t="s">
        <v>2454</v>
      </c>
      <c r="B5761" s="166"/>
      <c r="C5761" s="167"/>
      <c r="D5761" s="168"/>
      <c r="E5761" s="169">
        <f t="shared" si="205"/>
        <v>0</v>
      </c>
    </row>
    <row r="5762" spans="1:5" ht="16.5" thickBot="1" x14ac:dyDescent="0.3">
      <c r="A5762" s="96" t="s">
        <v>2821</v>
      </c>
      <c r="B5762" s="97"/>
      <c r="C5762" s="97"/>
      <c r="D5762" s="98" t="s">
        <v>2822</v>
      </c>
      <c r="E5762" s="99">
        <v>4</v>
      </c>
    </row>
    <row r="5763" spans="1:5" ht="15.75" x14ac:dyDescent="0.25">
      <c r="A5763" s="100"/>
      <c r="B5763" s="97"/>
      <c r="C5763" s="101"/>
      <c r="D5763" s="102" t="s">
        <v>2823</v>
      </c>
      <c r="E5763" s="103" t="s">
        <v>2551</v>
      </c>
    </row>
    <row r="5764" spans="1:5" ht="15.75" x14ac:dyDescent="0.25">
      <c r="A5764" s="104"/>
      <c r="B5764" s="105"/>
      <c r="C5764" s="106"/>
      <c r="D5764" s="102" t="s">
        <v>2824</v>
      </c>
      <c r="E5764" s="107" t="s">
        <v>2825</v>
      </c>
    </row>
    <row r="5765" spans="1:5" ht="15.75" x14ac:dyDescent="0.25">
      <c r="A5765" s="108"/>
      <c r="B5765" s="105"/>
      <c r="C5765" s="106"/>
      <c r="D5765" s="102"/>
      <c r="E5765" s="109"/>
    </row>
    <row r="5766" spans="1:5" ht="16.5" thickBot="1" x14ac:dyDescent="0.3">
      <c r="A5766" s="108"/>
      <c r="B5766" s="105"/>
      <c r="C5766" s="106"/>
      <c r="D5766" s="110"/>
      <c r="E5766" s="111"/>
    </row>
    <row r="5767" spans="1:5" ht="15.75" x14ac:dyDescent="0.25">
      <c r="A5767" s="112"/>
      <c r="B5767" s="113"/>
      <c r="C5767" s="114"/>
      <c r="D5767" s="115" t="s">
        <v>2826</v>
      </c>
      <c r="E5767" s="116"/>
    </row>
    <row r="5768" spans="1:5" ht="15.75" x14ac:dyDescent="0.25">
      <c r="A5768" s="104"/>
      <c r="B5768" s="117"/>
      <c r="C5768" s="118"/>
      <c r="D5768" s="119" t="s">
        <v>2827</v>
      </c>
      <c r="E5768" s="120"/>
    </row>
    <row r="5769" spans="1:5" ht="15.75" x14ac:dyDescent="0.25">
      <c r="A5769" s="104"/>
      <c r="B5769" s="117"/>
      <c r="C5769" s="118"/>
      <c r="D5769" s="119" t="s">
        <v>2828</v>
      </c>
      <c r="E5769" s="120"/>
    </row>
    <row r="5770" spans="1:5" ht="15.75" x14ac:dyDescent="0.25">
      <c r="A5770" s="104"/>
      <c r="B5770" s="117"/>
      <c r="C5770" s="118"/>
      <c r="D5770" s="119"/>
      <c r="E5770" s="120"/>
    </row>
    <row r="5771" spans="1:5" ht="15.75" x14ac:dyDescent="0.25">
      <c r="A5771" s="121"/>
      <c r="B5771" s="117"/>
      <c r="C5771" s="118"/>
      <c r="D5771" s="119"/>
      <c r="E5771" s="120"/>
    </row>
    <row r="5772" spans="1:5" x14ac:dyDescent="0.25">
      <c r="A5772" s="121"/>
      <c r="B5772" s="122"/>
      <c r="C5772" s="123"/>
      <c r="D5772" s="122"/>
      <c r="E5772" s="123"/>
    </row>
    <row r="5773" spans="1:5" x14ac:dyDescent="0.25">
      <c r="A5773" s="121"/>
      <c r="B5773" s="122"/>
      <c r="C5773" s="123"/>
      <c r="D5773" s="122"/>
      <c r="E5773" s="123"/>
    </row>
    <row r="5774" spans="1:5" ht="15.75" thickBot="1" x14ac:dyDescent="0.3">
      <c r="A5774" s="121"/>
      <c r="B5774" s="122"/>
      <c r="C5774" s="123"/>
      <c r="D5774" s="124"/>
      <c r="E5774" s="125"/>
    </row>
    <row r="5775" spans="1:5" ht="15.75" x14ac:dyDescent="0.25">
      <c r="A5775" s="121"/>
      <c r="B5775" s="122"/>
      <c r="C5775" s="123"/>
      <c r="D5775" s="126" t="s">
        <v>2829</v>
      </c>
      <c r="E5775" s="123"/>
    </row>
    <row r="5776" spans="1:5" x14ac:dyDescent="0.25">
      <c r="A5776" s="121"/>
      <c r="B5776" s="122"/>
      <c r="C5776" s="123"/>
      <c r="D5776" s="122"/>
      <c r="E5776" s="123"/>
    </row>
    <row r="5777" spans="1:5" x14ac:dyDescent="0.25">
      <c r="A5777" s="121"/>
      <c r="B5777" s="122"/>
      <c r="C5777" s="123"/>
      <c r="D5777" s="122" t="s">
        <v>2830</v>
      </c>
      <c r="E5777" s="123"/>
    </row>
    <row r="5778" spans="1:5" ht="15.75" thickBot="1" x14ac:dyDescent="0.3">
      <c r="A5778" s="127"/>
      <c r="B5778" s="124"/>
      <c r="C5778" s="125"/>
      <c r="D5778" s="122" t="s">
        <v>2831</v>
      </c>
      <c r="E5778" s="123"/>
    </row>
    <row r="5779" spans="1:5" ht="15.75" x14ac:dyDescent="0.25">
      <c r="A5779" s="128" t="s">
        <v>2832</v>
      </c>
      <c r="B5779" s="129"/>
      <c r="C5779" s="129"/>
      <c r="D5779" s="121" t="s">
        <v>2833</v>
      </c>
      <c r="E5779" s="123"/>
    </row>
    <row r="5780" spans="1:5" ht="15.75" x14ac:dyDescent="0.25">
      <c r="A5780" s="130"/>
      <c r="B5780" s="131"/>
      <c r="C5780" s="131"/>
      <c r="D5780" s="132" t="s">
        <v>2834</v>
      </c>
      <c r="E5780" s="120"/>
    </row>
    <row r="5781" spans="1:5" ht="77.25" x14ac:dyDescent="0.25">
      <c r="A5781" s="130"/>
      <c r="B5781" s="131"/>
      <c r="C5781" s="131"/>
      <c r="D5781" s="133" t="s">
        <v>2835</v>
      </c>
      <c r="E5781" s="134"/>
    </row>
    <row r="5782" spans="1:5" x14ac:dyDescent="0.25">
      <c r="A5782" s="130"/>
      <c r="B5782" s="129"/>
      <c r="C5782" s="129"/>
      <c r="D5782" s="135" t="s">
        <v>2836</v>
      </c>
      <c r="E5782" s="136"/>
    </row>
    <row r="5783" spans="1:5" x14ac:dyDescent="0.25">
      <c r="A5783" s="130"/>
      <c r="B5783" s="129"/>
      <c r="C5783" s="129"/>
      <c r="D5783" s="137"/>
      <c r="E5783" s="136"/>
    </row>
    <row r="5784" spans="1:5" x14ac:dyDescent="0.25">
      <c r="A5784" s="130"/>
      <c r="B5784" s="129"/>
      <c r="C5784" s="129"/>
      <c r="D5784" s="121"/>
      <c r="E5784" s="123"/>
    </row>
    <row r="5785" spans="1:5" x14ac:dyDescent="0.25">
      <c r="A5785" s="130"/>
      <c r="B5785" s="129"/>
      <c r="C5785" s="129"/>
      <c r="D5785" s="121"/>
      <c r="E5785" s="123"/>
    </row>
    <row r="5786" spans="1:5" x14ac:dyDescent="0.25">
      <c r="A5786" s="130"/>
      <c r="B5786" s="129"/>
      <c r="C5786" s="129"/>
      <c r="D5786" s="121"/>
      <c r="E5786" s="123"/>
    </row>
    <row r="5787" spans="1:5" ht="15.75" thickBot="1" x14ac:dyDescent="0.3">
      <c r="A5787" s="130"/>
      <c r="B5787" s="129"/>
      <c r="C5787" s="129"/>
      <c r="D5787" s="121"/>
      <c r="E5787" s="123"/>
    </row>
    <row r="5788" spans="1:5" ht="15.75" x14ac:dyDescent="0.25">
      <c r="A5788" s="130"/>
      <c r="B5788" s="129"/>
      <c r="C5788" s="129"/>
      <c r="D5788" s="138" t="s">
        <v>2837</v>
      </c>
      <c r="E5788" s="139">
        <f>SUM(E5743:E5761)</f>
        <v>11.361542727272727</v>
      </c>
    </row>
    <row r="5789" spans="1:5" ht="15.75" x14ac:dyDescent="0.25">
      <c r="A5789" s="130"/>
      <c r="B5789" s="129"/>
      <c r="C5789" s="129"/>
      <c r="D5789" s="138" t="s">
        <v>2822</v>
      </c>
      <c r="E5789" s="140">
        <v>4</v>
      </c>
    </row>
    <row r="5790" spans="1:5" ht="15.75" x14ac:dyDescent="0.25">
      <c r="A5790" s="130"/>
      <c r="B5790" s="129"/>
      <c r="C5790" s="129"/>
      <c r="D5790" s="138" t="s">
        <v>2838</v>
      </c>
      <c r="E5790" s="141">
        <f>E5788/E5789</f>
        <v>2.8403856818181819</v>
      </c>
    </row>
    <row r="5791" spans="1:5" ht="15.75" x14ac:dyDescent="0.25">
      <c r="A5791" s="130"/>
      <c r="B5791" s="129"/>
      <c r="C5791" s="129"/>
      <c r="D5791" s="138" t="s">
        <v>2839</v>
      </c>
      <c r="E5791" s="141">
        <v>0.15</v>
      </c>
    </row>
    <row r="5792" spans="1:5" ht="15.75" x14ac:dyDescent="0.25">
      <c r="A5792" s="130"/>
      <c r="B5792" s="129"/>
      <c r="C5792" s="129"/>
      <c r="D5792" s="138" t="s">
        <v>2840</v>
      </c>
      <c r="E5792" s="141">
        <f>E5790+E5791</f>
        <v>2.9903856818181818</v>
      </c>
    </row>
    <row r="5793" spans="1:5" ht="15.75" x14ac:dyDescent="0.25">
      <c r="A5793" s="130"/>
      <c r="B5793" s="129"/>
      <c r="C5793" s="129"/>
      <c r="D5793" s="138" t="s">
        <v>2841</v>
      </c>
      <c r="E5793" s="142">
        <v>12</v>
      </c>
    </row>
    <row r="5794" spans="1:5" ht="16.5" thickBot="1" x14ac:dyDescent="0.3">
      <c r="A5794" s="143"/>
      <c r="B5794" s="144"/>
      <c r="C5794" s="144"/>
      <c r="D5794" s="138" t="s">
        <v>2842</v>
      </c>
      <c r="E5794" s="145">
        <f>E5792/E5793</f>
        <v>0.24919880681818182</v>
      </c>
    </row>
    <row r="5795" spans="1:5" ht="15.75" thickBot="1" x14ac:dyDescent="0.3">
      <c r="A5795" s="146"/>
      <c r="B5795" s="147"/>
      <c r="C5795" s="148"/>
      <c r="D5795" s="148"/>
      <c r="E5795" s="149"/>
    </row>
    <row r="5796" spans="1:5" ht="15.75" thickBot="1" x14ac:dyDescent="0.3">
      <c r="A5796" s="146"/>
      <c r="B5796" s="147"/>
      <c r="C5796" s="148"/>
      <c r="D5796" s="148"/>
      <c r="E5796" s="149"/>
    </row>
    <row r="5797" spans="1:5" ht="30" x14ac:dyDescent="0.4">
      <c r="A5797" s="70" t="s">
        <v>2814</v>
      </c>
      <c r="B5797" s="155" t="s">
        <v>2986</v>
      </c>
      <c r="C5797" s="154"/>
      <c r="D5797" s="72"/>
      <c r="E5797" s="73"/>
    </row>
    <row r="5798" spans="1:5" ht="15.75" thickBot="1" x14ac:dyDescent="0.3">
      <c r="A5798" s="74"/>
      <c r="B5798" s="75"/>
      <c r="C5798" s="75"/>
      <c r="D5798" s="75"/>
      <c r="E5798" s="76"/>
    </row>
    <row r="5799" spans="1:5" ht="15.75" thickBot="1" x14ac:dyDescent="0.3">
      <c r="A5799" s="77" t="s">
        <v>2816</v>
      </c>
      <c r="B5799" s="78" t="s">
        <v>2817</v>
      </c>
      <c r="C5799" s="79" t="s">
        <v>2818</v>
      </c>
      <c r="D5799" s="79" t="s">
        <v>2819</v>
      </c>
      <c r="E5799" s="80" t="s">
        <v>2820</v>
      </c>
    </row>
    <row r="5800" spans="1:5" ht="15.75" x14ac:dyDescent="0.25">
      <c r="A5800" s="81" t="s">
        <v>854</v>
      </c>
      <c r="B5800" s="166">
        <v>0.13</v>
      </c>
      <c r="C5800" s="167"/>
      <c r="D5800" s="168">
        <f t="shared" ref="D5800:D5816" si="206">IF($A5800&lt;&gt;"",VLOOKUP($A5800,PRODUITS_ET_RECETTES,4,FALSE),"")</f>
        <v>19.759999999999998</v>
      </c>
      <c r="E5800" s="169">
        <f t="shared" ref="E5800:E5818" si="207">SUM(B5800*D5800)</f>
        <v>2.5688</v>
      </c>
    </row>
    <row r="5801" spans="1:5" ht="15.75" x14ac:dyDescent="0.25">
      <c r="A5801" s="81" t="s">
        <v>1043</v>
      </c>
      <c r="B5801" s="90">
        <v>5.0000000000000001E-3</v>
      </c>
      <c r="C5801" s="170"/>
      <c r="D5801" s="92">
        <f t="shared" si="206"/>
        <v>2.2190000000000003</v>
      </c>
      <c r="E5801" s="92">
        <f t="shared" si="207"/>
        <v>1.1095000000000002E-2</v>
      </c>
    </row>
    <row r="5802" spans="1:5" ht="15.75" x14ac:dyDescent="0.25">
      <c r="A5802" s="81" t="s">
        <v>351</v>
      </c>
      <c r="B5802" s="166">
        <v>3.0000000000000001E-3</v>
      </c>
      <c r="C5802" s="167"/>
      <c r="D5802" s="168">
        <f t="shared" si="206"/>
        <v>1.91</v>
      </c>
      <c r="E5802" s="169">
        <f t="shared" si="207"/>
        <v>5.7299999999999999E-3</v>
      </c>
    </row>
    <row r="5803" spans="1:5" ht="15.75" x14ac:dyDescent="0.25">
      <c r="A5803" s="81" t="s">
        <v>55</v>
      </c>
      <c r="B5803" s="90">
        <v>0.05</v>
      </c>
      <c r="C5803" s="170"/>
      <c r="D5803" s="92">
        <f t="shared" si="206"/>
        <v>1.95</v>
      </c>
      <c r="E5803" s="92">
        <f t="shared" si="207"/>
        <v>9.7500000000000003E-2</v>
      </c>
    </row>
    <row r="5804" spans="1:5" ht="15.75" x14ac:dyDescent="0.25">
      <c r="A5804" s="81" t="s">
        <v>2507</v>
      </c>
      <c r="B5804" s="166">
        <v>1.4999999999999999E-2</v>
      </c>
      <c r="C5804" s="167"/>
      <c r="D5804" s="168">
        <f t="shared" si="206"/>
        <v>5.6992920307438322</v>
      </c>
      <c r="E5804" s="169">
        <f t="shared" si="207"/>
        <v>8.5489380461157477E-2</v>
      </c>
    </row>
    <row r="5805" spans="1:5" ht="15.75" x14ac:dyDescent="0.25">
      <c r="A5805" s="81" t="s">
        <v>39</v>
      </c>
      <c r="B5805" s="90">
        <v>0.01</v>
      </c>
      <c r="C5805" s="170"/>
      <c r="D5805" s="92">
        <f t="shared" si="206"/>
        <v>7.6</v>
      </c>
      <c r="E5805" s="92">
        <f t="shared" si="207"/>
        <v>7.5999999999999998E-2</v>
      </c>
    </row>
    <row r="5806" spans="1:5" ht="15.75" x14ac:dyDescent="0.25">
      <c r="A5806" s="81" t="s">
        <v>999</v>
      </c>
      <c r="B5806" s="166">
        <v>3.0000000000000001E-3</v>
      </c>
      <c r="C5806" s="167"/>
      <c r="D5806" s="168">
        <f t="shared" si="206"/>
        <v>6.5415999999999999</v>
      </c>
      <c r="E5806" s="169">
        <f t="shared" si="207"/>
        <v>1.9624800000000001E-2</v>
      </c>
    </row>
    <row r="5807" spans="1:5" ht="15.75" x14ac:dyDescent="0.25">
      <c r="A5807" s="81" t="s">
        <v>2454</v>
      </c>
      <c r="B5807" s="90"/>
      <c r="C5807" s="170"/>
      <c r="D5807" s="92">
        <f t="shared" si="206"/>
        <v>0</v>
      </c>
      <c r="E5807" s="92">
        <f t="shared" si="207"/>
        <v>0</v>
      </c>
    </row>
    <row r="5808" spans="1:5" ht="15.75" x14ac:dyDescent="0.25">
      <c r="A5808" s="81" t="s">
        <v>2454</v>
      </c>
      <c r="B5808" s="166"/>
      <c r="C5808" s="167"/>
      <c r="D5808" s="168">
        <f t="shared" si="206"/>
        <v>0</v>
      </c>
      <c r="E5808" s="169">
        <f t="shared" si="207"/>
        <v>0</v>
      </c>
    </row>
    <row r="5809" spans="1:5" ht="15.75" x14ac:dyDescent="0.25">
      <c r="A5809" s="81" t="s">
        <v>2454</v>
      </c>
      <c r="B5809" s="90"/>
      <c r="C5809" s="170"/>
      <c r="D5809" s="92">
        <f t="shared" si="206"/>
        <v>0</v>
      </c>
      <c r="E5809" s="92">
        <f t="shared" si="207"/>
        <v>0</v>
      </c>
    </row>
    <row r="5810" spans="1:5" ht="15.75" x14ac:dyDescent="0.25">
      <c r="A5810" s="81" t="s">
        <v>2454</v>
      </c>
      <c r="B5810" s="166"/>
      <c r="C5810" s="167"/>
      <c r="D5810" s="168">
        <f t="shared" si="206"/>
        <v>0</v>
      </c>
      <c r="E5810" s="169">
        <f t="shared" si="207"/>
        <v>0</v>
      </c>
    </row>
    <row r="5811" spans="1:5" ht="15.75" x14ac:dyDescent="0.25">
      <c r="A5811" s="81" t="s">
        <v>2454</v>
      </c>
      <c r="B5811" s="90"/>
      <c r="C5811" s="170"/>
      <c r="D5811" s="92">
        <f t="shared" si="206"/>
        <v>0</v>
      </c>
      <c r="E5811" s="92">
        <f t="shared" si="207"/>
        <v>0</v>
      </c>
    </row>
    <row r="5812" spans="1:5" ht="15.75" x14ac:dyDescent="0.25">
      <c r="A5812" s="81" t="s">
        <v>2454</v>
      </c>
      <c r="B5812" s="166"/>
      <c r="C5812" s="167"/>
      <c r="D5812" s="168">
        <f t="shared" si="206"/>
        <v>0</v>
      </c>
      <c r="E5812" s="169">
        <f t="shared" si="207"/>
        <v>0</v>
      </c>
    </row>
    <row r="5813" spans="1:5" ht="15.75" x14ac:dyDescent="0.25">
      <c r="A5813" s="81" t="s">
        <v>2454</v>
      </c>
      <c r="B5813" s="90"/>
      <c r="C5813" s="170"/>
      <c r="D5813" s="92">
        <f t="shared" si="206"/>
        <v>0</v>
      </c>
      <c r="E5813" s="92">
        <f t="shared" si="207"/>
        <v>0</v>
      </c>
    </row>
    <row r="5814" spans="1:5" ht="15.75" x14ac:dyDescent="0.25">
      <c r="A5814" s="81" t="s">
        <v>2454</v>
      </c>
      <c r="B5814" s="166"/>
      <c r="C5814" s="167"/>
      <c r="D5814" s="168">
        <f t="shared" si="206"/>
        <v>0</v>
      </c>
      <c r="E5814" s="169">
        <f t="shared" si="207"/>
        <v>0</v>
      </c>
    </row>
    <row r="5815" spans="1:5" ht="15.75" x14ac:dyDescent="0.25">
      <c r="A5815" s="81" t="s">
        <v>2454</v>
      </c>
      <c r="B5815" s="90"/>
      <c r="C5815" s="170"/>
      <c r="D5815" s="92">
        <f t="shared" si="206"/>
        <v>0</v>
      </c>
      <c r="E5815" s="92">
        <f t="shared" si="207"/>
        <v>0</v>
      </c>
    </row>
    <row r="5816" spans="1:5" ht="15.75" x14ac:dyDescent="0.25">
      <c r="A5816" s="81" t="s">
        <v>2454</v>
      </c>
      <c r="B5816" s="166"/>
      <c r="C5816" s="167"/>
      <c r="D5816" s="168">
        <f t="shared" si="206"/>
        <v>0</v>
      </c>
      <c r="E5816" s="169">
        <f t="shared" si="207"/>
        <v>0</v>
      </c>
    </row>
    <row r="5817" spans="1:5" ht="15.75" x14ac:dyDescent="0.25">
      <c r="A5817" s="81" t="s">
        <v>2454</v>
      </c>
      <c r="B5817" s="90"/>
      <c r="C5817" s="170"/>
      <c r="D5817" s="92"/>
      <c r="E5817" s="92">
        <f t="shared" si="207"/>
        <v>0</v>
      </c>
    </row>
    <row r="5818" spans="1:5" ht="16.5" thickBot="1" x14ac:dyDescent="0.3">
      <c r="A5818" s="81" t="s">
        <v>2454</v>
      </c>
      <c r="B5818" s="166"/>
      <c r="C5818" s="167"/>
      <c r="D5818" s="168"/>
      <c r="E5818" s="169">
        <f t="shared" si="207"/>
        <v>0</v>
      </c>
    </row>
    <row r="5819" spans="1:5" ht="16.5" thickBot="1" x14ac:dyDescent="0.3">
      <c r="A5819" s="96" t="s">
        <v>2821</v>
      </c>
      <c r="B5819" s="97"/>
      <c r="C5819" s="97"/>
      <c r="D5819" s="98" t="s">
        <v>2822</v>
      </c>
      <c r="E5819" s="99">
        <v>1</v>
      </c>
    </row>
    <row r="5820" spans="1:5" ht="15.75" x14ac:dyDescent="0.25">
      <c r="A5820" s="100"/>
      <c r="B5820" s="97"/>
      <c r="C5820" s="101"/>
      <c r="D5820" s="102" t="s">
        <v>2823</v>
      </c>
      <c r="E5820" s="103" t="s">
        <v>2551</v>
      </c>
    </row>
    <row r="5821" spans="1:5" ht="15.75" x14ac:dyDescent="0.25">
      <c r="A5821" s="104"/>
      <c r="B5821" s="105"/>
      <c r="C5821" s="106"/>
      <c r="D5821" s="102" t="s">
        <v>2824</v>
      </c>
      <c r="E5821" s="107" t="s">
        <v>2825</v>
      </c>
    </row>
    <row r="5822" spans="1:5" ht="15.75" x14ac:dyDescent="0.25">
      <c r="A5822" s="108"/>
      <c r="B5822" s="105"/>
      <c r="C5822" s="106"/>
      <c r="D5822" s="102"/>
      <c r="E5822" s="109"/>
    </row>
    <row r="5823" spans="1:5" ht="16.5" thickBot="1" x14ac:dyDescent="0.3">
      <c r="A5823" s="108"/>
      <c r="B5823" s="105"/>
      <c r="C5823" s="106"/>
      <c r="D5823" s="110"/>
      <c r="E5823" s="111"/>
    </row>
    <row r="5824" spans="1:5" ht="15.75" x14ac:dyDescent="0.25">
      <c r="A5824" s="112"/>
      <c r="B5824" s="113"/>
      <c r="C5824" s="114"/>
      <c r="D5824" s="115" t="s">
        <v>2826</v>
      </c>
      <c r="E5824" s="116"/>
    </row>
    <row r="5825" spans="1:5" ht="15.75" x14ac:dyDescent="0.25">
      <c r="A5825" s="104"/>
      <c r="B5825" s="117"/>
      <c r="C5825" s="118"/>
      <c r="D5825" s="119" t="s">
        <v>2827</v>
      </c>
      <c r="E5825" s="120"/>
    </row>
    <row r="5826" spans="1:5" ht="15.75" x14ac:dyDescent="0.25">
      <c r="A5826" s="104"/>
      <c r="B5826" s="117"/>
      <c r="C5826" s="118"/>
      <c r="D5826" s="119" t="s">
        <v>2828</v>
      </c>
      <c r="E5826" s="120"/>
    </row>
    <row r="5827" spans="1:5" ht="15.75" x14ac:dyDescent="0.25">
      <c r="A5827" s="104"/>
      <c r="B5827" s="117"/>
      <c r="C5827" s="118"/>
      <c r="D5827" s="119"/>
      <c r="E5827" s="120"/>
    </row>
    <row r="5828" spans="1:5" ht="15.75" x14ac:dyDescent="0.25">
      <c r="A5828" s="121"/>
      <c r="B5828" s="117"/>
      <c r="C5828" s="118"/>
      <c r="D5828" s="119"/>
      <c r="E5828" s="120"/>
    </row>
    <row r="5829" spans="1:5" x14ac:dyDescent="0.25">
      <c r="A5829" s="121"/>
      <c r="B5829" s="122"/>
      <c r="C5829" s="123"/>
      <c r="D5829" s="122"/>
      <c r="E5829" s="123"/>
    </row>
    <row r="5830" spans="1:5" x14ac:dyDescent="0.25">
      <c r="A5830" s="121"/>
      <c r="B5830" s="122"/>
      <c r="C5830" s="123"/>
      <c r="D5830" s="122"/>
      <c r="E5830" s="123"/>
    </row>
    <row r="5831" spans="1:5" ht="15.75" thickBot="1" x14ac:dyDescent="0.3">
      <c r="A5831" s="121"/>
      <c r="B5831" s="122"/>
      <c r="C5831" s="123"/>
      <c r="D5831" s="124"/>
      <c r="E5831" s="125"/>
    </row>
    <row r="5832" spans="1:5" ht="15.75" x14ac:dyDescent="0.25">
      <c r="A5832" s="121"/>
      <c r="B5832" s="122"/>
      <c r="C5832" s="123"/>
      <c r="D5832" s="126" t="s">
        <v>2829</v>
      </c>
      <c r="E5832" s="123"/>
    </row>
    <row r="5833" spans="1:5" x14ac:dyDescent="0.25">
      <c r="A5833" s="121"/>
      <c r="B5833" s="122"/>
      <c r="C5833" s="123"/>
      <c r="D5833" s="122"/>
      <c r="E5833" s="123"/>
    </row>
    <row r="5834" spans="1:5" x14ac:dyDescent="0.25">
      <c r="A5834" s="121"/>
      <c r="B5834" s="122"/>
      <c r="C5834" s="123"/>
      <c r="D5834" s="122" t="s">
        <v>2830</v>
      </c>
      <c r="E5834" s="123"/>
    </row>
    <row r="5835" spans="1:5" ht="15.75" thickBot="1" x14ac:dyDescent="0.3">
      <c r="A5835" s="127"/>
      <c r="B5835" s="124"/>
      <c r="C5835" s="125"/>
      <c r="D5835" s="122" t="s">
        <v>2831</v>
      </c>
      <c r="E5835" s="123"/>
    </row>
    <row r="5836" spans="1:5" ht="15.75" x14ac:dyDescent="0.25">
      <c r="A5836" s="128" t="s">
        <v>2832</v>
      </c>
      <c r="B5836" s="129"/>
      <c r="C5836" s="129"/>
      <c r="D5836" s="121" t="s">
        <v>2833</v>
      </c>
      <c r="E5836" s="123"/>
    </row>
    <row r="5837" spans="1:5" ht="15.75" x14ac:dyDescent="0.25">
      <c r="A5837" s="130"/>
      <c r="B5837" s="131"/>
      <c r="C5837" s="131"/>
      <c r="D5837" s="132" t="s">
        <v>2834</v>
      </c>
      <c r="E5837" s="120"/>
    </row>
    <row r="5838" spans="1:5" ht="77.25" x14ac:dyDescent="0.25">
      <c r="A5838" s="130"/>
      <c r="B5838" s="131"/>
      <c r="C5838" s="131"/>
      <c r="D5838" s="133" t="s">
        <v>2835</v>
      </c>
      <c r="E5838" s="134"/>
    </row>
    <row r="5839" spans="1:5" x14ac:dyDescent="0.25">
      <c r="A5839" s="130"/>
      <c r="B5839" s="129"/>
      <c r="C5839" s="129"/>
      <c r="D5839" s="135" t="s">
        <v>2836</v>
      </c>
      <c r="E5839" s="136"/>
    </row>
    <row r="5840" spans="1:5" x14ac:dyDescent="0.25">
      <c r="A5840" s="130"/>
      <c r="B5840" s="129"/>
      <c r="C5840" s="129"/>
      <c r="D5840" s="137"/>
      <c r="E5840" s="136"/>
    </row>
    <row r="5841" spans="1:5" x14ac:dyDescent="0.25">
      <c r="A5841" s="130"/>
      <c r="B5841" s="129"/>
      <c r="C5841" s="129"/>
      <c r="D5841" s="121"/>
      <c r="E5841" s="123"/>
    </row>
    <row r="5842" spans="1:5" x14ac:dyDescent="0.25">
      <c r="A5842" s="130"/>
      <c r="B5842" s="129"/>
      <c r="C5842" s="129"/>
      <c r="D5842" s="121"/>
      <c r="E5842" s="123"/>
    </row>
    <row r="5843" spans="1:5" x14ac:dyDescent="0.25">
      <c r="A5843" s="130"/>
      <c r="B5843" s="129"/>
      <c r="C5843" s="129"/>
      <c r="D5843" s="121"/>
      <c r="E5843" s="123"/>
    </row>
    <row r="5844" spans="1:5" ht="15.75" thickBot="1" x14ac:dyDescent="0.3">
      <c r="A5844" s="130"/>
      <c r="B5844" s="129"/>
      <c r="C5844" s="129"/>
      <c r="D5844" s="121"/>
      <c r="E5844" s="123"/>
    </row>
    <row r="5845" spans="1:5" ht="15.75" x14ac:dyDescent="0.25">
      <c r="A5845" s="130"/>
      <c r="B5845" s="129"/>
      <c r="C5845" s="129"/>
      <c r="D5845" s="138" t="s">
        <v>2837</v>
      </c>
      <c r="E5845" s="139">
        <f>SUM(E5800:E5818)</f>
        <v>2.8642391804611576</v>
      </c>
    </row>
    <row r="5846" spans="1:5" ht="15.75" x14ac:dyDescent="0.25">
      <c r="A5846" s="130"/>
      <c r="B5846" s="129"/>
      <c r="C5846" s="129"/>
      <c r="D5846" s="138" t="s">
        <v>2822</v>
      </c>
      <c r="E5846" s="140">
        <v>1</v>
      </c>
    </row>
    <row r="5847" spans="1:5" ht="15.75" x14ac:dyDescent="0.25">
      <c r="A5847" s="130"/>
      <c r="B5847" s="129"/>
      <c r="C5847" s="129"/>
      <c r="D5847" s="138" t="s">
        <v>2838</v>
      </c>
      <c r="E5847" s="141">
        <f>E5845/E5846</f>
        <v>2.8642391804611576</v>
      </c>
    </row>
    <row r="5848" spans="1:5" ht="15.75" x14ac:dyDescent="0.25">
      <c r="A5848" s="130"/>
      <c r="B5848" s="129"/>
      <c r="C5848" s="129"/>
      <c r="D5848" s="138" t="s">
        <v>2839</v>
      </c>
      <c r="E5848" s="141">
        <v>0.15</v>
      </c>
    </row>
    <row r="5849" spans="1:5" ht="15.75" x14ac:dyDescent="0.25">
      <c r="A5849" s="130"/>
      <c r="B5849" s="129"/>
      <c r="C5849" s="129"/>
      <c r="D5849" s="138" t="s">
        <v>2840</v>
      </c>
      <c r="E5849" s="141">
        <f>E5847+E5848</f>
        <v>3.0142391804611575</v>
      </c>
    </row>
    <row r="5850" spans="1:5" ht="15.75" x14ac:dyDescent="0.25">
      <c r="A5850" s="130"/>
      <c r="B5850" s="129"/>
      <c r="C5850" s="129"/>
      <c r="D5850" s="138" t="s">
        <v>2841</v>
      </c>
      <c r="E5850" s="142">
        <v>12</v>
      </c>
    </row>
    <row r="5851" spans="1:5" ht="16.5" thickBot="1" x14ac:dyDescent="0.3">
      <c r="A5851" s="143"/>
      <c r="B5851" s="144"/>
      <c r="C5851" s="144"/>
      <c r="D5851" s="138" t="s">
        <v>2842</v>
      </c>
      <c r="E5851" s="145">
        <f>E5849/E5850</f>
        <v>0.2511865983717631</v>
      </c>
    </row>
    <row r="5852" spans="1:5" ht="15.75" thickBot="1" x14ac:dyDescent="0.3">
      <c r="A5852" s="146"/>
      <c r="B5852" s="147"/>
      <c r="C5852" s="148"/>
      <c r="D5852" s="148"/>
      <c r="E5852" s="149"/>
    </row>
    <row r="5853" spans="1:5" ht="15.75" thickBot="1" x14ac:dyDescent="0.3">
      <c r="A5853" s="146"/>
      <c r="B5853" s="147"/>
      <c r="C5853" s="148"/>
      <c r="D5853" s="148"/>
      <c r="E5853" s="149"/>
    </row>
    <row r="5854" spans="1:5" ht="30" x14ac:dyDescent="0.4">
      <c r="A5854" s="70" t="s">
        <v>2814</v>
      </c>
      <c r="B5854" s="155" t="s">
        <v>2987</v>
      </c>
      <c r="C5854" s="154"/>
      <c r="D5854" s="72"/>
      <c r="E5854" s="73"/>
    </row>
    <row r="5855" spans="1:5" ht="15.75" thickBot="1" x14ac:dyDescent="0.3">
      <c r="A5855" s="74"/>
      <c r="B5855" s="75"/>
      <c r="C5855" s="75"/>
      <c r="D5855" s="75"/>
      <c r="E5855" s="76"/>
    </row>
    <row r="5856" spans="1:5" ht="15.75" thickBot="1" x14ac:dyDescent="0.3">
      <c r="A5856" s="77" t="s">
        <v>2816</v>
      </c>
      <c r="B5856" s="78" t="s">
        <v>2817</v>
      </c>
      <c r="C5856" s="79" t="s">
        <v>2818</v>
      </c>
      <c r="D5856" s="79" t="s">
        <v>2819</v>
      </c>
      <c r="E5856" s="80" t="s">
        <v>2820</v>
      </c>
    </row>
    <row r="5857" spans="1:5" ht="15.75" x14ac:dyDescent="0.25">
      <c r="A5857" s="81" t="s">
        <v>1950</v>
      </c>
      <c r="B5857" s="166">
        <v>0.45</v>
      </c>
      <c r="C5857" s="167"/>
      <c r="D5857" s="168">
        <f t="shared" ref="D5857:D5873" si="208">IF($A5857&lt;&gt;"",VLOOKUP($A5857,PRODUITS_ET_RECETTES,4,FALSE),"")</f>
        <v>6.95</v>
      </c>
      <c r="E5857" s="169">
        <f t="shared" ref="E5857:E5875" si="209">SUM(B5857*D5857)</f>
        <v>3.1274999999999999</v>
      </c>
    </row>
    <row r="5858" spans="1:5" ht="15.75" x14ac:dyDescent="0.25">
      <c r="A5858" s="81" t="s">
        <v>357</v>
      </c>
      <c r="B5858" s="90">
        <v>0.1</v>
      </c>
      <c r="C5858" s="170"/>
      <c r="D5858" s="92">
        <f t="shared" si="208"/>
        <v>3.9415656008820283</v>
      </c>
      <c r="E5858" s="92">
        <f t="shared" si="209"/>
        <v>0.39415656008820288</v>
      </c>
    </row>
    <row r="5859" spans="1:5" ht="15.75" x14ac:dyDescent="0.25">
      <c r="A5859" s="81" t="s">
        <v>162</v>
      </c>
      <c r="B5859" s="166">
        <v>0.03</v>
      </c>
      <c r="C5859" s="167"/>
      <c r="D5859" s="168">
        <f t="shared" si="208"/>
        <v>10.142070484581497</v>
      </c>
      <c r="E5859" s="169">
        <f t="shared" si="209"/>
        <v>0.30426211453744489</v>
      </c>
    </row>
    <row r="5860" spans="1:5" ht="15.75" x14ac:dyDescent="0.25">
      <c r="A5860" s="81" t="s">
        <v>2074</v>
      </c>
      <c r="B5860" s="90">
        <v>0.1</v>
      </c>
      <c r="C5860" s="170"/>
      <c r="D5860" s="92">
        <f t="shared" si="208"/>
        <v>11.946628334962217</v>
      </c>
      <c r="E5860" s="92">
        <f t="shared" si="209"/>
        <v>1.1946628334962217</v>
      </c>
    </row>
    <row r="5861" spans="1:5" ht="15.75" x14ac:dyDescent="0.25">
      <c r="A5861" s="81" t="s">
        <v>1199</v>
      </c>
      <c r="B5861" s="166">
        <v>1</v>
      </c>
      <c r="C5861" s="167"/>
      <c r="D5861" s="168">
        <f t="shared" si="208"/>
        <v>0.28070821336004487</v>
      </c>
      <c r="E5861" s="169">
        <f t="shared" si="209"/>
        <v>0.28070821336004487</v>
      </c>
    </row>
    <row r="5862" spans="1:5" ht="15.75" x14ac:dyDescent="0.25">
      <c r="A5862" s="81" t="s">
        <v>2454</v>
      </c>
      <c r="B5862" s="90"/>
      <c r="C5862" s="170"/>
      <c r="D5862" s="92">
        <f t="shared" si="208"/>
        <v>0</v>
      </c>
      <c r="E5862" s="92">
        <f t="shared" si="209"/>
        <v>0</v>
      </c>
    </row>
    <row r="5863" spans="1:5" ht="15.75" x14ac:dyDescent="0.25">
      <c r="A5863" s="81" t="s">
        <v>2454</v>
      </c>
      <c r="B5863" s="166"/>
      <c r="C5863" s="167"/>
      <c r="D5863" s="168">
        <f t="shared" si="208"/>
        <v>0</v>
      </c>
      <c r="E5863" s="169">
        <f t="shared" si="209"/>
        <v>0</v>
      </c>
    </row>
    <row r="5864" spans="1:5" ht="15.75" x14ac:dyDescent="0.25">
      <c r="A5864" s="81" t="s">
        <v>2454</v>
      </c>
      <c r="B5864" s="90"/>
      <c r="C5864" s="170"/>
      <c r="D5864" s="92">
        <f t="shared" si="208"/>
        <v>0</v>
      </c>
      <c r="E5864" s="92">
        <f t="shared" si="209"/>
        <v>0</v>
      </c>
    </row>
    <row r="5865" spans="1:5" ht="15.75" x14ac:dyDescent="0.25">
      <c r="A5865" s="81" t="s">
        <v>2454</v>
      </c>
      <c r="B5865" s="166"/>
      <c r="C5865" s="167"/>
      <c r="D5865" s="168">
        <f t="shared" si="208"/>
        <v>0</v>
      </c>
      <c r="E5865" s="169">
        <f t="shared" si="209"/>
        <v>0</v>
      </c>
    </row>
    <row r="5866" spans="1:5" ht="15.75" x14ac:dyDescent="0.25">
      <c r="A5866" s="81" t="s">
        <v>2454</v>
      </c>
      <c r="B5866" s="90"/>
      <c r="C5866" s="170"/>
      <c r="D5866" s="92">
        <f t="shared" si="208"/>
        <v>0</v>
      </c>
      <c r="E5866" s="92">
        <f t="shared" si="209"/>
        <v>0</v>
      </c>
    </row>
    <row r="5867" spans="1:5" ht="15.75" x14ac:dyDescent="0.25">
      <c r="A5867" s="81" t="s">
        <v>2454</v>
      </c>
      <c r="B5867" s="166"/>
      <c r="C5867" s="167"/>
      <c r="D5867" s="168">
        <f t="shared" si="208"/>
        <v>0</v>
      </c>
      <c r="E5867" s="169">
        <f t="shared" si="209"/>
        <v>0</v>
      </c>
    </row>
    <row r="5868" spans="1:5" ht="15.75" x14ac:dyDescent="0.25">
      <c r="A5868" s="81" t="s">
        <v>2454</v>
      </c>
      <c r="B5868" s="90"/>
      <c r="C5868" s="170"/>
      <c r="D5868" s="92">
        <f t="shared" si="208"/>
        <v>0</v>
      </c>
      <c r="E5868" s="92">
        <f t="shared" si="209"/>
        <v>0</v>
      </c>
    </row>
    <row r="5869" spans="1:5" ht="15.75" x14ac:dyDescent="0.25">
      <c r="A5869" s="81" t="s">
        <v>2454</v>
      </c>
      <c r="B5869" s="166"/>
      <c r="C5869" s="167"/>
      <c r="D5869" s="168">
        <f t="shared" si="208"/>
        <v>0</v>
      </c>
      <c r="E5869" s="169">
        <f t="shared" si="209"/>
        <v>0</v>
      </c>
    </row>
    <row r="5870" spans="1:5" ht="15.75" x14ac:dyDescent="0.25">
      <c r="A5870" s="81" t="s">
        <v>2454</v>
      </c>
      <c r="B5870" s="90"/>
      <c r="C5870" s="170"/>
      <c r="D5870" s="92">
        <f t="shared" si="208"/>
        <v>0</v>
      </c>
      <c r="E5870" s="92">
        <f t="shared" si="209"/>
        <v>0</v>
      </c>
    </row>
    <row r="5871" spans="1:5" ht="15.75" x14ac:dyDescent="0.25">
      <c r="A5871" s="81" t="s">
        <v>2454</v>
      </c>
      <c r="B5871" s="166"/>
      <c r="C5871" s="167"/>
      <c r="D5871" s="168">
        <f t="shared" si="208"/>
        <v>0</v>
      </c>
      <c r="E5871" s="169">
        <f t="shared" si="209"/>
        <v>0</v>
      </c>
    </row>
    <row r="5872" spans="1:5" ht="15.75" x14ac:dyDescent="0.25">
      <c r="A5872" s="81" t="s">
        <v>2454</v>
      </c>
      <c r="B5872" s="90"/>
      <c r="C5872" s="170"/>
      <c r="D5872" s="92">
        <f t="shared" si="208"/>
        <v>0</v>
      </c>
      <c r="E5872" s="92">
        <f t="shared" si="209"/>
        <v>0</v>
      </c>
    </row>
    <row r="5873" spans="1:5" ht="15.75" x14ac:dyDescent="0.25">
      <c r="A5873" s="81" t="s">
        <v>2454</v>
      </c>
      <c r="B5873" s="166"/>
      <c r="C5873" s="167"/>
      <c r="D5873" s="168">
        <f t="shared" si="208"/>
        <v>0</v>
      </c>
      <c r="E5873" s="169">
        <f t="shared" si="209"/>
        <v>0</v>
      </c>
    </row>
    <row r="5874" spans="1:5" ht="15.75" x14ac:dyDescent="0.25">
      <c r="A5874" s="81" t="s">
        <v>2454</v>
      </c>
      <c r="B5874" s="90"/>
      <c r="C5874" s="170"/>
      <c r="D5874" s="92"/>
      <c r="E5874" s="92">
        <f t="shared" si="209"/>
        <v>0</v>
      </c>
    </row>
    <row r="5875" spans="1:5" ht="16.5" thickBot="1" x14ac:dyDescent="0.3">
      <c r="A5875" s="81" t="s">
        <v>2454</v>
      </c>
      <c r="B5875" s="166"/>
      <c r="C5875" s="167"/>
      <c r="D5875" s="168"/>
      <c r="E5875" s="169">
        <f t="shared" si="209"/>
        <v>0</v>
      </c>
    </row>
    <row r="5876" spans="1:5" ht="16.5" thickBot="1" x14ac:dyDescent="0.3">
      <c r="A5876" s="96" t="s">
        <v>2821</v>
      </c>
      <c r="B5876" s="97"/>
      <c r="C5876" s="97"/>
      <c r="D5876" s="98" t="s">
        <v>2822</v>
      </c>
      <c r="E5876" s="99">
        <v>1</v>
      </c>
    </row>
    <row r="5877" spans="1:5" ht="15.75" x14ac:dyDescent="0.25">
      <c r="A5877" s="100"/>
      <c r="B5877" s="97"/>
      <c r="C5877" s="101"/>
      <c r="D5877" s="102" t="s">
        <v>2823</v>
      </c>
      <c r="E5877" s="103" t="s">
        <v>2551</v>
      </c>
    </row>
    <row r="5878" spans="1:5" ht="15.75" x14ac:dyDescent="0.25">
      <c r="A5878" s="104"/>
      <c r="B5878" s="105"/>
      <c r="C5878" s="106"/>
      <c r="D5878" s="102" t="s">
        <v>2824</v>
      </c>
      <c r="E5878" s="107" t="s">
        <v>2825</v>
      </c>
    </row>
    <row r="5879" spans="1:5" ht="15.75" x14ac:dyDescent="0.25">
      <c r="A5879" s="108"/>
      <c r="B5879" s="105"/>
      <c r="C5879" s="106"/>
      <c r="D5879" s="102"/>
      <c r="E5879" s="109"/>
    </row>
    <row r="5880" spans="1:5" ht="16.5" thickBot="1" x14ac:dyDescent="0.3">
      <c r="A5880" s="108"/>
      <c r="B5880" s="105"/>
      <c r="C5880" s="106"/>
      <c r="D5880" s="110"/>
      <c r="E5880" s="111"/>
    </row>
    <row r="5881" spans="1:5" ht="15.75" x14ac:dyDescent="0.25">
      <c r="A5881" s="112"/>
      <c r="B5881" s="113"/>
      <c r="C5881" s="114"/>
      <c r="D5881" s="115" t="s">
        <v>2826</v>
      </c>
      <c r="E5881" s="116"/>
    </row>
    <row r="5882" spans="1:5" ht="15.75" x14ac:dyDescent="0.25">
      <c r="A5882" s="104"/>
      <c r="B5882" s="117"/>
      <c r="C5882" s="118"/>
      <c r="D5882" s="119" t="s">
        <v>2827</v>
      </c>
      <c r="E5882" s="120"/>
    </row>
    <row r="5883" spans="1:5" ht="15.75" x14ac:dyDescent="0.25">
      <c r="A5883" s="104"/>
      <c r="B5883" s="117"/>
      <c r="C5883" s="118"/>
      <c r="D5883" s="119" t="s">
        <v>2828</v>
      </c>
      <c r="E5883" s="120"/>
    </row>
    <row r="5884" spans="1:5" ht="15.75" x14ac:dyDescent="0.25">
      <c r="A5884" s="104"/>
      <c r="B5884" s="117"/>
      <c r="C5884" s="118"/>
      <c r="D5884" s="119"/>
      <c r="E5884" s="120"/>
    </row>
    <row r="5885" spans="1:5" ht="15.75" x14ac:dyDescent="0.25">
      <c r="A5885" s="121"/>
      <c r="B5885" s="117"/>
      <c r="C5885" s="118"/>
      <c r="D5885" s="119"/>
      <c r="E5885" s="120"/>
    </row>
    <row r="5886" spans="1:5" x14ac:dyDescent="0.25">
      <c r="A5886" s="121"/>
      <c r="B5886" s="122"/>
      <c r="C5886" s="123"/>
      <c r="D5886" s="122"/>
      <c r="E5886" s="123"/>
    </row>
    <row r="5887" spans="1:5" x14ac:dyDescent="0.25">
      <c r="A5887" s="121"/>
      <c r="B5887" s="122"/>
      <c r="C5887" s="123"/>
      <c r="D5887" s="122"/>
      <c r="E5887" s="123"/>
    </row>
    <row r="5888" spans="1:5" ht="15.75" thickBot="1" x14ac:dyDescent="0.3">
      <c r="A5888" s="121"/>
      <c r="B5888" s="122"/>
      <c r="C5888" s="123"/>
      <c r="D5888" s="124"/>
      <c r="E5888" s="125"/>
    </row>
    <row r="5889" spans="1:5" ht="15.75" x14ac:dyDescent="0.25">
      <c r="A5889" s="121"/>
      <c r="B5889" s="122"/>
      <c r="C5889" s="123"/>
      <c r="D5889" s="126" t="s">
        <v>2829</v>
      </c>
      <c r="E5889" s="123"/>
    </row>
    <row r="5890" spans="1:5" x14ac:dyDescent="0.25">
      <c r="A5890" s="121"/>
      <c r="B5890" s="122"/>
      <c r="C5890" s="123"/>
      <c r="D5890" s="122"/>
      <c r="E5890" s="123"/>
    </row>
    <row r="5891" spans="1:5" x14ac:dyDescent="0.25">
      <c r="A5891" s="121"/>
      <c r="B5891" s="122"/>
      <c r="C5891" s="123"/>
      <c r="D5891" s="122" t="s">
        <v>2830</v>
      </c>
      <c r="E5891" s="123"/>
    </row>
    <row r="5892" spans="1:5" ht="15.75" thickBot="1" x14ac:dyDescent="0.3">
      <c r="A5892" s="127"/>
      <c r="B5892" s="124"/>
      <c r="C5892" s="125"/>
      <c r="D5892" s="122" t="s">
        <v>2831</v>
      </c>
      <c r="E5892" s="123"/>
    </row>
    <row r="5893" spans="1:5" ht="15.75" x14ac:dyDescent="0.25">
      <c r="A5893" s="128" t="s">
        <v>2832</v>
      </c>
      <c r="B5893" s="129"/>
      <c r="C5893" s="129"/>
      <c r="D5893" s="121" t="s">
        <v>2833</v>
      </c>
      <c r="E5893" s="123"/>
    </row>
    <row r="5894" spans="1:5" ht="15.75" x14ac:dyDescent="0.25">
      <c r="A5894" s="130"/>
      <c r="B5894" s="131"/>
      <c r="C5894" s="131"/>
      <c r="D5894" s="132" t="s">
        <v>2834</v>
      </c>
      <c r="E5894" s="120"/>
    </row>
    <row r="5895" spans="1:5" ht="77.25" x14ac:dyDescent="0.25">
      <c r="A5895" s="130"/>
      <c r="B5895" s="131"/>
      <c r="C5895" s="131"/>
      <c r="D5895" s="133" t="s">
        <v>2835</v>
      </c>
      <c r="E5895" s="134"/>
    </row>
    <row r="5896" spans="1:5" x14ac:dyDescent="0.25">
      <c r="A5896" s="130"/>
      <c r="B5896" s="129"/>
      <c r="C5896" s="129"/>
      <c r="D5896" s="135" t="s">
        <v>2836</v>
      </c>
      <c r="E5896" s="136"/>
    </row>
    <row r="5897" spans="1:5" x14ac:dyDescent="0.25">
      <c r="A5897" s="130"/>
      <c r="B5897" s="129"/>
      <c r="C5897" s="129"/>
      <c r="D5897" s="137"/>
      <c r="E5897" s="136"/>
    </row>
    <row r="5898" spans="1:5" x14ac:dyDescent="0.25">
      <c r="A5898" s="130"/>
      <c r="B5898" s="129"/>
      <c r="C5898" s="129"/>
      <c r="D5898" s="121"/>
      <c r="E5898" s="123"/>
    </row>
    <row r="5899" spans="1:5" x14ac:dyDescent="0.25">
      <c r="A5899" s="130"/>
      <c r="B5899" s="129"/>
      <c r="C5899" s="129"/>
      <c r="D5899" s="121"/>
      <c r="E5899" s="123"/>
    </row>
    <row r="5900" spans="1:5" x14ac:dyDescent="0.25">
      <c r="A5900" s="130"/>
      <c r="B5900" s="129"/>
      <c r="C5900" s="129"/>
      <c r="D5900" s="121"/>
      <c r="E5900" s="123"/>
    </row>
    <row r="5901" spans="1:5" ht="15.75" thickBot="1" x14ac:dyDescent="0.3">
      <c r="A5901" s="130"/>
      <c r="B5901" s="129"/>
      <c r="C5901" s="129"/>
      <c r="D5901" s="121"/>
      <c r="E5901" s="123"/>
    </row>
    <row r="5902" spans="1:5" ht="15.75" x14ac:dyDescent="0.25">
      <c r="A5902" s="130"/>
      <c r="B5902" s="129"/>
      <c r="C5902" s="129"/>
      <c r="D5902" s="138" t="s">
        <v>2837</v>
      </c>
      <c r="E5902" s="139">
        <f>SUM(E5857:E5875)</f>
        <v>5.3012897214819139</v>
      </c>
    </row>
    <row r="5903" spans="1:5" ht="15.75" x14ac:dyDescent="0.25">
      <c r="A5903" s="130"/>
      <c r="B5903" s="129"/>
      <c r="C5903" s="129"/>
      <c r="D5903" s="138" t="s">
        <v>2822</v>
      </c>
      <c r="E5903" s="140">
        <v>1</v>
      </c>
    </row>
    <row r="5904" spans="1:5" ht="15.75" x14ac:dyDescent="0.25">
      <c r="A5904" s="130"/>
      <c r="B5904" s="129"/>
      <c r="C5904" s="129"/>
      <c r="D5904" s="138" t="s">
        <v>2838</v>
      </c>
      <c r="E5904" s="141">
        <f>E5902/E5903</f>
        <v>5.3012897214819139</v>
      </c>
    </row>
    <row r="5905" spans="1:5" ht="15.75" x14ac:dyDescent="0.25">
      <c r="A5905" s="130"/>
      <c r="B5905" s="129"/>
      <c r="C5905" s="129"/>
      <c r="D5905" s="138" t="s">
        <v>2839</v>
      </c>
      <c r="E5905" s="141">
        <v>0.15</v>
      </c>
    </row>
    <row r="5906" spans="1:5" ht="15.75" x14ac:dyDescent="0.25">
      <c r="A5906" s="130"/>
      <c r="B5906" s="129"/>
      <c r="C5906" s="129"/>
      <c r="D5906" s="138" t="s">
        <v>2840</v>
      </c>
      <c r="E5906" s="141">
        <f>E5904+E5905</f>
        <v>5.4512897214819143</v>
      </c>
    </row>
    <row r="5907" spans="1:5" ht="15.75" x14ac:dyDescent="0.25">
      <c r="A5907" s="130"/>
      <c r="B5907" s="129"/>
      <c r="C5907" s="129"/>
      <c r="D5907" s="138" t="s">
        <v>2841</v>
      </c>
      <c r="E5907" s="142">
        <v>26</v>
      </c>
    </row>
    <row r="5908" spans="1:5" ht="16.5" thickBot="1" x14ac:dyDescent="0.3">
      <c r="A5908" s="143"/>
      <c r="B5908" s="144"/>
      <c r="C5908" s="144"/>
      <c r="D5908" s="138" t="s">
        <v>2842</v>
      </c>
      <c r="E5908" s="145">
        <f>E5906/E5907</f>
        <v>0.20966498928776595</v>
      </c>
    </row>
    <row r="5909" spans="1:5" ht="15.75" thickBot="1" x14ac:dyDescent="0.3">
      <c r="A5909" s="146"/>
      <c r="B5909" s="147"/>
      <c r="C5909" s="148"/>
      <c r="D5909" s="148"/>
      <c r="E5909" s="149"/>
    </row>
    <row r="5910" spans="1:5" ht="15.75" thickBot="1" x14ac:dyDescent="0.3">
      <c r="A5910" s="146"/>
      <c r="B5910" s="147"/>
      <c r="C5910" s="148"/>
      <c r="D5910" s="148"/>
      <c r="E5910" s="149"/>
    </row>
    <row r="5911" spans="1:5" ht="30" x14ac:dyDescent="0.4">
      <c r="A5911" s="70" t="s">
        <v>2814</v>
      </c>
      <c r="B5911" s="155" t="s">
        <v>2988</v>
      </c>
      <c r="C5911" s="154"/>
      <c r="D5911" s="72"/>
      <c r="E5911" s="73"/>
    </row>
    <row r="5912" spans="1:5" ht="15.75" thickBot="1" x14ac:dyDescent="0.3">
      <c r="A5912" s="74"/>
      <c r="B5912" s="158"/>
      <c r="C5912" s="75"/>
      <c r="D5912" s="75"/>
      <c r="E5912" s="76"/>
    </row>
    <row r="5913" spans="1:5" ht="15.75" thickBot="1" x14ac:dyDescent="0.3">
      <c r="A5913" s="77" t="s">
        <v>2816</v>
      </c>
      <c r="B5913" s="78" t="s">
        <v>2817</v>
      </c>
      <c r="C5913" s="79" t="s">
        <v>2818</v>
      </c>
      <c r="D5913" s="79" t="s">
        <v>2819</v>
      </c>
      <c r="E5913" s="80" t="s">
        <v>2820</v>
      </c>
    </row>
    <row r="5914" spans="1:5" ht="15.75" x14ac:dyDescent="0.25">
      <c r="A5914" s="81" t="s">
        <v>1226</v>
      </c>
      <c r="B5914" s="82">
        <v>0</v>
      </c>
      <c r="C5914" s="83"/>
      <c r="D5914" s="84">
        <f t="shared" ref="D5914:D5932" si="210">IF($A5914&lt;&gt;"",VLOOKUP($A5914,PRODUITS_ET_RECETTES,4,FALSE),"")</f>
        <v>27.2</v>
      </c>
      <c r="E5914" s="84">
        <f t="shared" ref="E5914:E5932" si="211">SUM(B5914*D5914)</f>
        <v>0</v>
      </c>
    </row>
    <row r="5915" spans="1:5" ht="15.75" x14ac:dyDescent="0.25">
      <c r="A5915" s="81" t="s">
        <v>3</v>
      </c>
      <c r="B5915" s="85">
        <v>1</v>
      </c>
      <c r="C5915" s="86"/>
      <c r="D5915" s="87">
        <f t="shared" si="210"/>
        <v>1.85</v>
      </c>
      <c r="E5915" s="87">
        <f t="shared" si="211"/>
        <v>1.85</v>
      </c>
    </row>
    <row r="5916" spans="1:5" ht="15.75" x14ac:dyDescent="0.25">
      <c r="A5916" s="81" t="s">
        <v>2050</v>
      </c>
      <c r="B5916" s="82">
        <v>1</v>
      </c>
      <c r="C5916" s="83"/>
      <c r="D5916" s="84">
        <f t="shared" si="210"/>
        <v>0.75</v>
      </c>
      <c r="E5916" s="84">
        <f t="shared" si="211"/>
        <v>0.75</v>
      </c>
    </row>
    <row r="5917" spans="1:5" ht="15.75" x14ac:dyDescent="0.25">
      <c r="A5917" s="81" t="s">
        <v>736</v>
      </c>
      <c r="B5917" s="85">
        <v>0.01</v>
      </c>
      <c r="C5917" s="86"/>
      <c r="D5917" s="87">
        <f t="shared" si="210"/>
        <v>6.125</v>
      </c>
      <c r="E5917" s="87">
        <f t="shared" si="211"/>
        <v>6.1249999999999999E-2</v>
      </c>
    </row>
    <row r="5918" spans="1:5" ht="15.75" x14ac:dyDescent="0.25">
      <c r="A5918" s="81" t="s">
        <v>1227</v>
      </c>
      <c r="B5918" s="82">
        <v>0.51</v>
      </c>
      <c r="C5918" s="83"/>
      <c r="D5918" s="84">
        <f t="shared" si="210"/>
        <v>36.176000000000002</v>
      </c>
      <c r="E5918" s="84">
        <f t="shared" si="211"/>
        <v>18.449760000000001</v>
      </c>
    </row>
    <row r="5919" spans="1:5" x14ac:dyDescent="0.25">
      <c r="A5919" s="81" t="s">
        <v>2454</v>
      </c>
      <c r="B5919" s="85"/>
      <c r="C5919" s="88"/>
      <c r="D5919" s="87">
        <f t="shared" si="210"/>
        <v>0</v>
      </c>
      <c r="E5919" s="87">
        <f t="shared" si="211"/>
        <v>0</v>
      </c>
    </row>
    <row r="5920" spans="1:5" x14ac:dyDescent="0.25">
      <c r="A5920" s="81" t="s">
        <v>2454</v>
      </c>
      <c r="B5920" s="82"/>
      <c r="C5920" s="89"/>
      <c r="D5920" s="84">
        <f t="shared" si="210"/>
        <v>0</v>
      </c>
      <c r="E5920" s="84">
        <f t="shared" si="211"/>
        <v>0</v>
      </c>
    </row>
    <row r="5921" spans="1:5" x14ac:dyDescent="0.25">
      <c r="A5921" s="81" t="s">
        <v>2454</v>
      </c>
      <c r="B5921" s="85"/>
      <c r="C5921" s="88"/>
      <c r="D5921" s="87">
        <f t="shared" si="210"/>
        <v>0</v>
      </c>
      <c r="E5921" s="87">
        <f t="shared" si="211"/>
        <v>0</v>
      </c>
    </row>
    <row r="5922" spans="1:5" x14ac:dyDescent="0.25">
      <c r="A5922" s="81" t="s">
        <v>2454</v>
      </c>
      <c r="B5922" s="82"/>
      <c r="C5922" s="89"/>
      <c r="D5922" s="84">
        <f t="shared" si="210"/>
        <v>0</v>
      </c>
      <c r="E5922" s="84">
        <f t="shared" si="211"/>
        <v>0</v>
      </c>
    </row>
    <row r="5923" spans="1:5" x14ac:dyDescent="0.25">
      <c r="A5923" s="81" t="s">
        <v>2454</v>
      </c>
      <c r="B5923" s="85"/>
      <c r="C5923" s="88"/>
      <c r="D5923" s="87">
        <f t="shared" si="210"/>
        <v>0</v>
      </c>
      <c r="E5923" s="87">
        <f t="shared" si="211"/>
        <v>0</v>
      </c>
    </row>
    <row r="5924" spans="1:5" x14ac:dyDescent="0.25">
      <c r="A5924" s="81" t="s">
        <v>2454</v>
      </c>
      <c r="B5924" s="82"/>
      <c r="C5924" s="89"/>
      <c r="D5924" s="84">
        <f t="shared" si="210"/>
        <v>0</v>
      </c>
      <c r="E5924" s="84">
        <f t="shared" si="211"/>
        <v>0</v>
      </c>
    </row>
    <row r="5925" spans="1:5" x14ac:dyDescent="0.25">
      <c r="A5925" s="81" t="s">
        <v>2454</v>
      </c>
      <c r="B5925" s="85"/>
      <c r="C5925" s="88"/>
      <c r="D5925" s="87">
        <f t="shared" si="210"/>
        <v>0</v>
      </c>
      <c r="E5925" s="87">
        <f t="shared" si="211"/>
        <v>0</v>
      </c>
    </row>
    <row r="5926" spans="1:5" x14ac:dyDescent="0.25">
      <c r="A5926" s="81" t="s">
        <v>2454</v>
      </c>
      <c r="B5926" s="82"/>
      <c r="C5926" s="89"/>
      <c r="D5926" s="84">
        <f t="shared" si="210"/>
        <v>0</v>
      </c>
      <c r="E5926" s="84">
        <f t="shared" si="211"/>
        <v>0</v>
      </c>
    </row>
    <row r="5927" spans="1:5" x14ac:dyDescent="0.25">
      <c r="A5927" s="81" t="s">
        <v>2454</v>
      </c>
      <c r="B5927" s="85"/>
      <c r="C5927" s="88"/>
      <c r="D5927" s="87">
        <f t="shared" si="210"/>
        <v>0</v>
      </c>
      <c r="E5927" s="87">
        <f t="shared" si="211"/>
        <v>0</v>
      </c>
    </row>
    <row r="5928" spans="1:5" x14ac:dyDescent="0.25">
      <c r="A5928" s="81" t="s">
        <v>2454</v>
      </c>
      <c r="B5928" s="82"/>
      <c r="C5928" s="89"/>
      <c r="D5928" s="84">
        <f t="shared" si="210"/>
        <v>0</v>
      </c>
      <c r="E5928" s="84">
        <f t="shared" si="211"/>
        <v>0</v>
      </c>
    </row>
    <row r="5929" spans="1:5" x14ac:dyDescent="0.25">
      <c r="A5929" s="81" t="s">
        <v>2454</v>
      </c>
      <c r="B5929" s="90"/>
      <c r="C5929" s="91"/>
      <c r="D5929" s="92">
        <f t="shared" si="210"/>
        <v>0</v>
      </c>
      <c r="E5929" s="92">
        <f t="shared" si="211"/>
        <v>0</v>
      </c>
    </row>
    <row r="5930" spans="1:5" x14ac:dyDescent="0.25">
      <c r="A5930" s="81" t="s">
        <v>2454</v>
      </c>
      <c r="B5930" s="82"/>
      <c r="C5930" s="89"/>
      <c r="D5930" s="84">
        <f t="shared" si="210"/>
        <v>0</v>
      </c>
      <c r="E5930" s="84">
        <f t="shared" si="211"/>
        <v>0</v>
      </c>
    </row>
    <row r="5931" spans="1:5" x14ac:dyDescent="0.25">
      <c r="A5931" s="81" t="s">
        <v>2454</v>
      </c>
      <c r="B5931" s="85"/>
      <c r="C5931" s="88"/>
      <c r="D5931" s="87">
        <f t="shared" si="210"/>
        <v>0</v>
      </c>
      <c r="E5931" s="87">
        <f t="shared" si="211"/>
        <v>0</v>
      </c>
    </row>
    <row r="5932" spans="1:5" ht="15.75" thickBot="1" x14ac:dyDescent="0.3">
      <c r="A5932" s="81" t="s">
        <v>2454</v>
      </c>
      <c r="B5932" s="93"/>
      <c r="C5932" s="94"/>
      <c r="D5932" s="95">
        <f t="shared" si="210"/>
        <v>0</v>
      </c>
      <c r="E5932" s="95">
        <f t="shared" si="211"/>
        <v>0</v>
      </c>
    </row>
    <row r="5933" spans="1:5" ht="16.5" thickBot="1" x14ac:dyDescent="0.3">
      <c r="A5933" s="96" t="s">
        <v>2821</v>
      </c>
      <c r="B5933" s="97"/>
      <c r="C5933" s="97"/>
      <c r="D5933" s="98" t="s">
        <v>2822</v>
      </c>
      <c r="E5933" s="99">
        <v>1</v>
      </c>
    </row>
    <row r="5934" spans="1:5" ht="15.75" x14ac:dyDescent="0.25">
      <c r="A5934" s="100"/>
      <c r="B5934" s="97"/>
      <c r="C5934" s="101"/>
      <c r="D5934" s="102" t="s">
        <v>2823</v>
      </c>
      <c r="E5934" s="103" t="s">
        <v>2551</v>
      </c>
    </row>
    <row r="5935" spans="1:5" ht="15.75" x14ac:dyDescent="0.25">
      <c r="A5935" s="104"/>
      <c r="B5935" s="105"/>
      <c r="C5935" s="106"/>
      <c r="D5935" s="102" t="s">
        <v>2824</v>
      </c>
      <c r="E5935" s="107" t="s">
        <v>2825</v>
      </c>
    </row>
    <row r="5936" spans="1:5" ht="15.75" x14ac:dyDescent="0.25">
      <c r="A5936" s="108"/>
      <c r="B5936" s="105"/>
      <c r="C5936" s="106"/>
      <c r="D5936" s="102"/>
      <c r="E5936" s="109"/>
    </row>
    <row r="5937" spans="1:5" ht="16.5" thickBot="1" x14ac:dyDescent="0.3">
      <c r="A5937" s="108"/>
      <c r="B5937" s="105"/>
      <c r="C5937" s="106"/>
      <c r="D5937" s="110"/>
      <c r="E5937" s="111"/>
    </row>
    <row r="5938" spans="1:5" ht="15.75" x14ac:dyDescent="0.25">
      <c r="A5938" s="112"/>
      <c r="B5938" s="113"/>
      <c r="C5938" s="114"/>
      <c r="D5938" s="115" t="s">
        <v>2826</v>
      </c>
      <c r="E5938" s="116"/>
    </row>
    <row r="5939" spans="1:5" ht="15.75" x14ac:dyDescent="0.25">
      <c r="A5939" s="104"/>
      <c r="B5939" s="117"/>
      <c r="C5939" s="118"/>
      <c r="D5939" s="119" t="s">
        <v>2827</v>
      </c>
      <c r="E5939" s="120"/>
    </row>
    <row r="5940" spans="1:5" ht="15.75" x14ac:dyDescent="0.25">
      <c r="A5940" s="104"/>
      <c r="B5940" s="117"/>
      <c r="C5940" s="118"/>
      <c r="D5940" s="119" t="s">
        <v>2828</v>
      </c>
      <c r="E5940" s="120"/>
    </row>
    <row r="5941" spans="1:5" ht="15.75" x14ac:dyDescent="0.25">
      <c r="A5941" s="104"/>
      <c r="B5941" s="117"/>
      <c r="C5941" s="118"/>
      <c r="D5941" s="119"/>
      <c r="E5941" s="120"/>
    </row>
    <row r="5942" spans="1:5" ht="15.75" x14ac:dyDescent="0.25">
      <c r="A5942" s="121"/>
      <c r="B5942" s="117"/>
      <c r="C5942" s="118"/>
      <c r="D5942" s="119"/>
      <c r="E5942" s="120"/>
    </row>
    <row r="5943" spans="1:5" x14ac:dyDescent="0.25">
      <c r="A5943" s="121"/>
      <c r="B5943" s="122"/>
      <c r="C5943" s="123"/>
      <c r="D5943" s="122"/>
      <c r="E5943" s="123"/>
    </row>
    <row r="5944" spans="1:5" x14ac:dyDescent="0.25">
      <c r="A5944" s="121"/>
      <c r="B5944" s="122"/>
      <c r="C5944" s="123"/>
      <c r="D5944" s="122"/>
      <c r="E5944" s="123"/>
    </row>
    <row r="5945" spans="1:5" ht="15.75" thickBot="1" x14ac:dyDescent="0.3">
      <c r="A5945" s="121"/>
      <c r="B5945" s="122"/>
      <c r="C5945" s="123"/>
      <c r="D5945" s="124"/>
      <c r="E5945" s="125"/>
    </row>
    <row r="5946" spans="1:5" ht="15.75" x14ac:dyDescent="0.25">
      <c r="A5946" s="121"/>
      <c r="B5946" s="122"/>
      <c r="C5946" s="123"/>
      <c r="D5946" s="126" t="s">
        <v>2829</v>
      </c>
      <c r="E5946" s="123"/>
    </row>
    <row r="5947" spans="1:5" x14ac:dyDescent="0.25">
      <c r="A5947" s="121"/>
      <c r="B5947" s="122"/>
      <c r="C5947" s="123"/>
      <c r="D5947" s="122"/>
      <c r="E5947" s="123"/>
    </row>
    <row r="5948" spans="1:5" x14ac:dyDescent="0.25">
      <c r="A5948" s="121"/>
      <c r="B5948" s="122"/>
      <c r="C5948" s="123"/>
      <c r="D5948" s="122" t="s">
        <v>2830</v>
      </c>
      <c r="E5948" s="123"/>
    </row>
    <row r="5949" spans="1:5" ht="15.75" thickBot="1" x14ac:dyDescent="0.3">
      <c r="A5949" s="127"/>
      <c r="B5949" s="124"/>
      <c r="C5949" s="125"/>
      <c r="D5949" s="122" t="s">
        <v>2831</v>
      </c>
      <c r="E5949" s="123"/>
    </row>
    <row r="5950" spans="1:5" ht="15.75" x14ac:dyDescent="0.25">
      <c r="A5950" s="128" t="s">
        <v>2832</v>
      </c>
      <c r="B5950" s="129"/>
      <c r="C5950" s="129"/>
      <c r="D5950" s="121" t="s">
        <v>2833</v>
      </c>
      <c r="E5950" s="123"/>
    </row>
    <row r="5951" spans="1:5" ht="15.75" x14ac:dyDescent="0.25">
      <c r="A5951" s="130"/>
      <c r="B5951" s="131"/>
      <c r="C5951" s="131"/>
      <c r="D5951" s="132" t="s">
        <v>2834</v>
      </c>
      <c r="E5951" s="120"/>
    </row>
    <row r="5952" spans="1:5" ht="77.25" x14ac:dyDescent="0.25">
      <c r="A5952" s="130"/>
      <c r="B5952" s="131"/>
      <c r="C5952" s="131"/>
      <c r="D5952" s="133" t="s">
        <v>2835</v>
      </c>
      <c r="E5952" s="134"/>
    </row>
    <row r="5953" spans="1:5" x14ac:dyDescent="0.25">
      <c r="A5953" s="130"/>
      <c r="B5953" s="129"/>
      <c r="C5953" s="129"/>
      <c r="D5953" s="135" t="s">
        <v>2836</v>
      </c>
      <c r="E5953" s="171"/>
    </row>
    <row r="5954" spans="1:5" x14ac:dyDescent="0.25">
      <c r="A5954" s="130"/>
      <c r="B5954" s="129"/>
      <c r="C5954" s="129"/>
      <c r="D5954" s="135"/>
      <c r="E5954" s="171"/>
    </row>
    <row r="5955" spans="1:5" x14ac:dyDescent="0.25">
      <c r="A5955" s="130"/>
      <c r="B5955" s="129"/>
      <c r="C5955" s="129"/>
      <c r="D5955" s="121"/>
      <c r="E5955" s="123"/>
    </row>
    <row r="5956" spans="1:5" x14ac:dyDescent="0.25">
      <c r="A5956" s="130"/>
      <c r="B5956" s="129"/>
      <c r="C5956" s="129"/>
      <c r="D5956" s="121"/>
      <c r="E5956" s="123"/>
    </row>
    <row r="5957" spans="1:5" x14ac:dyDescent="0.25">
      <c r="A5957" s="130"/>
      <c r="B5957" s="129"/>
      <c r="C5957" s="129"/>
      <c r="D5957" s="121"/>
      <c r="E5957" s="123"/>
    </row>
    <row r="5958" spans="1:5" ht="15.75" thickBot="1" x14ac:dyDescent="0.3">
      <c r="A5958" s="130"/>
      <c r="B5958" s="129"/>
      <c r="C5958" s="129"/>
      <c r="D5958" s="121"/>
      <c r="E5958" s="123"/>
    </row>
    <row r="5959" spans="1:5" ht="15.75" x14ac:dyDescent="0.25">
      <c r="A5959" s="130"/>
      <c r="B5959" s="129"/>
      <c r="C5959" s="129"/>
      <c r="D5959" s="138" t="s">
        <v>2837</v>
      </c>
      <c r="E5959" s="139">
        <f>SUM(E5914:E5932)</f>
        <v>21.11101</v>
      </c>
    </row>
    <row r="5960" spans="1:5" ht="15.75" x14ac:dyDescent="0.25">
      <c r="A5960" s="130"/>
      <c r="B5960" s="129"/>
      <c r="C5960" s="129"/>
      <c r="D5960" s="138" t="s">
        <v>2822</v>
      </c>
      <c r="E5960" s="140">
        <f>E5933</f>
        <v>1</v>
      </c>
    </row>
    <row r="5961" spans="1:5" ht="15.75" x14ac:dyDescent="0.25">
      <c r="A5961" s="130"/>
      <c r="B5961" s="129"/>
      <c r="C5961" s="129"/>
      <c r="D5961" s="138" t="s">
        <v>2838</v>
      </c>
      <c r="E5961" s="141">
        <f>E5959/E5960</f>
        <v>21.11101</v>
      </c>
    </row>
    <row r="5962" spans="1:5" ht="15.75" x14ac:dyDescent="0.25">
      <c r="A5962" s="130"/>
      <c r="B5962" s="129"/>
      <c r="C5962" s="129"/>
      <c r="D5962" s="138" t="s">
        <v>2839</v>
      </c>
      <c r="E5962" s="141">
        <v>0.2</v>
      </c>
    </row>
    <row r="5963" spans="1:5" ht="15.75" x14ac:dyDescent="0.25">
      <c r="A5963" s="130"/>
      <c r="B5963" s="129"/>
      <c r="C5963" s="129"/>
      <c r="D5963" s="138" t="s">
        <v>2840</v>
      </c>
      <c r="E5963" s="141">
        <f>E5961+E5962</f>
        <v>21.31101</v>
      </c>
    </row>
    <row r="5964" spans="1:5" ht="15.75" x14ac:dyDescent="0.25">
      <c r="A5964" s="130"/>
      <c r="B5964" s="129"/>
      <c r="C5964" s="129"/>
      <c r="D5964" s="138" t="s">
        <v>2841</v>
      </c>
      <c r="E5964" s="142">
        <v>59</v>
      </c>
    </row>
    <row r="5965" spans="1:5" ht="16.5" thickBot="1" x14ac:dyDescent="0.3">
      <c r="A5965" s="143"/>
      <c r="B5965" s="144"/>
      <c r="C5965" s="144"/>
      <c r="D5965" s="138" t="s">
        <v>2842</v>
      </c>
      <c r="E5965" s="145">
        <f>E5963/E5964</f>
        <v>0.36120355932203391</v>
      </c>
    </row>
    <row r="5966" spans="1:5" x14ac:dyDescent="0.25">
      <c r="A5966" s="146"/>
      <c r="B5966" s="147"/>
      <c r="C5966" s="148"/>
      <c r="D5966" s="148"/>
      <c r="E5966" s="149"/>
    </row>
    <row r="5967" spans="1:5" ht="15.75" thickBot="1" x14ac:dyDescent="0.3">
      <c r="A5967" s="150"/>
      <c r="B5967" s="151"/>
      <c r="C5967" s="152"/>
      <c r="D5967" s="152"/>
      <c r="E5967" s="153"/>
    </row>
    <row r="5968" spans="1:5" ht="30" x14ac:dyDescent="0.4">
      <c r="A5968" s="70" t="s">
        <v>2814</v>
      </c>
      <c r="B5968" s="155" t="s">
        <v>2989</v>
      </c>
      <c r="C5968" s="154"/>
      <c r="D5968" s="72"/>
      <c r="E5968" s="73"/>
    </row>
    <row r="5969" spans="1:5" ht="15.75" thickBot="1" x14ac:dyDescent="0.3">
      <c r="A5969" s="74"/>
      <c r="B5969" s="75"/>
      <c r="C5969" s="75"/>
      <c r="D5969" s="75"/>
      <c r="E5969" s="76"/>
    </row>
    <row r="5970" spans="1:5" ht="15.75" thickBot="1" x14ac:dyDescent="0.3">
      <c r="A5970" s="77" t="s">
        <v>2816</v>
      </c>
      <c r="B5970" s="78" t="s">
        <v>2817</v>
      </c>
      <c r="C5970" s="79" t="s">
        <v>2818</v>
      </c>
      <c r="D5970" s="79" t="s">
        <v>2819</v>
      </c>
      <c r="E5970" s="80" t="s">
        <v>2820</v>
      </c>
    </row>
    <row r="5971" spans="1:5" ht="15.75" x14ac:dyDescent="0.25">
      <c r="A5971" s="81" t="s">
        <v>1226</v>
      </c>
      <c r="B5971" s="82">
        <v>0</v>
      </c>
      <c r="C5971" s="83"/>
      <c r="D5971" s="84">
        <f t="shared" ref="D5971:D5989" si="212">IF($A5971&lt;&gt;"",VLOOKUP($A5971,PRODUITS_ET_RECETTES,4,FALSE),"")</f>
        <v>27.2</v>
      </c>
      <c r="E5971" s="84">
        <f t="shared" ref="E5971:E5989" si="213">SUM(B5971*D5971)</f>
        <v>0</v>
      </c>
    </row>
    <row r="5972" spans="1:5" ht="15.75" x14ac:dyDescent="0.25">
      <c r="A5972" s="81" t="s">
        <v>1225</v>
      </c>
      <c r="B5972" s="85">
        <v>0</v>
      </c>
      <c r="C5972" s="86"/>
      <c r="D5972" s="87">
        <f t="shared" si="212"/>
        <v>28.684931506849317</v>
      </c>
      <c r="E5972" s="87">
        <f t="shared" si="213"/>
        <v>0</v>
      </c>
    </row>
    <row r="5973" spans="1:5" ht="15.75" x14ac:dyDescent="0.25">
      <c r="A5973" s="81" t="s">
        <v>3</v>
      </c>
      <c r="B5973" s="82">
        <v>2</v>
      </c>
      <c r="C5973" s="83"/>
      <c r="D5973" s="84">
        <f t="shared" si="212"/>
        <v>1.85</v>
      </c>
      <c r="E5973" s="84">
        <f t="shared" si="213"/>
        <v>3.7</v>
      </c>
    </row>
    <row r="5974" spans="1:5" ht="15.75" x14ac:dyDescent="0.25">
      <c r="A5974" s="81" t="s">
        <v>2050</v>
      </c>
      <c r="B5974" s="85">
        <v>1</v>
      </c>
      <c r="C5974" s="86"/>
      <c r="D5974" s="87">
        <f t="shared" si="212"/>
        <v>0.75</v>
      </c>
      <c r="E5974" s="87">
        <f t="shared" si="213"/>
        <v>0.75</v>
      </c>
    </row>
    <row r="5975" spans="1:5" ht="15.75" x14ac:dyDescent="0.25">
      <c r="A5975" s="81" t="s">
        <v>736</v>
      </c>
      <c r="B5975" s="82">
        <v>0.2</v>
      </c>
      <c r="C5975" s="83"/>
      <c r="D5975" s="84">
        <f t="shared" si="212"/>
        <v>6.125</v>
      </c>
      <c r="E5975" s="84">
        <f t="shared" si="213"/>
        <v>1.2250000000000001</v>
      </c>
    </row>
    <row r="5976" spans="1:5" x14ac:dyDescent="0.25">
      <c r="A5976" s="81" t="s">
        <v>1227</v>
      </c>
      <c r="B5976" s="85">
        <v>0.90700000000000003</v>
      </c>
      <c r="C5976" s="88"/>
      <c r="D5976" s="87">
        <f t="shared" si="212"/>
        <v>36.176000000000002</v>
      </c>
      <c r="E5976" s="87">
        <f t="shared" si="213"/>
        <v>32.811632000000003</v>
      </c>
    </row>
    <row r="5977" spans="1:5" x14ac:dyDescent="0.25">
      <c r="A5977" s="81" t="s">
        <v>2454</v>
      </c>
      <c r="B5977" s="82"/>
      <c r="C5977" s="89"/>
      <c r="D5977" s="84">
        <f t="shared" si="212"/>
        <v>0</v>
      </c>
      <c r="E5977" s="84">
        <f t="shared" si="213"/>
        <v>0</v>
      </c>
    </row>
    <row r="5978" spans="1:5" x14ac:dyDescent="0.25">
      <c r="A5978" s="81" t="s">
        <v>2454</v>
      </c>
      <c r="B5978" s="85"/>
      <c r="C5978" s="88"/>
      <c r="D5978" s="87">
        <f t="shared" si="212"/>
        <v>0</v>
      </c>
      <c r="E5978" s="87">
        <f t="shared" si="213"/>
        <v>0</v>
      </c>
    </row>
    <row r="5979" spans="1:5" x14ac:dyDescent="0.25">
      <c r="A5979" s="81" t="s">
        <v>2454</v>
      </c>
      <c r="B5979" s="82"/>
      <c r="C5979" s="89"/>
      <c r="D5979" s="84">
        <f t="shared" si="212"/>
        <v>0</v>
      </c>
      <c r="E5979" s="84">
        <f t="shared" si="213"/>
        <v>0</v>
      </c>
    </row>
    <row r="5980" spans="1:5" x14ac:dyDescent="0.25">
      <c r="A5980" s="81" t="s">
        <v>2454</v>
      </c>
      <c r="B5980" s="85"/>
      <c r="C5980" s="88"/>
      <c r="D5980" s="87">
        <f t="shared" si="212"/>
        <v>0</v>
      </c>
      <c r="E5980" s="87">
        <f t="shared" si="213"/>
        <v>0</v>
      </c>
    </row>
    <row r="5981" spans="1:5" x14ac:dyDescent="0.25">
      <c r="A5981" s="81" t="s">
        <v>2454</v>
      </c>
      <c r="B5981" s="82"/>
      <c r="C5981" s="89"/>
      <c r="D5981" s="84">
        <f t="shared" si="212"/>
        <v>0</v>
      </c>
      <c r="E5981" s="84">
        <f t="shared" si="213"/>
        <v>0</v>
      </c>
    </row>
    <row r="5982" spans="1:5" x14ac:dyDescent="0.25">
      <c r="A5982" s="81" t="s">
        <v>2454</v>
      </c>
      <c r="B5982" s="85"/>
      <c r="C5982" s="88"/>
      <c r="D5982" s="87">
        <f t="shared" si="212"/>
        <v>0</v>
      </c>
      <c r="E5982" s="87">
        <f t="shared" si="213"/>
        <v>0</v>
      </c>
    </row>
    <row r="5983" spans="1:5" x14ac:dyDescent="0.25">
      <c r="A5983" s="81" t="s">
        <v>2454</v>
      </c>
      <c r="B5983" s="82"/>
      <c r="C5983" s="89"/>
      <c r="D5983" s="84">
        <f t="shared" si="212"/>
        <v>0</v>
      </c>
      <c r="E5983" s="84">
        <f t="shared" si="213"/>
        <v>0</v>
      </c>
    </row>
    <row r="5984" spans="1:5" x14ac:dyDescent="0.25">
      <c r="A5984" s="81" t="s">
        <v>2454</v>
      </c>
      <c r="B5984" s="85"/>
      <c r="C5984" s="88"/>
      <c r="D5984" s="87">
        <f t="shared" si="212"/>
        <v>0</v>
      </c>
      <c r="E5984" s="87">
        <f t="shared" si="213"/>
        <v>0</v>
      </c>
    </row>
    <row r="5985" spans="1:5" x14ac:dyDescent="0.25">
      <c r="A5985" s="81" t="s">
        <v>2454</v>
      </c>
      <c r="B5985" s="82"/>
      <c r="C5985" s="89"/>
      <c r="D5985" s="84">
        <f t="shared" si="212"/>
        <v>0</v>
      </c>
      <c r="E5985" s="84">
        <f t="shared" si="213"/>
        <v>0</v>
      </c>
    </row>
    <row r="5986" spans="1:5" x14ac:dyDescent="0.25">
      <c r="A5986" s="81" t="s">
        <v>2454</v>
      </c>
      <c r="B5986" s="90"/>
      <c r="C5986" s="91"/>
      <c r="D5986" s="92">
        <f t="shared" si="212"/>
        <v>0</v>
      </c>
      <c r="E5986" s="92">
        <f t="shared" si="213"/>
        <v>0</v>
      </c>
    </row>
    <row r="5987" spans="1:5" x14ac:dyDescent="0.25">
      <c r="A5987" s="81" t="s">
        <v>2454</v>
      </c>
      <c r="B5987" s="82"/>
      <c r="C5987" s="89"/>
      <c r="D5987" s="84">
        <f t="shared" si="212"/>
        <v>0</v>
      </c>
      <c r="E5987" s="84">
        <f t="shared" si="213"/>
        <v>0</v>
      </c>
    </row>
    <row r="5988" spans="1:5" x14ac:dyDescent="0.25">
      <c r="A5988" s="81" t="s">
        <v>2454</v>
      </c>
      <c r="B5988" s="85"/>
      <c r="C5988" s="88"/>
      <c r="D5988" s="87">
        <f t="shared" si="212"/>
        <v>0</v>
      </c>
      <c r="E5988" s="87">
        <f t="shared" si="213"/>
        <v>0</v>
      </c>
    </row>
    <row r="5989" spans="1:5" ht="15.75" thickBot="1" x14ac:dyDescent="0.3">
      <c r="A5989" s="81" t="s">
        <v>2454</v>
      </c>
      <c r="B5989" s="93"/>
      <c r="C5989" s="94"/>
      <c r="D5989" s="95">
        <f t="shared" si="212"/>
        <v>0</v>
      </c>
      <c r="E5989" s="95">
        <f t="shared" si="213"/>
        <v>0</v>
      </c>
    </row>
    <row r="5990" spans="1:5" ht="16.5" thickBot="1" x14ac:dyDescent="0.3">
      <c r="A5990" s="96" t="s">
        <v>2821</v>
      </c>
      <c r="B5990" s="97"/>
      <c r="C5990" s="97"/>
      <c r="D5990" s="98" t="s">
        <v>2822</v>
      </c>
      <c r="E5990" s="99">
        <v>1</v>
      </c>
    </row>
    <row r="5991" spans="1:5" ht="15.75" x14ac:dyDescent="0.25">
      <c r="A5991" s="100"/>
      <c r="B5991" s="97"/>
      <c r="C5991" s="101"/>
      <c r="D5991" s="102" t="s">
        <v>2823</v>
      </c>
      <c r="E5991" s="103" t="s">
        <v>2551</v>
      </c>
    </row>
    <row r="5992" spans="1:5" ht="15.75" x14ac:dyDescent="0.25">
      <c r="A5992" s="104"/>
      <c r="B5992" s="105"/>
      <c r="C5992" s="106"/>
      <c r="D5992" s="102" t="s">
        <v>2824</v>
      </c>
      <c r="E5992" s="107" t="s">
        <v>2825</v>
      </c>
    </row>
    <row r="5993" spans="1:5" ht="15.75" x14ac:dyDescent="0.25">
      <c r="A5993" s="108"/>
      <c r="B5993" s="105"/>
      <c r="C5993" s="106"/>
      <c r="D5993" s="102"/>
      <c r="E5993" s="109"/>
    </row>
    <row r="5994" spans="1:5" ht="16.5" thickBot="1" x14ac:dyDescent="0.3">
      <c r="A5994" s="108"/>
      <c r="B5994" s="105"/>
      <c r="C5994" s="106"/>
      <c r="D5994" s="110"/>
      <c r="E5994" s="111"/>
    </row>
    <row r="5995" spans="1:5" ht="15.75" x14ac:dyDescent="0.25">
      <c r="A5995" s="112"/>
      <c r="B5995" s="113"/>
      <c r="C5995" s="114"/>
      <c r="D5995" s="115" t="s">
        <v>2826</v>
      </c>
      <c r="E5995" s="116"/>
    </row>
    <row r="5996" spans="1:5" ht="15.75" x14ac:dyDescent="0.25">
      <c r="A5996" s="104"/>
      <c r="B5996" s="117"/>
      <c r="C5996" s="118"/>
      <c r="D5996" s="119" t="s">
        <v>2827</v>
      </c>
      <c r="E5996" s="120"/>
    </row>
    <row r="5997" spans="1:5" ht="15.75" x14ac:dyDescent="0.25">
      <c r="A5997" s="104"/>
      <c r="B5997" s="117"/>
      <c r="C5997" s="118"/>
      <c r="D5997" s="119" t="s">
        <v>2828</v>
      </c>
      <c r="E5997" s="120"/>
    </row>
    <row r="5998" spans="1:5" ht="15.75" x14ac:dyDescent="0.25">
      <c r="A5998" s="104"/>
      <c r="B5998" s="117"/>
      <c r="C5998" s="118"/>
      <c r="D5998" s="119"/>
      <c r="E5998" s="120"/>
    </row>
    <row r="5999" spans="1:5" ht="15.75" x14ac:dyDescent="0.25">
      <c r="A5999" s="121"/>
      <c r="B5999" s="117"/>
      <c r="C5999" s="118"/>
      <c r="D5999" s="119"/>
      <c r="E5999" s="120"/>
    </row>
    <row r="6000" spans="1:5" x14ac:dyDescent="0.25">
      <c r="A6000" s="121"/>
      <c r="B6000" s="122"/>
      <c r="C6000" s="123"/>
      <c r="D6000" s="122"/>
      <c r="E6000" s="123"/>
    </row>
    <row r="6001" spans="1:5" x14ac:dyDescent="0.25">
      <c r="A6001" s="121"/>
      <c r="B6001" s="122"/>
      <c r="C6001" s="123"/>
      <c r="D6001" s="122"/>
      <c r="E6001" s="123"/>
    </row>
    <row r="6002" spans="1:5" ht="15.75" thickBot="1" x14ac:dyDescent="0.3">
      <c r="A6002" s="121"/>
      <c r="B6002" s="122"/>
      <c r="C6002" s="123"/>
      <c r="D6002" s="124"/>
      <c r="E6002" s="125"/>
    </row>
    <row r="6003" spans="1:5" ht="15.75" x14ac:dyDescent="0.25">
      <c r="A6003" s="121"/>
      <c r="B6003" s="122"/>
      <c r="C6003" s="123"/>
      <c r="D6003" s="126" t="s">
        <v>2829</v>
      </c>
      <c r="E6003" s="123"/>
    </row>
    <row r="6004" spans="1:5" x14ac:dyDescent="0.25">
      <c r="A6004" s="121"/>
      <c r="B6004" s="122"/>
      <c r="C6004" s="123"/>
      <c r="D6004" s="122"/>
      <c r="E6004" s="123"/>
    </row>
    <row r="6005" spans="1:5" x14ac:dyDescent="0.25">
      <c r="A6005" s="121"/>
      <c r="B6005" s="122"/>
      <c r="C6005" s="123"/>
      <c r="D6005" s="122" t="s">
        <v>2830</v>
      </c>
      <c r="E6005" s="123"/>
    </row>
    <row r="6006" spans="1:5" ht="15.75" thickBot="1" x14ac:dyDescent="0.3">
      <c r="A6006" s="127"/>
      <c r="B6006" s="124"/>
      <c r="C6006" s="125"/>
      <c r="D6006" s="122" t="s">
        <v>2831</v>
      </c>
      <c r="E6006" s="123"/>
    </row>
    <row r="6007" spans="1:5" ht="15.75" x14ac:dyDescent="0.25">
      <c r="A6007" s="128" t="s">
        <v>2832</v>
      </c>
      <c r="B6007" s="129"/>
      <c r="C6007" s="129"/>
      <c r="D6007" s="121" t="s">
        <v>2833</v>
      </c>
      <c r="E6007" s="123"/>
    </row>
    <row r="6008" spans="1:5" ht="15.75" x14ac:dyDescent="0.25">
      <c r="A6008" s="130"/>
      <c r="B6008" s="131"/>
      <c r="C6008" s="131"/>
      <c r="D6008" s="132" t="s">
        <v>2834</v>
      </c>
      <c r="E6008" s="120"/>
    </row>
    <row r="6009" spans="1:5" ht="77.25" x14ac:dyDescent="0.25">
      <c r="A6009" s="130"/>
      <c r="B6009" s="131"/>
      <c r="C6009" s="131"/>
      <c r="D6009" s="133" t="s">
        <v>2835</v>
      </c>
      <c r="E6009" s="134"/>
    </row>
    <row r="6010" spans="1:5" x14ac:dyDescent="0.25">
      <c r="A6010" s="130"/>
      <c r="B6010" s="129"/>
      <c r="C6010" s="129"/>
      <c r="D6010" s="135" t="s">
        <v>2836</v>
      </c>
      <c r="E6010" s="136"/>
    </row>
    <row r="6011" spans="1:5" x14ac:dyDescent="0.25">
      <c r="A6011" s="130"/>
      <c r="B6011" s="129"/>
      <c r="C6011" s="129"/>
      <c r="D6011" s="137"/>
      <c r="E6011" s="136"/>
    </row>
    <row r="6012" spans="1:5" x14ac:dyDescent="0.25">
      <c r="A6012" s="130"/>
      <c r="B6012" s="129"/>
      <c r="C6012" s="129"/>
      <c r="D6012" s="121"/>
      <c r="E6012" s="123"/>
    </row>
    <row r="6013" spans="1:5" x14ac:dyDescent="0.25">
      <c r="A6013" s="130"/>
      <c r="B6013" s="129"/>
      <c r="C6013" s="129"/>
      <c r="D6013" s="121"/>
      <c r="E6013" s="123"/>
    </row>
    <row r="6014" spans="1:5" x14ac:dyDescent="0.25">
      <c r="A6014" s="130"/>
      <c r="B6014" s="129"/>
      <c r="C6014" s="129"/>
      <c r="D6014" s="121"/>
      <c r="E6014" s="123"/>
    </row>
    <row r="6015" spans="1:5" ht="15.75" thickBot="1" x14ac:dyDescent="0.3">
      <c r="A6015" s="130"/>
      <c r="B6015" s="129"/>
      <c r="C6015" s="129"/>
      <c r="D6015" s="121"/>
      <c r="E6015" s="123"/>
    </row>
    <row r="6016" spans="1:5" ht="15.75" x14ac:dyDescent="0.25">
      <c r="A6016" s="130"/>
      <c r="B6016" s="129"/>
      <c r="C6016" s="129"/>
      <c r="D6016" s="138" t="s">
        <v>2837</v>
      </c>
      <c r="E6016" s="139">
        <f>SUM(E5971:E5989)</f>
        <v>38.486632</v>
      </c>
    </row>
    <row r="6017" spans="1:5" ht="15.75" x14ac:dyDescent="0.25">
      <c r="A6017" s="130"/>
      <c r="B6017" s="129"/>
      <c r="C6017" s="129"/>
      <c r="D6017" s="138" t="s">
        <v>2822</v>
      </c>
      <c r="E6017" s="140">
        <f>E5990</f>
        <v>1</v>
      </c>
    </row>
    <row r="6018" spans="1:5" ht="15.75" x14ac:dyDescent="0.25">
      <c r="A6018" s="130"/>
      <c r="B6018" s="129"/>
      <c r="C6018" s="129"/>
      <c r="D6018" s="138" t="s">
        <v>2838</v>
      </c>
      <c r="E6018" s="141">
        <f>E6016/E6017</f>
        <v>38.486632</v>
      </c>
    </row>
    <row r="6019" spans="1:5" ht="15.75" x14ac:dyDescent="0.25">
      <c r="A6019" s="130"/>
      <c r="B6019" s="129"/>
      <c r="C6019" s="129"/>
      <c r="D6019" s="138" t="s">
        <v>2839</v>
      </c>
      <c r="E6019" s="141">
        <v>0</v>
      </c>
    </row>
    <row r="6020" spans="1:5" ht="15.75" x14ac:dyDescent="0.25">
      <c r="A6020" s="130"/>
      <c r="B6020" s="129"/>
      <c r="C6020" s="129"/>
      <c r="D6020" s="138" t="s">
        <v>2840</v>
      </c>
      <c r="E6020" s="141">
        <f>E6018+E6019</f>
        <v>38.486632</v>
      </c>
    </row>
    <row r="6021" spans="1:5" ht="15.75" x14ac:dyDescent="0.25">
      <c r="A6021" s="130"/>
      <c r="B6021" s="129"/>
      <c r="C6021" s="129"/>
      <c r="D6021" s="138" t="s">
        <v>2841</v>
      </c>
      <c r="E6021" s="142">
        <v>110</v>
      </c>
    </row>
    <row r="6022" spans="1:5" ht="16.5" thickBot="1" x14ac:dyDescent="0.3">
      <c r="A6022" s="143"/>
      <c r="B6022" s="144"/>
      <c r="C6022" s="144"/>
      <c r="D6022" s="138" t="s">
        <v>2842</v>
      </c>
      <c r="E6022" s="145">
        <f>E6020/E6021</f>
        <v>0.34987847272727274</v>
      </c>
    </row>
    <row r="6023" spans="1:5" x14ac:dyDescent="0.25">
      <c r="A6023" s="146"/>
      <c r="B6023" s="147"/>
      <c r="C6023" s="148"/>
      <c r="D6023" s="148"/>
      <c r="E6023" s="149"/>
    </row>
    <row r="6024" spans="1:5" ht="15.75" thickBot="1" x14ac:dyDescent="0.3">
      <c r="A6024" s="150"/>
      <c r="B6024" s="151"/>
      <c r="C6024" s="152"/>
      <c r="D6024" s="152"/>
      <c r="E6024" s="153"/>
    </row>
    <row r="6025" spans="1:5" ht="30" x14ac:dyDescent="0.4">
      <c r="A6025" s="70" t="s">
        <v>2814</v>
      </c>
      <c r="B6025" s="155" t="s">
        <v>2990</v>
      </c>
      <c r="C6025" s="154"/>
      <c r="D6025" s="72"/>
      <c r="E6025" s="73"/>
    </row>
    <row r="6026" spans="1:5" ht="15.75" thickBot="1" x14ac:dyDescent="0.3">
      <c r="A6026" s="74"/>
      <c r="B6026" s="75"/>
      <c r="C6026" s="75"/>
      <c r="D6026" s="75"/>
      <c r="E6026" s="76"/>
    </row>
    <row r="6027" spans="1:5" ht="15.75" thickBot="1" x14ac:dyDescent="0.3">
      <c r="A6027" s="77" t="s">
        <v>2816</v>
      </c>
      <c r="B6027" s="78" t="s">
        <v>2817</v>
      </c>
      <c r="C6027" s="79" t="s">
        <v>2818</v>
      </c>
      <c r="D6027" s="79" t="s">
        <v>2819</v>
      </c>
      <c r="E6027" s="80" t="s">
        <v>2820</v>
      </c>
    </row>
    <row r="6028" spans="1:5" ht="15.75" x14ac:dyDescent="0.25">
      <c r="A6028" s="81" t="s">
        <v>1752</v>
      </c>
      <c r="B6028" s="166">
        <v>0.15</v>
      </c>
      <c r="C6028" s="167"/>
      <c r="D6028" s="168">
        <f t="shared" ref="D6028:D6044" si="214">IF($A6028&lt;&gt;"",VLOOKUP($A6028,PRODUITS_ET_RECETTES,4,FALSE),"")</f>
        <v>4.1629955947136565</v>
      </c>
      <c r="E6028" s="169">
        <f t="shared" ref="E6028:E6046" si="215">SUM(B6028*D6028)</f>
        <v>0.62444933920704848</v>
      </c>
    </row>
    <row r="6029" spans="1:5" ht="15.75" x14ac:dyDescent="0.25">
      <c r="A6029" s="81" t="s">
        <v>2347</v>
      </c>
      <c r="B6029" s="90">
        <v>0.05</v>
      </c>
      <c r="C6029" s="170"/>
      <c r="D6029" s="92">
        <f t="shared" si="214"/>
        <v>1.5</v>
      </c>
      <c r="E6029" s="92">
        <f t="shared" si="215"/>
        <v>7.5000000000000011E-2</v>
      </c>
    </row>
    <row r="6030" spans="1:5" ht="15.75" x14ac:dyDescent="0.25">
      <c r="A6030" s="81" t="s">
        <v>1106</v>
      </c>
      <c r="B6030" s="166">
        <v>0.02</v>
      </c>
      <c r="C6030" s="167"/>
      <c r="D6030" s="168">
        <f t="shared" si="214"/>
        <v>6.666666666666667</v>
      </c>
      <c r="E6030" s="169">
        <f t="shared" si="215"/>
        <v>0.13333333333333333</v>
      </c>
    </row>
    <row r="6031" spans="1:5" ht="15.75" x14ac:dyDescent="0.25">
      <c r="A6031" s="81" t="s">
        <v>2209</v>
      </c>
      <c r="B6031" s="90">
        <v>4.0000000000000001E-3</v>
      </c>
      <c r="C6031" s="170"/>
      <c r="D6031" s="92">
        <f t="shared" si="214"/>
        <v>1.5250000000000001</v>
      </c>
      <c r="E6031" s="92">
        <f t="shared" si="215"/>
        <v>6.1000000000000004E-3</v>
      </c>
    </row>
    <row r="6032" spans="1:5" ht="15.75" x14ac:dyDescent="0.25">
      <c r="A6032" s="81" t="s">
        <v>1729</v>
      </c>
      <c r="B6032" s="166">
        <v>1E-3</v>
      </c>
      <c r="C6032" s="167"/>
      <c r="D6032" s="168">
        <f t="shared" si="214"/>
        <v>35.314814814814817</v>
      </c>
      <c r="E6032" s="169">
        <f t="shared" si="215"/>
        <v>3.531481481481482E-2</v>
      </c>
    </row>
    <row r="6033" spans="1:5" ht="15.75" x14ac:dyDescent="0.25">
      <c r="A6033" s="81" t="s">
        <v>2454</v>
      </c>
      <c r="B6033" s="90"/>
      <c r="C6033" s="170"/>
      <c r="D6033" s="92">
        <f t="shared" si="214"/>
        <v>0</v>
      </c>
      <c r="E6033" s="92">
        <f t="shared" si="215"/>
        <v>0</v>
      </c>
    </row>
    <row r="6034" spans="1:5" ht="15.75" x14ac:dyDescent="0.25">
      <c r="A6034" s="81" t="s">
        <v>2454</v>
      </c>
      <c r="B6034" s="166"/>
      <c r="C6034" s="167"/>
      <c r="D6034" s="168">
        <f t="shared" si="214"/>
        <v>0</v>
      </c>
      <c r="E6034" s="169">
        <f t="shared" si="215"/>
        <v>0</v>
      </c>
    </row>
    <row r="6035" spans="1:5" ht="15.75" x14ac:dyDescent="0.25">
      <c r="A6035" s="81" t="s">
        <v>2454</v>
      </c>
      <c r="B6035" s="90"/>
      <c r="C6035" s="170"/>
      <c r="D6035" s="92">
        <f t="shared" si="214"/>
        <v>0</v>
      </c>
      <c r="E6035" s="92">
        <f t="shared" si="215"/>
        <v>0</v>
      </c>
    </row>
    <row r="6036" spans="1:5" ht="15.75" x14ac:dyDescent="0.25">
      <c r="A6036" s="81" t="s">
        <v>2454</v>
      </c>
      <c r="B6036" s="166"/>
      <c r="C6036" s="167"/>
      <c r="D6036" s="168">
        <f t="shared" si="214"/>
        <v>0</v>
      </c>
      <c r="E6036" s="169">
        <f t="shared" si="215"/>
        <v>0</v>
      </c>
    </row>
    <row r="6037" spans="1:5" ht="15.75" x14ac:dyDescent="0.25">
      <c r="A6037" s="81" t="s">
        <v>2454</v>
      </c>
      <c r="B6037" s="90"/>
      <c r="C6037" s="170"/>
      <c r="D6037" s="92">
        <f t="shared" si="214"/>
        <v>0</v>
      </c>
      <c r="E6037" s="92">
        <f t="shared" si="215"/>
        <v>0</v>
      </c>
    </row>
    <row r="6038" spans="1:5" ht="15.75" x14ac:dyDescent="0.25">
      <c r="A6038" s="81" t="s">
        <v>2454</v>
      </c>
      <c r="B6038" s="166"/>
      <c r="C6038" s="167"/>
      <c r="D6038" s="168">
        <f t="shared" si="214"/>
        <v>0</v>
      </c>
      <c r="E6038" s="169">
        <f t="shared" si="215"/>
        <v>0</v>
      </c>
    </row>
    <row r="6039" spans="1:5" ht="15.75" x14ac:dyDescent="0.25">
      <c r="A6039" s="81" t="s">
        <v>2454</v>
      </c>
      <c r="B6039" s="90"/>
      <c r="C6039" s="170"/>
      <c r="D6039" s="92">
        <f t="shared" si="214"/>
        <v>0</v>
      </c>
      <c r="E6039" s="92">
        <f t="shared" si="215"/>
        <v>0</v>
      </c>
    </row>
    <row r="6040" spans="1:5" ht="15.75" x14ac:dyDescent="0.25">
      <c r="A6040" s="81" t="s">
        <v>2454</v>
      </c>
      <c r="B6040" s="166"/>
      <c r="C6040" s="167"/>
      <c r="D6040" s="168">
        <f t="shared" si="214"/>
        <v>0</v>
      </c>
      <c r="E6040" s="169">
        <f t="shared" si="215"/>
        <v>0</v>
      </c>
    </row>
    <row r="6041" spans="1:5" ht="15.75" x14ac:dyDescent="0.25">
      <c r="A6041" s="81" t="s">
        <v>2454</v>
      </c>
      <c r="B6041" s="90"/>
      <c r="C6041" s="170"/>
      <c r="D6041" s="92">
        <f t="shared" si="214"/>
        <v>0</v>
      </c>
      <c r="E6041" s="92">
        <f t="shared" si="215"/>
        <v>0</v>
      </c>
    </row>
    <row r="6042" spans="1:5" ht="15.75" x14ac:dyDescent="0.25">
      <c r="A6042" s="81" t="s">
        <v>2454</v>
      </c>
      <c r="B6042" s="166"/>
      <c r="C6042" s="167"/>
      <c r="D6042" s="168">
        <f t="shared" si="214"/>
        <v>0</v>
      </c>
      <c r="E6042" s="169">
        <f t="shared" si="215"/>
        <v>0</v>
      </c>
    </row>
    <row r="6043" spans="1:5" ht="15.75" x14ac:dyDescent="0.25">
      <c r="A6043" s="81" t="s">
        <v>2454</v>
      </c>
      <c r="B6043" s="90"/>
      <c r="C6043" s="170"/>
      <c r="D6043" s="92">
        <f t="shared" si="214"/>
        <v>0</v>
      </c>
      <c r="E6043" s="92">
        <f t="shared" si="215"/>
        <v>0</v>
      </c>
    </row>
    <row r="6044" spans="1:5" ht="15.75" x14ac:dyDescent="0.25">
      <c r="A6044" s="81" t="s">
        <v>2454</v>
      </c>
      <c r="B6044" s="166"/>
      <c r="C6044" s="167"/>
      <c r="D6044" s="168">
        <f t="shared" si="214"/>
        <v>0</v>
      </c>
      <c r="E6044" s="169">
        <f t="shared" si="215"/>
        <v>0</v>
      </c>
    </row>
    <row r="6045" spans="1:5" ht="15.75" x14ac:dyDescent="0.25">
      <c r="A6045" s="81" t="s">
        <v>2454</v>
      </c>
      <c r="B6045" s="90"/>
      <c r="C6045" s="170"/>
      <c r="D6045" s="92"/>
      <c r="E6045" s="92">
        <f t="shared" si="215"/>
        <v>0</v>
      </c>
    </row>
    <row r="6046" spans="1:5" ht="16.5" thickBot="1" x14ac:dyDescent="0.3">
      <c r="A6046" s="81" t="s">
        <v>2454</v>
      </c>
      <c r="B6046" s="166"/>
      <c r="C6046" s="167"/>
      <c r="D6046" s="168"/>
      <c r="E6046" s="169">
        <f t="shared" si="215"/>
        <v>0</v>
      </c>
    </row>
    <row r="6047" spans="1:5" ht="16.5" thickBot="1" x14ac:dyDescent="0.3">
      <c r="A6047" s="96" t="s">
        <v>2821</v>
      </c>
      <c r="B6047" s="97"/>
      <c r="C6047" s="97"/>
      <c r="D6047" s="98" t="s">
        <v>2822</v>
      </c>
      <c r="E6047" s="99">
        <v>1</v>
      </c>
    </row>
    <row r="6048" spans="1:5" ht="15.75" x14ac:dyDescent="0.25">
      <c r="A6048" s="100"/>
      <c r="B6048" s="97"/>
      <c r="C6048" s="101"/>
      <c r="D6048" s="102" t="s">
        <v>2823</v>
      </c>
      <c r="E6048" s="103" t="s">
        <v>2551</v>
      </c>
    </row>
    <row r="6049" spans="1:5" ht="15.75" x14ac:dyDescent="0.25">
      <c r="A6049" s="104"/>
      <c r="B6049" s="105"/>
      <c r="C6049" s="106"/>
      <c r="D6049" s="102" t="s">
        <v>2824</v>
      </c>
      <c r="E6049" s="107" t="s">
        <v>2825</v>
      </c>
    </row>
    <row r="6050" spans="1:5" ht="15.75" x14ac:dyDescent="0.25">
      <c r="A6050" s="108"/>
      <c r="B6050" s="105"/>
      <c r="C6050" s="106"/>
      <c r="D6050" s="102"/>
      <c r="E6050" s="109"/>
    </row>
    <row r="6051" spans="1:5" ht="16.5" thickBot="1" x14ac:dyDescent="0.3">
      <c r="A6051" s="108"/>
      <c r="B6051" s="105"/>
      <c r="C6051" s="106"/>
      <c r="D6051" s="110"/>
      <c r="E6051" s="111"/>
    </row>
    <row r="6052" spans="1:5" ht="15.75" x14ac:dyDescent="0.25">
      <c r="A6052" s="112"/>
      <c r="B6052" s="113"/>
      <c r="C6052" s="114"/>
      <c r="D6052" s="115" t="s">
        <v>2826</v>
      </c>
      <c r="E6052" s="116"/>
    </row>
    <row r="6053" spans="1:5" ht="15.75" x14ac:dyDescent="0.25">
      <c r="A6053" s="104"/>
      <c r="B6053" s="117"/>
      <c r="C6053" s="118"/>
      <c r="D6053" s="119" t="s">
        <v>2827</v>
      </c>
      <c r="E6053" s="120"/>
    </row>
    <row r="6054" spans="1:5" ht="15.75" x14ac:dyDescent="0.25">
      <c r="A6054" s="104"/>
      <c r="B6054" s="117"/>
      <c r="C6054" s="118"/>
      <c r="D6054" s="119" t="s">
        <v>2828</v>
      </c>
      <c r="E6054" s="120"/>
    </row>
    <row r="6055" spans="1:5" ht="15.75" x14ac:dyDescent="0.25">
      <c r="A6055" s="104"/>
      <c r="B6055" s="117"/>
      <c r="C6055" s="118"/>
      <c r="D6055" s="119"/>
      <c r="E6055" s="120"/>
    </row>
    <row r="6056" spans="1:5" ht="15.75" x14ac:dyDescent="0.25">
      <c r="A6056" s="121"/>
      <c r="B6056" s="117"/>
      <c r="C6056" s="118"/>
      <c r="D6056" s="119"/>
      <c r="E6056" s="120"/>
    </row>
    <row r="6057" spans="1:5" x14ac:dyDescent="0.25">
      <c r="A6057" s="121"/>
      <c r="B6057" s="122"/>
      <c r="C6057" s="123"/>
      <c r="D6057" s="122"/>
      <c r="E6057" s="123"/>
    </row>
    <row r="6058" spans="1:5" x14ac:dyDescent="0.25">
      <c r="A6058" s="121"/>
      <c r="B6058" s="122"/>
      <c r="C6058" s="123"/>
      <c r="D6058" s="122"/>
      <c r="E6058" s="123"/>
    </row>
    <row r="6059" spans="1:5" ht="15.75" thickBot="1" x14ac:dyDescent="0.3">
      <c r="A6059" s="121"/>
      <c r="B6059" s="122"/>
      <c r="C6059" s="123"/>
      <c r="D6059" s="124"/>
      <c r="E6059" s="125"/>
    </row>
    <row r="6060" spans="1:5" ht="15.75" x14ac:dyDescent="0.25">
      <c r="A6060" s="121"/>
      <c r="B6060" s="122"/>
      <c r="C6060" s="123"/>
      <c r="D6060" s="126" t="s">
        <v>2829</v>
      </c>
      <c r="E6060" s="123"/>
    </row>
    <row r="6061" spans="1:5" x14ac:dyDescent="0.25">
      <c r="A6061" s="121"/>
      <c r="B6061" s="122"/>
      <c r="C6061" s="123"/>
      <c r="D6061" s="122"/>
      <c r="E6061" s="123"/>
    </row>
    <row r="6062" spans="1:5" x14ac:dyDescent="0.25">
      <c r="A6062" s="121"/>
      <c r="B6062" s="122"/>
      <c r="C6062" s="123"/>
      <c r="D6062" s="122" t="s">
        <v>2830</v>
      </c>
      <c r="E6062" s="123"/>
    </row>
    <row r="6063" spans="1:5" ht="15.75" thickBot="1" x14ac:dyDescent="0.3">
      <c r="A6063" s="127"/>
      <c r="B6063" s="124"/>
      <c r="C6063" s="125"/>
      <c r="D6063" s="122" t="s">
        <v>2831</v>
      </c>
      <c r="E6063" s="123"/>
    </row>
    <row r="6064" spans="1:5" ht="15.75" x14ac:dyDescent="0.25">
      <c r="A6064" s="128" t="s">
        <v>2832</v>
      </c>
      <c r="B6064" s="129"/>
      <c r="C6064" s="129"/>
      <c r="D6064" s="121" t="s">
        <v>2833</v>
      </c>
      <c r="E6064" s="123"/>
    </row>
    <row r="6065" spans="1:5" ht="15.75" x14ac:dyDescent="0.25">
      <c r="A6065" s="130"/>
      <c r="B6065" s="131"/>
      <c r="C6065" s="131"/>
      <c r="D6065" s="132" t="s">
        <v>2834</v>
      </c>
      <c r="E6065" s="120"/>
    </row>
    <row r="6066" spans="1:5" ht="77.25" x14ac:dyDescent="0.25">
      <c r="A6066" s="130"/>
      <c r="B6066" s="131"/>
      <c r="C6066" s="131"/>
      <c r="D6066" s="133" t="s">
        <v>2835</v>
      </c>
      <c r="E6066" s="134"/>
    </row>
    <row r="6067" spans="1:5" x14ac:dyDescent="0.25">
      <c r="A6067" s="130"/>
      <c r="B6067" s="129"/>
      <c r="C6067" s="129"/>
      <c r="D6067" s="135" t="s">
        <v>2836</v>
      </c>
      <c r="E6067" s="136"/>
    </row>
    <row r="6068" spans="1:5" x14ac:dyDescent="0.25">
      <c r="A6068" s="130"/>
      <c r="B6068" s="129"/>
      <c r="C6068" s="129"/>
      <c r="D6068" s="137"/>
      <c r="E6068" s="136"/>
    </row>
    <row r="6069" spans="1:5" x14ac:dyDescent="0.25">
      <c r="A6069" s="130"/>
      <c r="B6069" s="129"/>
      <c r="C6069" s="129"/>
      <c r="D6069" s="121"/>
      <c r="E6069" s="123"/>
    </row>
    <row r="6070" spans="1:5" x14ac:dyDescent="0.25">
      <c r="A6070" s="130"/>
      <c r="B6070" s="129"/>
      <c r="C6070" s="129"/>
      <c r="D6070" s="121"/>
      <c r="E6070" s="123"/>
    </row>
    <row r="6071" spans="1:5" x14ac:dyDescent="0.25">
      <c r="A6071" s="130"/>
      <c r="B6071" s="129"/>
      <c r="C6071" s="129"/>
      <c r="D6071" s="121"/>
      <c r="E6071" s="123"/>
    </row>
    <row r="6072" spans="1:5" ht="15.75" thickBot="1" x14ac:dyDescent="0.3">
      <c r="A6072" s="130"/>
      <c r="B6072" s="129"/>
      <c r="C6072" s="129"/>
      <c r="D6072" s="121"/>
      <c r="E6072" s="123"/>
    </row>
    <row r="6073" spans="1:5" ht="15.75" x14ac:dyDescent="0.25">
      <c r="A6073" s="130"/>
      <c r="B6073" s="129"/>
      <c r="C6073" s="129"/>
      <c r="D6073" s="138" t="s">
        <v>2837</v>
      </c>
      <c r="E6073" s="139">
        <f>SUM(E6028:E6046)</f>
        <v>0.87419748735519653</v>
      </c>
    </row>
    <row r="6074" spans="1:5" ht="15.75" x14ac:dyDescent="0.25">
      <c r="A6074" s="130"/>
      <c r="B6074" s="129"/>
      <c r="C6074" s="129"/>
      <c r="D6074" s="138" t="s">
        <v>2822</v>
      </c>
      <c r="E6074" s="140">
        <v>1</v>
      </c>
    </row>
    <row r="6075" spans="1:5" ht="15.75" x14ac:dyDescent="0.25">
      <c r="A6075" s="130"/>
      <c r="B6075" s="129"/>
      <c r="C6075" s="129"/>
      <c r="D6075" s="138" t="s">
        <v>2838</v>
      </c>
      <c r="E6075" s="141">
        <f>E6073/E6074</f>
        <v>0.87419748735519653</v>
      </c>
    </row>
    <row r="6076" spans="1:5" ht="15.75" x14ac:dyDescent="0.25">
      <c r="A6076" s="130"/>
      <c r="B6076" s="129"/>
      <c r="C6076" s="129"/>
      <c r="D6076" s="138" t="s">
        <v>2839</v>
      </c>
      <c r="E6076" s="141">
        <v>0.15</v>
      </c>
    </row>
    <row r="6077" spans="1:5" ht="15.75" x14ac:dyDescent="0.25">
      <c r="A6077" s="130"/>
      <c r="B6077" s="129"/>
      <c r="C6077" s="129"/>
      <c r="D6077" s="138" t="s">
        <v>2840</v>
      </c>
      <c r="E6077" s="141">
        <f>E6075+E6076</f>
        <v>1.0241974873551964</v>
      </c>
    </row>
    <row r="6078" spans="1:5" ht="15.75" x14ac:dyDescent="0.25">
      <c r="A6078" s="130"/>
      <c r="B6078" s="129"/>
      <c r="C6078" s="129"/>
      <c r="D6078" s="138" t="s">
        <v>2841</v>
      </c>
      <c r="E6078" s="142">
        <v>5</v>
      </c>
    </row>
    <row r="6079" spans="1:5" ht="16.5" thickBot="1" x14ac:dyDescent="0.3">
      <c r="A6079" s="143"/>
      <c r="B6079" s="144"/>
      <c r="C6079" s="144"/>
      <c r="D6079" s="138" t="s">
        <v>2842</v>
      </c>
      <c r="E6079" s="145">
        <f>E6077/E6078</f>
        <v>0.2048394974710393</v>
      </c>
    </row>
    <row r="6080" spans="1:5" ht="15.75" thickBot="1" x14ac:dyDescent="0.3">
      <c r="A6080" s="146"/>
      <c r="B6080" s="147"/>
      <c r="C6080" s="148"/>
      <c r="D6080" s="148"/>
      <c r="E6080" s="149"/>
    </row>
    <row r="6081" spans="1:5" ht="15.75" thickBot="1" x14ac:dyDescent="0.3">
      <c r="A6081" s="146"/>
      <c r="B6081" s="147"/>
      <c r="C6081" s="148"/>
      <c r="D6081" s="148"/>
      <c r="E6081" s="149"/>
    </row>
    <row r="6082" spans="1:5" ht="30" x14ac:dyDescent="0.4">
      <c r="A6082" s="70" t="s">
        <v>2814</v>
      </c>
      <c r="B6082" s="155" t="s">
        <v>2991</v>
      </c>
      <c r="C6082" s="154"/>
      <c r="D6082" s="72"/>
      <c r="E6082" s="73"/>
    </row>
    <row r="6083" spans="1:5" ht="15.75" thickBot="1" x14ac:dyDescent="0.3">
      <c r="A6083" s="74"/>
      <c r="B6083" s="75"/>
      <c r="C6083" s="75"/>
      <c r="D6083" s="75"/>
      <c r="E6083" s="76"/>
    </row>
    <row r="6084" spans="1:5" ht="15.75" thickBot="1" x14ac:dyDescent="0.3">
      <c r="A6084" s="77" t="s">
        <v>2816</v>
      </c>
      <c r="B6084" s="78" t="s">
        <v>2817</v>
      </c>
      <c r="C6084" s="79" t="s">
        <v>2818</v>
      </c>
      <c r="D6084" s="79" t="s">
        <v>2819</v>
      </c>
      <c r="E6084" s="80" t="s">
        <v>2820</v>
      </c>
    </row>
    <row r="6085" spans="1:5" ht="15.75" x14ac:dyDescent="0.25">
      <c r="A6085" s="81" t="s">
        <v>2454</v>
      </c>
      <c r="B6085" s="166"/>
      <c r="C6085" s="167"/>
      <c r="D6085" s="168">
        <f t="shared" ref="D6085:D6101" si="216">IF($A6085&lt;&gt;"",VLOOKUP($A6085,PRODUITS_ET_RECETTES,4,FALSE),"")</f>
        <v>0</v>
      </c>
      <c r="E6085" s="169">
        <f t="shared" ref="E6085:E6103" si="217">SUM(B6085*D6085)</f>
        <v>0</v>
      </c>
    </row>
    <row r="6086" spans="1:5" ht="15.75" x14ac:dyDescent="0.25">
      <c r="A6086" s="81" t="s">
        <v>2454</v>
      </c>
      <c r="B6086" s="90"/>
      <c r="C6086" s="170"/>
      <c r="D6086" s="92">
        <f t="shared" si="216"/>
        <v>0</v>
      </c>
      <c r="E6086" s="92">
        <f t="shared" si="217"/>
        <v>0</v>
      </c>
    </row>
    <row r="6087" spans="1:5" ht="15.75" x14ac:dyDescent="0.25">
      <c r="A6087" s="81" t="s">
        <v>2454</v>
      </c>
      <c r="B6087" s="166"/>
      <c r="C6087" s="167"/>
      <c r="D6087" s="168">
        <f t="shared" si="216"/>
        <v>0</v>
      </c>
      <c r="E6087" s="169">
        <f t="shared" si="217"/>
        <v>0</v>
      </c>
    </row>
    <row r="6088" spans="1:5" ht="15.75" x14ac:dyDescent="0.25">
      <c r="A6088" s="81" t="s">
        <v>2454</v>
      </c>
      <c r="B6088" s="90"/>
      <c r="C6088" s="170"/>
      <c r="D6088" s="92">
        <f t="shared" si="216"/>
        <v>0</v>
      </c>
      <c r="E6088" s="92">
        <f t="shared" si="217"/>
        <v>0</v>
      </c>
    </row>
    <row r="6089" spans="1:5" ht="15.75" x14ac:dyDescent="0.25">
      <c r="A6089" s="81" t="s">
        <v>2454</v>
      </c>
      <c r="B6089" s="166"/>
      <c r="C6089" s="167"/>
      <c r="D6089" s="168">
        <f t="shared" si="216"/>
        <v>0</v>
      </c>
      <c r="E6089" s="169">
        <f t="shared" si="217"/>
        <v>0</v>
      </c>
    </row>
    <row r="6090" spans="1:5" ht="15.75" x14ac:dyDescent="0.25">
      <c r="A6090" s="81" t="s">
        <v>2454</v>
      </c>
      <c r="B6090" s="90"/>
      <c r="C6090" s="170"/>
      <c r="D6090" s="92">
        <f t="shared" si="216"/>
        <v>0</v>
      </c>
      <c r="E6090" s="92">
        <f t="shared" si="217"/>
        <v>0</v>
      </c>
    </row>
    <row r="6091" spans="1:5" ht="15.75" x14ac:dyDescent="0.25">
      <c r="A6091" s="81" t="s">
        <v>2454</v>
      </c>
      <c r="B6091" s="166"/>
      <c r="C6091" s="167"/>
      <c r="D6091" s="168">
        <f t="shared" si="216"/>
        <v>0</v>
      </c>
      <c r="E6091" s="169">
        <f t="shared" si="217"/>
        <v>0</v>
      </c>
    </row>
    <row r="6092" spans="1:5" ht="15.75" x14ac:dyDescent="0.25">
      <c r="A6092" s="81" t="s">
        <v>2454</v>
      </c>
      <c r="B6092" s="90"/>
      <c r="C6092" s="170"/>
      <c r="D6092" s="92">
        <f t="shared" si="216"/>
        <v>0</v>
      </c>
      <c r="E6092" s="92">
        <f t="shared" si="217"/>
        <v>0</v>
      </c>
    </row>
    <row r="6093" spans="1:5" ht="15.75" x14ac:dyDescent="0.25">
      <c r="A6093" s="81" t="s">
        <v>2454</v>
      </c>
      <c r="B6093" s="166"/>
      <c r="C6093" s="167"/>
      <c r="D6093" s="168">
        <f t="shared" si="216"/>
        <v>0</v>
      </c>
      <c r="E6093" s="169">
        <f t="shared" si="217"/>
        <v>0</v>
      </c>
    </row>
    <row r="6094" spans="1:5" ht="15.75" x14ac:dyDescent="0.25">
      <c r="A6094" s="81" t="s">
        <v>2454</v>
      </c>
      <c r="B6094" s="90"/>
      <c r="C6094" s="170"/>
      <c r="D6094" s="92">
        <f t="shared" si="216"/>
        <v>0</v>
      </c>
      <c r="E6094" s="92">
        <f t="shared" si="217"/>
        <v>0</v>
      </c>
    </row>
    <row r="6095" spans="1:5" ht="15.75" x14ac:dyDescent="0.25">
      <c r="A6095" s="81" t="s">
        <v>2454</v>
      </c>
      <c r="B6095" s="166"/>
      <c r="C6095" s="167"/>
      <c r="D6095" s="168">
        <f t="shared" si="216"/>
        <v>0</v>
      </c>
      <c r="E6095" s="169">
        <f t="shared" si="217"/>
        <v>0</v>
      </c>
    </row>
    <row r="6096" spans="1:5" ht="15.75" x14ac:dyDescent="0.25">
      <c r="A6096" s="81" t="s">
        <v>2454</v>
      </c>
      <c r="B6096" s="90"/>
      <c r="C6096" s="170"/>
      <c r="D6096" s="92">
        <f t="shared" si="216"/>
        <v>0</v>
      </c>
      <c r="E6096" s="92">
        <f t="shared" si="217"/>
        <v>0</v>
      </c>
    </row>
    <row r="6097" spans="1:5" ht="15.75" x14ac:dyDescent="0.25">
      <c r="A6097" s="81" t="s">
        <v>2454</v>
      </c>
      <c r="B6097" s="166"/>
      <c r="C6097" s="167"/>
      <c r="D6097" s="168">
        <f t="shared" si="216"/>
        <v>0</v>
      </c>
      <c r="E6097" s="169">
        <f t="shared" si="217"/>
        <v>0</v>
      </c>
    </row>
    <row r="6098" spans="1:5" ht="15.75" x14ac:dyDescent="0.25">
      <c r="A6098" s="81" t="s">
        <v>2454</v>
      </c>
      <c r="B6098" s="90"/>
      <c r="C6098" s="170"/>
      <c r="D6098" s="92">
        <f t="shared" si="216"/>
        <v>0</v>
      </c>
      <c r="E6098" s="92">
        <f t="shared" si="217"/>
        <v>0</v>
      </c>
    </row>
    <row r="6099" spans="1:5" ht="15.75" x14ac:dyDescent="0.25">
      <c r="A6099" s="81" t="s">
        <v>2454</v>
      </c>
      <c r="B6099" s="166"/>
      <c r="C6099" s="167"/>
      <c r="D6099" s="168">
        <f t="shared" si="216"/>
        <v>0</v>
      </c>
      <c r="E6099" s="169">
        <f t="shared" si="217"/>
        <v>0</v>
      </c>
    </row>
    <row r="6100" spans="1:5" ht="15.75" x14ac:dyDescent="0.25">
      <c r="A6100" s="81" t="s">
        <v>2454</v>
      </c>
      <c r="B6100" s="90"/>
      <c r="C6100" s="170"/>
      <c r="D6100" s="92">
        <f t="shared" si="216"/>
        <v>0</v>
      </c>
      <c r="E6100" s="92">
        <f t="shared" si="217"/>
        <v>0</v>
      </c>
    </row>
    <row r="6101" spans="1:5" ht="15.75" x14ac:dyDescent="0.25">
      <c r="A6101" s="81" t="s">
        <v>2454</v>
      </c>
      <c r="B6101" s="166"/>
      <c r="C6101" s="167"/>
      <c r="D6101" s="168">
        <f t="shared" si="216"/>
        <v>0</v>
      </c>
      <c r="E6101" s="169">
        <f t="shared" si="217"/>
        <v>0</v>
      </c>
    </row>
    <row r="6102" spans="1:5" ht="15.75" x14ac:dyDescent="0.25">
      <c r="A6102" s="81" t="s">
        <v>2454</v>
      </c>
      <c r="B6102" s="90"/>
      <c r="C6102" s="170"/>
      <c r="D6102" s="92"/>
      <c r="E6102" s="92">
        <f t="shared" si="217"/>
        <v>0</v>
      </c>
    </row>
    <row r="6103" spans="1:5" ht="16.5" thickBot="1" x14ac:dyDescent="0.3">
      <c r="A6103" s="81" t="s">
        <v>2454</v>
      </c>
      <c r="B6103" s="166"/>
      <c r="C6103" s="167"/>
      <c r="D6103" s="168"/>
      <c r="E6103" s="169">
        <f t="shared" si="217"/>
        <v>0</v>
      </c>
    </row>
    <row r="6104" spans="1:5" ht="16.5" thickBot="1" x14ac:dyDescent="0.3">
      <c r="A6104" s="96" t="s">
        <v>2821</v>
      </c>
      <c r="B6104" s="97"/>
      <c r="C6104" s="97"/>
      <c r="D6104" s="98" t="s">
        <v>2822</v>
      </c>
      <c r="E6104" s="99">
        <v>1</v>
      </c>
    </row>
    <row r="6105" spans="1:5" ht="15.75" x14ac:dyDescent="0.25">
      <c r="A6105" s="100"/>
      <c r="B6105" s="97"/>
      <c r="C6105" s="101"/>
      <c r="D6105" s="102" t="s">
        <v>2823</v>
      </c>
      <c r="E6105" s="103" t="s">
        <v>2551</v>
      </c>
    </row>
    <row r="6106" spans="1:5" ht="15.75" x14ac:dyDescent="0.25">
      <c r="A6106" s="104"/>
      <c r="B6106" s="105"/>
      <c r="C6106" s="106"/>
      <c r="D6106" s="102" t="s">
        <v>2824</v>
      </c>
      <c r="E6106" s="107" t="s">
        <v>2825</v>
      </c>
    </row>
    <row r="6107" spans="1:5" ht="15.75" x14ac:dyDescent="0.25">
      <c r="A6107" s="108"/>
      <c r="B6107" s="105"/>
      <c r="C6107" s="106"/>
      <c r="D6107" s="102"/>
      <c r="E6107" s="109"/>
    </row>
    <row r="6108" spans="1:5" ht="16.5" thickBot="1" x14ac:dyDescent="0.3">
      <c r="A6108" s="108"/>
      <c r="B6108" s="105"/>
      <c r="C6108" s="106"/>
      <c r="D6108" s="110"/>
      <c r="E6108" s="111"/>
    </row>
    <row r="6109" spans="1:5" ht="15.75" x14ac:dyDescent="0.25">
      <c r="A6109" s="112"/>
      <c r="B6109" s="113"/>
      <c r="C6109" s="114"/>
      <c r="D6109" s="115" t="s">
        <v>2826</v>
      </c>
      <c r="E6109" s="116"/>
    </row>
    <row r="6110" spans="1:5" ht="15.75" x14ac:dyDescent="0.25">
      <c r="A6110" s="104"/>
      <c r="B6110" s="117"/>
      <c r="C6110" s="118"/>
      <c r="D6110" s="119" t="s">
        <v>2827</v>
      </c>
      <c r="E6110" s="120"/>
    </row>
    <row r="6111" spans="1:5" ht="15.75" x14ac:dyDescent="0.25">
      <c r="A6111" s="104"/>
      <c r="B6111" s="117"/>
      <c r="C6111" s="118"/>
      <c r="D6111" s="119" t="s">
        <v>2828</v>
      </c>
      <c r="E6111" s="120"/>
    </row>
    <row r="6112" spans="1:5" ht="15.75" x14ac:dyDescent="0.25">
      <c r="A6112" s="104"/>
      <c r="B6112" s="117"/>
      <c r="C6112" s="118"/>
      <c r="D6112" s="119"/>
      <c r="E6112" s="120"/>
    </row>
    <row r="6113" spans="1:5" ht="15.75" x14ac:dyDescent="0.25">
      <c r="A6113" s="121"/>
      <c r="B6113" s="117"/>
      <c r="C6113" s="118"/>
      <c r="D6113" s="119"/>
      <c r="E6113" s="120"/>
    </row>
    <row r="6114" spans="1:5" x14ac:dyDescent="0.25">
      <c r="A6114" s="121"/>
      <c r="B6114" s="122"/>
      <c r="C6114" s="123"/>
      <c r="D6114" s="122"/>
      <c r="E6114" s="123"/>
    </row>
    <row r="6115" spans="1:5" x14ac:dyDescent="0.25">
      <c r="A6115" s="121"/>
      <c r="B6115" s="122"/>
      <c r="C6115" s="123"/>
      <c r="D6115" s="122"/>
      <c r="E6115" s="123"/>
    </row>
    <row r="6116" spans="1:5" ht="15.75" thickBot="1" x14ac:dyDescent="0.3">
      <c r="A6116" s="121"/>
      <c r="B6116" s="122"/>
      <c r="C6116" s="123"/>
      <c r="D6116" s="124"/>
      <c r="E6116" s="125"/>
    </row>
    <row r="6117" spans="1:5" ht="15.75" x14ac:dyDescent="0.25">
      <c r="A6117" s="121"/>
      <c r="B6117" s="122"/>
      <c r="C6117" s="123"/>
      <c r="D6117" s="126" t="s">
        <v>2829</v>
      </c>
      <c r="E6117" s="123"/>
    </row>
    <row r="6118" spans="1:5" x14ac:dyDescent="0.25">
      <c r="A6118" s="121"/>
      <c r="B6118" s="122"/>
      <c r="C6118" s="123"/>
      <c r="D6118" s="122"/>
      <c r="E6118" s="123"/>
    </row>
    <row r="6119" spans="1:5" x14ac:dyDescent="0.25">
      <c r="A6119" s="121"/>
      <c r="B6119" s="122"/>
      <c r="C6119" s="123"/>
      <c r="D6119" s="122" t="s">
        <v>2830</v>
      </c>
      <c r="E6119" s="123"/>
    </row>
    <row r="6120" spans="1:5" ht="15.75" thickBot="1" x14ac:dyDescent="0.3">
      <c r="A6120" s="127"/>
      <c r="B6120" s="124"/>
      <c r="C6120" s="125"/>
      <c r="D6120" s="122" t="s">
        <v>2831</v>
      </c>
      <c r="E6120" s="123"/>
    </row>
    <row r="6121" spans="1:5" ht="15.75" x14ac:dyDescent="0.25">
      <c r="A6121" s="128" t="s">
        <v>2832</v>
      </c>
      <c r="B6121" s="129"/>
      <c r="C6121" s="129"/>
      <c r="D6121" s="121" t="s">
        <v>2833</v>
      </c>
      <c r="E6121" s="123"/>
    </row>
    <row r="6122" spans="1:5" ht="15.75" x14ac:dyDescent="0.25">
      <c r="A6122" s="130"/>
      <c r="B6122" s="131"/>
      <c r="C6122" s="131"/>
      <c r="D6122" s="132" t="s">
        <v>2834</v>
      </c>
      <c r="E6122" s="120"/>
    </row>
    <row r="6123" spans="1:5" ht="77.25" x14ac:dyDescent="0.25">
      <c r="A6123" s="130"/>
      <c r="B6123" s="131"/>
      <c r="C6123" s="131"/>
      <c r="D6123" s="133" t="s">
        <v>2835</v>
      </c>
      <c r="E6123" s="134"/>
    </row>
    <row r="6124" spans="1:5" x14ac:dyDescent="0.25">
      <c r="A6124" s="130"/>
      <c r="B6124" s="129"/>
      <c r="C6124" s="129"/>
      <c r="D6124" s="135" t="s">
        <v>2836</v>
      </c>
      <c r="E6124" s="136"/>
    </row>
    <row r="6125" spans="1:5" x14ac:dyDescent="0.25">
      <c r="A6125" s="130"/>
      <c r="B6125" s="129"/>
      <c r="C6125" s="129"/>
      <c r="D6125" s="137"/>
      <c r="E6125" s="136"/>
    </row>
    <row r="6126" spans="1:5" x14ac:dyDescent="0.25">
      <c r="A6126" s="130"/>
      <c r="B6126" s="129"/>
      <c r="C6126" s="129"/>
      <c r="D6126" s="121"/>
      <c r="E6126" s="123"/>
    </row>
    <row r="6127" spans="1:5" x14ac:dyDescent="0.25">
      <c r="A6127" s="130"/>
      <c r="B6127" s="129"/>
      <c r="C6127" s="129"/>
      <c r="D6127" s="121"/>
      <c r="E6127" s="123"/>
    </row>
    <row r="6128" spans="1:5" x14ac:dyDescent="0.25">
      <c r="A6128" s="130"/>
      <c r="B6128" s="129"/>
      <c r="C6128" s="129"/>
      <c r="D6128" s="121"/>
      <c r="E6128" s="123"/>
    </row>
    <row r="6129" spans="1:5" ht="15.75" thickBot="1" x14ac:dyDescent="0.3">
      <c r="A6129" s="130"/>
      <c r="B6129" s="129"/>
      <c r="C6129" s="129"/>
      <c r="D6129" s="121"/>
      <c r="E6129" s="123"/>
    </row>
    <row r="6130" spans="1:5" ht="15.75" x14ac:dyDescent="0.25">
      <c r="A6130" s="130"/>
      <c r="B6130" s="129"/>
      <c r="C6130" s="129"/>
      <c r="D6130" s="138" t="s">
        <v>2837</v>
      </c>
      <c r="E6130" s="139">
        <f>SUM(E6085:E6103)</f>
        <v>0</v>
      </c>
    </row>
    <row r="6131" spans="1:5" ht="15.75" x14ac:dyDescent="0.25">
      <c r="A6131" s="130"/>
      <c r="B6131" s="129"/>
      <c r="C6131" s="129"/>
      <c r="D6131" s="138" t="s">
        <v>2822</v>
      </c>
      <c r="E6131" s="140">
        <v>1</v>
      </c>
    </row>
    <row r="6132" spans="1:5" ht="15.75" x14ac:dyDescent="0.25">
      <c r="A6132" s="130"/>
      <c r="B6132" s="129"/>
      <c r="C6132" s="129"/>
      <c r="D6132" s="138" t="s">
        <v>2838</v>
      </c>
      <c r="E6132" s="141">
        <f>E6130/E6131</f>
        <v>0</v>
      </c>
    </row>
    <row r="6133" spans="1:5" ht="15.75" x14ac:dyDescent="0.25">
      <c r="A6133" s="130"/>
      <c r="B6133" s="129"/>
      <c r="C6133" s="129"/>
      <c r="D6133" s="138" t="s">
        <v>2839</v>
      </c>
      <c r="E6133" s="141">
        <v>0.15</v>
      </c>
    </row>
    <row r="6134" spans="1:5" ht="15.75" x14ac:dyDescent="0.25">
      <c r="A6134" s="130"/>
      <c r="B6134" s="129"/>
      <c r="C6134" s="129"/>
      <c r="D6134" s="138" t="s">
        <v>2840</v>
      </c>
      <c r="E6134" s="141">
        <f>E6132+E6133</f>
        <v>0.15</v>
      </c>
    </row>
    <row r="6135" spans="1:5" ht="15.75" x14ac:dyDescent="0.25">
      <c r="A6135" s="130"/>
      <c r="B6135" s="129"/>
      <c r="C6135" s="129"/>
      <c r="D6135" s="138" t="s">
        <v>2841</v>
      </c>
      <c r="E6135" s="142">
        <v>8</v>
      </c>
    </row>
    <row r="6136" spans="1:5" ht="16.5" thickBot="1" x14ac:dyDescent="0.3">
      <c r="A6136" s="143"/>
      <c r="B6136" s="144"/>
      <c r="C6136" s="144"/>
      <c r="D6136" s="138" t="s">
        <v>2842</v>
      </c>
      <c r="E6136" s="145">
        <f>E6134/E6135</f>
        <v>1.8749999999999999E-2</v>
      </c>
    </row>
    <row r="6137" spans="1:5" ht="15.75" thickBot="1" x14ac:dyDescent="0.3">
      <c r="A6137" s="146"/>
      <c r="B6137" s="147"/>
      <c r="C6137" s="148"/>
      <c r="D6137" s="148"/>
      <c r="E6137" s="149"/>
    </row>
    <row r="6138" spans="1:5" ht="15.75" thickBot="1" x14ac:dyDescent="0.3">
      <c r="A6138" s="146"/>
      <c r="B6138" s="147"/>
      <c r="C6138" s="148"/>
      <c r="D6138" s="148"/>
      <c r="E6138" s="149"/>
    </row>
    <row r="6139" spans="1:5" ht="30" x14ac:dyDescent="0.4">
      <c r="A6139" s="70" t="s">
        <v>2814</v>
      </c>
      <c r="B6139" s="155" t="s">
        <v>2992</v>
      </c>
      <c r="C6139" s="154"/>
      <c r="D6139" s="72"/>
      <c r="E6139" s="73"/>
    </row>
    <row r="6140" spans="1:5" ht="15.75" thickBot="1" x14ac:dyDescent="0.3">
      <c r="A6140" s="74"/>
      <c r="B6140" s="75"/>
      <c r="C6140" s="75"/>
      <c r="D6140" s="75"/>
      <c r="E6140" s="76"/>
    </row>
    <row r="6141" spans="1:5" ht="15.75" thickBot="1" x14ac:dyDescent="0.3">
      <c r="A6141" s="77" t="s">
        <v>2816</v>
      </c>
      <c r="B6141" s="78" t="s">
        <v>2817</v>
      </c>
      <c r="C6141" s="79" t="s">
        <v>2818</v>
      </c>
      <c r="D6141" s="79" t="s">
        <v>2819</v>
      </c>
      <c r="E6141" s="80" t="s">
        <v>2820</v>
      </c>
    </row>
    <row r="6142" spans="1:5" ht="15.75" x14ac:dyDescent="0.25">
      <c r="A6142" s="81" t="s">
        <v>2454</v>
      </c>
      <c r="B6142" s="166"/>
      <c r="C6142" s="167"/>
      <c r="D6142" s="168">
        <f t="shared" ref="D6142:D6158" si="218">IF($A6142&lt;&gt;"",VLOOKUP($A6142,PRODUITS_ET_RECETTES,4,FALSE),"")</f>
        <v>0</v>
      </c>
      <c r="E6142" s="169">
        <f t="shared" ref="E6142:E6160" si="219">SUM(B6142*D6142)</f>
        <v>0</v>
      </c>
    </row>
    <row r="6143" spans="1:5" ht="15.75" x14ac:dyDescent="0.25">
      <c r="A6143" s="81" t="s">
        <v>2454</v>
      </c>
      <c r="B6143" s="90"/>
      <c r="C6143" s="170"/>
      <c r="D6143" s="92">
        <f t="shared" si="218"/>
        <v>0</v>
      </c>
      <c r="E6143" s="92">
        <f t="shared" si="219"/>
        <v>0</v>
      </c>
    </row>
    <row r="6144" spans="1:5" ht="15.75" x14ac:dyDescent="0.25">
      <c r="A6144" s="81" t="s">
        <v>2454</v>
      </c>
      <c r="B6144" s="166"/>
      <c r="C6144" s="167"/>
      <c r="D6144" s="168">
        <f t="shared" si="218"/>
        <v>0</v>
      </c>
      <c r="E6144" s="169">
        <f t="shared" si="219"/>
        <v>0</v>
      </c>
    </row>
    <row r="6145" spans="1:5" ht="15.75" x14ac:dyDescent="0.25">
      <c r="A6145" s="81" t="s">
        <v>2454</v>
      </c>
      <c r="B6145" s="90"/>
      <c r="C6145" s="170"/>
      <c r="D6145" s="92">
        <f t="shared" si="218"/>
        <v>0</v>
      </c>
      <c r="E6145" s="92">
        <f t="shared" si="219"/>
        <v>0</v>
      </c>
    </row>
    <row r="6146" spans="1:5" ht="15.75" x14ac:dyDescent="0.25">
      <c r="A6146" s="81" t="s">
        <v>2454</v>
      </c>
      <c r="B6146" s="166"/>
      <c r="C6146" s="167"/>
      <c r="D6146" s="168">
        <f t="shared" si="218"/>
        <v>0</v>
      </c>
      <c r="E6146" s="169">
        <f t="shared" si="219"/>
        <v>0</v>
      </c>
    </row>
    <row r="6147" spans="1:5" ht="15.75" x14ac:dyDescent="0.25">
      <c r="A6147" s="81" t="s">
        <v>2454</v>
      </c>
      <c r="B6147" s="90"/>
      <c r="C6147" s="170"/>
      <c r="D6147" s="92">
        <f t="shared" si="218"/>
        <v>0</v>
      </c>
      <c r="E6147" s="92">
        <f t="shared" si="219"/>
        <v>0</v>
      </c>
    </row>
    <row r="6148" spans="1:5" ht="15.75" x14ac:dyDescent="0.25">
      <c r="A6148" s="81" t="s">
        <v>2454</v>
      </c>
      <c r="B6148" s="166"/>
      <c r="C6148" s="167"/>
      <c r="D6148" s="168">
        <f t="shared" si="218"/>
        <v>0</v>
      </c>
      <c r="E6148" s="169">
        <f t="shared" si="219"/>
        <v>0</v>
      </c>
    </row>
    <row r="6149" spans="1:5" ht="15.75" x14ac:dyDescent="0.25">
      <c r="A6149" s="81" t="s">
        <v>2454</v>
      </c>
      <c r="B6149" s="90"/>
      <c r="C6149" s="170"/>
      <c r="D6149" s="92">
        <f t="shared" si="218"/>
        <v>0</v>
      </c>
      <c r="E6149" s="92">
        <f t="shared" si="219"/>
        <v>0</v>
      </c>
    </row>
    <row r="6150" spans="1:5" ht="15.75" x14ac:dyDescent="0.25">
      <c r="A6150" s="81" t="s">
        <v>2454</v>
      </c>
      <c r="B6150" s="166"/>
      <c r="C6150" s="167"/>
      <c r="D6150" s="168">
        <f t="shared" si="218"/>
        <v>0</v>
      </c>
      <c r="E6150" s="169">
        <f t="shared" si="219"/>
        <v>0</v>
      </c>
    </row>
    <row r="6151" spans="1:5" ht="15.75" x14ac:dyDescent="0.25">
      <c r="A6151" s="81" t="s">
        <v>2454</v>
      </c>
      <c r="B6151" s="90"/>
      <c r="C6151" s="170"/>
      <c r="D6151" s="92">
        <f t="shared" si="218"/>
        <v>0</v>
      </c>
      <c r="E6151" s="92">
        <f t="shared" si="219"/>
        <v>0</v>
      </c>
    </row>
    <row r="6152" spans="1:5" ht="15.75" x14ac:dyDescent="0.25">
      <c r="A6152" s="81" t="s">
        <v>2454</v>
      </c>
      <c r="B6152" s="166"/>
      <c r="C6152" s="167"/>
      <c r="D6152" s="168">
        <f t="shared" si="218"/>
        <v>0</v>
      </c>
      <c r="E6152" s="169">
        <f t="shared" si="219"/>
        <v>0</v>
      </c>
    </row>
    <row r="6153" spans="1:5" ht="15.75" x14ac:dyDescent="0.25">
      <c r="A6153" s="81" t="s">
        <v>2454</v>
      </c>
      <c r="B6153" s="90"/>
      <c r="C6153" s="170"/>
      <c r="D6153" s="92">
        <f t="shared" si="218"/>
        <v>0</v>
      </c>
      <c r="E6153" s="92">
        <f t="shared" si="219"/>
        <v>0</v>
      </c>
    </row>
    <row r="6154" spans="1:5" ht="15.75" x14ac:dyDescent="0.25">
      <c r="A6154" s="81" t="s">
        <v>2454</v>
      </c>
      <c r="B6154" s="166"/>
      <c r="C6154" s="167"/>
      <c r="D6154" s="168">
        <f t="shared" si="218"/>
        <v>0</v>
      </c>
      <c r="E6154" s="169">
        <f t="shared" si="219"/>
        <v>0</v>
      </c>
    </row>
    <row r="6155" spans="1:5" ht="15.75" x14ac:dyDescent="0.25">
      <c r="A6155" s="81" t="s">
        <v>2454</v>
      </c>
      <c r="B6155" s="90"/>
      <c r="C6155" s="170"/>
      <c r="D6155" s="92">
        <f t="shared" si="218"/>
        <v>0</v>
      </c>
      <c r="E6155" s="92">
        <f t="shared" si="219"/>
        <v>0</v>
      </c>
    </row>
    <row r="6156" spans="1:5" ht="15.75" x14ac:dyDescent="0.25">
      <c r="A6156" s="81" t="s">
        <v>2454</v>
      </c>
      <c r="B6156" s="166"/>
      <c r="C6156" s="167"/>
      <c r="D6156" s="168">
        <f t="shared" si="218"/>
        <v>0</v>
      </c>
      <c r="E6156" s="169">
        <f t="shared" si="219"/>
        <v>0</v>
      </c>
    </row>
    <row r="6157" spans="1:5" ht="15.75" x14ac:dyDescent="0.25">
      <c r="A6157" s="81" t="s">
        <v>2454</v>
      </c>
      <c r="B6157" s="90"/>
      <c r="C6157" s="170"/>
      <c r="D6157" s="92">
        <f t="shared" si="218"/>
        <v>0</v>
      </c>
      <c r="E6157" s="92">
        <f t="shared" si="219"/>
        <v>0</v>
      </c>
    </row>
    <row r="6158" spans="1:5" ht="15.75" x14ac:dyDescent="0.25">
      <c r="A6158" s="81" t="s">
        <v>2454</v>
      </c>
      <c r="B6158" s="166"/>
      <c r="C6158" s="167"/>
      <c r="D6158" s="168">
        <f t="shared" si="218"/>
        <v>0</v>
      </c>
      <c r="E6158" s="169">
        <f t="shared" si="219"/>
        <v>0</v>
      </c>
    </row>
    <row r="6159" spans="1:5" ht="15.75" x14ac:dyDescent="0.25">
      <c r="A6159" s="81" t="s">
        <v>2454</v>
      </c>
      <c r="B6159" s="90"/>
      <c r="C6159" s="170"/>
      <c r="D6159" s="92"/>
      <c r="E6159" s="92">
        <f t="shared" si="219"/>
        <v>0</v>
      </c>
    </row>
    <row r="6160" spans="1:5" ht="16.5" thickBot="1" x14ac:dyDescent="0.3">
      <c r="A6160" s="81" t="s">
        <v>2454</v>
      </c>
      <c r="B6160" s="166"/>
      <c r="C6160" s="167"/>
      <c r="D6160" s="168"/>
      <c r="E6160" s="169">
        <f t="shared" si="219"/>
        <v>0</v>
      </c>
    </row>
    <row r="6161" spans="1:5" ht="16.5" thickBot="1" x14ac:dyDescent="0.3">
      <c r="A6161" s="96" t="s">
        <v>2821</v>
      </c>
      <c r="B6161" s="97"/>
      <c r="C6161" s="97"/>
      <c r="D6161" s="98" t="s">
        <v>2822</v>
      </c>
      <c r="E6161" s="99">
        <v>1</v>
      </c>
    </row>
    <row r="6162" spans="1:5" ht="15.75" x14ac:dyDescent="0.25">
      <c r="A6162" s="100"/>
      <c r="B6162" s="97"/>
      <c r="C6162" s="101"/>
      <c r="D6162" s="102" t="s">
        <v>2823</v>
      </c>
      <c r="E6162" s="103" t="s">
        <v>2551</v>
      </c>
    </row>
    <row r="6163" spans="1:5" ht="15.75" x14ac:dyDescent="0.25">
      <c r="A6163" s="104"/>
      <c r="B6163" s="105"/>
      <c r="C6163" s="106"/>
      <c r="D6163" s="102" t="s">
        <v>2824</v>
      </c>
      <c r="E6163" s="107" t="s">
        <v>2825</v>
      </c>
    </row>
    <row r="6164" spans="1:5" ht="15.75" x14ac:dyDescent="0.25">
      <c r="A6164" s="108"/>
      <c r="B6164" s="105"/>
      <c r="C6164" s="106"/>
      <c r="D6164" s="102"/>
      <c r="E6164" s="109"/>
    </row>
    <row r="6165" spans="1:5" ht="16.5" thickBot="1" x14ac:dyDescent="0.3">
      <c r="A6165" s="108"/>
      <c r="B6165" s="105"/>
      <c r="C6165" s="106"/>
      <c r="D6165" s="110"/>
      <c r="E6165" s="111"/>
    </row>
    <row r="6166" spans="1:5" ht="15.75" x14ac:dyDescent="0.25">
      <c r="A6166" s="112"/>
      <c r="B6166" s="113"/>
      <c r="C6166" s="114"/>
      <c r="D6166" s="115" t="s">
        <v>2826</v>
      </c>
      <c r="E6166" s="116"/>
    </row>
    <row r="6167" spans="1:5" ht="15.75" x14ac:dyDescent="0.25">
      <c r="A6167" s="104"/>
      <c r="B6167" s="117"/>
      <c r="C6167" s="118"/>
      <c r="D6167" s="119" t="s">
        <v>2827</v>
      </c>
      <c r="E6167" s="120"/>
    </row>
    <row r="6168" spans="1:5" ht="15.75" x14ac:dyDescent="0.25">
      <c r="A6168" s="104"/>
      <c r="B6168" s="117"/>
      <c r="C6168" s="118"/>
      <c r="D6168" s="119" t="s">
        <v>2828</v>
      </c>
      <c r="E6168" s="120"/>
    </row>
    <row r="6169" spans="1:5" ht="15.75" x14ac:dyDescent="0.25">
      <c r="A6169" s="104"/>
      <c r="B6169" s="117"/>
      <c r="C6169" s="118"/>
      <c r="D6169" s="119"/>
      <c r="E6169" s="120"/>
    </row>
    <row r="6170" spans="1:5" ht="15.75" x14ac:dyDescent="0.25">
      <c r="A6170" s="121"/>
      <c r="B6170" s="117"/>
      <c r="C6170" s="118"/>
      <c r="D6170" s="119"/>
      <c r="E6170" s="120"/>
    </row>
    <row r="6171" spans="1:5" x14ac:dyDescent="0.25">
      <c r="A6171" s="121"/>
      <c r="B6171" s="122"/>
      <c r="C6171" s="123"/>
      <c r="D6171" s="122"/>
      <c r="E6171" s="123"/>
    </row>
    <row r="6172" spans="1:5" x14ac:dyDescent="0.25">
      <c r="A6172" s="121"/>
      <c r="B6172" s="122"/>
      <c r="C6172" s="123"/>
      <c r="D6172" s="122"/>
      <c r="E6172" s="123"/>
    </row>
    <row r="6173" spans="1:5" ht="15.75" thickBot="1" x14ac:dyDescent="0.3">
      <c r="A6173" s="121"/>
      <c r="B6173" s="122"/>
      <c r="C6173" s="123"/>
      <c r="D6173" s="124"/>
      <c r="E6173" s="125"/>
    </row>
    <row r="6174" spans="1:5" ht="15.75" x14ac:dyDescent="0.25">
      <c r="A6174" s="121"/>
      <c r="B6174" s="122"/>
      <c r="C6174" s="123"/>
      <c r="D6174" s="126" t="s">
        <v>2829</v>
      </c>
      <c r="E6174" s="123"/>
    </row>
    <row r="6175" spans="1:5" x14ac:dyDescent="0.25">
      <c r="A6175" s="121"/>
      <c r="B6175" s="122"/>
      <c r="C6175" s="123"/>
      <c r="D6175" s="122"/>
      <c r="E6175" s="123"/>
    </row>
    <row r="6176" spans="1:5" x14ac:dyDescent="0.25">
      <c r="A6176" s="121"/>
      <c r="B6176" s="122"/>
      <c r="C6176" s="123"/>
      <c r="D6176" s="122" t="s">
        <v>2830</v>
      </c>
      <c r="E6176" s="123"/>
    </row>
    <row r="6177" spans="1:5" ht="15.75" thickBot="1" x14ac:dyDescent="0.3">
      <c r="A6177" s="127"/>
      <c r="B6177" s="124"/>
      <c r="C6177" s="125"/>
      <c r="D6177" s="122" t="s">
        <v>2831</v>
      </c>
      <c r="E6177" s="123"/>
    </row>
    <row r="6178" spans="1:5" ht="15.75" x14ac:dyDescent="0.25">
      <c r="A6178" s="128" t="s">
        <v>2832</v>
      </c>
      <c r="B6178" s="129"/>
      <c r="C6178" s="129"/>
      <c r="D6178" s="121" t="s">
        <v>2833</v>
      </c>
      <c r="E6178" s="123"/>
    </row>
    <row r="6179" spans="1:5" ht="15.75" x14ac:dyDescent="0.25">
      <c r="A6179" s="130"/>
      <c r="B6179" s="131"/>
      <c r="C6179" s="131"/>
      <c r="D6179" s="132" t="s">
        <v>2834</v>
      </c>
      <c r="E6179" s="120"/>
    </row>
    <row r="6180" spans="1:5" ht="77.25" x14ac:dyDescent="0.25">
      <c r="A6180" s="130"/>
      <c r="B6180" s="131"/>
      <c r="C6180" s="131"/>
      <c r="D6180" s="133" t="s">
        <v>2835</v>
      </c>
      <c r="E6180" s="134"/>
    </row>
    <row r="6181" spans="1:5" x14ac:dyDescent="0.25">
      <c r="A6181" s="130"/>
      <c r="B6181" s="129"/>
      <c r="C6181" s="129"/>
      <c r="D6181" s="135" t="s">
        <v>2836</v>
      </c>
      <c r="E6181" s="136"/>
    </row>
    <row r="6182" spans="1:5" x14ac:dyDescent="0.25">
      <c r="A6182" s="130"/>
      <c r="B6182" s="129"/>
      <c r="C6182" s="129"/>
      <c r="D6182" s="137"/>
      <c r="E6182" s="136"/>
    </row>
    <row r="6183" spans="1:5" x14ac:dyDescent="0.25">
      <c r="A6183" s="130"/>
      <c r="B6183" s="129"/>
      <c r="C6183" s="129"/>
      <c r="D6183" s="121"/>
      <c r="E6183" s="123"/>
    </row>
    <row r="6184" spans="1:5" x14ac:dyDescent="0.25">
      <c r="A6184" s="130"/>
      <c r="B6184" s="129"/>
      <c r="C6184" s="129"/>
      <c r="D6184" s="121"/>
      <c r="E6184" s="123"/>
    </row>
    <row r="6185" spans="1:5" x14ac:dyDescent="0.25">
      <c r="A6185" s="130"/>
      <c r="B6185" s="129"/>
      <c r="C6185" s="129"/>
      <c r="D6185" s="121"/>
      <c r="E6185" s="123"/>
    </row>
    <row r="6186" spans="1:5" ht="15.75" thickBot="1" x14ac:dyDescent="0.3">
      <c r="A6186" s="130"/>
      <c r="B6186" s="129"/>
      <c r="C6186" s="129"/>
      <c r="D6186" s="121"/>
      <c r="E6186" s="123"/>
    </row>
    <row r="6187" spans="1:5" ht="15.75" x14ac:dyDescent="0.25">
      <c r="A6187" s="130"/>
      <c r="B6187" s="129"/>
      <c r="C6187" s="129"/>
      <c r="D6187" s="138" t="s">
        <v>2837</v>
      </c>
      <c r="E6187" s="139">
        <f>SUM(E6142:E6160)</f>
        <v>0</v>
      </c>
    </row>
    <row r="6188" spans="1:5" ht="15.75" x14ac:dyDescent="0.25">
      <c r="A6188" s="130"/>
      <c r="B6188" s="129"/>
      <c r="C6188" s="129"/>
      <c r="D6188" s="138" t="s">
        <v>2822</v>
      </c>
      <c r="E6188" s="140">
        <v>1</v>
      </c>
    </row>
    <row r="6189" spans="1:5" ht="15.75" x14ac:dyDescent="0.25">
      <c r="A6189" s="130"/>
      <c r="B6189" s="129"/>
      <c r="C6189" s="129"/>
      <c r="D6189" s="138" t="s">
        <v>2838</v>
      </c>
      <c r="E6189" s="141">
        <f>E6187/E6188</f>
        <v>0</v>
      </c>
    </row>
    <row r="6190" spans="1:5" ht="15.75" x14ac:dyDescent="0.25">
      <c r="A6190" s="130"/>
      <c r="B6190" s="129"/>
      <c r="C6190" s="129"/>
      <c r="D6190" s="138" t="s">
        <v>2839</v>
      </c>
      <c r="E6190" s="141">
        <v>0.15</v>
      </c>
    </row>
    <row r="6191" spans="1:5" ht="15.75" x14ac:dyDescent="0.25">
      <c r="A6191" s="130"/>
      <c r="B6191" s="129"/>
      <c r="C6191" s="129"/>
      <c r="D6191" s="138" t="s">
        <v>2840</v>
      </c>
      <c r="E6191" s="141">
        <f>E6189+E6190</f>
        <v>0.15</v>
      </c>
    </row>
    <row r="6192" spans="1:5" ht="15.75" x14ac:dyDescent="0.25">
      <c r="A6192" s="130"/>
      <c r="B6192" s="129"/>
      <c r="C6192" s="129"/>
      <c r="D6192" s="138" t="s">
        <v>2841</v>
      </c>
      <c r="E6192" s="142">
        <v>10</v>
      </c>
    </row>
    <row r="6193" spans="1:5" ht="16.5" thickBot="1" x14ac:dyDescent="0.3">
      <c r="A6193" s="143"/>
      <c r="B6193" s="144"/>
      <c r="C6193" s="144"/>
      <c r="D6193" s="138" t="s">
        <v>2842</v>
      </c>
      <c r="E6193" s="145">
        <f>E6191/E6192</f>
        <v>1.4999999999999999E-2</v>
      </c>
    </row>
    <row r="6194" spans="1:5" ht="15.75" thickBot="1" x14ac:dyDescent="0.3">
      <c r="A6194" s="146"/>
      <c r="B6194" s="147"/>
      <c r="C6194" s="148"/>
      <c r="D6194" s="148"/>
      <c r="E6194" s="149"/>
    </row>
    <row r="6195" spans="1:5" ht="15.75" thickBot="1" x14ac:dyDescent="0.3">
      <c r="A6195" s="146"/>
      <c r="B6195" s="147"/>
      <c r="C6195" s="148"/>
      <c r="D6195" s="148"/>
      <c r="E6195" s="149"/>
    </row>
    <row r="6196" spans="1:5" ht="30" x14ac:dyDescent="0.4">
      <c r="A6196" s="70" t="s">
        <v>2814</v>
      </c>
      <c r="B6196" s="155" t="s">
        <v>2993</v>
      </c>
      <c r="C6196" s="154"/>
      <c r="D6196" s="72"/>
      <c r="E6196" s="73"/>
    </row>
    <row r="6197" spans="1:5" ht="15.75" thickBot="1" x14ac:dyDescent="0.3">
      <c r="A6197" s="74"/>
      <c r="B6197" s="75"/>
      <c r="C6197" s="75"/>
      <c r="D6197" s="75"/>
      <c r="E6197" s="76"/>
    </row>
    <row r="6198" spans="1:5" ht="15.75" thickBot="1" x14ac:dyDescent="0.3">
      <c r="A6198" s="77" t="s">
        <v>2816</v>
      </c>
      <c r="B6198" s="78" t="s">
        <v>2817</v>
      </c>
      <c r="C6198" s="79" t="s">
        <v>2818</v>
      </c>
      <c r="D6198" s="79" t="s">
        <v>2819</v>
      </c>
      <c r="E6198" s="80" t="s">
        <v>2820</v>
      </c>
    </row>
    <row r="6199" spans="1:5" ht="15.75" x14ac:dyDescent="0.25">
      <c r="A6199" s="81" t="s">
        <v>2454</v>
      </c>
      <c r="B6199" s="166"/>
      <c r="C6199" s="167"/>
      <c r="D6199" s="168">
        <f t="shared" ref="D6199:D6215" si="220">IF($A6199&lt;&gt;"",VLOOKUP($A6199,PRODUITS_ET_RECETTES,4,FALSE),"")</f>
        <v>0</v>
      </c>
      <c r="E6199" s="169">
        <f t="shared" ref="E6199:E6217" si="221">SUM(B6199*D6199)</f>
        <v>0</v>
      </c>
    </row>
    <row r="6200" spans="1:5" ht="15.75" x14ac:dyDescent="0.25">
      <c r="A6200" s="81" t="s">
        <v>2454</v>
      </c>
      <c r="B6200" s="90"/>
      <c r="C6200" s="170"/>
      <c r="D6200" s="92">
        <f t="shared" si="220"/>
        <v>0</v>
      </c>
      <c r="E6200" s="92">
        <f t="shared" si="221"/>
        <v>0</v>
      </c>
    </row>
    <row r="6201" spans="1:5" ht="15.75" x14ac:dyDescent="0.25">
      <c r="A6201" s="81" t="s">
        <v>2454</v>
      </c>
      <c r="B6201" s="166"/>
      <c r="C6201" s="167"/>
      <c r="D6201" s="168">
        <f t="shared" si="220"/>
        <v>0</v>
      </c>
      <c r="E6201" s="169">
        <f t="shared" si="221"/>
        <v>0</v>
      </c>
    </row>
    <row r="6202" spans="1:5" ht="15.75" x14ac:dyDescent="0.25">
      <c r="A6202" s="81" t="s">
        <v>2454</v>
      </c>
      <c r="B6202" s="90"/>
      <c r="C6202" s="170"/>
      <c r="D6202" s="92">
        <f t="shared" si="220"/>
        <v>0</v>
      </c>
      <c r="E6202" s="92">
        <f t="shared" si="221"/>
        <v>0</v>
      </c>
    </row>
    <row r="6203" spans="1:5" ht="15.75" x14ac:dyDescent="0.25">
      <c r="A6203" s="81" t="s">
        <v>2454</v>
      </c>
      <c r="B6203" s="166"/>
      <c r="C6203" s="167"/>
      <c r="D6203" s="168">
        <f t="shared" si="220"/>
        <v>0</v>
      </c>
      <c r="E6203" s="169">
        <f t="shared" si="221"/>
        <v>0</v>
      </c>
    </row>
    <row r="6204" spans="1:5" ht="15.75" x14ac:dyDescent="0.25">
      <c r="A6204" s="81" t="s">
        <v>2454</v>
      </c>
      <c r="B6204" s="90"/>
      <c r="C6204" s="170"/>
      <c r="D6204" s="92">
        <f t="shared" si="220"/>
        <v>0</v>
      </c>
      <c r="E6204" s="92">
        <f t="shared" si="221"/>
        <v>0</v>
      </c>
    </row>
    <row r="6205" spans="1:5" ht="15.75" x14ac:dyDescent="0.25">
      <c r="A6205" s="81" t="s">
        <v>2454</v>
      </c>
      <c r="B6205" s="166"/>
      <c r="C6205" s="167"/>
      <c r="D6205" s="168">
        <f t="shared" si="220"/>
        <v>0</v>
      </c>
      <c r="E6205" s="169">
        <f t="shared" si="221"/>
        <v>0</v>
      </c>
    </row>
    <row r="6206" spans="1:5" ht="15.75" x14ac:dyDescent="0.25">
      <c r="A6206" s="81" t="s">
        <v>2454</v>
      </c>
      <c r="B6206" s="90"/>
      <c r="C6206" s="170"/>
      <c r="D6206" s="92">
        <f t="shared" si="220"/>
        <v>0</v>
      </c>
      <c r="E6206" s="92">
        <f t="shared" si="221"/>
        <v>0</v>
      </c>
    </row>
    <row r="6207" spans="1:5" ht="15.75" x14ac:dyDescent="0.25">
      <c r="A6207" s="81" t="s">
        <v>2454</v>
      </c>
      <c r="B6207" s="166"/>
      <c r="C6207" s="167"/>
      <c r="D6207" s="168">
        <f t="shared" si="220"/>
        <v>0</v>
      </c>
      <c r="E6207" s="169">
        <f t="shared" si="221"/>
        <v>0</v>
      </c>
    </row>
    <row r="6208" spans="1:5" ht="15.75" x14ac:dyDescent="0.25">
      <c r="A6208" s="81" t="s">
        <v>2454</v>
      </c>
      <c r="B6208" s="90"/>
      <c r="C6208" s="170"/>
      <c r="D6208" s="92">
        <f t="shared" si="220"/>
        <v>0</v>
      </c>
      <c r="E6208" s="92">
        <f t="shared" si="221"/>
        <v>0</v>
      </c>
    </row>
    <row r="6209" spans="1:5" ht="15.75" x14ac:dyDescent="0.25">
      <c r="A6209" s="81" t="s">
        <v>2454</v>
      </c>
      <c r="B6209" s="166"/>
      <c r="C6209" s="167"/>
      <c r="D6209" s="168">
        <f t="shared" si="220"/>
        <v>0</v>
      </c>
      <c r="E6209" s="169">
        <f t="shared" si="221"/>
        <v>0</v>
      </c>
    </row>
    <row r="6210" spans="1:5" ht="15.75" x14ac:dyDescent="0.25">
      <c r="A6210" s="81" t="s">
        <v>2454</v>
      </c>
      <c r="B6210" s="90"/>
      <c r="C6210" s="170"/>
      <c r="D6210" s="92">
        <f t="shared" si="220"/>
        <v>0</v>
      </c>
      <c r="E6210" s="92">
        <f t="shared" si="221"/>
        <v>0</v>
      </c>
    </row>
    <row r="6211" spans="1:5" ht="15.75" x14ac:dyDescent="0.25">
      <c r="A6211" s="81" t="s">
        <v>2454</v>
      </c>
      <c r="B6211" s="166"/>
      <c r="C6211" s="167"/>
      <c r="D6211" s="168">
        <f t="shared" si="220"/>
        <v>0</v>
      </c>
      <c r="E6211" s="169">
        <f t="shared" si="221"/>
        <v>0</v>
      </c>
    </row>
    <row r="6212" spans="1:5" ht="15.75" x14ac:dyDescent="0.25">
      <c r="A6212" s="81" t="s">
        <v>2454</v>
      </c>
      <c r="B6212" s="90"/>
      <c r="C6212" s="170"/>
      <c r="D6212" s="92">
        <f t="shared" si="220"/>
        <v>0</v>
      </c>
      <c r="E6212" s="92">
        <f t="shared" si="221"/>
        <v>0</v>
      </c>
    </row>
    <row r="6213" spans="1:5" ht="15.75" x14ac:dyDescent="0.25">
      <c r="A6213" s="81" t="s">
        <v>2454</v>
      </c>
      <c r="B6213" s="166"/>
      <c r="C6213" s="167"/>
      <c r="D6213" s="168">
        <f t="shared" si="220"/>
        <v>0</v>
      </c>
      <c r="E6213" s="169">
        <f t="shared" si="221"/>
        <v>0</v>
      </c>
    </row>
    <row r="6214" spans="1:5" ht="15.75" x14ac:dyDescent="0.25">
      <c r="A6214" s="81" t="s">
        <v>2454</v>
      </c>
      <c r="B6214" s="90"/>
      <c r="C6214" s="170"/>
      <c r="D6214" s="92">
        <f t="shared" si="220"/>
        <v>0</v>
      </c>
      <c r="E6214" s="92">
        <f t="shared" si="221"/>
        <v>0</v>
      </c>
    </row>
    <row r="6215" spans="1:5" ht="15.75" x14ac:dyDescent="0.25">
      <c r="A6215" s="81" t="s">
        <v>2454</v>
      </c>
      <c r="B6215" s="166"/>
      <c r="C6215" s="167"/>
      <c r="D6215" s="168">
        <f t="shared" si="220"/>
        <v>0</v>
      </c>
      <c r="E6215" s="169">
        <f t="shared" si="221"/>
        <v>0</v>
      </c>
    </row>
    <row r="6216" spans="1:5" ht="15.75" x14ac:dyDescent="0.25">
      <c r="A6216" s="81" t="s">
        <v>2454</v>
      </c>
      <c r="B6216" s="90"/>
      <c r="C6216" s="170"/>
      <c r="D6216" s="92"/>
      <c r="E6216" s="92">
        <f t="shared" si="221"/>
        <v>0</v>
      </c>
    </row>
    <row r="6217" spans="1:5" ht="16.5" thickBot="1" x14ac:dyDescent="0.3">
      <c r="A6217" s="81" t="s">
        <v>2454</v>
      </c>
      <c r="B6217" s="166"/>
      <c r="C6217" s="167"/>
      <c r="D6217" s="168"/>
      <c r="E6217" s="169">
        <f t="shared" si="221"/>
        <v>0</v>
      </c>
    </row>
    <row r="6218" spans="1:5" ht="16.5" thickBot="1" x14ac:dyDescent="0.3">
      <c r="A6218" s="96" t="s">
        <v>2821</v>
      </c>
      <c r="B6218" s="97"/>
      <c r="C6218" s="97"/>
      <c r="D6218" s="98" t="s">
        <v>2822</v>
      </c>
      <c r="E6218" s="99">
        <v>1</v>
      </c>
    </row>
    <row r="6219" spans="1:5" ht="15.75" x14ac:dyDescent="0.25">
      <c r="A6219" s="100"/>
      <c r="B6219" s="97"/>
      <c r="C6219" s="101"/>
      <c r="D6219" s="102" t="s">
        <v>2823</v>
      </c>
      <c r="E6219" s="103" t="s">
        <v>2551</v>
      </c>
    </row>
    <row r="6220" spans="1:5" ht="15.75" x14ac:dyDescent="0.25">
      <c r="A6220" s="104"/>
      <c r="B6220" s="105"/>
      <c r="C6220" s="106"/>
      <c r="D6220" s="102" t="s">
        <v>2824</v>
      </c>
      <c r="E6220" s="107" t="s">
        <v>2825</v>
      </c>
    </row>
    <row r="6221" spans="1:5" ht="15.75" x14ac:dyDescent="0.25">
      <c r="A6221" s="108"/>
      <c r="B6221" s="105"/>
      <c r="C6221" s="106"/>
      <c r="D6221" s="102"/>
      <c r="E6221" s="109"/>
    </row>
    <row r="6222" spans="1:5" ht="16.5" thickBot="1" x14ac:dyDescent="0.3">
      <c r="A6222" s="108"/>
      <c r="B6222" s="105"/>
      <c r="C6222" s="106"/>
      <c r="D6222" s="110"/>
      <c r="E6222" s="111"/>
    </row>
    <row r="6223" spans="1:5" ht="15.75" x14ac:dyDescent="0.25">
      <c r="A6223" s="112"/>
      <c r="B6223" s="113"/>
      <c r="C6223" s="114"/>
      <c r="D6223" s="115" t="s">
        <v>2826</v>
      </c>
      <c r="E6223" s="116"/>
    </row>
    <row r="6224" spans="1:5" ht="15.75" x14ac:dyDescent="0.25">
      <c r="A6224" s="104"/>
      <c r="B6224" s="117"/>
      <c r="C6224" s="118"/>
      <c r="D6224" s="119" t="s">
        <v>2827</v>
      </c>
      <c r="E6224" s="120"/>
    </row>
    <row r="6225" spans="1:5" ht="15.75" x14ac:dyDescent="0.25">
      <c r="A6225" s="104"/>
      <c r="B6225" s="117"/>
      <c r="C6225" s="118"/>
      <c r="D6225" s="119" t="s">
        <v>2828</v>
      </c>
      <c r="E6225" s="120"/>
    </row>
    <row r="6226" spans="1:5" ht="15.75" x14ac:dyDescent="0.25">
      <c r="A6226" s="104"/>
      <c r="B6226" s="117"/>
      <c r="C6226" s="118"/>
      <c r="D6226" s="119"/>
      <c r="E6226" s="120"/>
    </row>
    <row r="6227" spans="1:5" ht="15.75" x14ac:dyDescent="0.25">
      <c r="A6227" s="121"/>
      <c r="B6227" s="117"/>
      <c r="C6227" s="118"/>
      <c r="D6227" s="119"/>
      <c r="E6227" s="120"/>
    </row>
    <row r="6228" spans="1:5" x14ac:dyDescent="0.25">
      <c r="A6228" s="121"/>
      <c r="B6228" s="122"/>
      <c r="C6228" s="123"/>
      <c r="D6228" s="122"/>
      <c r="E6228" s="123"/>
    </row>
    <row r="6229" spans="1:5" x14ac:dyDescent="0.25">
      <c r="A6229" s="121"/>
      <c r="B6229" s="122"/>
      <c r="C6229" s="123"/>
      <c r="D6229" s="122"/>
      <c r="E6229" s="123"/>
    </row>
    <row r="6230" spans="1:5" ht="15.75" thickBot="1" x14ac:dyDescent="0.3">
      <c r="A6230" s="121"/>
      <c r="B6230" s="122"/>
      <c r="C6230" s="123"/>
      <c r="D6230" s="124"/>
      <c r="E6230" s="125"/>
    </row>
    <row r="6231" spans="1:5" ht="15.75" x14ac:dyDescent="0.25">
      <c r="A6231" s="121"/>
      <c r="B6231" s="122"/>
      <c r="C6231" s="123"/>
      <c r="D6231" s="126" t="s">
        <v>2829</v>
      </c>
      <c r="E6231" s="123"/>
    </row>
    <row r="6232" spans="1:5" x14ac:dyDescent="0.25">
      <c r="A6232" s="121"/>
      <c r="B6232" s="122"/>
      <c r="C6232" s="123"/>
      <c r="D6232" s="122"/>
      <c r="E6232" s="123"/>
    </row>
    <row r="6233" spans="1:5" x14ac:dyDescent="0.25">
      <c r="A6233" s="121"/>
      <c r="B6233" s="122"/>
      <c r="C6233" s="123"/>
      <c r="D6233" s="122" t="s">
        <v>2830</v>
      </c>
      <c r="E6233" s="123"/>
    </row>
    <row r="6234" spans="1:5" ht="15.75" thickBot="1" x14ac:dyDescent="0.3">
      <c r="A6234" s="127"/>
      <c r="B6234" s="124"/>
      <c r="C6234" s="125"/>
      <c r="D6234" s="122" t="s">
        <v>2831</v>
      </c>
      <c r="E6234" s="123"/>
    </row>
    <row r="6235" spans="1:5" ht="15.75" x14ac:dyDescent="0.25">
      <c r="A6235" s="128" t="s">
        <v>2832</v>
      </c>
      <c r="B6235" s="129"/>
      <c r="C6235" s="129"/>
      <c r="D6235" s="121" t="s">
        <v>2833</v>
      </c>
      <c r="E6235" s="123"/>
    </row>
    <row r="6236" spans="1:5" ht="15.75" x14ac:dyDescent="0.25">
      <c r="A6236" s="130"/>
      <c r="B6236" s="131"/>
      <c r="C6236" s="131"/>
      <c r="D6236" s="132" t="s">
        <v>2834</v>
      </c>
      <c r="E6236" s="120"/>
    </row>
    <row r="6237" spans="1:5" ht="77.25" x14ac:dyDescent="0.25">
      <c r="A6237" s="130"/>
      <c r="B6237" s="131"/>
      <c r="C6237" s="131"/>
      <c r="D6237" s="133" t="s">
        <v>2835</v>
      </c>
      <c r="E6237" s="134"/>
    </row>
    <row r="6238" spans="1:5" x14ac:dyDescent="0.25">
      <c r="A6238" s="130"/>
      <c r="B6238" s="129"/>
      <c r="C6238" s="129"/>
      <c r="D6238" s="135" t="s">
        <v>2836</v>
      </c>
      <c r="E6238" s="136"/>
    </row>
    <row r="6239" spans="1:5" x14ac:dyDescent="0.25">
      <c r="A6239" s="130"/>
      <c r="B6239" s="129"/>
      <c r="C6239" s="129"/>
      <c r="D6239" s="137"/>
      <c r="E6239" s="136"/>
    </row>
    <row r="6240" spans="1:5" x14ac:dyDescent="0.25">
      <c r="A6240" s="130"/>
      <c r="B6240" s="129"/>
      <c r="C6240" s="129"/>
      <c r="D6240" s="121"/>
      <c r="E6240" s="123"/>
    </row>
    <row r="6241" spans="1:5" x14ac:dyDescent="0.25">
      <c r="A6241" s="130"/>
      <c r="B6241" s="129"/>
      <c r="C6241" s="129"/>
      <c r="D6241" s="121"/>
      <c r="E6241" s="123"/>
    </row>
    <row r="6242" spans="1:5" x14ac:dyDescent="0.25">
      <c r="A6242" s="130"/>
      <c r="B6242" s="129"/>
      <c r="C6242" s="129"/>
      <c r="D6242" s="121"/>
      <c r="E6242" s="123"/>
    </row>
    <row r="6243" spans="1:5" ht="15.75" thickBot="1" x14ac:dyDescent="0.3">
      <c r="A6243" s="130"/>
      <c r="B6243" s="129"/>
      <c r="C6243" s="129"/>
      <c r="D6243" s="121"/>
      <c r="E6243" s="123"/>
    </row>
    <row r="6244" spans="1:5" ht="15.75" x14ac:dyDescent="0.25">
      <c r="A6244" s="130"/>
      <c r="B6244" s="129"/>
      <c r="C6244" s="129"/>
      <c r="D6244" s="138" t="s">
        <v>2837</v>
      </c>
      <c r="E6244" s="139">
        <f>SUM(E6199:E6217)</f>
        <v>0</v>
      </c>
    </row>
    <row r="6245" spans="1:5" ht="15.75" x14ac:dyDescent="0.25">
      <c r="A6245" s="130"/>
      <c r="B6245" s="129"/>
      <c r="C6245" s="129"/>
      <c r="D6245" s="138" t="s">
        <v>2822</v>
      </c>
      <c r="E6245" s="140">
        <v>1</v>
      </c>
    </row>
    <row r="6246" spans="1:5" ht="15.75" x14ac:dyDescent="0.25">
      <c r="A6246" s="130"/>
      <c r="B6246" s="129"/>
      <c r="C6246" s="129"/>
      <c r="D6246" s="138" t="s">
        <v>2838</v>
      </c>
      <c r="E6246" s="141">
        <f>E6244/E6245</f>
        <v>0</v>
      </c>
    </row>
    <row r="6247" spans="1:5" ht="15.75" x14ac:dyDescent="0.25">
      <c r="A6247" s="130"/>
      <c r="B6247" s="129"/>
      <c r="C6247" s="129"/>
      <c r="D6247" s="138" t="s">
        <v>2839</v>
      </c>
      <c r="E6247" s="141">
        <v>0.15</v>
      </c>
    </row>
    <row r="6248" spans="1:5" ht="15.75" x14ac:dyDescent="0.25">
      <c r="A6248" s="130"/>
      <c r="B6248" s="129"/>
      <c r="C6248" s="129"/>
      <c r="D6248" s="138" t="s">
        <v>2840</v>
      </c>
      <c r="E6248" s="141">
        <f>E6246+E6247</f>
        <v>0.15</v>
      </c>
    </row>
    <row r="6249" spans="1:5" ht="15.75" x14ac:dyDescent="0.25">
      <c r="A6249" s="130"/>
      <c r="B6249" s="129"/>
      <c r="C6249" s="129"/>
      <c r="D6249" s="138" t="s">
        <v>2841</v>
      </c>
      <c r="E6249" s="142">
        <v>8</v>
      </c>
    </row>
    <row r="6250" spans="1:5" ht="16.5" thickBot="1" x14ac:dyDescent="0.3">
      <c r="A6250" s="143"/>
      <c r="B6250" s="144"/>
      <c r="C6250" s="144"/>
      <c r="D6250" s="138" t="s">
        <v>2842</v>
      </c>
      <c r="E6250" s="145">
        <f>E6248/E6249</f>
        <v>1.8749999999999999E-2</v>
      </c>
    </row>
    <row r="6251" spans="1:5" ht="15.75" thickBot="1" x14ac:dyDescent="0.3">
      <c r="A6251" s="146"/>
      <c r="B6251" s="147"/>
      <c r="C6251" s="148"/>
      <c r="D6251" s="148"/>
      <c r="E6251" s="149"/>
    </row>
    <row r="6252" spans="1:5" ht="15.75" thickBot="1" x14ac:dyDescent="0.3">
      <c r="A6252" s="146"/>
      <c r="B6252" s="147"/>
      <c r="C6252" s="148"/>
      <c r="D6252" s="148"/>
      <c r="E6252" s="149"/>
    </row>
    <row r="6253" spans="1:5" ht="30" x14ac:dyDescent="0.4">
      <c r="A6253" s="70" t="s">
        <v>2814</v>
      </c>
      <c r="B6253" s="155" t="s">
        <v>2994</v>
      </c>
      <c r="C6253" s="154"/>
      <c r="D6253" s="72"/>
      <c r="E6253" s="73"/>
    </row>
    <row r="6254" spans="1:5" ht="15.75" thickBot="1" x14ac:dyDescent="0.3">
      <c r="A6254" s="74"/>
      <c r="B6254" s="75"/>
      <c r="C6254" s="75"/>
      <c r="D6254" s="75"/>
      <c r="E6254" s="76"/>
    </row>
    <row r="6255" spans="1:5" ht="15.75" thickBot="1" x14ac:dyDescent="0.3">
      <c r="A6255" s="77" t="s">
        <v>2816</v>
      </c>
      <c r="B6255" s="78" t="s">
        <v>2817</v>
      </c>
      <c r="C6255" s="79" t="s">
        <v>2818</v>
      </c>
      <c r="D6255" s="79" t="s">
        <v>2819</v>
      </c>
      <c r="E6255" s="80" t="s">
        <v>2820</v>
      </c>
    </row>
    <row r="6256" spans="1:5" ht="15.75" x14ac:dyDescent="0.25">
      <c r="A6256" s="81" t="s">
        <v>2454</v>
      </c>
      <c r="B6256" s="166"/>
      <c r="C6256" s="167"/>
      <c r="D6256" s="168">
        <f t="shared" ref="D6256:D6272" si="222">IF($A6256&lt;&gt;"",VLOOKUP($A6256,PRODUITS_ET_RECETTES,4,FALSE),"")</f>
        <v>0</v>
      </c>
      <c r="E6256" s="169">
        <f t="shared" ref="E6256:E6274" si="223">SUM(B6256*D6256)</f>
        <v>0</v>
      </c>
    </row>
    <row r="6257" spans="1:5" ht="15.75" x14ac:dyDescent="0.25">
      <c r="A6257" s="81" t="s">
        <v>2454</v>
      </c>
      <c r="B6257" s="90"/>
      <c r="C6257" s="170"/>
      <c r="D6257" s="92">
        <f t="shared" si="222"/>
        <v>0</v>
      </c>
      <c r="E6257" s="92">
        <f t="shared" si="223"/>
        <v>0</v>
      </c>
    </row>
    <row r="6258" spans="1:5" ht="15.75" x14ac:dyDescent="0.25">
      <c r="A6258" s="81" t="s">
        <v>2454</v>
      </c>
      <c r="B6258" s="166"/>
      <c r="C6258" s="167"/>
      <c r="D6258" s="168">
        <f t="shared" si="222"/>
        <v>0</v>
      </c>
      <c r="E6258" s="169">
        <f t="shared" si="223"/>
        <v>0</v>
      </c>
    </row>
    <row r="6259" spans="1:5" ht="15.75" x14ac:dyDescent="0.25">
      <c r="A6259" s="81" t="s">
        <v>2454</v>
      </c>
      <c r="B6259" s="90"/>
      <c r="C6259" s="170"/>
      <c r="D6259" s="92">
        <f t="shared" si="222"/>
        <v>0</v>
      </c>
      <c r="E6259" s="92">
        <f t="shared" si="223"/>
        <v>0</v>
      </c>
    </row>
    <row r="6260" spans="1:5" ht="15.75" x14ac:dyDescent="0.25">
      <c r="A6260" s="81" t="s">
        <v>2454</v>
      </c>
      <c r="B6260" s="166"/>
      <c r="C6260" s="167"/>
      <c r="D6260" s="168">
        <f t="shared" si="222"/>
        <v>0</v>
      </c>
      <c r="E6260" s="169">
        <f t="shared" si="223"/>
        <v>0</v>
      </c>
    </row>
    <row r="6261" spans="1:5" ht="15.75" x14ac:dyDescent="0.25">
      <c r="A6261" s="81" t="s">
        <v>2454</v>
      </c>
      <c r="B6261" s="90"/>
      <c r="C6261" s="170"/>
      <c r="D6261" s="92">
        <f t="shared" si="222"/>
        <v>0</v>
      </c>
      <c r="E6261" s="92">
        <f t="shared" si="223"/>
        <v>0</v>
      </c>
    </row>
    <row r="6262" spans="1:5" ht="15.75" x14ac:dyDescent="0.25">
      <c r="A6262" s="81" t="s">
        <v>2454</v>
      </c>
      <c r="B6262" s="166"/>
      <c r="C6262" s="167"/>
      <c r="D6262" s="168">
        <f t="shared" si="222"/>
        <v>0</v>
      </c>
      <c r="E6262" s="169">
        <f t="shared" si="223"/>
        <v>0</v>
      </c>
    </row>
    <row r="6263" spans="1:5" ht="15.75" x14ac:dyDescent="0.25">
      <c r="A6263" s="81" t="s">
        <v>2454</v>
      </c>
      <c r="B6263" s="90"/>
      <c r="C6263" s="170"/>
      <c r="D6263" s="92">
        <f t="shared" si="222"/>
        <v>0</v>
      </c>
      <c r="E6263" s="92">
        <f t="shared" si="223"/>
        <v>0</v>
      </c>
    </row>
    <row r="6264" spans="1:5" ht="15.75" x14ac:dyDescent="0.25">
      <c r="A6264" s="81" t="s">
        <v>2454</v>
      </c>
      <c r="B6264" s="166"/>
      <c r="C6264" s="167"/>
      <c r="D6264" s="168">
        <f t="shared" si="222"/>
        <v>0</v>
      </c>
      <c r="E6264" s="169">
        <f t="shared" si="223"/>
        <v>0</v>
      </c>
    </row>
    <row r="6265" spans="1:5" ht="15.75" x14ac:dyDescent="0.25">
      <c r="A6265" s="81" t="s">
        <v>2454</v>
      </c>
      <c r="B6265" s="90"/>
      <c r="C6265" s="170"/>
      <c r="D6265" s="92">
        <f t="shared" si="222"/>
        <v>0</v>
      </c>
      <c r="E6265" s="92">
        <f t="shared" si="223"/>
        <v>0</v>
      </c>
    </row>
    <row r="6266" spans="1:5" ht="15.75" x14ac:dyDescent="0.25">
      <c r="A6266" s="81" t="s">
        <v>2454</v>
      </c>
      <c r="B6266" s="166"/>
      <c r="C6266" s="167"/>
      <c r="D6266" s="168">
        <f t="shared" si="222"/>
        <v>0</v>
      </c>
      <c r="E6266" s="169">
        <f t="shared" si="223"/>
        <v>0</v>
      </c>
    </row>
    <row r="6267" spans="1:5" ht="15.75" x14ac:dyDescent="0.25">
      <c r="A6267" s="81" t="s">
        <v>2454</v>
      </c>
      <c r="B6267" s="90"/>
      <c r="C6267" s="170"/>
      <c r="D6267" s="92">
        <f t="shared" si="222"/>
        <v>0</v>
      </c>
      <c r="E6267" s="92">
        <f t="shared" si="223"/>
        <v>0</v>
      </c>
    </row>
    <row r="6268" spans="1:5" ht="15.75" x14ac:dyDescent="0.25">
      <c r="A6268" s="81" t="s">
        <v>2454</v>
      </c>
      <c r="B6268" s="166"/>
      <c r="C6268" s="167"/>
      <c r="D6268" s="168">
        <f t="shared" si="222"/>
        <v>0</v>
      </c>
      <c r="E6268" s="169">
        <f t="shared" si="223"/>
        <v>0</v>
      </c>
    </row>
    <row r="6269" spans="1:5" ht="15.75" x14ac:dyDescent="0.25">
      <c r="A6269" s="81" t="s">
        <v>2454</v>
      </c>
      <c r="B6269" s="90"/>
      <c r="C6269" s="170"/>
      <c r="D6269" s="92">
        <f t="shared" si="222"/>
        <v>0</v>
      </c>
      <c r="E6269" s="92">
        <f t="shared" si="223"/>
        <v>0</v>
      </c>
    </row>
    <row r="6270" spans="1:5" ht="15.75" x14ac:dyDescent="0.25">
      <c r="A6270" s="81" t="s">
        <v>2454</v>
      </c>
      <c r="B6270" s="166"/>
      <c r="C6270" s="167"/>
      <c r="D6270" s="168">
        <f t="shared" si="222"/>
        <v>0</v>
      </c>
      <c r="E6270" s="169">
        <f t="shared" si="223"/>
        <v>0</v>
      </c>
    </row>
    <row r="6271" spans="1:5" ht="15.75" x14ac:dyDescent="0.25">
      <c r="A6271" s="81" t="s">
        <v>2454</v>
      </c>
      <c r="B6271" s="90"/>
      <c r="C6271" s="170"/>
      <c r="D6271" s="92">
        <f t="shared" si="222"/>
        <v>0</v>
      </c>
      <c r="E6271" s="92">
        <f t="shared" si="223"/>
        <v>0</v>
      </c>
    </row>
    <row r="6272" spans="1:5" ht="15.75" x14ac:dyDescent="0.25">
      <c r="A6272" s="81" t="s">
        <v>2454</v>
      </c>
      <c r="B6272" s="166"/>
      <c r="C6272" s="167"/>
      <c r="D6272" s="168">
        <f t="shared" si="222"/>
        <v>0</v>
      </c>
      <c r="E6272" s="169">
        <f t="shared" si="223"/>
        <v>0</v>
      </c>
    </row>
    <row r="6273" spans="1:5" ht="15.75" x14ac:dyDescent="0.25">
      <c r="A6273" s="81" t="s">
        <v>2454</v>
      </c>
      <c r="B6273" s="90"/>
      <c r="C6273" s="170"/>
      <c r="D6273" s="92"/>
      <c r="E6273" s="92">
        <f t="shared" si="223"/>
        <v>0</v>
      </c>
    </row>
    <row r="6274" spans="1:5" ht="16.5" thickBot="1" x14ac:dyDescent="0.3">
      <c r="A6274" s="81" t="s">
        <v>2454</v>
      </c>
      <c r="B6274" s="166"/>
      <c r="C6274" s="167"/>
      <c r="D6274" s="168"/>
      <c r="E6274" s="169">
        <f t="shared" si="223"/>
        <v>0</v>
      </c>
    </row>
    <row r="6275" spans="1:5" ht="16.5" thickBot="1" x14ac:dyDescent="0.3">
      <c r="A6275" s="96" t="s">
        <v>2821</v>
      </c>
      <c r="B6275" s="97"/>
      <c r="C6275" s="97"/>
      <c r="D6275" s="98" t="s">
        <v>2822</v>
      </c>
      <c r="E6275" s="99">
        <v>1</v>
      </c>
    </row>
    <row r="6276" spans="1:5" ht="15.75" x14ac:dyDescent="0.25">
      <c r="A6276" s="100"/>
      <c r="B6276" s="97"/>
      <c r="C6276" s="101"/>
      <c r="D6276" s="102" t="s">
        <v>2823</v>
      </c>
      <c r="E6276" s="103" t="s">
        <v>2551</v>
      </c>
    </row>
    <row r="6277" spans="1:5" ht="15.75" x14ac:dyDescent="0.25">
      <c r="A6277" s="104"/>
      <c r="B6277" s="105"/>
      <c r="C6277" s="106"/>
      <c r="D6277" s="102" t="s">
        <v>2824</v>
      </c>
      <c r="E6277" s="107" t="s">
        <v>2825</v>
      </c>
    </row>
    <row r="6278" spans="1:5" ht="15.75" x14ac:dyDescent="0.25">
      <c r="A6278" s="108"/>
      <c r="B6278" s="105"/>
      <c r="C6278" s="106"/>
      <c r="D6278" s="102"/>
      <c r="E6278" s="109"/>
    </row>
    <row r="6279" spans="1:5" ht="16.5" thickBot="1" x14ac:dyDescent="0.3">
      <c r="A6279" s="108"/>
      <c r="B6279" s="105"/>
      <c r="C6279" s="106"/>
      <c r="D6279" s="110"/>
      <c r="E6279" s="111"/>
    </row>
    <row r="6280" spans="1:5" ht="15.75" x14ac:dyDescent="0.25">
      <c r="A6280" s="112"/>
      <c r="B6280" s="113"/>
      <c r="C6280" s="114"/>
      <c r="D6280" s="115" t="s">
        <v>2826</v>
      </c>
      <c r="E6280" s="116"/>
    </row>
    <row r="6281" spans="1:5" ht="15.75" x14ac:dyDescent="0.25">
      <c r="A6281" s="104"/>
      <c r="B6281" s="117"/>
      <c r="C6281" s="118"/>
      <c r="D6281" s="119" t="s">
        <v>2827</v>
      </c>
      <c r="E6281" s="120"/>
    </row>
    <row r="6282" spans="1:5" ht="15.75" x14ac:dyDescent="0.25">
      <c r="A6282" s="104"/>
      <c r="B6282" s="117"/>
      <c r="C6282" s="118"/>
      <c r="D6282" s="119" t="s">
        <v>2828</v>
      </c>
      <c r="E6282" s="120"/>
    </row>
    <row r="6283" spans="1:5" ht="15.75" x14ac:dyDescent="0.25">
      <c r="A6283" s="104"/>
      <c r="B6283" s="117"/>
      <c r="C6283" s="118"/>
      <c r="D6283" s="119"/>
      <c r="E6283" s="120"/>
    </row>
    <row r="6284" spans="1:5" ht="15.75" x14ac:dyDescent="0.25">
      <c r="A6284" s="121"/>
      <c r="B6284" s="117"/>
      <c r="C6284" s="118"/>
      <c r="D6284" s="119"/>
      <c r="E6284" s="120"/>
    </row>
    <row r="6285" spans="1:5" x14ac:dyDescent="0.25">
      <c r="A6285" s="121"/>
      <c r="B6285" s="122"/>
      <c r="C6285" s="123"/>
      <c r="D6285" s="122"/>
      <c r="E6285" s="123"/>
    </row>
    <row r="6286" spans="1:5" x14ac:dyDescent="0.25">
      <c r="A6286" s="121"/>
      <c r="B6286" s="122"/>
      <c r="C6286" s="123"/>
      <c r="D6286" s="122"/>
      <c r="E6286" s="123"/>
    </row>
    <row r="6287" spans="1:5" ht="15.75" thickBot="1" x14ac:dyDescent="0.3">
      <c r="A6287" s="121"/>
      <c r="B6287" s="122"/>
      <c r="C6287" s="123"/>
      <c r="D6287" s="124"/>
      <c r="E6287" s="125"/>
    </row>
    <row r="6288" spans="1:5" ht="15.75" x14ac:dyDescent="0.25">
      <c r="A6288" s="121"/>
      <c r="B6288" s="122"/>
      <c r="C6288" s="123"/>
      <c r="D6288" s="126" t="s">
        <v>2829</v>
      </c>
      <c r="E6288" s="123"/>
    </row>
    <row r="6289" spans="1:5" x14ac:dyDescent="0.25">
      <c r="A6289" s="121"/>
      <c r="B6289" s="122"/>
      <c r="C6289" s="123"/>
      <c r="D6289" s="122"/>
      <c r="E6289" s="123"/>
    </row>
    <row r="6290" spans="1:5" x14ac:dyDescent="0.25">
      <c r="A6290" s="121"/>
      <c r="B6290" s="122"/>
      <c r="C6290" s="123"/>
      <c r="D6290" s="122" t="s">
        <v>2830</v>
      </c>
      <c r="E6290" s="123"/>
    </row>
    <row r="6291" spans="1:5" ht="15.75" thickBot="1" x14ac:dyDescent="0.3">
      <c r="A6291" s="127"/>
      <c r="B6291" s="124"/>
      <c r="C6291" s="125"/>
      <c r="D6291" s="122" t="s">
        <v>2831</v>
      </c>
      <c r="E6291" s="123"/>
    </row>
    <row r="6292" spans="1:5" ht="15.75" x14ac:dyDescent="0.25">
      <c r="A6292" s="128" t="s">
        <v>2832</v>
      </c>
      <c r="B6292" s="129"/>
      <c r="C6292" s="129"/>
      <c r="D6292" s="121" t="s">
        <v>2833</v>
      </c>
      <c r="E6292" s="123"/>
    </row>
    <row r="6293" spans="1:5" ht="15.75" x14ac:dyDescent="0.25">
      <c r="A6293" s="130"/>
      <c r="B6293" s="131"/>
      <c r="C6293" s="131"/>
      <c r="D6293" s="132" t="s">
        <v>2834</v>
      </c>
      <c r="E6293" s="120"/>
    </row>
    <row r="6294" spans="1:5" ht="77.25" x14ac:dyDescent="0.25">
      <c r="A6294" s="130"/>
      <c r="B6294" s="131"/>
      <c r="C6294" s="131"/>
      <c r="D6294" s="133" t="s">
        <v>2835</v>
      </c>
      <c r="E6294" s="134"/>
    </row>
    <row r="6295" spans="1:5" x14ac:dyDescent="0.25">
      <c r="A6295" s="130"/>
      <c r="B6295" s="129"/>
      <c r="C6295" s="129"/>
      <c r="D6295" s="135" t="s">
        <v>2836</v>
      </c>
      <c r="E6295" s="136"/>
    </row>
    <row r="6296" spans="1:5" x14ac:dyDescent="0.25">
      <c r="A6296" s="130"/>
      <c r="B6296" s="129"/>
      <c r="C6296" s="129"/>
      <c r="D6296" s="137"/>
      <c r="E6296" s="136"/>
    </row>
    <row r="6297" spans="1:5" x14ac:dyDescent="0.25">
      <c r="A6297" s="130"/>
      <c r="B6297" s="129"/>
      <c r="C6297" s="129"/>
      <c r="D6297" s="121"/>
      <c r="E6297" s="123"/>
    </row>
    <row r="6298" spans="1:5" x14ac:dyDescent="0.25">
      <c r="A6298" s="130"/>
      <c r="B6298" s="129"/>
      <c r="C6298" s="129"/>
      <c r="D6298" s="121"/>
      <c r="E6298" s="123"/>
    </row>
    <row r="6299" spans="1:5" x14ac:dyDescent="0.25">
      <c r="A6299" s="130"/>
      <c r="B6299" s="129"/>
      <c r="C6299" s="129"/>
      <c r="D6299" s="121"/>
      <c r="E6299" s="123"/>
    </row>
    <row r="6300" spans="1:5" ht="15.75" thickBot="1" x14ac:dyDescent="0.3">
      <c r="A6300" s="130"/>
      <c r="B6300" s="129"/>
      <c r="C6300" s="129"/>
      <c r="D6300" s="121"/>
      <c r="E6300" s="123"/>
    </row>
    <row r="6301" spans="1:5" ht="15.75" x14ac:dyDescent="0.25">
      <c r="A6301" s="130"/>
      <c r="B6301" s="129"/>
      <c r="C6301" s="129"/>
      <c r="D6301" s="138" t="s">
        <v>2837</v>
      </c>
      <c r="E6301" s="139">
        <f>SUM(E6256:E6274)</f>
        <v>0</v>
      </c>
    </row>
    <row r="6302" spans="1:5" ht="15.75" x14ac:dyDescent="0.25">
      <c r="A6302" s="130"/>
      <c r="B6302" s="129"/>
      <c r="C6302" s="129"/>
      <c r="D6302" s="138" t="s">
        <v>2822</v>
      </c>
      <c r="E6302" s="140">
        <v>1</v>
      </c>
    </row>
    <row r="6303" spans="1:5" ht="15.75" x14ac:dyDescent="0.25">
      <c r="A6303" s="130"/>
      <c r="B6303" s="129"/>
      <c r="C6303" s="129"/>
      <c r="D6303" s="138" t="s">
        <v>2838</v>
      </c>
      <c r="E6303" s="141">
        <f>E6301/E6302</f>
        <v>0</v>
      </c>
    </row>
    <row r="6304" spans="1:5" ht="15.75" x14ac:dyDescent="0.25">
      <c r="A6304" s="130"/>
      <c r="B6304" s="129"/>
      <c r="C6304" s="129"/>
      <c r="D6304" s="138" t="s">
        <v>2839</v>
      </c>
      <c r="E6304" s="141">
        <v>0.15</v>
      </c>
    </row>
    <row r="6305" spans="1:5" ht="15.75" x14ac:dyDescent="0.25">
      <c r="A6305" s="130"/>
      <c r="B6305" s="129"/>
      <c r="C6305" s="129"/>
      <c r="D6305" s="138" t="s">
        <v>2840</v>
      </c>
      <c r="E6305" s="141">
        <f>E6303+E6304</f>
        <v>0.15</v>
      </c>
    </row>
    <row r="6306" spans="1:5" ht="15.75" x14ac:dyDescent="0.25">
      <c r="A6306" s="130"/>
      <c r="B6306" s="129"/>
      <c r="C6306" s="129"/>
      <c r="D6306" s="138" t="s">
        <v>2841</v>
      </c>
      <c r="E6306" s="142">
        <v>9</v>
      </c>
    </row>
    <row r="6307" spans="1:5" ht="16.5" thickBot="1" x14ac:dyDescent="0.3">
      <c r="A6307" s="143"/>
      <c r="B6307" s="144"/>
      <c r="C6307" s="144"/>
      <c r="D6307" s="138" t="s">
        <v>2842</v>
      </c>
      <c r="E6307" s="145">
        <f>E6305/E6306</f>
        <v>1.6666666666666666E-2</v>
      </c>
    </row>
    <row r="6308" spans="1:5" ht="15.75" thickBot="1" x14ac:dyDescent="0.3">
      <c r="A6308" s="146"/>
      <c r="B6308" s="147"/>
      <c r="C6308" s="148"/>
      <c r="D6308" s="148"/>
      <c r="E6308" s="149"/>
    </row>
    <row r="6309" spans="1:5" ht="15.75" thickBot="1" x14ac:dyDescent="0.3">
      <c r="A6309" s="146"/>
      <c r="B6309" s="147"/>
      <c r="C6309" s="148"/>
      <c r="D6309" s="148"/>
      <c r="E6309" s="149"/>
    </row>
    <row r="6310" spans="1:5" ht="30" x14ac:dyDescent="0.4">
      <c r="A6310" s="70" t="s">
        <v>2814</v>
      </c>
      <c r="B6310" s="155" t="s">
        <v>2995</v>
      </c>
      <c r="C6310" s="154"/>
      <c r="D6310" s="72"/>
      <c r="E6310" s="73"/>
    </row>
    <row r="6311" spans="1:5" ht="15.75" thickBot="1" x14ac:dyDescent="0.3">
      <c r="A6311" s="74"/>
      <c r="B6311" s="75"/>
      <c r="C6311" s="75"/>
      <c r="D6311" s="75"/>
      <c r="E6311" s="76"/>
    </row>
    <row r="6312" spans="1:5" ht="15.75" thickBot="1" x14ac:dyDescent="0.3">
      <c r="A6312" s="77" t="s">
        <v>2816</v>
      </c>
      <c r="B6312" s="78" t="s">
        <v>2817</v>
      </c>
      <c r="C6312" s="79" t="s">
        <v>2818</v>
      </c>
      <c r="D6312" s="79" t="s">
        <v>2819</v>
      </c>
      <c r="E6312" s="80" t="s">
        <v>2820</v>
      </c>
    </row>
    <row r="6313" spans="1:5" ht="15.75" x14ac:dyDescent="0.25">
      <c r="A6313" s="81" t="s">
        <v>2454</v>
      </c>
      <c r="B6313" s="166"/>
      <c r="C6313" s="167"/>
      <c r="D6313" s="168">
        <v>3.47</v>
      </c>
      <c r="E6313" s="169">
        <f t="shared" ref="E6313:E6331" si="224">SUM(B6313*D6313)</f>
        <v>0</v>
      </c>
    </row>
    <row r="6314" spans="1:5" ht="15.75" x14ac:dyDescent="0.25">
      <c r="A6314" s="81" t="s">
        <v>2454</v>
      </c>
      <c r="B6314" s="90"/>
      <c r="C6314" s="170"/>
      <c r="D6314" s="92">
        <v>8.25</v>
      </c>
      <c r="E6314" s="92">
        <f t="shared" si="224"/>
        <v>0</v>
      </c>
    </row>
    <row r="6315" spans="1:5" ht="15.75" x14ac:dyDescent="0.25">
      <c r="A6315" s="81" t="s">
        <v>1501</v>
      </c>
      <c r="B6315" s="166"/>
      <c r="C6315" s="167"/>
      <c r="D6315" s="168">
        <v>26</v>
      </c>
      <c r="E6315" s="169">
        <f t="shared" si="224"/>
        <v>0</v>
      </c>
    </row>
    <row r="6316" spans="1:5" ht="15.75" x14ac:dyDescent="0.25">
      <c r="A6316" s="81" t="s">
        <v>1455</v>
      </c>
      <c r="B6316" s="90"/>
      <c r="C6316" s="170"/>
      <c r="D6316" s="92">
        <v>25.1</v>
      </c>
      <c r="E6316" s="92">
        <f t="shared" si="224"/>
        <v>0</v>
      </c>
    </row>
    <row r="6317" spans="1:5" ht="15.75" x14ac:dyDescent="0.25">
      <c r="A6317" s="81" t="s">
        <v>2248</v>
      </c>
      <c r="B6317" s="166"/>
      <c r="C6317" s="167"/>
      <c r="D6317" s="168">
        <v>23.5</v>
      </c>
      <c r="E6317" s="169">
        <f t="shared" si="224"/>
        <v>0</v>
      </c>
    </row>
    <row r="6318" spans="1:5" ht="15.75" x14ac:dyDescent="0.25">
      <c r="A6318" s="81" t="s">
        <v>1010</v>
      </c>
      <c r="B6318" s="90"/>
      <c r="C6318" s="170"/>
      <c r="D6318" s="92">
        <v>17</v>
      </c>
      <c r="E6318" s="92">
        <f t="shared" si="224"/>
        <v>0</v>
      </c>
    </row>
    <row r="6319" spans="1:5" ht="15.75" x14ac:dyDescent="0.25">
      <c r="A6319" s="81" t="s">
        <v>2996</v>
      </c>
      <c r="B6319" s="166"/>
      <c r="C6319" s="167"/>
      <c r="D6319" s="168">
        <v>2.5</v>
      </c>
      <c r="E6319" s="169">
        <f t="shared" si="224"/>
        <v>0</v>
      </c>
    </row>
    <row r="6320" spans="1:5" ht="15.75" x14ac:dyDescent="0.25">
      <c r="A6320" s="81" t="s">
        <v>1337</v>
      </c>
      <c r="B6320" s="90">
        <v>1</v>
      </c>
      <c r="C6320" s="170"/>
      <c r="D6320" s="92">
        <v>1.2</v>
      </c>
      <c r="E6320" s="92">
        <f t="shared" si="224"/>
        <v>1.2</v>
      </c>
    </row>
    <row r="6321" spans="1:5" ht="15.75" x14ac:dyDescent="0.25">
      <c r="A6321" s="81" t="s">
        <v>907</v>
      </c>
      <c r="B6321" s="166">
        <v>0.75</v>
      </c>
      <c r="C6321" s="167"/>
      <c r="D6321" s="168">
        <f t="shared" ref="D6321:D6329" si="225">IF($A6321&lt;&gt;"",VLOOKUP($A6321,PRODUITS_ET_RECETTES,4,FALSE),"")</f>
        <v>3.67</v>
      </c>
      <c r="E6321" s="169">
        <f t="shared" si="224"/>
        <v>2.7524999999999999</v>
      </c>
    </row>
    <row r="6322" spans="1:5" ht="15.75" x14ac:dyDescent="0.25">
      <c r="A6322" s="81" t="s">
        <v>2997</v>
      </c>
      <c r="B6322" s="90">
        <v>0.5</v>
      </c>
      <c r="C6322" s="170"/>
      <c r="D6322" s="92">
        <v>3.5</v>
      </c>
      <c r="E6322" s="92">
        <f t="shared" si="224"/>
        <v>1.75</v>
      </c>
    </row>
    <row r="6323" spans="1:5" ht="15.75" x14ac:dyDescent="0.25">
      <c r="A6323" s="81" t="s">
        <v>2998</v>
      </c>
      <c r="B6323" s="166">
        <v>0.5</v>
      </c>
      <c r="C6323" s="167"/>
      <c r="D6323" s="168">
        <v>2.5</v>
      </c>
      <c r="E6323" s="169">
        <f t="shared" si="224"/>
        <v>1.25</v>
      </c>
    </row>
    <row r="6324" spans="1:5" ht="15.75" x14ac:dyDescent="0.25">
      <c r="A6324" s="81" t="s">
        <v>2999</v>
      </c>
      <c r="B6324" s="90">
        <v>1</v>
      </c>
      <c r="C6324" s="170"/>
      <c r="D6324" s="92">
        <v>0.9</v>
      </c>
      <c r="E6324" s="92">
        <f t="shared" si="224"/>
        <v>0.9</v>
      </c>
    </row>
    <row r="6325" spans="1:5" ht="15.75" x14ac:dyDescent="0.25">
      <c r="A6325" s="81" t="s">
        <v>2454</v>
      </c>
      <c r="B6325" s="166"/>
      <c r="C6325" s="167"/>
      <c r="D6325" s="168">
        <f t="shared" si="225"/>
        <v>0</v>
      </c>
      <c r="E6325" s="169">
        <f t="shared" si="224"/>
        <v>0</v>
      </c>
    </row>
    <row r="6326" spans="1:5" ht="15.75" x14ac:dyDescent="0.25">
      <c r="A6326" s="81" t="s">
        <v>2454</v>
      </c>
      <c r="B6326" s="90"/>
      <c r="C6326" s="170"/>
      <c r="D6326" s="92">
        <f t="shared" si="225"/>
        <v>0</v>
      </c>
      <c r="E6326" s="92">
        <f t="shared" si="224"/>
        <v>0</v>
      </c>
    </row>
    <row r="6327" spans="1:5" ht="15.75" x14ac:dyDescent="0.25">
      <c r="A6327" s="81" t="s">
        <v>2454</v>
      </c>
      <c r="B6327" s="166"/>
      <c r="C6327" s="167"/>
      <c r="D6327" s="168">
        <f t="shared" si="225"/>
        <v>0</v>
      </c>
      <c r="E6327" s="169">
        <f t="shared" si="224"/>
        <v>0</v>
      </c>
    </row>
    <row r="6328" spans="1:5" ht="15.75" x14ac:dyDescent="0.25">
      <c r="A6328" s="81" t="s">
        <v>2454</v>
      </c>
      <c r="B6328" s="90"/>
      <c r="C6328" s="170"/>
      <c r="D6328" s="92">
        <f t="shared" si="225"/>
        <v>0</v>
      </c>
      <c r="E6328" s="92">
        <f t="shared" si="224"/>
        <v>0</v>
      </c>
    </row>
    <row r="6329" spans="1:5" ht="15.75" x14ac:dyDescent="0.25">
      <c r="A6329" s="81" t="s">
        <v>2454</v>
      </c>
      <c r="B6329" s="166"/>
      <c r="C6329" s="167"/>
      <c r="D6329" s="168">
        <f t="shared" si="225"/>
        <v>0</v>
      </c>
      <c r="E6329" s="169">
        <f t="shared" si="224"/>
        <v>0</v>
      </c>
    </row>
    <row r="6330" spans="1:5" ht="15.75" x14ac:dyDescent="0.25">
      <c r="A6330" s="81" t="s">
        <v>2454</v>
      </c>
      <c r="B6330" s="90"/>
      <c r="C6330" s="170"/>
      <c r="D6330" s="92"/>
      <c r="E6330" s="92">
        <f t="shared" si="224"/>
        <v>0</v>
      </c>
    </row>
    <row r="6331" spans="1:5" ht="16.5" thickBot="1" x14ac:dyDescent="0.3">
      <c r="A6331" s="81" t="s">
        <v>2454</v>
      </c>
      <c r="B6331" s="166"/>
      <c r="C6331" s="167"/>
      <c r="D6331" s="168"/>
      <c r="E6331" s="169">
        <f t="shared" si="224"/>
        <v>0</v>
      </c>
    </row>
    <row r="6332" spans="1:5" ht="16.5" thickBot="1" x14ac:dyDescent="0.3">
      <c r="A6332" s="96" t="s">
        <v>2821</v>
      </c>
      <c r="B6332" s="97"/>
      <c r="C6332" s="97"/>
      <c r="D6332" s="98" t="s">
        <v>2822</v>
      </c>
      <c r="E6332" s="99">
        <v>1</v>
      </c>
    </row>
    <row r="6333" spans="1:5" ht="15.75" x14ac:dyDescent="0.25">
      <c r="A6333" s="100"/>
      <c r="B6333" s="97"/>
      <c r="C6333" s="101"/>
      <c r="D6333" s="102" t="s">
        <v>2823</v>
      </c>
      <c r="E6333" s="103" t="s">
        <v>2551</v>
      </c>
    </row>
    <row r="6334" spans="1:5" ht="15.75" x14ac:dyDescent="0.25">
      <c r="A6334" s="104"/>
      <c r="B6334" s="105"/>
      <c r="C6334" s="106"/>
      <c r="D6334" s="102" t="s">
        <v>2824</v>
      </c>
      <c r="E6334" s="107" t="s">
        <v>2825</v>
      </c>
    </row>
    <row r="6335" spans="1:5" ht="15.75" x14ac:dyDescent="0.25">
      <c r="A6335" s="108"/>
      <c r="B6335" s="105"/>
      <c r="C6335" s="106"/>
      <c r="D6335" s="102"/>
      <c r="E6335" s="109"/>
    </row>
    <row r="6336" spans="1:5" ht="16.5" thickBot="1" x14ac:dyDescent="0.3">
      <c r="A6336" s="108"/>
      <c r="B6336" s="105"/>
      <c r="C6336" s="106"/>
      <c r="D6336" s="110"/>
      <c r="E6336" s="111"/>
    </row>
    <row r="6337" spans="1:5" ht="15.75" x14ac:dyDescent="0.25">
      <c r="A6337" s="112"/>
      <c r="B6337" s="113"/>
      <c r="C6337" s="114"/>
      <c r="D6337" s="115" t="s">
        <v>2826</v>
      </c>
      <c r="E6337" s="116"/>
    </row>
    <row r="6338" spans="1:5" ht="15.75" x14ac:dyDescent="0.25">
      <c r="A6338" s="104"/>
      <c r="B6338" s="117"/>
      <c r="C6338" s="118"/>
      <c r="D6338" s="119" t="s">
        <v>2827</v>
      </c>
      <c r="E6338" s="120"/>
    </row>
    <row r="6339" spans="1:5" ht="15.75" x14ac:dyDescent="0.25">
      <c r="A6339" s="104"/>
      <c r="B6339" s="117"/>
      <c r="C6339" s="118"/>
      <c r="D6339" s="119" t="s">
        <v>2828</v>
      </c>
      <c r="E6339" s="120"/>
    </row>
    <row r="6340" spans="1:5" ht="15.75" x14ac:dyDescent="0.25">
      <c r="A6340" s="104"/>
      <c r="B6340" s="117"/>
      <c r="C6340" s="118"/>
      <c r="D6340" s="119"/>
      <c r="E6340" s="120"/>
    </row>
    <row r="6341" spans="1:5" ht="15.75" x14ac:dyDescent="0.25">
      <c r="A6341" s="121"/>
      <c r="B6341" s="117"/>
      <c r="C6341" s="118"/>
      <c r="D6341" s="119"/>
      <c r="E6341" s="120"/>
    </row>
    <row r="6342" spans="1:5" x14ac:dyDescent="0.25">
      <c r="A6342" s="121"/>
      <c r="B6342" s="122"/>
      <c r="C6342" s="123"/>
      <c r="D6342" s="122"/>
      <c r="E6342" s="123"/>
    </row>
    <row r="6343" spans="1:5" x14ac:dyDescent="0.25">
      <c r="A6343" s="121"/>
      <c r="B6343" s="122"/>
      <c r="C6343" s="123"/>
      <c r="D6343" s="122"/>
      <c r="E6343" s="123"/>
    </row>
    <row r="6344" spans="1:5" ht="15.75" thickBot="1" x14ac:dyDescent="0.3">
      <c r="A6344" s="121"/>
      <c r="B6344" s="122"/>
      <c r="C6344" s="123"/>
      <c r="D6344" s="124"/>
      <c r="E6344" s="125"/>
    </row>
    <row r="6345" spans="1:5" ht="15.75" x14ac:dyDescent="0.25">
      <c r="A6345" s="121"/>
      <c r="B6345" s="122"/>
      <c r="C6345" s="123"/>
      <c r="D6345" s="126" t="s">
        <v>2829</v>
      </c>
      <c r="E6345" s="123"/>
    </row>
    <row r="6346" spans="1:5" x14ac:dyDescent="0.25">
      <c r="A6346" s="121"/>
      <c r="B6346" s="122"/>
      <c r="C6346" s="123"/>
      <c r="D6346" s="122"/>
      <c r="E6346" s="123"/>
    </row>
    <row r="6347" spans="1:5" x14ac:dyDescent="0.25">
      <c r="A6347" s="121"/>
      <c r="B6347" s="122"/>
      <c r="C6347" s="123"/>
      <c r="D6347" s="122" t="s">
        <v>2830</v>
      </c>
      <c r="E6347" s="123"/>
    </row>
    <row r="6348" spans="1:5" ht="15.75" thickBot="1" x14ac:dyDescent="0.3">
      <c r="A6348" s="127"/>
      <c r="B6348" s="124"/>
      <c r="C6348" s="125"/>
      <c r="D6348" s="122" t="s">
        <v>2831</v>
      </c>
      <c r="E6348" s="123"/>
    </row>
    <row r="6349" spans="1:5" ht="15.75" x14ac:dyDescent="0.25">
      <c r="A6349" s="128" t="s">
        <v>2832</v>
      </c>
      <c r="B6349" s="129"/>
      <c r="C6349" s="129"/>
      <c r="D6349" s="121" t="s">
        <v>2833</v>
      </c>
      <c r="E6349" s="123"/>
    </row>
    <row r="6350" spans="1:5" ht="15.75" x14ac:dyDescent="0.25">
      <c r="A6350" s="130"/>
      <c r="B6350" s="131"/>
      <c r="C6350" s="131"/>
      <c r="D6350" s="132" t="s">
        <v>2834</v>
      </c>
      <c r="E6350" s="120"/>
    </row>
    <row r="6351" spans="1:5" ht="77.25" x14ac:dyDescent="0.25">
      <c r="A6351" s="130"/>
      <c r="B6351" s="131"/>
      <c r="C6351" s="131"/>
      <c r="D6351" s="133" t="s">
        <v>2835</v>
      </c>
      <c r="E6351" s="134"/>
    </row>
    <row r="6352" spans="1:5" x14ac:dyDescent="0.25">
      <c r="A6352" s="130"/>
      <c r="B6352" s="129"/>
      <c r="C6352" s="129"/>
      <c r="D6352" s="135" t="s">
        <v>2836</v>
      </c>
      <c r="E6352" s="136"/>
    </row>
    <row r="6353" spans="1:5" x14ac:dyDescent="0.25">
      <c r="A6353" s="130"/>
      <c r="B6353" s="129"/>
      <c r="C6353" s="129"/>
      <c r="D6353" s="137"/>
      <c r="E6353" s="136"/>
    </row>
    <row r="6354" spans="1:5" x14ac:dyDescent="0.25">
      <c r="A6354" s="130"/>
      <c r="B6354" s="129"/>
      <c r="C6354" s="129"/>
      <c r="D6354" s="121"/>
      <c r="E6354" s="123"/>
    </row>
    <row r="6355" spans="1:5" x14ac:dyDescent="0.25">
      <c r="A6355" s="130"/>
      <c r="B6355" s="129"/>
      <c r="C6355" s="129"/>
      <c r="D6355" s="121"/>
      <c r="E6355" s="123"/>
    </row>
    <row r="6356" spans="1:5" x14ac:dyDescent="0.25">
      <c r="A6356" s="130"/>
      <c r="B6356" s="129"/>
      <c r="C6356" s="129"/>
      <c r="D6356" s="121"/>
      <c r="E6356" s="123"/>
    </row>
    <row r="6357" spans="1:5" ht="15.75" thickBot="1" x14ac:dyDescent="0.3">
      <c r="A6357" s="130"/>
      <c r="B6357" s="129"/>
      <c r="C6357" s="129"/>
      <c r="D6357" s="121"/>
      <c r="E6357" s="123"/>
    </row>
    <row r="6358" spans="1:5" ht="15.75" x14ac:dyDescent="0.25">
      <c r="A6358" s="130"/>
      <c r="B6358" s="129"/>
      <c r="C6358" s="129"/>
      <c r="D6358" s="138" t="s">
        <v>2837</v>
      </c>
      <c r="E6358" s="139">
        <f>SUM(E6313:E6331)</f>
        <v>7.8525</v>
      </c>
    </row>
    <row r="6359" spans="1:5" ht="15.75" x14ac:dyDescent="0.25">
      <c r="A6359" s="130"/>
      <c r="B6359" s="129"/>
      <c r="C6359" s="129"/>
      <c r="D6359" s="138" t="s">
        <v>2822</v>
      </c>
      <c r="E6359" s="140">
        <v>1</v>
      </c>
    </row>
    <row r="6360" spans="1:5" ht="15.75" x14ac:dyDescent="0.25">
      <c r="A6360" s="130"/>
      <c r="B6360" s="129"/>
      <c r="C6360" s="129"/>
      <c r="D6360" s="138" t="s">
        <v>2838</v>
      </c>
      <c r="E6360" s="141">
        <f>E6358/E6359</f>
        <v>7.8525</v>
      </c>
    </row>
    <row r="6361" spans="1:5" ht="15.75" x14ac:dyDescent="0.25">
      <c r="A6361" s="130"/>
      <c r="B6361" s="129"/>
      <c r="C6361" s="129"/>
      <c r="D6361" s="138" t="s">
        <v>2839</v>
      </c>
      <c r="E6361" s="141">
        <v>0.15</v>
      </c>
    </row>
    <row r="6362" spans="1:5" ht="15.75" x14ac:dyDescent="0.25">
      <c r="A6362" s="130"/>
      <c r="B6362" s="129"/>
      <c r="C6362" s="129"/>
      <c r="D6362" s="138" t="s">
        <v>2840</v>
      </c>
      <c r="E6362" s="141">
        <f>E6360+E6361</f>
        <v>8.0024999999999995</v>
      </c>
    </row>
    <row r="6363" spans="1:5" ht="15.75" x14ac:dyDescent="0.25">
      <c r="A6363" s="130"/>
      <c r="B6363" s="129"/>
      <c r="C6363" s="129"/>
      <c r="D6363" s="138" t="s">
        <v>2841</v>
      </c>
      <c r="E6363" s="142">
        <v>29</v>
      </c>
    </row>
    <row r="6364" spans="1:5" ht="16.5" thickBot="1" x14ac:dyDescent="0.3">
      <c r="A6364" s="143"/>
      <c r="B6364" s="144"/>
      <c r="C6364" s="144"/>
      <c r="D6364" s="138" t="s">
        <v>2842</v>
      </c>
      <c r="E6364" s="145">
        <f>E6362/E6363</f>
        <v>0.27594827586206894</v>
      </c>
    </row>
    <row r="6365" spans="1:5" ht="15.75" thickBot="1" x14ac:dyDescent="0.3">
      <c r="A6365" s="146"/>
      <c r="B6365" s="147"/>
      <c r="C6365" s="148"/>
      <c r="D6365" s="148"/>
      <c r="E6365" s="149"/>
    </row>
    <row r="6366" spans="1:5" ht="15.75" thickBot="1" x14ac:dyDescent="0.3">
      <c r="A6366" s="146"/>
      <c r="B6366" s="147"/>
      <c r="C6366" s="148"/>
      <c r="D6366" s="148"/>
      <c r="E6366" s="149"/>
    </row>
    <row r="6367" spans="1:5" ht="30" x14ac:dyDescent="0.4">
      <c r="A6367" s="70" t="s">
        <v>2814</v>
      </c>
      <c r="B6367" s="155" t="s">
        <v>3000</v>
      </c>
      <c r="C6367" s="154"/>
      <c r="D6367" s="72"/>
      <c r="E6367" s="73"/>
    </row>
    <row r="6368" spans="1:5" ht="15.75" thickBot="1" x14ac:dyDescent="0.3">
      <c r="A6368" s="74"/>
      <c r="B6368" s="75"/>
      <c r="C6368" s="75"/>
      <c r="D6368" s="75"/>
      <c r="E6368" s="76"/>
    </row>
    <row r="6369" spans="1:5" ht="15.75" thickBot="1" x14ac:dyDescent="0.3">
      <c r="A6369" s="77" t="s">
        <v>2816</v>
      </c>
      <c r="B6369" s="78" t="s">
        <v>2817</v>
      </c>
      <c r="C6369" s="79" t="s">
        <v>2818</v>
      </c>
      <c r="D6369" s="79" t="s">
        <v>2819</v>
      </c>
      <c r="E6369" s="80" t="s">
        <v>2820</v>
      </c>
    </row>
    <row r="6370" spans="1:5" ht="15.75" x14ac:dyDescent="0.25">
      <c r="A6370" s="81" t="s">
        <v>3001</v>
      </c>
      <c r="B6370" s="166">
        <v>1</v>
      </c>
      <c r="C6370" s="167"/>
      <c r="D6370" s="168">
        <v>2.1800000000000002</v>
      </c>
      <c r="E6370" s="169">
        <f t="shared" ref="E6370:E6388" si="226">SUM(B6370*D6370)</f>
        <v>2.1800000000000002</v>
      </c>
    </row>
    <row r="6371" spans="1:5" ht="15.75" x14ac:dyDescent="0.25">
      <c r="A6371" s="81" t="s">
        <v>3002</v>
      </c>
      <c r="B6371" s="90">
        <v>1</v>
      </c>
      <c r="C6371" s="170"/>
      <c r="D6371" s="92">
        <v>2.99</v>
      </c>
      <c r="E6371" s="92">
        <f t="shared" si="226"/>
        <v>2.99</v>
      </c>
    </row>
    <row r="6372" spans="1:5" ht="15.75" x14ac:dyDescent="0.25">
      <c r="A6372" s="81" t="s">
        <v>3003</v>
      </c>
      <c r="B6372" s="166">
        <v>1</v>
      </c>
      <c r="C6372" s="167"/>
      <c r="D6372" s="168">
        <v>13.22</v>
      </c>
      <c r="E6372" s="169">
        <f t="shared" si="226"/>
        <v>13.22</v>
      </c>
    </row>
    <row r="6373" spans="1:5" ht="15.75" x14ac:dyDescent="0.25">
      <c r="A6373" s="81" t="s">
        <v>2454</v>
      </c>
      <c r="B6373" s="90"/>
      <c r="C6373" s="170"/>
      <c r="D6373" s="92">
        <f t="shared" ref="D6373:D6386" si="227">IF($A6373&lt;&gt;"",VLOOKUP($A6373,PRODUITS_ET_RECETTES,4,FALSE),"")</f>
        <v>0</v>
      </c>
      <c r="E6373" s="92">
        <f t="shared" si="226"/>
        <v>0</v>
      </c>
    </row>
    <row r="6374" spans="1:5" ht="15.75" x14ac:dyDescent="0.25">
      <c r="A6374" s="81" t="s">
        <v>2454</v>
      </c>
      <c r="B6374" s="166"/>
      <c r="C6374" s="167"/>
      <c r="D6374" s="168">
        <f t="shared" si="227"/>
        <v>0</v>
      </c>
      <c r="E6374" s="169">
        <f t="shared" si="226"/>
        <v>0</v>
      </c>
    </row>
    <row r="6375" spans="1:5" ht="15.75" x14ac:dyDescent="0.25">
      <c r="A6375" s="81" t="s">
        <v>2454</v>
      </c>
      <c r="B6375" s="90"/>
      <c r="C6375" s="170"/>
      <c r="D6375" s="92">
        <f t="shared" si="227"/>
        <v>0</v>
      </c>
      <c r="E6375" s="92">
        <f t="shared" si="226"/>
        <v>0</v>
      </c>
    </row>
    <row r="6376" spans="1:5" ht="15.75" x14ac:dyDescent="0.25">
      <c r="A6376" s="81" t="s">
        <v>2454</v>
      </c>
      <c r="B6376" s="166"/>
      <c r="C6376" s="167"/>
      <c r="D6376" s="168">
        <f t="shared" si="227"/>
        <v>0</v>
      </c>
      <c r="E6376" s="169">
        <f t="shared" si="226"/>
        <v>0</v>
      </c>
    </row>
    <row r="6377" spans="1:5" ht="15.75" x14ac:dyDescent="0.25">
      <c r="A6377" s="81" t="s">
        <v>2454</v>
      </c>
      <c r="B6377" s="90"/>
      <c r="C6377" s="170"/>
      <c r="D6377" s="92">
        <f t="shared" si="227"/>
        <v>0</v>
      </c>
      <c r="E6377" s="92">
        <f t="shared" si="226"/>
        <v>0</v>
      </c>
    </row>
    <row r="6378" spans="1:5" ht="15.75" x14ac:dyDescent="0.25">
      <c r="A6378" s="81" t="s">
        <v>2454</v>
      </c>
      <c r="B6378" s="166"/>
      <c r="C6378" s="167"/>
      <c r="D6378" s="168">
        <f t="shared" si="227"/>
        <v>0</v>
      </c>
      <c r="E6378" s="169">
        <f t="shared" si="226"/>
        <v>0</v>
      </c>
    </row>
    <row r="6379" spans="1:5" ht="15.75" x14ac:dyDescent="0.25">
      <c r="A6379" s="81" t="s">
        <v>2454</v>
      </c>
      <c r="B6379" s="90"/>
      <c r="C6379" s="170"/>
      <c r="D6379" s="92">
        <f t="shared" si="227"/>
        <v>0</v>
      </c>
      <c r="E6379" s="92">
        <f t="shared" si="226"/>
        <v>0</v>
      </c>
    </row>
    <row r="6380" spans="1:5" ht="15.75" x14ac:dyDescent="0.25">
      <c r="A6380" s="81" t="s">
        <v>2454</v>
      </c>
      <c r="B6380" s="166"/>
      <c r="C6380" s="167"/>
      <c r="D6380" s="168">
        <f t="shared" si="227"/>
        <v>0</v>
      </c>
      <c r="E6380" s="169">
        <f t="shared" si="226"/>
        <v>0</v>
      </c>
    </row>
    <row r="6381" spans="1:5" ht="15.75" x14ac:dyDescent="0.25">
      <c r="A6381" s="81" t="s">
        <v>2454</v>
      </c>
      <c r="B6381" s="90"/>
      <c r="C6381" s="170"/>
      <c r="D6381" s="92">
        <f t="shared" si="227"/>
        <v>0</v>
      </c>
      <c r="E6381" s="92">
        <f t="shared" si="226"/>
        <v>0</v>
      </c>
    </row>
    <row r="6382" spans="1:5" ht="15.75" x14ac:dyDescent="0.25">
      <c r="A6382" s="81" t="s">
        <v>2454</v>
      </c>
      <c r="B6382" s="166"/>
      <c r="C6382" s="167"/>
      <c r="D6382" s="168">
        <f t="shared" si="227"/>
        <v>0</v>
      </c>
      <c r="E6382" s="169">
        <f t="shared" si="226"/>
        <v>0</v>
      </c>
    </row>
    <row r="6383" spans="1:5" ht="15.75" x14ac:dyDescent="0.25">
      <c r="A6383" s="81" t="s">
        <v>2454</v>
      </c>
      <c r="B6383" s="90"/>
      <c r="C6383" s="170"/>
      <c r="D6383" s="92">
        <f t="shared" si="227"/>
        <v>0</v>
      </c>
      <c r="E6383" s="92">
        <f t="shared" si="226"/>
        <v>0</v>
      </c>
    </row>
    <row r="6384" spans="1:5" ht="15.75" x14ac:dyDescent="0.25">
      <c r="A6384" s="81" t="s">
        <v>2454</v>
      </c>
      <c r="B6384" s="166"/>
      <c r="C6384" s="167"/>
      <c r="D6384" s="168">
        <f t="shared" si="227"/>
        <v>0</v>
      </c>
      <c r="E6384" s="169">
        <f t="shared" si="226"/>
        <v>0</v>
      </c>
    </row>
    <row r="6385" spans="1:5" ht="15.75" x14ac:dyDescent="0.25">
      <c r="A6385" s="81" t="s">
        <v>2454</v>
      </c>
      <c r="B6385" s="90"/>
      <c r="C6385" s="170"/>
      <c r="D6385" s="92">
        <f t="shared" si="227"/>
        <v>0</v>
      </c>
      <c r="E6385" s="92">
        <f t="shared" si="226"/>
        <v>0</v>
      </c>
    </row>
    <row r="6386" spans="1:5" ht="15.75" x14ac:dyDescent="0.25">
      <c r="A6386" s="81" t="s">
        <v>2454</v>
      </c>
      <c r="B6386" s="166"/>
      <c r="C6386" s="167"/>
      <c r="D6386" s="168">
        <f t="shared" si="227"/>
        <v>0</v>
      </c>
      <c r="E6386" s="169">
        <f t="shared" si="226"/>
        <v>0</v>
      </c>
    </row>
    <row r="6387" spans="1:5" ht="15.75" x14ac:dyDescent="0.25">
      <c r="A6387" s="81" t="s">
        <v>2454</v>
      </c>
      <c r="B6387" s="90"/>
      <c r="C6387" s="170"/>
      <c r="D6387" s="92"/>
      <c r="E6387" s="92">
        <f t="shared" si="226"/>
        <v>0</v>
      </c>
    </row>
    <row r="6388" spans="1:5" ht="16.5" thickBot="1" x14ac:dyDescent="0.3">
      <c r="A6388" s="81" t="s">
        <v>2454</v>
      </c>
      <c r="B6388" s="166"/>
      <c r="C6388" s="167"/>
      <c r="D6388" s="168"/>
      <c r="E6388" s="169">
        <f t="shared" si="226"/>
        <v>0</v>
      </c>
    </row>
    <row r="6389" spans="1:5" ht="16.5" thickBot="1" x14ac:dyDescent="0.3">
      <c r="A6389" s="96" t="s">
        <v>2821</v>
      </c>
      <c r="B6389" s="97"/>
      <c r="C6389" s="97"/>
      <c r="D6389" s="98" t="s">
        <v>2822</v>
      </c>
      <c r="E6389" s="99">
        <v>1</v>
      </c>
    </row>
    <row r="6390" spans="1:5" ht="15.75" x14ac:dyDescent="0.25">
      <c r="A6390" s="100"/>
      <c r="B6390" s="97"/>
      <c r="C6390" s="101"/>
      <c r="D6390" s="102" t="s">
        <v>2823</v>
      </c>
      <c r="E6390" s="103" t="s">
        <v>2551</v>
      </c>
    </row>
    <row r="6391" spans="1:5" ht="15.75" x14ac:dyDescent="0.25">
      <c r="A6391" s="104"/>
      <c r="B6391" s="105"/>
      <c r="C6391" s="106"/>
      <c r="D6391" s="102" t="s">
        <v>2824</v>
      </c>
      <c r="E6391" s="107" t="s">
        <v>2825</v>
      </c>
    </row>
    <row r="6392" spans="1:5" ht="15.75" x14ac:dyDescent="0.25">
      <c r="A6392" s="108"/>
      <c r="B6392" s="105"/>
      <c r="C6392" s="106"/>
      <c r="D6392" s="102"/>
      <c r="E6392" s="109"/>
    </row>
    <row r="6393" spans="1:5" ht="16.5" thickBot="1" x14ac:dyDescent="0.3">
      <c r="A6393" s="108"/>
      <c r="B6393" s="105"/>
      <c r="C6393" s="106"/>
      <c r="D6393" s="110"/>
      <c r="E6393" s="111"/>
    </row>
    <row r="6394" spans="1:5" ht="15.75" x14ac:dyDescent="0.25">
      <c r="A6394" s="112"/>
      <c r="B6394" s="113"/>
      <c r="C6394" s="114"/>
      <c r="D6394" s="115" t="s">
        <v>2826</v>
      </c>
      <c r="E6394" s="116"/>
    </row>
    <row r="6395" spans="1:5" ht="15.75" x14ac:dyDescent="0.25">
      <c r="A6395" s="104"/>
      <c r="B6395" s="117"/>
      <c r="C6395" s="118"/>
      <c r="D6395" s="119" t="s">
        <v>2827</v>
      </c>
      <c r="E6395" s="120"/>
    </row>
    <row r="6396" spans="1:5" ht="15.75" x14ac:dyDescent="0.25">
      <c r="A6396" s="104"/>
      <c r="B6396" s="117"/>
      <c r="C6396" s="118"/>
      <c r="D6396" s="119" t="s">
        <v>2828</v>
      </c>
      <c r="E6396" s="120"/>
    </row>
    <row r="6397" spans="1:5" ht="15.75" x14ac:dyDescent="0.25">
      <c r="A6397" s="104"/>
      <c r="B6397" s="117"/>
      <c r="C6397" s="118"/>
      <c r="D6397" s="119"/>
      <c r="E6397" s="120"/>
    </row>
    <row r="6398" spans="1:5" ht="15.75" x14ac:dyDescent="0.25">
      <c r="A6398" s="121"/>
      <c r="B6398" s="117"/>
      <c r="C6398" s="118"/>
      <c r="D6398" s="119"/>
      <c r="E6398" s="120"/>
    </row>
    <row r="6399" spans="1:5" x14ac:dyDescent="0.25">
      <c r="A6399" s="121"/>
      <c r="B6399" s="122"/>
      <c r="C6399" s="123"/>
      <c r="D6399" s="122"/>
      <c r="E6399" s="123"/>
    </row>
    <row r="6400" spans="1:5" x14ac:dyDescent="0.25">
      <c r="A6400" s="121"/>
      <c r="B6400" s="122"/>
      <c r="C6400" s="123"/>
      <c r="D6400" s="122"/>
      <c r="E6400" s="123"/>
    </row>
    <row r="6401" spans="1:5" ht="15.75" thickBot="1" x14ac:dyDescent="0.3">
      <c r="A6401" s="121"/>
      <c r="B6401" s="122"/>
      <c r="C6401" s="123"/>
      <c r="D6401" s="124"/>
      <c r="E6401" s="125"/>
    </row>
    <row r="6402" spans="1:5" ht="15.75" x14ac:dyDescent="0.25">
      <c r="A6402" s="121"/>
      <c r="B6402" s="122"/>
      <c r="C6402" s="123"/>
      <c r="D6402" s="126" t="s">
        <v>2829</v>
      </c>
      <c r="E6402" s="123"/>
    </row>
    <row r="6403" spans="1:5" x14ac:dyDescent="0.25">
      <c r="A6403" s="121"/>
      <c r="B6403" s="122"/>
      <c r="C6403" s="123"/>
      <c r="D6403" s="122"/>
      <c r="E6403" s="123"/>
    </row>
    <row r="6404" spans="1:5" x14ac:dyDescent="0.25">
      <c r="A6404" s="121"/>
      <c r="B6404" s="122"/>
      <c r="C6404" s="123"/>
      <c r="D6404" s="122" t="s">
        <v>2830</v>
      </c>
      <c r="E6404" s="123"/>
    </row>
    <row r="6405" spans="1:5" ht="15.75" thickBot="1" x14ac:dyDescent="0.3">
      <c r="A6405" s="127"/>
      <c r="B6405" s="124"/>
      <c r="C6405" s="125"/>
      <c r="D6405" s="122" t="s">
        <v>2831</v>
      </c>
      <c r="E6405" s="123"/>
    </row>
    <row r="6406" spans="1:5" ht="15.75" x14ac:dyDescent="0.25">
      <c r="A6406" s="128" t="s">
        <v>2832</v>
      </c>
      <c r="B6406" s="129"/>
      <c r="C6406" s="129"/>
      <c r="D6406" s="121" t="s">
        <v>2833</v>
      </c>
      <c r="E6406" s="123"/>
    </row>
    <row r="6407" spans="1:5" ht="15.75" x14ac:dyDescent="0.25">
      <c r="A6407" s="130"/>
      <c r="B6407" s="131"/>
      <c r="C6407" s="131"/>
      <c r="D6407" s="132" t="s">
        <v>2834</v>
      </c>
      <c r="E6407" s="120"/>
    </row>
    <row r="6408" spans="1:5" ht="77.25" x14ac:dyDescent="0.25">
      <c r="A6408" s="130"/>
      <c r="B6408" s="131"/>
      <c r="C6408" s="131"/>
      <c r="D6408" s="133" t="s">
        <v>2835</v>
      </c>
      <c r="E6408" s="134"/>
    </row>
    <row r="6409" spans="1:5" x14ac:dyDescent="0.25">
      <c r="A6409" s="130"/>
      <c r="B6409" s="129"/>
      <c r="C6409" s="129"/>
      <c r="D6409" s="135" t="s">
        <v>2836</v>
      </c>
      <c r="E6409" s="136"/>
    </row>
    <row r="6410" spans="1:5" x14ac:dyDescent="0.25">
      <c r="A6410" s="130"/>
      <c r="B6410" s="129"/>
      <c r="C6410" s="129"/>
      <c r="D6410" s="137"/>
      <c r="E6410" s="136"/>
    </row>
    <row r="6411" spans="1:5" x14ac:dyDescent="0.25">
      <c r="A6411" s="130"/>
      <c r="B6411" s="129"/>
      <c r="C6411" s="129"/>
      <c r="D6411" s="121"/>
      <c r="E6411" s="123"/>
    </row>
    <row r="6412" spans="1:5" x14ac:dyDescent="0.25">
      <c r="A6412" s="130"/>
      <c r="B6412" s="129"/>
      <c r="C6412" s="129"/>
      <c r="D6412" s="121"/>
      <c r="E6412" s="123"/>
    </row>
    <row r="6413" spans="1:5" x14ac:dyDescent="0.25">
      <c r="A6413" s="130"/>
      <c r="B6413" s="129"/>
      <c r="C6413" s="129"/>
      <c r="D6413" s="121"/>
      <c r="E6413" s="123"/>
    </row>
    <row r="6414" spans="1:5" ht="15.75" thickBot="1" x14ac:dyDescent="0.3">
      <c r="A6414" s="130"/>
      <c r="B6414" s="129"/>
      <c r="C6414" s="129"/>
      <c r="D6414" s="121"/>
      <c r="E6414" s="123"/>
    </row>
    <row r="6415" spans="1:5" ht="15.75" x14ac:dyDescent="0.25">
      <c r="A6415" s="130"/>
      <c r="B6415" s="129"/>
      <c r="C6415" s="129"/>
      <c r="D6415" s="138" t="s">
        <v>2837</v>
      </c>
      <c r="E6415" s="139">
        <f>SUM(E6370:E6388)</f>
        <v>18.39</v>
      </c>
    </row>
    <row r="6416" spans="1:5" ht="15.75" x14ac:dyDescent="0.25">
      <c r="A6416" s="130"/>
      <c r="B6416" s="129"/>
      <c r="C6416" s="129"/>
      <c r="D6416" s="138" t="s">
        <v>2822</v>
      </c>
      <c r="E6416" s="140">
        <v>1</v>
      </c>
    </row>
    <row r="6417" spans="1:5" ht="15.75" x14ac:dyDescent="0.25">
      <c r="A6417" s="130"/>
      <c r="B6417" s="129"/>
      <c r="C6417" s="129"/>
      <c r="D6417" s="138" t="s">
        <v>2838</v>
      </c>
      <c r="E6417" s="141">
        <f>E6415/E6416</f>
        <v>18.39</v>
      </c>
    </row>
    <row r="6418" spans="1:5" ht="15.75" x14ac:dyDescent="0.25">
      <c r="A6418" s="130"/>
      <c r="B6418" s="129"/>
      <c r="C6418" s="129"/>
      <c r="D6418" s="138" t="s">
        <v>2839</v>
      </c>
      <c r="E6418" s="141">
        <v>0.15</v>
      </c>
    </row>
    <row r="6419" spans="1:5" ht="15.75" x14ac:dyDescent="0.25">
      <c r="A6419" s="130"/>
      <c r="B6419" s="129"/>
      <c r="C6419" s="129"/>
      <c r="D6419" s="138" t="s">
        <v>2840</v>
      </c>
      <c r="E6419" s="141">
        <f>E6417+E6418</f>
        <v>18.54</v>
      </c>
    </row>
    <row r="6420" spans="1:5" ht="15.75" x14ac:dyDescent="0.25">
      <c r="A6420" s="130"/>
      <c r="B6420" s="129"/>
      <c r="C6420" s="129"/>
      <c r="D6420" s="138" t="s">
        <v>2841</v>
      </c>
      <c r="E6420" s="142">
        <v>69</v>
      </c>
    </row>
    <row r="6421" spans="1:5" ht="16.5" thickBot="1" x14ac:dyDescent="0.3">
      <c r="A6421" s="143"/>
      <c r="B6421" s="144"/>
      <c r="C6421" s="144"/>
      <c r="D6421" s="138" t="s">
        <v>2842</v>
      </c>
      <c r="E6421" s="145">
        <f>E6419/E6420</f>
        <v>0.26869565217391306</v>
      </c>
    </row>
    <row r="6422" spans="1:5" ht="15.75" thickBot="1" x14ac:dyDescent="0.3">
      <c r="A6422" s="146"/>
      <c r="B6422" s="147"/>
      <c r="C6422" s="148"/>
      <c r="D6422" s="148"/>
      <c r="E6422" s="149"/>
    </row>
    <row r="6423" spans="1:5" x14ac:dyDescent="0.25">
      <c r="A6423" s="146"/>
      <c r="B6423" s="147"/>
      <c r="C6423" s="148"/>
      <c r="D6423" s="148"/>
      <c r="E6423" s="149"/>
    </row>
  </sheetData>
  <mergeCells count="112">
    <mergeCell ref="D6238:E6239"/>
    <mergeCell ref="D6295:E6296"/>
    <mergeCell ref="D6352:E6353"/>
    <mergeCell ref="D6409:E6410"/>
    <mergeCell ref="D5896:E5897"/>
    <mergeCell ref="D5953:E5954"/>
    <mergeCell ref="D6010:E6011"/>
    <mergeCell ref="D6067:E6068"/>
    <mergeCell ref="D6124:E6125"/>
    <mergeCell ref="D6181:E6182"/>
    <mergeCell ref="D5556:E5557"/>
    <mergeCell ref="D5612:E5613"/>
    <mergeCell ref="D5668:E5669"/>
    <mergeCell ref="D5725:E5726"/>
    <mergeCell ref="D5782:E5783"/>
    <mergeCell ref="D5839:E5840"/>
    <mergeCell ref="D5220:E5221"/>
    <mergeCell ref="D5276:E5277"/>
    <mergeCell ref="D5332:E5333"/>
    <mergeCell ref="D5388:E5389"/>
    <mergeCell ref="D5444:E5445"/>
    <mergeCell ref="D5500:E5501"/>
    <mergeCell ref="D4828:E4829"/>
    <mergeCell ref="D4884:E4885"/>
    <mergeCell ref="D4940:E4941"/>
    <mergeCell ref="D4996:E4997"/>
    <mergeCell ref="D5109:E5110"/>
    <mergeCell ref="D5164:E5165"/>
    <mergeCell ref="D4491:E4492"/>
    <mergeCell ref="D4548:E4549"/>
    <mergeCell ref="D4604:E4605"/>
    <mergeCell ref="D4660:E4661"/>
    <mergeCell ref="D4716:E4717"/>
    <mergeCell ref="D4772:E4773"/>
    <mergeCell ref="D4149:E4150"/>
    <mergeCell ref="D4206:E4207"/>
    <mergeCell ref="D4263:E4264"/>
    <mergeCell ref="D4320:E4321"/>
    <mergeCell ref="D4377:E4378"/>
    <mergeCell ref="D4434:E4435"/>
    <mergeCell ref="D3807:E3808"/>
    <mergeCell ref="D3864:E3865"/>
    <mergeCell ref="D3921:E3922"/>
    <mergeCell ref="D3978:E3979"/>
    <mergeCell ref="D4035:E4036"/>
    <mergeCell ref="D4092:E4093"/>
    <mergeCell ref="D3465:E3466"/>
    <mergeCell ref="D3522:E3523"/>
    <mergeCell ref="D3579:E3580"/>
    <mergeCell ref="D3636:E3637"/>
    <mergeCell ref="D3693:E3694"/>
    <mergeCell ref="D3750:E3751"/>
    <mergeCell ref="D3123:E3124"/>
    <mergeCell ref="D3180:E3181"/>
    <mergeCell ref="D3237:E3238"/>
    <mergeCell ref="D3294:E3295"/>
    <mergeCell ref="D3351:E3352"/>
    <mergeCell ref="D3408:E3409"/>
    <mergeCell ref="D2780:E2781"/>
    <mergeCell ref="D2837:E2838"/>
    <mergeCell ref="D2894:E2895"/>
    <mergeCell ref="D2952:E2953"/>
    <mergeCell ref="D3009:E3010"/>
    <mergeCell ref="D3066:E3067"/>
    <mergeCell ref="D2438:E2439"/>
    <mergeCell ref="D2495:E2496"/>
    <mergeCell ref="D2552:E2553"/>
    <mergeCell ref="D2609:E2610"/>
    <mergeCell ref="D2666:E2667"/>
    <mergeCell ref="D2723:E2724"/>
    <mergeCell ref="D2096:E2097"/>
    <mergeCell ref="D2153:E2154"/>
    <mergeCell ref="D2210:E2211"/>
    <mergeCell ref="D2267:E2268"/>
    <mergeCell ref="D2324:E2325"/>
    <mergeCell ref="D2381:E2382"/>
    <mergeCell ref="D1754:E1755"/>
    <mergeCell ref="D1811:E1812"/>
    <mergeCell ref="D1868:E1869"/>
    <mergeCell ref="D1925:E1926"/>
    <mergeCell ref="D1982:E1983"/>
    <mergeCell ref="D2039:E2040"/>
    <mergeCell ref="D1413:E1414"/>
    <mergeCell ref="D1470:E1471"/>
    <mergeCell ref="D1526:E1527"/>
    <mergeCell ref="D1583:E1584"/>
    <mergeCell ref="D1640:E1641"/>
    <mergeCell ref="D1697:E1698"/>
    <mergeCell ref="D1071:E1072"/>
    <mergeCell ref="D1128:E1129"/>
    <mergeCell ref="D1185:E1186"/>
    <mergeCell ref="D1242:E1243"/>
    <mergeCell ref="D1299:E1300"/>
    <mergeCell ref="D1356:E1357"/>
    <mergeCell ref="D729:E730"/>
    <mergeCell ref="D786:E787"/>
    <mergeCell ref="D843:E844"/>
    <mergeCell ref="D900:E901"/>
    <mergeCell ref="D957:E958"/>
    <mergeCell ref="D1014:E1015"/>
    <mergeCell ref="D387:E388"/>
    <mergeCell ref="D444:E445"/>
    <mergeCell ref="D501:E502"/>
    <mergeCell ref="D558:E559"/>
    <mergeCell ref="D615:E616"/>
    <mergeCell ref="D672:E673"/>
    <mergeCell ref="D45:E46"/>
    <mergeCell ref="D102:E103"/>
    <mergeCell ref="D159:E160"/>
    <mergeCell ref="D216:E217"/>
    <mergeCell ref="D273:E274"/>
    <mergeCell ref="D330:E331"/>
  </mergeCells>
  <dataValidations count="1">
    <dataValidation type="list" allowBlank="1" showInputMessage="1" sqref="A6:A24 A1601:A1619 A120:A138 A177:A195 A234:A252 A291:A309 A348:A366 A405:A423 A2570:A2588 A519:A537 A576:A594 A633:A651 A690:A708 A747:A765 A804:A822 A861:A879 A462:A480 A975:A993 A918:A936 A1089:A1107 A1146:A1164 A2000:A2018 A2114:A2132 A1317:A1335 A1374:A1392 A1431:A1449 A3198:A3216 A1544:A1562 A63:A81 A4957:A4975 A1715:A1733 A1772:A1790 A1829:A1847 A1886:A1904 A1943:A1961 A2456:A2474 A2057:A2075 A1203:A1221 A2171:A2189 A2228:A2246 A2285:A2303 A2342:A2360 A2399:A2417 A1260:A1278 A2513:A2531 A1032:A1050 A2627:A2645 A2684:A2702 A2741:A2759 A2798:A2816 A2855:A2873 A2913:A2931 A2970:A2988 A3027:A3045 A3084:A3102 A3141:A3159 A4395:A4413 A3255:A3273 A3312:A3330 A3369:A3387 A3426:A3444 A3483:A3501 A3540:A3558 A3597:A3615 A3654:A3672 A3711:A3729 A3768:A3786 A3825:A3843 A3882:A3900 A3939:A3957 A4509:A4527 A4053:A4071 A4110:A4128 A4167:A4185 A4224:A4242 A4281:A4299 A3996:A4014 A4338:A4356 A4452:A4470 A1487:A1505 A4565:A4583 A4621:A4639 A4677:A4695 A4733:A4751 A4789:A4807 A4845:A4863 A4901:A4919 A5573:A5591 A1658:A1676 A5405:A5423 A5125:A5143 A5181:A5199 A5070:A5088 A5293:A5311 A5349:A5367 A5237:A5255 A5461:A5479 A5629:A5647 A5014:A5032 A5517:A5535 A5686:A5704 A5743:A5761 A5800:A5818 A5857:A5875 A6256:A6274 A5971:A5989 A6028:A6046 A6085:A6103 A6142:A6160 A6199:A6217 A5914:A5932 A6313:A6331 A6370:A6388">
      <formula1>IF(A6&lt;&gt;"",OFFSET(F_ING,MATCH(A6&amp;"*",F_ING,0)-1,,COUNTIF(F_ING, A6&amp;"*"),1),F_ING)</formula1>
    </dataValidation>
  </dataValidations>
  <hyperlinks>
    <hyperlink ref="A1" location="'table des matières'!A1" display="TABLES DES MATIÈRES"/>
    <hyperlink ref="B1" location="'FOOD COST MAGGIE OAKES'!A1" display="FOOD COST  MAGGIE OAKES CARTE DU SOIR"/>
    <hyperlink ref="C1" location="'INDEX DES FICHES TEHNIQUES'!A1" display="INDEX DES FICHES TECHNIQUES"/>
    <hyperlink ref="D1" location="'FOOD COST ROOM SERVICE WG'!A1" display="FOOD COST  ROOM SERVICE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cols>
    <col min="1" max="1" width="34.42578125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produits et recettes</vt:lpstr>
      <vt:lpstr>fiche techniques</vt:lpstr>
      <vt:lpstr>inventaire</vt:lpstr>
      <vt:lpstr>Feuil4</vt:lpstr>
    </vt:vector>
  </TitlesOfParts>
  <Company>Groupe Antonopoulos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Uhoda</dc:creator>
  <cp:lastModifiedBy>Christian Uhoda</cp:lastModifiedBy>
  <dcterms:created xsi:type="dcterms:W3CDTF">2017-01-26T11:53:19Z</dcterms:created>
  <dcterms:modified xsi:type="dcterms:W3CDTF">2017-01-26T12:08:21Z</dcterms:modified>
</cp:coreProperties>
</file>