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Calculs troupes" sheetId="2" r:id="rId1"/>
    <sheet name="Durée de Production" sheetId="3" r:id="rId2"/>
    <sheet name="Production Mine" sheetId="4" r:id="rId3"/>
  </sheets>
  <calcPr calcId="125725"/>
</workbook>
</file>

<file path=xl/calcChain.xml><?xml version="1.0" encoding="utf-8"?>
<calcChain xmlns="http://schemas.openxmlformats.org/spreadsheetml/2006/main">
  <c r="C31" i="4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K2" i="3"/>
  <c r="K16" s="1"/>
  <c r="J2"/>
  <c r="J3"/>
  <c r="H12" i="2"/>
  <c r="D14"/>
  <c r="E14"/>
  <c r="E2" i="3"/>
  <c r="E23" s="1"/>
  <c r="D2"/>
  <c r="D25" s="1"/>
  <c r="C2"/>
  <c r="C26" s="1"/>
  <c r="B2"/>
  <c r="B5" s="1"/>
  <c r="I2"/>
  <c r="I10" s="1"/>
  <c r="H2"/>
  <c r="H21" s="1"/>
  <c r="G2"/>
  <c r="G22" s="1"/>
  <c r="G14" i="2" s="1"/>
  <c r="F14"/>
  <c r="A27" i="3"/>
  <c r="E26"/>
  <c r="E25"/>
  <c r="E24"/>
  <c r="F22"/>
  <c r="E22"/>
  <c r="F21"/>
  <c r="F20"/>
  <c r="E20"/>
  <c r="F19"/>
  <c r="F18"/>
  <c r="E18"/>
  <c r="F16"/>
  <c r="F14"/>
  <c r="E14"/>
  <c r="F12"/>
  <c r="F10"/>
  <c r="E10"/>
  <c r="F8"/>
  <c r="A7"/>
  <c r="A6"/>
  <c r="F5"/>
  <c r="A5"/>
  <c r="H5" s="1"/>
  <c r="A4"/>
  <c r="A3"/>
  <c r="F2"/>
  <c r="F4" s="1"/>
  <c r="E17"/>
  <c r="J10" l="1"/>
  <c r="E8"/>
  <c r="E12"/>
  <c r="E16"/>
  <c r="E19"/>
  <c r="E21"/>
  <c r="D4"/>
  <c r="D20"/>
  <c r="D6"/>
  <c r="D21"/>
  <c r="D8"/>
  <c r="D12"/>
  <c r="D16"/>
  <c r="D22"/>
  <c r="D3"/>
  <c r="D24"/>
  <c r="D26"/>
  <c r="D10"/>
  <c r="D14"/>
  <c r="D18"/>
  <c r="D7"/>
  <c r="D9"/>
  <c r="D11"/>
  <c r="D13"/>
  <c r="D15"/>
  <c r="D17"/>
  <c r="D19"/>
  <c r="D23"/>
  <c r="D27"/>
  <c r="I18"/>
  <c r="I19"/>
  <c r="I14"/>
  <c r="I17"/>
  <c r="B23"/>
  <c r="B12"/>
  <c r="B18"/>
  <c r="B24"/>
  <c r="B16"/>
  <c r="B25"/>
  <c r="B10"/>
  <c r="B26"/>
  <c r="B27"/>
  <c r="B14" i="2" s="1"/>
  <c r="B8" i="3"/>
  <c r="B14"/>
  <c r="B19"/>
  <c r="B20"/>
  <c r="B21"/>
  <c r="B22"/>
  <c r="I21"/>
  <c r="I8"/>
  <c r="I12"/>
  <c r="I16"/>
  <c r="I20"/>
  <c r="I22"/>
  <c r="I14" i="2" s="1"/>
  <c r="H6" i="3"/>
  <c r="H3"/>
  <c r="H7"/>
  <c r="H9"/>
  <c r="H11"/>
  <c r="H13"/>
  <c r="H15"/>
  <c r="H17"/>
  <c r="H8"/>
  <c r="H10"/>
  <c r="H12"/>
  <c r="H14"/>
  <c r="H16"/>
  <c r="H18"/>
  <c r="H20"/>
  <c r="H22"/>
  <c r="H14" i="2" s="1"/>
  <c r="H19" i="3"/>
  <c r="J8"/>
  <c r="J4"/>
  <c r="J16"/>
  <c r="J14"/>
  <c r="J12"/>
  <c r="J5"/>
  <c r="I4"/>
  <c r="C6"/>
  <c r="K6"/>
  <c r="E27"/>
  <c r="C3"/>
  <c r="K3"/>
  <c r="H4"/>
  <c r="E5"/>
  <c r="B6"/>
  <c r="J6"/>
  <c r="J14" i="2" s="1"/>
  <c r="G7" i="3"/>
  <c r="C9"/>
  <c r="C11"/>
  <c r="K11"/>
  <c r="G13"/>
  <c r="C15"/>
  <c r="C17"/>
  <c r="E4"/>
  <c r="G6"/>
  <c r="G3"/>
  <c r="I5"/>
  <c r="F6"/>
  <c r="C7"/>
  <c r="K7"/>
  <c r="G9"/>
  <c r="K9"/>
  <c r="G11"/>
  <c r="C13"/>
  <c r="K13"/>
  <c r="G15"/>
  <c r="K15"/>
  <c r="G17"/>
  <c r="K17"/>
  <c r="B3"/>
  <c r="F3"/>
  <c r="C4"/>
  <c r="G4"/>
  <c r="K4"/>
  <c r="D5"/>
  <c r="E6"/>
  <c r="I6"/>
  <c r="B7"/>
  <c r="F7"/>
  <c r="J7"/>
  <c r="B9"/>
  <c r="F9"/>
  <c r="J9"/>
  <c r="B11"/>
  <c r="F11"/>
  <c r="J11"/>
  <c r="B13"/>
  <c r="F13"/>
  <c r="J13"/>
  <c r="B15"/>
  <c r="F15"/>
  <c r="J15"/>
  <c r="B17"/>
  <c r="F17"/>
  <c r="J17"/>
  <c r="C27"/>
  <c r="C14" i="2" s="1"/>
  <c r="E3" i="3"/>
  <c r="I3"/>
  <c r="B4"/>
  <c r="C5"/>
  <c r="G5"/>
  <c r="K5"/>
  <c r="E7"/>
  <c r="I7"/>
  <c r="C8"/>
  <c r="G8"/>
  <c r="K8"/>
  <c r="K14" i="2" s="1"/>
  <c r="E9" i="3"/>
  <c r="I9"/>
  <c r="C10"/>
  <c r="G10"/>
  <c r="K10"/>
  <c r="E11"/>
  <c r="I11"/>
  <c r="C12"/>
  <c r="G12"/>
  <c r="K12"/>
  <c r="E13"/>
  <c r="I13"/>
  <c r="C14"/>
  <c r="G14"/>
  <c r="K14"/>
  <c r="E15"/>
  <c r="I15"/>
  <c r="C16"/>
  <c r="G16"/>
  <c r="C18"/>
  <c r="G18"/>
  <c r="C19"/>
  <c r="G19"/>
  <c r="C20"/>
  <c r="G20"/>
  <c r="C21"/>
  <c r="G21"/>
  <c r="C22"/>
  <c r="C23"/>
  <c r="C24"/>
  <c r="C25"/>
  <c r="K11" i="2" l="1"/>
  <c r="K10"/>
  <c r="K9"/>
  <c r="J11"/>
  <c r="J10"/>
  <c r="J9"/>
  <c r="K12"/>
  <c r="J12"/>
  <c r="I11"/>
  <c r="I10"/>
  <c r="I9"/>
  <c r="H11"/>
  <c r="H10"/>
  <c r="H9"/>
  <c r="G11"/>
  <c r="G10"/>
  <c r="G9"/>
  <c r="F11"/>
  <c r="F10"/>
  <c r="F9"/>
  <c r="I12"/>
  <c r="G12"/>
  <c r="F12"/>
  <c r="E11"/>
  <c r="E10"/>
  <c r="E9"/>
  <c r="D11"/>
  <c r="D10"/>
  <c r="D9"/>
  <c r="C11"/>
  <c r="C10"/>
  <c r="C9"/>
  <c r="E12"/>
  <c r="D12"/>
  <c r="C12"/>
  <c r="B12"/>
  <c r="B11"/>
  <c r="B10"/>
  <c r="B9"/>
</calcChain>
</file>

<file path=xl/sharedStrings.xml><?xml version="1.0" encoding="utf-8"?>
<sst xmlns="http://schemas.openxmlformats.org/spreadsheetml/2006/main" count="31" uniqueCount="30">
  <si>
    <t>Nombres</t>
  </si>
  <si>
    <t>Bois</t>
  </si>
  <si>
    <t>Argile</t>
  </si>
  <si>
    <t>Fer</t>
  </si>
  <si>
    <t xml:space="preserve">Eclaireurs </t>
  </si>
  <si>
    <t>Nb village.</t>
  </si>
  <si>
    <t>Tps prod.</t>
  </si>
  <si>
    <t xml:space="preserve">Lanciers </t>
  </si>
  <si>
    <t>Porteurs d'Epee</t>
  </si>
  <si>
    <t xml:space="preserve">Archers </t>
  </si>
  <si>
    <t>Clègére</t>
  </si>
  <si>
    <t>Hâche</t>
  </si>
  <si>
    <t>Archers montés</t>
  </si>
  <si>
    <t>Clourde</t>
  </si>
  <si>
    <t xml:space="preserve">Béliers </t>
  </si>
  <si>
    <t xml:space="preserve">Catapulte </t>
  </si>
  <si>
    <t>Lancier</t>
  </si>
  <si>
    <t>P.E</t>
  </si>
  <si>
    <t>Archer</t>
  </si>
  <si>
    <t>Eclaireur</t>
  </si>
  <si>
    <t>Cléger</t>
  </si>
  <si>
    <t>Arc monté</t>
  </si>
  <si>
    <t>Clourd</t>
  </si>
  <si>
    <t>Bélier</t>
  </si>
  <si>
    <t>Cata</t>
  </si>
  <si>
    <t>Calculs ressources pour les troupes sur Guerre Tribale</t>
  </si>
  <si>
    <t>Niveau</t>
  </si>
  <si>
    <t>Normal</t>
  </si>
  <si>
    <t>Bonus 30 %</t>
  </si>
  <si>
    <t>Bonus 100 %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</si>
</sst>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[$-F400]h:mm:ss\ AM/PM"/>
    <numFmt numFmtId="165" formatCode="h:mm:ss;@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43" fontId="0" fillId="3" borderId="1" xfId="1" applyFont="1" applyFill="1" applyBorder="1" applyAlignment="1">
      <alignment horizontal="center"/>
    </xf>
    <xf numFmtId="164" fontId="0" fillId="3" borderId="1" xfId="0" applyNumberFormat="1" applyFill="1" applyBorder="1"/>
    <xf numFmtId="164" fontId="0" fillId="0" borderId="0" xfId="0" applyNumberFormat="1"/>
    <xf numFmtId="165" fontId="0" fillId="3" borderId="1" xfId="0" applyNumberForma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/>
    <xf numFmtId="0" fontId="0" fillId="5" borderId="4" xfId="0" applyFill="1" applyBorder="1" applyAlignment="1">
      <alignment wrapText="1"/>
    </xf>
    <xf numFmtId="0" fontId="0" fillId="5" borderId="4" xfId="0" applyFill="1" applyBorder="1"/>
    <xf numFmtId="0" fontId="0" fillId="2" borderId="1" xfId="0" applyFill="1" applyBorder="1" applyAlignment="1">
      <alignment horizontal="center"/>
    </xf>
    <xf numFmtId="43" fontId="0" fillId="2" borderId="1" xfId="1" applyFont="1" applyFill="1" applyBorder="1" applyAlignment="1">
      <alignment horizontal="center"/>
    </xf>
    <xf numFmtId="43" fontId="0" fillId="2" borderId="5" xfId="1" applyFont="1" applyFill="1" applyBorder="1" applyAlignment="1">
      <alignment horizontal="center"/>
    </xf>
    <xf numFmtId="165" fontId="0" fillId="2" borderId="5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3" fontId="0" fillId="4" borderId="1" xfId="1" applyFont="1" applyFill="1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0" fontId="0" fillId="0" borderId="2" xfId="0" applyFill="1" applyBorder="1"/>
    <xf numFmtId="0" fontId="0" fillId="0" borderId="3" xfId="0" applyFill="1" applyBorder="1"/>
    <xf numFmtId="0" fontId="0" fillId="0" borderId="1" xfId="0" applyFill="1" applyBorder="1"/>
    <xf numFmtId="0" fontId="0" fillId="0" borderId="2" xfId="0" applyFill="1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0" xfId="0" applyFill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9" fontId="0" fillId="0" borderId="1" xfId="2" applyFont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1" fontId="0" fillId="4" borderId="1" xfId="0" applyNumberForma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271276</xdr:colOff>
      <xdr:row>1</xdr:row>
      <xdr:rowOff>142875</xdr:rowOff>
    </xdr:from>
    <xdr:to>
      <xdr:col>13</xdr:col>
      <xdr:colOff>523875</xdr:colOff>
      <xdr:row>12</xdr:row>
      <xdr:rowOff>175746</xdr:rowOff>
    </xdr:to>
    <xdr:pic macro="[0]!Macro2">
      <xdr:nvPicPr>
        <xdr:cNvPr id="4" name="Image 3" descr="Dafy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67751" y="333375"/>
          <a:ext cx="1776599" cy="21283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Z57"/>
  <sheetViews>
    <sheetView tabSelected="1" workbookViewId="0">
      <selection activeCell="D17" sqref="D17"/>
    </sheetView>
  </sheetViews>
  <sheetFormatPr baseColWidth="10" defaultRowHeight="15"/>
  <cols>
    <col min="2" max="2" width="12.85546875" bestFit="1" customWidth="1"/>
    <col min="3" max="3" width="15" bestFit="1" customWidth="1"/>
    <col min="4" max="7" width="12.85546875" bestFit="1" customWidth="1"/>
    <col min="8" max="8" width="14.85546875" bestFit="1" customWidth="1"/>
    <col min="9" max="11" width="14.28515625" bestFit="1" customWidth="1"/>
  </cols>
  <sheetData>
    <row r="1" spans="1:26">
      <c r="A1" s="33" t="s">
        <v>25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26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6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>
      <c r="B6" s="12" t="s">
        <v>7</v>
      </c>
      <c r="C6" s="12" t="s">
        <v>8</v>
      </c>
      <c r="D6" s="12" t="s">
        <v>11</v>
      </c>
      <c r="E6" s="12" t="s">
        <v>9</v>
      </c>
      <c r="F6" s="17" t="s">
        <v>4</v>
      </c>
      <c r="G6" s="17" t="s">
        <v>10</v>
      </c>
      <c r="H6" s="17" t="s">
        <v>12</v>
      </c>
      <c r="I6" s="17" t="s">
        <v>13</v>
      </c>
      <c r="J6" s="3" t="s">
        <v>14</v>
      </c>
      <c r="K6" s="3" t="s">
        <v>15</v>
      </c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>
      <c r="A7" s="20" t="s">
        <v>0</v>
      </c>
      <c r="B7" s="13"/>
      <c r="C7" s="13">
        <v>366</v>
      </c>
      <c r="D7" s="13"/>
      <c r="E7" s="13"/>
      <c r="F7" s="18"/>
      <c r="G7" s="18">
        <v>1261</v>
      </c>
      <c r="H7" s="18"/>
      <c r="I7" s="18"/>
      <c r="J7" s="4"/>
      <c r="K7" s="4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>
      <c r="A8" s="11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>
      <c r="A9" s="21" t="s">
        <v>1</v>
      </c>
      <c r="B9" s="14">
        <f>$B$7*50</f>
        <v>0</v>
      </c>
      <c r="C9" s="13">
        <f>$C$7*30</f>
        <v>10980</v>
      </c>
      <c r="D9" s="13">
        <f>$D$7*60</f>
        <v>0</v>
      </c>
      <c r="E9" s="13">
        <f>$E$7*100</f>
        <v>0</v>
      </c>
      <c r="F9" s="18">
        <f>$F$7*50</f>
        <v>0</v>
      </c>
      <c r="G9" s="18">
        <f>$G$7*125</f>
        <v>157625</v>
      </c>
      <c r="H9" s="18">
        <f>$H$7*250</f>
        <v>0</v>
      </c>
      <c r="I9" s="18">
        <f>$I$7*200</f>
        <v>0</v>
      </c>
      <c r="J9" s="4">
        <f>$J$7*300</f>
        <v>0</v>
      </c>
      <c r="K9" s="4">
        <f>$K$7*320</f>
        <v>0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>
      <c r="A10" s="22" t="s">
        <v>2</v>
      </c>
      <c r="B10" s="14">
        <f>$B$7*30</f>
        <v>0</v>
      </c>
      <c r="C10" s="13">
        <f>$C$7*30</f>
        <v>10980</v>
      </c>
      <c r="D10" s="13">
        <f>$D$7*30</f>
        <v>0</v>
      </c>
      <c r="E10" s="13">
        <f>$E$7*30</f>
        <v>0</v>
      </c>
      <c r="F10" s="18">
        <f>$F$7*50</f>
        <v>0</v>
      </c>
      <c r="G10" s="18">
        <f>$G$7*100</f>
        <v>126100</v>
      </c>
      <c r="H10" s="18">
        <f>$H$7*100</f>
        <v>0</v>
      </c>
      <c r="I10" s="18">
        <f>$I$7*150</f>
        <v>0</v>
      </c>
      <c r="J10" s="4">
        <f>$J$7*200</f>
        <v>0</v>
      </c>
      <c r="K10" s="4">
        <f>$K$7*400</f>
        <v>0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>
      <c r="A11" s="22" t="s">
        <v>3</v>
      </c>
      <c r="B11" s="14">
        <f>$B$7*10</f>
        <v>0</v>
      </c>
      <c r="C11" s="13">
        <f>$C$7*70</f>
        <v>25620</v>
      </c>
      <c r="D11" s="13">
        <f>$D$7*40</f>
        <v>0</v>
      </c>
      <c r="E11" s="13">
        <f>$E$7*60</f>
        <v>0</v>
      </c>
      <c r="F11" s="18">
        <f>$F$7*20</f>
        <v>0</v>
      </c>
      <c r="G11" s="18">
        <f>$G$7*250</f>
        <v>315250</v>
      </c>
      <c r="H11" s="18">
        <f>$H$7*150</f>
        <v>0</v>
      </c>
      <c r="I11" s="18">
        <f>$I$7*600</f>
        <v>0</v>
      </c>
      <c r="J11" s="4">
        <f>$J$7*200</f>
        <v>0</v>
      </c>
      <c r="K11" s="4">
        <f>$K$7*100</f>
        <v>0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>
      <c r="A12" s="23" t="s">
        <v>5</v>
      </c>
      <c r="B12" s="14">
        <f>$B$7*1</f>
        <v>0</v>
      </c>
      <c r="C12" s="13">
        <f>$C$7*1</f>
        <v>366</v>
      </c>
      <c r="D12" s="13">
        <f>$D$7*1</f>
        <v>0</v>
      </c>
      <c r="E12" s="13">
        <f>$E$7*1</f>
        <v>0</v>
      </c>
      <c r="F12" s="18">
        <f>$F$7*2</f>
        <v>0</v>
      </c>
      <c r="G12" s="18">
        <f>$G$7*4</f>
        <v>5044</v>
      </c>
      <c r="H12" s="18">
        <f>$H$7*5</f>
        <v>0</v>
      </c>
      <c r="I12" s="18">
        <f>$I$7*6</f>
        <v>0</v>
      </c>
      <c r="J12" s="4">
        <f>$J$7*5</f>
        <v>0</v>
      </c>
      <c r="K12" s="4">
        <f>$K$7*8</f>
        <v>0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>
      <c r="A13" s="10"/>
      <c r="B13" s="25"/>
      <c r="C13" s="25"/>
      <c r="D13" s="25"/>
      <c r="E13" s="25"/>
      <c r="F13" s="25"/>
      <c r="G13" s="8"/>
      <c r="H13" s="8"/>
      <c r="I13" s="8"/>
      <c r="J13" s="8"/>
      <c r="K13" s="8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>
      <c r="A14" s="24" t="s">
        <v>6</v>
      </c>
      <c r="B14" s="15">
        <f>'Durée de Production'!$B$27*B7</f>
        <v>0</v>
      </c>
      <c r="C14" s="16">
        <f>'Durée de Production'!C27*C7</f>
        <v>0.98674635849056591</v>
      </c>
      <c r="D14" s="16">
        <f>'Durée de Production'!$D$27*D7*3600</f>
        <v>0</v>
      </c>
      <c r="E14" s="26">
        <f>'Durée de Production'!$E$27*E7</f>
        <v>0</v>
      </c>
      <c r="F14" s="19">
        <f>'Durée de Production'!F22*F7</f>
        <v>0</v>
      </c>
      <c r="G14" s="19">
        <f>'Durée de Production'!G22*G7</f>
        <v>5.4666792566929132</v>
      </c>
      <c r="H14" s="19">
        <f>'Durée de Production'!H22*H7</f>
        <v>0</v>
      </c>
      <c r="I14" s="19">
        <f>'Durée de Production'!I22*I7</f>
        <v>0</v>
      </c>
      <c r="J14" s="7">
        <f>'Durée de Production'!$J$6*J7</f>
        <v>0</v>
      </c>
      <c r="K14" s="7">
        <f>'Durée de Production'!K8*K7</f>
        <v>0</v>
      </c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>
      <c r="A17" s="9"/>
      <c r="B17" s="9"/>
      <c r="C17" s="9"/>
      <c r="D17" s="9"/>
      <c r="E17" s="9"/>
      <c r="F17" s="9"/>
      <c r="G17" s="9"/>
      <c r="H17" s="9"/>
      <c r="I17" s="8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</sheetData>
  <mergeCells count="1">
    <mergeCell ref="A1:K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K30"/>
  <sheetViews>
    <sheetView workbookViewId="0">
      <selection activeCell="J1" sqref="J1"/>
    </sheetView>
  </sheetViews>
  <sheetFormatPr baseColWidth="10" defaultRowHeight="15"/>
  <cols>
    <col min="4" max="4" width="11.42578125" customWidth="1"/>
    <col min="9" max="9" width="11.42578125" customWidth="1"/>
  </cols>
  <sheetData>
    <row r="1" spans="1:11">
      <c r="A1" s="1"/>
      <c r="B1" s="12" t="s">
        <v>16</v>
      </c>
      <c r="C1" s="12" t="s">
        <v>17</v>
      </c>
      <c r="D1" s="12" t="s">
        <v>11</v>
      </c>
      <c r="E1" s="12" t="s">
        <v>18</v>
      </c>
      <c r="F1" s="17" t="s">
        <v>19</v>
      </c>
      <c r="G1" s="17" t="s">
        <v>20</v>
      </c>
      <c r="H1" s="17" t="s">
        <v>21</v>
      </c>
      <c r="I1" s="17" t="s">
        <v>22</v>
      </c>
      <c r="J1" s="3" t="s">
        <v>23</v>
      </c>
      <c r="K1" s="2" t="s">
        <v>24</v>
      </c>
    </row>
    <row r="2" spans="1:11">
      <c r="A2" s="30">
        <v>1</v>
      </c>
      <c r="B2" s="26">
        <f>0.00194376/0.159</f>
        <v>1.2224905660377358E-2</v>
      </c>
      <c r="C2" s="26">
        <f>0.00285779/0.159</f>
        <v>1.7973522012578614E-2</v>
      </c>
      <c r="D2" s="26">
        <f>0.00252226/0.159</f>
        <v>1.5863270440251574E-2</v>
      </c>
      <c r="E2" s="26">
        <f>0.00343629/0.159</f>
        <v>2.1611886792452829E-2</v>
      </c>
      <c r="F2" s="27">
        <f>0.0065630416/0.63</f>
        <v>1.0417526349206349E-2</v>
      </c>
      <c r="G2" s="27">
        <f>0.0131088/0.635</f>
        <v>2.0643779527559056E-2</v>
      </c>
      <c r="H2" s="27">
        <f>0.0196574/0.635</f>
        <v>3.0956535433070864E-2</v>
      </c>
      <c r="I2" s="27">
        <f>0.026206/0.635</f>
        <v>4.1269291338582675E-2</v>
      </c>
      <c r="J2" s="28">
        <f>0.0349449166/0.633</f>
        <v>5.5205239494470773E-2</v>
      </c>
      <c r="K2" s="5">
        <f>0.052423/0.633</f>
        <v>8.2816745655608204E-2</v>
      </c>
    </row>
    <row r="3" spans="1:11">
      <c r="A3" s="30">
        <f>63/100</f>
        <v>0.63</v>
      </c>
      <c r="B3" s="26">
        <f>$B$2*A3</f>
        <v>7.7016905660377355E-3</v>
      </c>
      <c r="C3" s="26">
        <f>$C$2*A3</f>
        <v>1.1323318867924526E-2</v>
      </c>
      <c r="D3" s="26">
        <f>$D$2*A3</f>
        <v>9.9938603773584919E-3</v>
      </c>
      <c r="E3" s="26">
        <f>$E$2*A3</f>
        <v>1.3615488679245282E-2</v>
      </c>
      <c r="F3" s="27">
        <f>$F$2*A3</f>
        <v>6.5630416000000006E-3</v>
      </c>
      <c r="G3" s="27">
        <f>$G$2*A3</f>
        <v>1.3005581102362206E-2</v>
      </c>
      <c r="H3" s="27">
        <f>$H$2*A3</f>
        <v>1.9502617322834644E-2</v>
      </c>
      <c r="I3" s="27">
        <f>$I$2*A3</f>
        <v>2.5999653543307084E-2</v>
      </c>
      <c r="J3" s="28">
        <f>$J$2*A3</f>
        <v>3.4779300881516588E-2</v>
      </c>
      <c r="K3" s="5">
        <f>$K$2*A3</f>
        <v>5.2174549763033172E-2</v>
      </c>
    </row>
    <row r="4" spans="1:11">
      <c r="A4" s="30">
        <f>59/100</f>
        <v>0.59</v>
      </c>
      <c r="B4" s="26">
        <f t="shared" ref="B4:B27" si="0">$B$2*A4</f>
        <v>7.2126943396226412E-3</v>
      </c>
      <c r="C4" s="26">
        <f t="shared" ref="C4:C27" si="1">$C$2*A4</f>
        <v>1.0604377987421382E-2</v>
      </c>
      <c r="D4" s="26">
        <f t="shared" ref="D4:D27" si="2">$D$2*A4</f>
        <v>9.3593295597484277E-3</v>
      </c>
      <c r="E4" s="26">
        <f t="shared" ref="E4:E27" si="3">$E$2*A4</f>
        <v>1.2751013207547169E-2</v>
      </c>
      <c r="F4" s="27">
        <f t="shared" ref="F4:F22" si="4">$F$2*A4</f>
        <v>6.146340546031746E-3</v>
      </c>
      <c r="G4" s="27">
        <f t="shared" ref="G4:G22" si="5">$G$2*A4</f>
        <v>1.2179829921259842E-2</v>
      </c>
      <c r="H4" s="27">
        <f t="shared" ref="H4:H22" si="6">$H$2*A4</f>
        <v>1.8264355905511807E-2</v>
      </c>
      <c r="I4" s="27">
        <f t="shared" ref="I4:I22" si="7">$I$2*A4</f>
        <v>2.4348881889763776E-2</v>
      </c>
      <c r="J4" s="28">
        <f t="shared" ref="J4:J17" si="8">$J$2*A4</f>
        <v>3.2571091301737756E-2</v>
      </c>
      <c r="K4" s="5">
        <f t="shared" ref="K4:K17" si="9">$K$2*A4</f>
        <v>4.8861879936808836E-2</v>
      </c>
    </row>
    <row r="5" spans="1:11">
      <c r="A5" s="30">
        <f>5600%/100</f>
        <v>0.56000000000000005</v>
      </c>
      <c r="B5" s="26">
        <f t="shared" si="0"/>
        <v>6.8459471698113211E-3</v>
      </c>
      <c r="C5" s="26">
        <f t="shared" si="1"/>
        <v>1.0065172327044025E-2</v>
      </c>
      <c r="D5" s="26">
        <f t="shared" si="2"/>
        <v>8.8834314465408813E-3</v>
      </c>
      <c r="E5" s="26">
        <f t="shared" si="3"/>
        <v>1.2102656603773585E-2</v>
      </c>
      <c r="F5" s="27">
        <f t="shared" si="4"/>
        <v>5.8338147555555562E-3</v>
      </c>
      <c r="G5" s="27">
        <f t="shared" si="5"/>
        <v>1.1560516535433073E-2</v>
      </c>
      <c r="H5" s="27">
        <f t="shared" si="6"/>
        <v>1.7335659842519686E-2</v>
      </c>
      <c r="I5" s="27">
        <f t="shared" si="7"/>
        <v>2.3110803149606299E-2</v>
      </c>
      <c r="J5" s="28">
        <f t="shared" si="8"/>
        <v>3.0914934116903634E-2</v>
      </c>
      <c r="K5" s="5">
        <f t="shared" si="9"/>
        <v>4.6377377567140596E-2</v>
      </c>
    </row>
    <row r="6" spans="1:11">
      <c r="A6" s="30">
        <f>5300%/100</f>
        <v>0.53</v>
      </c>
      <c r="B6" s="26">
        <f t="shared" si="0"/>
        <v>6.4792000000000001E-3</v>
      </c>
      <c r="C6" s="26">
        <f t="shared" si="1"/>
        <v>9.5259666666666666E-3</v>
      </c>
      <c r="D6" s="26">
        <f t="shared" si="2"/>
        <v>8.4075333333333349E-3</v>
      </c>
      <c r="E6" s="26">
        <f t="shared" si="3"/>
        <v>1.1454300000000001E-2</v>
      </c>
      <c r="F6" s="27">
        <f t="shared" si="4"/>
        <v>5.5212889650793654E-3</v>
      </c>
      <c r="G6" s="27">
        <f t="shared" si="5"/>
        <v>1.09412031496063E-2</v>
      </c>
      <c r="H6" s="27">
        <f t="shared" si="6"/>
        <v>1.6406963779527557E-2</v>
      </c>
      <c r="I6" s="27">
        <f t="shared" si="7"/>
        <v>2.1872724409448818E-2</v>
      </c>
      <c r="J6" s="28">
        <f t="shared" si="8"/>
        <v>2.9258776932069512E-2</v>
      </c>
      <c r="K6" s="5">
        <f t="shared" si="9"/>
        <v>4.3892875197472349E-2</v>
      </c>
    </row>
    <row r="7" spans="1:11">
      <c r="A7" s="30">
        <f>5000%/100</f>
        <v>0.5</v>
      </c>
      <c r="B7" s="26">
        <f t="shared" si="0"/>
        <v>6.1124528301886791E-3</v>
      </c>
      <c r="C7" s="26">
        <f t="shared" si="1"/>
        <v>8.986761006289307E-3</v>
      </c>
      <c r="D7" s="26">
        <f t="shared" si="2"/>
        <v>7.9316352201257868E-3</v>
      </c>
      <c r="E7" s="26">
        <f t="shared" si="3"/>
        <v>1.0805943396226415E-2</v>
      </c>
      <c r="F7" s="27">
        <f t="shared" si="4"/>
        <v>5.2087631746031747E-3</v>
      </c>
      <c r="G7" s="27">
        <f t="shared" si="5"/>
        <v>1.0321889763779528E-2</v>
      </c>
      <c r="H7" s="27">
        <f t="shared" si="6"/>
        <v>1.5478267716535432E-2</v>
      </c>
      <c r="I7" s="27">
        <f t="shared" si="7"/>
        <v>2.0634645669291338E-2</v>
      </c>
      <c r="J7" s="28">
        <f t="shared" si="8"/>
        <v>2.7602619747235387E-2</v>
      </c>
      <c r="K7" s="5">
        <f t="shared" si="9"/>
        <v>4.1408372827804102E-2</v>
      </c>
    </row>
    <row r="8" spans="1:11">
      <c r="A8" s="30">
        <v>0.47</v>
      </c>
      <c r="B8" s="26">
        <f t="shared" si="0"/>
        <v>5.7457056603773581E-3</v>
      </c>
      <c r="C8" s="26">
        <f t="shared" si="1"/>
        <v>8.4475553459119473E-3</v>
      </c>
      <c r="D8" s="26">
        <f t="shared" si="2"/>
        <v>7.4557371069182395E-3</v>
      </c>
      <c r="E8" s="26">
        <f t="shared" si="3"/>
        <v>1.0157586792452829E-2</v>
      </c>
      <c r="F8" s="27">
        <f t="shared" si="4"/>
        <v>4.896237384126984E-3</v>
      </c>
      <c r="G8" s="27">
        <f t="shared" si="5"/>
        <v>9.7025763779527568E-3</v>
      </c>
      <c r="H8" s="27">
        <f t="shared" si="6"/>
        <v>1.4549571653543305E-2</v>
      </c>
      <c r="I8" s="27">
        <f t="shared" si="7"/>
        <v>1.9396566929133857E-2</v>
      </c>
      <c r="J8" s="28">
        <f t="shared" si="8"/>
        <v>2.5946462562401261E-2</v>
      </c>
      <c r="K8" s="5">
        <f t="shared" si="9"/>
        <v>3.8923870458135855E-2</v>
      </c>
    </row>
    <row r="9" spans="1:11">
      <c r="A9" s="30">
        <v>0.44</v>
      </c>
      <c r="B9" s="26">
        <f t="shared" si="0"/>
        <v>5.378958490566038E-3</v>
      </c>
      <c r="C9" s="26">
        <f t="shared" si="1"/>
        <v>7.9083496855345894E-3</v>
      </c>
      <c r="D9" s="26">
        <f t="shared" si="2"/>
        <v>6.9798389937106922E-3</v>
      </c>
      <c r="E9" s="26">
        <f t="shared" si="3"/>
        <v>9.5092301886792446E-3</v>
      </c>
      <c r="F9" s="27">
        <f t="shared" si="4"/>
        <v>4.5837115936507942E-3</v>
      </c>
      <c r="G9" s="27">
        <f t="shared" si="5"/>
        <v>9.0832629921259855E-3</v>
      </c>
      <c r="H9" s="27">
        <f t="shared" si="6"/>
        <v>1.362087559055118E-2</v>
      </c>
      <c r="I9" s="27">
        <f t="shared" si="7"/>
        <v>1.8158488188976377E-2</v>
      </c>
      <c r="J9" s="28">
        <f t="shared" si="8"/>
        <v>2.4290305377567139E-2</v>
      </c>
      <c r="K9" s="5">
        <f t="shared" si="9"/>
        <v>3.6439368088467608E-2</v>
      </c>
    </row>
    <row r="10" spans="1:11">
      <c r="A10" s="30">
        <v>0.42</v>
      </c>
      <c r="B10" s="26">
        <f t="shared" si="0"/>
        <v>5.1344603773584904E-3</v>
      </c>
      <c r="C10" s="26">
        <f t="shared" si="1"/>
        <v>7.5488792452830175E-3</v>
      </c>
      <c r="D10" s="26">
        <f t="shared" si="2"/>
        <v>6.662573584905661E-3</v>
      </c>
      <c r="E10" s="26">
        <f t="shared" si="3"/>
        <v>9.0769924528301873E-3</v>
      </c>
      <c r="F10" s="27">
        <f t="shared" si="4"/>
        <v>4.3753610666666665E-3</v>
      </c>
      <c r="G10" s="27">
        <f t="shared" si="5"/>
        <v>8.6703874015748028E-3</v>
      </c>
      <c r="H10" s="27">
        <f t="shared" si="6"/>
        <v>1.3001744881889762E-2</v>
      </c>
      <c r="I10" s="27">
        <f t="shared" si="7"/>
        <v>1.7333102362204724E-2</v>
      </c>
      <c r="J10" s="28">
        <f t="shared" si="8"/>
        <v>2.3186200587677723E-2</v>
      </c>
      <c r="K10" s="5">
        <f t="shared" si="9"/>
        <v>3.4783033175355443E-2</v>
      </c>
    </row>
    <row r="11" spans="1:11">
      <c r="A11" s="30">
        <v>0.39</v>
      </c>
      <c r="B11" s="26">
        <f t="shared" si="0"/>
        <v>4.7677132075471702E-3</v>
      </c>
      <c r="C11" s="26">
        <f t="shared" si="1"/>
        <v>7.0096735849056596E-3</v>
      </c>
      <c r="D11" s="26">
        <f t="shared" si="2"/>
        <v>6.1866754716981137E-3</v>
      </c>
      <c r="E11" s="26">
        <f t="shared" si="3"/>
        <v>8.4286358490566031E-3</v>
      </c>
      <c r="F11" s="27">
        <f t="shared" si="4"/>
        <v>4.0628352761904766E-3</v>
      </c>
      <c r="G11" s="27">
        <f t="shared" si="5"/>
        <v>8.0510740157480314E-3</v>
      </c>
      <c r="H11" s="27">
        <f t="shared" si="6"/>
        <v>1.2073048818897637E-2</v>
      </c>
      <c r="I11" s="27">
        <f t="shared" si="7"/>
        <v>1.6095023622047244E-2</v>
      </c>
      <c r="J11" s="28">
        <f t="shared" si="8"/>
        <v>2.1530043402843601E-2</v>
      </c>
      <c r="K11" s="5">
        <f t="shared" si="9"/>
        <v>3.2298530805687203E-2</v>
      </c>
    </row>
    <row r="12" spans="1:11">
      <c r="A12" s="30">
        <v>0.37</v>
      </c>
      <c r="B12" s="26">
        <f t="shared" si="0"/>
        <v>4.5232150943396226E-3</v>
      </c>
      <c r="C12" s="26">
        <f t="shared" si="1"/>
        <v>6.6502031446540868E-3</v>
      </c>
      <c r="D12" s="26">
        <f t="shared" si="2"/>
        <v>5.8694100628930825E-3</v>
      </c>
      <c r="E12" s="26">
        <f t="shared" si="3"/>
        <v>7.9963981132075476E-3</v>
      </c>
      <c r="F12" s="27">
        <f t="shared" si="4"/>
        <v>3.8544847492063493E-3</v>
      </c>
      <c r="G12" s="27">
        <f t="shared" si="5"/>
        <v>7.6381984251968505E-3</v>
      </c>
      <c r="H12" s="27">
        <f t="shared" si="6"/>
        <v>1.145391811023622E-2</v>
      </c>
      <c r="I12" s="27">
        <f t="shared" si="7"/>
        <v>1.5269637795275589E-2</v>
      </c>
      <c r="J12" s="28">
        <f t="shared" si="8"/>
        <v>2.0425938612954185E-2</v>
      </c>
      <c r="K12" s="5">
        <f t="shared" si="9"/>
        <v>3.0642195892575035E-2</v>
      </c>
    </row>
    <row r="13" spans="1:11">
      <c r="A13" s="30">
        <v>0.35</v>
      </c>
      <c r="B13" s="26">
        <f t="shared" si="0"/>
        <v>4.278716981132075E-3</v>
      </c>
      <c r="C13" s="26">
        <f t="shared" si="1"/>
        <v>6.2907327044025149E-3</v>
      </c>
      <c r="D13" s="26">
        <f t="shared" si="2"/>
        <v>5.5521446540880504E-3</v>
      </c>
      <c r="E13" s="26">
        <f t="shared" si="3"/>
        <v>7.5641603773584894E-3</v>
      </c>
      <c r="F13" s="27">
        <f t="shared" si="4"/>
        <v>3.6461342222222221E-3</v>
      </c>
      <c r="G13" s="27">
        <f t="shared" si="5"/>
        <v>7.2253228346456696E-3</v>
      </c>
      <c r="H13" s="27">
        <f t="shared" si="6"/>
        <v>1.0834787401574801E-2</v>
      </c>
      <c r="I13" s="27">
        <f t="shared" si="7"/>
        <v>1.4444251968503935E-2</v>
      </c>
      <c r="J13" s="28">
        <f t="shared" si="8"/>
        <v>1.9321833823064769E-2</v>
      </c>
      <c r="K13" s="5">
        <f t="shared" si="9"/>
        <v>2.8985860979462871E-2</v>
      </c>
    </row>
    <row r="14" spans="1:11">
      <c r="A14" s="30">
        <v>0.33</v>
      </c>
      <c r="B14" s="26">
        <f t="shared" si="0"/>
        <v>4.0342188679245283E-3</v>
      </c>
      <c r="C14" s="26">
        <f t="shared" si="1"/>
        <v>5.931262264150943E-3</v>
      </c>
      <c r="D14" s="26">
        <f t="shared" si="2"/>
        <v>5.2348792452830192E-3</v>
      </c>
      <c r="E14" s="26">
        <f t="shared" si="3"/>
        <v>7.1319226415094339E-3</v>
      </c>
      <c r="F14" s="27">
        <f t="shared" si="4"/>
        <v>3.4377836952380956E-3</v>
      </c>
      <c r="G14" s="27">
        <f t="shared" si="5"/>
        <v>6.8124472440944887E-3</v>
      </c>
      <c r="H14" s="27">
        <f t="shared" si="6"/>
        <v>1.0215656692913386E-2</v>
      </c>
      <c r="I14" s="27">
        <f t="shared" si="7"/>
        <v>1.3618866141732284E-2</v>
      </c>
      <c r="J14" s="28">
        <f t="shared" si="8"/>
        <v>1.8217729033175357E-2</v>
      </c>
      <c r="K14" s="5">
        <f t="shared" si="9"/>
        <v>2.7329526066350709E-2</v>
      </c>
    </row>
    <row r="15" spans="1:11">
      <c r="A15" s="30">
        <v>0.31</v>
      </c>
      <c r="B15" s="26">
        <f t="shared" si="0"/>
        <v>3.7897207547169811E-3</v>
      </c>
      <c r="C15" s="26">
        <f t="shared" si="1"/>
        <v>5.5717918238993702E-3</v>
      </c>
      <c r="D15" s="26">
        <f t="shared" si="2"/>
        <v>4.9176138364779879E-3</v>
      </c>
      <c r="E15" s="26">
        <f t="shared" si="3"/>
        <v>6.6996849056603774E-3</v>
      </c>
      <c r="F15" s="27">
        <f t="shared" si="4"/>
        <v>3.2294331682539684E-3</v>
      </c>
      <c r="G15" s="27">
        <f t="shared" si="5"/>
        <v>6.3995716535433077E-3</v>
      </c>
      <c r="H15" s="27">
        <f t="shared" si="6"/>
        <v>9.596525984251968E-3</v>
      </c>
      <c r="I15" s="27">
        <f t="shared" si="7"/>
        <v>1.279348031496063E-2</v>
      </c>
      <c r="J15" s="28">
        <f t="shared" si="8"/>
        <v>1.7113624243285941E-2</v>
      </c>
      <c r="K15" s="5">
        <f t="shared" si="9"/>
        <v>2.5673191153238541E-2</v>
      </c>
    </row>
    <row r="16" spans="1:11">
      <c r="A16" s="30">
        <v>0.28999999999999998</v>
      </c>
      <c r="B16" s="26">
        <f t="shared" si="0"/>
        <v>3.5452226415094335E-3</v>
      </c>
      <c r="C16" s="26">
        <f t="shared" si="1"/>
        <v>5.2123213836477974E-3</v>
      </c>
      <c r="D16" s="26">
        <f t="shared" si="2"/>
        <v>4.6003484276729558E-3</v>
      </c>
      <c r="E16" s="26">
        <f t="shared" si="3"/>
        <v>6.2674471698113202E-3</v>
      </c>
      <c r="F16" s="27">
        <f t="shared" si="4"/>
        <v>3.0210826412698411E-3</v>
      </c>
      <c r="G16" s="27">
        <f t="shared" si="5"/>
        <v>5.986696062992126E-3</v>
      </c>
      <c r="H16" s="27">
        <f t="shared" si="6"/>
        <v>8.9773952755905495E-3</v>
      </c>
      <c r="I16" s="27">
        <f t="shared" si="7"/>
        <v>1.1968094488188976E-2</v>
      </c>
      <c r="J16" s="28">
        <f>$J$2*A16</f>
        <v>1.6009519453396522E-2</v>
      </c>
      <c r="K16" s="5">
        <f t="shared" si="9"/>
        <v>2.4016856240126377E-2</v>
      </c>
    </row>
    <row r="17" spans="1:11">
      <c r="A17" s="30">
        <v>0.28000000000000003</v>
      </c>
      <c r="B17" s="26">
        <f t="shared" si="0"/>
        <v>3.4229735849056605E-3</v>
      </c>
      <c r="C17" s="26">
        <f t="shared" si="1"/>
        <v>5.0325861635220123E-3</v>
      </c>
      <c r="D17" s="26">
        <f t="shared" si="2"/>
        <v>4.4417157232704407E-3</v>
      </c>
      <c r="E17" s="26">
        <f t="shared" si="3"/>
        <v>6.0513283018867924E-3</v>
      </c>
      <c r="F17" s="27">
        <f t="shared" si="4"/>
        <v>2.9169073777777781E-3</v>
      </c>
      <c r="G17" s="27">
        <f t="shared" si="5"/>
        <v>5.7802582677165364E-3</v>
      </c>
      <c r="H17" s="27">
        <f t="shared" si="6"/>
        <v>8.6678299212598429E-3</v>
      </c>
      <c r="I17" s="27">
        <f t="shared" si="7"/>
        <v>1.1555401574803149E-2</v>
      </c>
      <c r="J17" s="28">
        <f t="shared" si="8"/>
        <v>1.5457467058451817E-2</v>
      </c>
      <c r="K17" s="5">
        <f t="shared" si="9"/>
        <v>2.3188688783570298E-2</v>
      </c>
    </row>
    <row r="18" spans="1:11">
      <c r="A18" s="30">
        <v>0.26</v>
      </c>
      <c r="B18" s="26">
        <f t="shared" si="0"/>
        <v>3.1784754716981133E-3</v>
      </c>
      <c r="C18" s="26">
        <f t="shared" si="1"/>
        <v>4.6731157232704395E-3</v>
      </c>
      <c r="D18" s="26">
        <f t="shared" si="2"/>
        <v>4.1244503144654094E-3</v>
      </c>
      <c r="E18" s="26">
        <f t="shared" si="3"/>
        <v>5.619090566037736E-3</v>
      </c>
      <c r="F18" s="27">
        <f t="shared" si="4"/>
        <v>2.7085568507936508E-3</v>
      </c>
      <c r="G18" s="27">
        <f t="shared" si="5"/>
        <v>5.3673826771653546E-3</v>
      </c>
      <c r="H18" s="27">
        <f t="shared" si="6"/>
        <v>8.0486992125984244E-3</v>
      </c>
      <c r="I18" s="27">
        <f t="shared" si="7"/>
        <v>1.0730015748031495E-2</v>
      </c>
    </row>
    <row r="19" spans="1:11">
      <c r="A19" s="30">
        <v>0.25</v>
      </c>
      <c r="B19" s="26">
        <f t="shared" si="0"/>
        <v>3.0562264150943395E-3</v>
      </c>
      <c r="C19" s="26">
        <f t="shared" si="1"/>
        <v>4.4933805031446535E-3</v>
      </c>
      <c r="D19" s="26">
        <f t="shared" si="2"/>
        <v>3.9658176100628934E-3</v>
      </c>
      <c r="E19" s="26">
        <f t="shared" si="3"/>
        <v>5.4029716981132073E-3</v>
      </c>
      <c r="F19" s="27">
        <f t="shared" si="4"/>
        <v>2.6043815873015874E-3</v>
      </c>
      <c r="G19" s="27">
        <f t="shared" si="5"/>
        <v>5.1609448818897641E-3</v>
      </c>
      <c r="H19" s="27">
        <f t="shared" si="6"/>
        <v>7.739133858267716E-3</v>
      </c>
      <c r="I19" s="27">
        <f t="shared" si="7"/>
        <v>1.0317322834645669E-2</v>
      </c>
    </row>
    <row r="20" spans="1:11">
      <c r="A20" s="30">
        <v>0.23</v>
      </c>
      <c r="B20" s="26">
        <f t="shared" si="0"/>
        <v>2.8117283018867924E-3</v>
      </c>
      <c r="C20" s="26">
        <f t="shared" si="1"/>
        <v>4.1339100628930816E-3</v>
      </c>
      <c r="D20" s="26">
        <f t="shared" si="2"/>
        <v>3.6485522012578622E-3</v>
      </c>
      <c r="E20" s="26">
        <f t="shared" si="3"/>
        <v>4.9707339622641509E-3</v>
      </c>
      <c r="F20" s="27">
        <f t="shared" si="4"/>
        <v>2.3960310603174605E-3</v>
      </c>
      <c r="G20" s="27">
        <f t="shared" si="5"/>
        <v>4.7480692913385832E-3</v>
      </c>
      <c r="H20" s="27">
        <f t="shared" si="6"/>
        <v>7.1200031496062993E-3</v>
      </c>
      <c r="I20" s="27">
        <f t="shared" si="7"/>
        <v>9.4919370078740163E-3</v>
      </c>
    </row>
    <row r="21" spans="1:11">
      <c r="A21" s="30">
        <v>0.22</v>
      </c>
      <c r="B21" s="26">
        <f t="shared" si="0"/>
        <v>2.689479245283019E-3</v>
      </c>
      <c r="C21" s="26">
        <f t="shared" si="1"/>
        <v>3.9541748427672947E-3</v>
      </c>
      <c r="D21" s="26">
        <f t="shared" si="2"/>
        <v>3.4899194968553461E-3</v>
      </c>
      <c r="E21" s="26">
        <f t="shared" si="3"/>
        <v>4.7546150943396223E-3</v>
      </c>
      <c r="F21" s="27">
        <f t="shared" si="4"/>
        <v>2.2918557968253971E-3</v>
      </c>
      <c r="G21" s="27">
        <f t="shared" si="5"/>
        <v>4.5416314960629927E-3</v>
      </c>
      <c r="H21" s="27">
        <f t="shared" si="6"/>
        <v>6.8104377952755901E-3</v>
      </c>
      <c r="I21" s="27">
        <f t="shared" si="7"/>
        <v>9.0792440944881883E-3</v>
      </c>
    </row>
    <row r="22" spans="1:11">
      <c r="A22" s="30">
        <v>0.21</v>
      </c>
      <c r="B22" s="26">
        <f t="shared" si="0"/>
        <v>2.5672301886792452E-3</v>
      </c>
      <c r="C22" s="26">
        <f t="shared" si="1"/>
        <v>3.7744396226415088E-3</v>
      </c>
      <c r="D22" s="26">
        <f t="shared" si="2"/>
        <v>3.3312867924528305E-3</v>
      </c>
      <c r="E22" s="26">
        <f t="shared" si="3"/>
        <v>4.5384962264150936E-3</v>
      </c>
      <c r="F22" s="27">
        <f t="shared" si="4"/>
        <v>2.1876805333333332E-3</v>
      </c>
      <c r="G22" s="27">
        <f t="shared" si="5"/>
        <v>4.3351937007874014E-3</v>
      </c>
      <c r="H22" s="27">
        <f t="shared" si="6"/>
        <v>6.5008724409448809E-3</v>
      </c>
      <c r="I22" s="27">
        <f t="shared" si="7"/>
        <v>8.666551181102362E-3</v>
      </c>
    </row>
    <row r="23" spans="1:11">
      <c r="A23" s="30">
        <v>0.2</v>
      </c>
      <c r="B23" s="26">
        <f t="shared" si="0"/>
        <v>2.4449811320754718E-3</v>
      </c>
      <c r="C23" s="26">
        <f t="shared" si="1"/>
        <v>3.5947044025157228E-3</v>
      </c>
      <c r="D23" s="26">
        <f t="shared" si="2"/>
        <v>3.1726540880503149E-3</v>
      </c>
      <c r="E23" s="26">
        <f t="shared" si="3"/>
        <v>4.3223773584905659E-3</v>
      </c>
      <c r="F23" s="29"/>
      <c r="G23" s="29"/>
      <c r="H23" s="29"/>
      <c r="I23" s="29"/>
    </row>
    <row r="24" spans="1:11">
      <c r="A24" s="30">
        <v>0.19</v>
      </c>
      <c r="B24" s="26">
        <f t="shared" si="0"/>
        <v>2.322732075471698E-3</v>
      </c>
      <c r="C24" s="26">
        <f t="shared" si="1"/>
        <v>3.4149691823899368E-3</v>
      </c>
      <c r="D24" s="26">
        <f t="shared" si="2"/>
        <v>3.0140213836477988E-3</v>
      </c>
      <c r="E24" s="26">
        <f t="shared" si="3"/>
        <v>4.1062584905660372E-3</v>
      </c>
    </row>
    <row r="25" spans="1:11">
      <c r="A25" s="30">
        <v>0.17</v>
      </c>
      <c r="B25" s="26">
        <f t="shared" si="0"/>
        <v>2.0782339622641513E-3</v>
      </c>
      <c r="C25" s="26">
        <f t="shared" si="1"/>
        <v>3.0554987421383645E-3</v>
      </c>
      <c r="D25" s="26">
        <f t="shared" si="2"/>
        <v>2.6967559748427676E-3</v>
      </c>
      <c r="E25" s="26">
        <f t="shared" si="3"/>
        <v>3.6740207547169812E-3</v>
      </c>
    </row>
    <row r="26" spans="1:11">
      <c r="A26" s="30">
        <v>0.16</v>
      </c>
      <c r="B26" s="26">
        <f t="shared" si="0"/>
        <v>1.9559849056603774E-3</v>
      </c>
      <c r="C26" s="26">
        <f t="shared" si="1"/>
        <v>2.8757635220125785E-3</v>
      </c>
      <c r="D26" s="26">
        <f t="shared" si="2"/>
        <v>2.538123270440252E-3</v>
      </c>
      <c r="E26" s="26">
        <f t="shared" si="3"/>
        <v>3.4579018867924526E-3</v>
      </c>
    </row>
    <row r="27" spans="1:11">
      <c r="A27" s="30">
        <f>15/100</f>
        <v>0.15</v>
      </c>
      <c r="B27" s="26">
        <f t="shared" si="0"/>
        <v>1.8337358490566036E-3</v>
      </c>
      <c r="C27" s="26">
        <f t="shared" si="1"/>
        <v>2.6960283018867921E-3</v>
      </c>
      <c r="D27" s="26">
        <f t="shared" si="2"/>
        <v>2.3794905660377359E-3</v>
      </c>
      <c r="E27" s="26">
        <f t="shared" si="3"/>
        <v>3.2417830188679244E-3</v>
      </c>
    </row>
    <row r="30" spans="1:11">
      <c r="C30" s="6"/>
      <c r="D30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31"/>
  <sheetViews>
    <sheetView workbookViewId="0">
      <selection activeCell="F5" sqref="F5"/>
    </sheetView>
  </sheetViews>
  <sheetFormatPr baseColWidth="10" defaultRowHeight="15"/>
  <cols>
    <col min="2" max="4" width="12.7109375" bestFit="1" customWidth="1"/>
  </cols>
  <sheetData>
    <row r="1" spans="1:4" ht="30" customHeight="1">
      <c r="A1" s="31" t="s">
        <v>26</v>
      </c>
      <c r="B1" s="35" t="s">
        <v>27</v>
      </c>
      <c r="C1" s="36" t="s">
        <v>28</v>
      </c>
      <c r="D1" s="37" t="s">
        <v>29</v>
      </c>
    </row>
    <row r="2" spans="1:4">
      <c r="A2" s="32">
        <v>1</v>
      </c>
      <c r="B2" s="12">
        <v>30</v>
      </c>
      <c r="C2" s="34">
        <f>$B$2*1.3</f>
        <v>39</v>
      </c>
      <c r="D2" s="3">
        <f>$B$2*2</f>
        <v>60</v>
      </c>
    </row>
    <row r="3" spans="1:4">
      <c r="A3" s="32">
        <v>2</v>
      </c>
      <c r="B3" s="12">
        <v>35</v>
      </c>
      <c r="C3" s="34">
        <f>$B$3*1.3</f>
        <v>45.5</v>
      </c>
      <c r="D3" s="3">
        <f>$B$3*2</f>
        <v>70</v>
      </c>
    </row>
    <row r="4" spans="1:4">
      <c r="A4" s="32">
        <v>3</v>
      </c>
      <c r="B4" s="12">
        <v>41</v>
      </c>
      <c r="C4" s="34">
        <f>$B$4*1.3</f>
        <v>53.300000000000004</v>
      </c>
      <c r="D4" s="3">
        <f>$B$4*2</f>
        <v>82</v>
      </c>
    </row>
    <row r="5" spans="1:4">
      <c r="A5" s="32">
        <v>4</v>
      </c>
      <c r="B5" s="12">
        <v>47</v>
      </c>
      <c r="C5" s="34">
        <f>$B$5*1.3</f>
        <v>61.1</v>
      </c>
      <c r="D5" s="3">
        <f>$B$5*2</f>
        <v>94</v>
      </c>
    </row>
    <row r="6" spans="1:4">
      <c r="A6" s="32">
        <v>5</v>
      </c>
      <c r="B6" s="12">
        <v>55</v>
      </c>
      <c r="C6" s="34">
        <f>$B$6*1.3</f>
        <v>71.5</v>
      </c>
      <c r="D6" s="3">
        <f>$B$6*2</f>
        <v>110</v>
      </c>
    </row>
    <row r="7" spans="1:4">
      <c r="A7" s="32">
        <v>6</v>
      </c>
      <c r="B7" s="12">
        <v>64</v>
      </c>
      <c r="C7" s="34">
        <f>$B$7*1.3</f>
        <v>83.2</v>
      </c>
      <c r="D7" s="3">
        <f>$B$7*2</f>
        <v>128</v>
      </c>
    </row>
    <row r="8" spans="1:4">
      <c r="A8" s="32">
        <v>7</v>
      </c>
      <c r="B8" s="12">
        <v>74</v>
      </c>
      <c r="C8" s="34">
        <f>$B$8*1.3</f>
        <v>96.2</v>
      </c>
      <c r="D8" s="3">
        <f>$B$8*2</f>
        <v>148</v>
      </c>
    </row>
    <row r="9" spans="1:4">
      <c r="A9" s="32">
        <v>8</v>
      </c>
      <c r="B9" s="12">
        <v>86</v>
      </c>
      <c r="C9" s="34">
        <f>$B$9*1.3</f>
        <v>111.8</v>
      </c>
      <c r="D9" s="3">
        <f>$B$9*2</f>
        <v>172</v>
      </c>
    </row>
    <row r="10" spans="1:4">
      <c r="A10" s="32">
        <v>9</v>
      </c>
      <c r="B10" s="12">
        <v>100</v>
      </c>
      <c r="C10" s="34">
        <f>$B$10*1.3</f>
        <v>130</v>
      </c>
      <c r="D10" s="3">
        <f>$B$10*2</f>
        <v>200</v>
      </c>
    </row>
    <row r="11" spans="1:4">
      <c r="A11" s="32">
        <v>10</v>
      </c>
      <c r="B11" s="12">
        <v>117</v>
      </c>
      <c r="C11" s="34">
        <f>$B$11*1.3</f>
        <v>152.1</v>
      </c>
      <c r="D11" s="3">
        <f>$B$11*2</f>
        <v>234</v>
      </c>
    </row>
    <row r="12" spans="1:4">
      <c r="A12" s="32">
        <v>11</v>
      </c>
      <c r="B12" s="12">
        <v>136</v>
      </c>
      <c r="C12" s="34">
        <f>$B$12*1.3</f>
        <v>176.8</v>
      </c>
      <c r="D12" s="3">
        <f>$B$12*2</f>
        <v>272</v>
      </c>
    </row>
    <row r="13" spans="1:4">
      <c r="A13" s="32">
        <v>12</v>
      </c>
      <c r="B13" s="12">
        <v>158</v>
      </c>
      <c r="C13" s="34">
        <f>$B$13*1.3</f>
        <v>205.4</v>
      </c>
      <c r="D13" s="3">
        <f>$B$13*2</f>
        <v>316</v>
      </c>
    </row>
    <row r="14" spans="1:4">
      <c r="A14" s="32">
        <v>13</v>
      </c>
      <c r="B14" s="12">
        <v>184</v>
      </c>
      <c r="C14" s="34">
        <f>$B$14*1.3</f>
        <v>239.20000000000002</v>
      </c>
      <c r="D14" s="3">
        <f>$B$14*2</f>
        <v>368</v>
      </c>
    </row>
    <row r="15" spans="1:4">
      <c r="A15" s="32">
        <v>14</v>
      </c>
      <c r="B15" s="12">
        <v>214</v>
      </c>
      <c r="C15" s="34">
        <f>$B$15*1.3</f>
        <v>278.2</v>
      </c>
      <c r="D15" s="3">
        <f>$B$15*2</f>
        <v>428</v>
      </c>
    </row>
    <row r="16" spans="1:4">
      <c r="A16" s="32">
        <v>15</v>
      </c>
      <c r="B16" s="12">
        <v>249</v>
      </c>
      <c r="C16" s="34">
        <f>$B$16*1.3</f>
        <v>323.7</v>
      </c>
      <c r="D16" s="3">
        <f>$B$16*2</f>
        <v>498</v>
      </c>
    </row>
    <row r="17" spans="1:4">
      <c r="A17" s="32">
        <v>16</v>
      </c>
      <c r="B17" s="12">
        <v>289</v>
      </c>
      <c r="C17" s="34">
        <f>$B$17*1.3</f>
        <v>375.7</v>
      </c>
      <c r="D17" s="3">
        <f>$B$17*2</f>
        <v>578</v>
      </c>
    </row>
    <row r="18" spans="1:4">
      <c r="A18" s="32">
        <v>17</v>
      </c>
      <c r="B18" s="12">
        <v>337</v>
      </c>
      <c r="C18" s="34">
        <f>$B$18*1.3</f>
        <v>438.1</v>
      </c>
      <c r="D18" s="3">
        <f>$B$18*2</f>
        <v>674</v>
      </c>
    </row>
    <row r="19" spans="1:4">
      <c r="A19" s="32">
        <v>18</v>
      </c>
      <c r="B19" s="12">
        <v>391</v>
      </c>
      <c r="C19" s="34">
        <f>$B$19*1.3</f>
        <v>508.3</v>
      </c>
      <c r="D19" s="3">
        <f>$B$19*2</f>
        <v>782</v>
      </c>
    </row>
    <row r="20" spans="1:4">
      <c r="A20" s="32">
        <v>19</v>
      </c>
      <c r="B20" s="12">
        <v>455</v>
      </c>
      <c r="C20" s="34">
        <f>$B$20*1.3</f>
        <v>591.5</v>
      </c>
      <c r="D20" s="3">
        <f>$B$20*2</f>
        <v>910</v>
      </c>
    </row>
    <row r="21" spans="1:4">
      <c r="A21" s="32">
        <v>20</v>
      </c>
      <c r="B21" s="12">
        <v>530</v>
      </c>
      <c r="C21" s="34">
        <f>$B$21*1.3</f>
        <v>689</v>
      </c>
      <c r="D21" s="3">
        <f>$B$21*2</f>
        <v>1060</v>
      </c>
    </row>
    <row r="22" spans="1:4">
      <c r="A22" s="32">
        <v>21</v>
      </c>
      <c r="B22" s="12">
        <v>616</v>
      </c>
      <c r="C22" s="34">
        <f>$B$22*1.3</f>
        <v>800.80000000000007</v>
      </c>
      <c r="D22" s="3">
        <f>$B$22*2</f>
        <v>1232</v>
      </c>
    </row>
    <row r="23" spans="1:4">
      <c r="A23" s="32">
        <v>22</v>
      </c>
      <c r="B23" s="12">
        <v>717</v>
      </c>
      <c r="C23" s="34">
        <f>$B$23*1.3</f>
        <v>932.1</v>
      </c>
      <c r="D23" s="3">
        <f>$B$23*2</f>
        <v>1434</v>
      </c>
    </row>
    <row r="24" spans="1:4">
      <c r="A24" s="32">
        <v>23</v>
      </c>
      <c r="B24" s="12">
        <v>833</v>
      </c>
      <c r="C24" s="34">
        <f>$B$24*1.3</f>
        <v>1082.9000000000001</v>
      </c>
      <c r="D24" s="3">
        <f>$B$24*2</f>
        <v>1666</v>
      </c>
    </row>
    <row r="25" spans="1:4">
      <c r="A25" s="32">
        <v>24</v>
      </c>
      <c r="B25" s="12">
        <v>969</v>
      </c>
      <c r="C25" s="34">
        <f>$B$25*1.3</f>
        <v>1259.7</v>
      </c>
      <c r="D25" s="3">
        <f>$B$25*2</f>
        <v>1938</v>
      </c>
    </row>
    <row r="26" spans="1:4">
      <c r="A26" s="32">
        <v>25</v>
      </c>
      <c r="B26" s="12">
        <v>1127</v>
      </c>
      <c r="C26" s="34">
        <f>$B$26*1.3</f>
        <v>1465.1000000000001</v>
      </c>
      <c r="D26" s="3">
        <f>$B$26*2</f>
        <v>2254</v>
      </c>
    </row>
    <row r="27" spans="1:4">
      <c r="A27" s="32">
        <v>26</v>
      </c>
      <c r="B27" s="12">
        <v>1311</v>
      </c>
      <c r="C27" s="34">
        <f>$B$27*1.3</f>
        <v>1704.3</v>
      </c>
      <c r="D27" s="3">
        <f>$B$27*2</f>
        <v>2622</v>
      </c>
    </row>
    <row r="28" spans="1:4">
      <c r="A28" s="32">
        <v>27</v>
      </c>
      <c r="B28" s="12">
        <v>1525</v>
      </c>
      <c r="C28" s="34">
        <f>$B$28*1.3</f>
        <v>1982.5</v>
      </c>
      <c r="D28" s="3">
        <f>$B$28*2</f>
        <v>3050</v>
      </c>
    </row>
    <row r="29" spans="1:4">
      <c r="A29" s="32">
        <v>28</v>
      </c>
      <c r="B29" s="12">
        <v>1774</v>
      </c>
      <c r="C29" s="34">
        <f>$B$29*1.3</f>
        <v>2306.2000000000003</v>
      </c>
      <c r="D29" s="3">
        <f>$B$29*2</f>
        <v>3548</v>
      </c>
    </row>
    <row r="30" spans="1:4">
      <c r="A30" s="32">
        <v>29</v>
      </c>
      <c r="B30" s="12">
        <v>2063</v>
      </c>
      <c r="C30" s="34">
        <f>$B$30*1.3</f>
        <v>2681.9</v>
      </c>
      <c r="D30" s="3">
        <f>$B$30*2</f>
        <v>4126</v>
      </c>
    </row>
    <row r="31" spans="1:4">
      <c r="A31" s="32">
        <v>30</v>
      </c>
      <c r="B31" s="12">
        <v>2400</v>
      </c>
      <c r="C31" s="34">
        <f>$B$31*1.3</f>
        <v>3120</v>
      </c>
      <c r="D31" s="3">
        <f>$B$31*2</f>
        <v>4800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Calculs troupes</vt:lpstr>
      <vt:lpstr>Durée de Production</vt:lpstr>
      <vt:lpstr>Production Mine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benjamin</cp:lastModifiedBy>
  <dcterms:created xsi:type="dcterms:W3CDTF">2012-07-10T15:19:02Z</dcterms:created>
  <dcterms:modified xsi:type="dcterms:W3CDTF">2012-07-12T17:08:51Z</dcterms:modified>
</cp:coreProperties>
</file>