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15" yWindow="840" windowWidth="20055" windowHeight="7935"/>
  </bookViews>
  <sheets>
    <sheet name="Tableau de bord" sheetId="1" r:id="rId1"/>
    <sheet name="CCRF" sheetId="26" r:id="rId2"/>
    <sheet name="Fact.Honoraires" sheetId="23" r:id="rId3"/>
    <sheet name="Fact.Comm.Bq" sheetId="25" r:id="rId4"/>
    <sheet name="Fact.Ristourne" sheetId="24" r:id="rId5"/>
    <sheet name="Publipostage" sheetId="29" r:id="rId6"/>
    <sheet name="Données" sheetId="20" r:id="rId7"/>
  </sheets>
  <externalReferences>
    <externalReference r:id="rId8"/>
  </externalReferences>
  <definedNames>
    <definedName name="APPORTEUR">Données!$B$1:$B$107</definedName>
    <definedName name="BANQUE">Données!$AH$1:$AH$143</definedName>
    <definedName name="CIVIL">Données!$AG$2:$AG$4</definedName>
    <definedName name="CIVILBQ">[1]Données!$A$1:$A$3</definedName>
    <definedName name="COMMERCIAL">Données!$AA$1:$AA$11</definedName>
    <definedName name="ETATDOSSIER">Données!$AC$1:$AC$8</definedName>
    <definedName name="ETATPROJET">Données!$AB$1:$AB$6</definedName>
    <definedName name="FACTURATION">Données!$AE$1:$AE$4</definedName>
    <definedName name="OUIouNON">Données!$A$1:$A$3</definedName>
    <definedName name="TYPEOPERATION">Données!$BA$1:$BA$17</definedName>
    <definedName name="USAGELOGEMENT">Données!$BB$1:$BB$5</definedName>
    <definedName name="_xlnm.Print_Area" localSheetId="1">CCRF!$A$1:$J$69</definedName>
    <definedName name="_xlnm.Print_Area" localSheetId="3">Fact.Comm.Bq!$A$1:$I$85</definedName>
    <definedName name="_xlnm.Print_Area" localSheetId="2">Fact.Honoraires!$A$1:$G$65</definedName>
    <definedName name="_xlnm.Print_Area" localSheetId="4">Fact.Ristourne!$A$1:$H$56</definedName>
  </definedNames>
  <calcPr calcId="125725"/>
</workbook>
</file>

<file path=xl/calcChain.xml><?xml version="1.0" encoding="utf-8"?>
<calcChain xmlns="http://schemas.openxmlformats.org/spreadsheetml/2006/main">
  <c r="A30" i="1"/>
  <c r="G30" s="1"/>
  <c r="E10" i="23"/>
  <c r="G10" i="26" s="1"/>
  <c r="A21"/>
  <c r="A42" i="1"/>
  <c r="B13"/>
  <c r="D17" i="29"/>
  <c r="D16"/>
  <c r="E9" i="23"/>
  <c r="D9" i="29" s="1"/>
  <c r="D10"/>
  <c r="F35" i="1"/>
  <c r="I37"/>
  <c r="J36"/>
  <c r="L35"/>
  <c r="J33"/>
  <c r="K32"/>
  <c r="J31"/>
  <c r="L29"/>
  <c r="I28"/>
  <c r="K27"/>
  <c r="J25"/>
  <c r="K24"/>
  <c r="J23"/>
  <c r="L21"/>
  <c r="H33"/>
  <c r="H29"/>
  <c r="H25"/>
  <c r="H21"/>
  <c r="H34"/>
  <c r="H30"/>
  <c r="H26"/>
  <c r="H22"/>
  <c r="A51" i="26"/>
  <c r="A43"/>
  <c r="G14"/>
  <c r="G12"/>
  <c r="C33" i="24"/>
  <c r="A29"/>
  <c r="C24"/>
  <c r="F17"/>
  <c r="F9"/>
  <c r="C49" i="25"/>
  <c r="A38"/>
  <c r="E35"/>
  <c r="G26"/>
  <c r="C29" i="23"/>
  <c r="C27"/>
  <c r="E16"/>
  <c r="E13"/>
  <c r="E11"/>
  <c r="T41" i="1"/>
  <c r="Q41"/>
  <c r="N41"/>
  <c r="K41"/>
  <c r="H41"/>
  <c r="L34"/>
  <c r="K34"/>
  <c r="J34"/>
  <c r="I34"/>
  <c r="L31"/>
  <c r="L30"/>
  <c r="K30"/>
  <c r="J30"/>
  <c r="I30"/>
  <c r="J27"/>
  <c r="L26"/>
  <c r="K26"/>
  <c r="J26"/>
  <c r="I26"/>
  <c r="L23"/>
  <c r="I23"/>
  <c r="L22"/>
  <c r="K22"/>
  <c r="J22"/>
  <c r="I22"/>
  <c r="L20"/>
  <c r="K20"/>
  <c r="J20"/>
  <c r="I20"/>
  <c r="H20"/>
  <c r="H14"/>
  <c r="F49" i="25" s="1"/>
  <c r="B14" i="1"/>
  <c r="E9"/>
  <c r="E8"/>
  <c r="E7"/>
  <c r="C30" l="1"/>
  <c r="F33"/>
  <c r="H32"/>
  <c r="H31"/>
  <c r="J35"/>
  <c r="F20"/>
  <c r="F29"/>
  <c r="F11" i="24" s="1"/>
  <c r="D18" i="29" s="1"/>
  <c r="F34" i="1"/>
  <c r="F13" i="24" s="1"/>
  <c r="F22" i="1"/>
  <c r="F37"/>
  <c r="H36"/>
  <c r="F23"/>
  <c r="F31"/>
  <c r="F24"/>
  <c r="I27"/>
  <c r="I31"/>
  <c r="K35"/>
  <c r="H23"/>
  <c r="H27"/>
  <c r="F30"/>
  <c r="F32"/>
  <c r="E31" i="25"/>
  <c r="G20" i="1"/>
  <c r="G33"/>
  <c r="G23" i="25" s="1"/>
  <c r="D30" i="29" s="1"/>
  <c r="G26" i="1"/>
  <c r="G37"/>
  <c r="G22"/>
  <c r="G27"/>
  <c r="G34"/>
  <c r="D29" i="29" s="1"/>
  <c r="D25"/>
  <c r="F12" i="24"/>
  <c r="D19" i="29" s="1"/>
  <c r="G23" i="1"/>
  <c r="G53" i="25"/>
  <c r="G24" i="1"/>
  <c r="G28"/>
  <c r="G31"/>
  <c r="G35"/>
  <c r="E33" i="25"/>
  <c r="C23" i="24"/>
  <c r="K23" i="1"/>
  <c r="L27"/>
  <c r="K31"/>
  <c r="I35"/>
  <c r="H35"/>
  <c r="I32"/>
  <c r="J32"/>
  <c r="L36"/>
  <c r="K28"/>
  <c r="I24"/>
  <c r="H37"/>
  <c r="K21"/>
  <c r="G25"/>
  <c r="I25"/>
  <c r="K29"/>
  <c r="I36"/>
  <c r="J24"/>
  <c r="L28"/>
  <c r="I33"/>
  <c r="L37"/>
  <c r="J21"/>
  <c r="L25"/>
  <c r="L33"/>
  <c r="F14" i="24" s="1"/>
  <c r="I21" i="1"/>
  <c r="L24"/>
  <c r="K25"/>
  <c r="J28"/>
  <c r="I29"/>
  <c r="G29"/>
  <c r="D27" i="29" s="1"/>
  <c r="L32" i="1"/>
  <c r="K33"/>
  <c r="K36"/>
  <c r="J37"/>
  <c r="J29"/>
  <c r="K37"/>
  <c r="G21"/>
  <c r="G9" i="26"/>
  <c r="C22" i="24"/>
  <c r="G32" i="1"/>
  <c r="H24"/>
  <c r="H28"/>
  <c r="G36"/>
  <c r="D26" i="29" l="1"/>
  <c r="D28"/>
</calcChain>
</file>

<file path=xl/sharedStrings.xml><?xml version="1.0" encoding="utf-8"?>
<sst xmlns="http://schemas.openxmlformats.org/spreadsheetml/2006/main" count="224" uniqueCount="191">
  <si>
    <t>Demande de prêt:</t>
  </si>
  <si>
    <t>Etat:</t>
  </si>
  <si>
    <t>Envoyé:</t>
  </si>
  <si>
    <t>Crée le :</t>
  </si>
  <si>
    <t>Commercial:</t>
  </si>
  <si>
    <t>Apporteur:</t>
  </si>
  <si>
    <t>Etat du projet:</t>
  </si>
  <si>
    <t>Date compromis:</t>
  </si>
  <si>
    <t>Date de signature:</t>
  </si>
  <si>
    <t>N°facture:</t>
  </si>
  <si>
    <t>Réglé le :</t>
  </si>
  <si>
    <t>Actions commerciales:</t>
  </si>
  <si>
    <t>Facturation:</t>
  </si>
  <si>
    <t>oui</t>
  </si>
  <si>
    <t>non</t>
  </si>
  <si>
    <t>APPORTEUR</t>
  </si>
  <si>
    <t>Ilan ANNIBALETTO</t>
  </si>
  <si>
    <t>Maxime LOWCZYK</t>
  </si>
  <si>
    <t>COMMERCIAL</t>
  </si>
  <si>
    <t>OUIouNON</t>
  </si>
  <si>
    <t>ETATDOSSIER</t>
  </si>
  <si>
    <t>ETATPROJET</t>
  </si>
  <si>
    <t>Recherche du bien</t>
  </si>
  <si>
    <t>Bien trouvé</t>
  </si>
  <si>
    <t>Compromis signé</t>
  </si>
  <si>
    <t>Vente signée</t>
  </si>
  <si>
    <t>Abandon</t>
  </si>
  <si>
    <t>Diagnostic</t>
  </si>
  <si>
    <t>Plan simulé</t>
  </si>
  <si>
    <t>D.D.P. envoyée</t>
  </si>
  <si>
    <t>Offre émise</t>
  </si>
  <si>
    <t>Offre acceptée</t>
  </si>
  <si>
    <t>Prêt réalisé</t>
  </si>
  <si>
    <t>Brigitte CHRISOLOGUE</t>
  </si>
  <si>
    <t>BANQUE</t>
  </si>
  <si>
    <t>CLIENT</t>
  </si>
  <si>
    <t>FACTURATION</t>
  </si>
  <si>
    <t>Honoraires</t>
  </si>
  <si>
    <t>Commission Banque</t>
  </si>
  <si>
    <t>Ristourne apporteur</t>
  </si>
  <si>
    <t>Date envoi :</t>
  </si>
  <si>
    <t>Banque retenue</t>
  </si>
  <si>
    <t>ETAT CIVIL</t>
  </si>
  <si>
    <t>Prénom:</t>
  </si>
  <si>
    <t xml:space="preserve">Nom: </t>
  </si>
  <si>
    <t>Civilité:</t>
  </si>
  <si>
    <t>Emprunteur</t>
  </si>
  <si>
    <t>Co-Emprunteur</t>
  </si>
  <si>
    <t>Adresse :</t>
  </si>
  <si>
    <t>CP :</t>
  </si>
  <si>
    <t>Ville :</t>
  </si>
  <si>
    <t>Date de Naissance :</t>
  </si>
  <si>
    <t>COMMISSION BANQUE</t>
  </si>
  <si>
    <t>RISTOURNE APPORTEUR</t>
  </si>
  <si>
    <t>HONORAIRES SOLFI CREDITS</t>
  </si>
  <si>
    <t>CIVIL</t>
  </si>
  <si>
    <t>Mr.</t>
  </si>
  <si>
    <t>Mme.</t>
  </si>
  <si>
    <t>Melle.</t>
  </si>
  <si>
    <t>Nom de l'affaire :</t>
  </si>
  <si>
    <t xml:space="preserve">Type d'opération : </t>
  </si>
  <si>
    <t>TYPEOPERATION</t>
  </si>
  <si>
    <t>Terrain</t>
  </si>
  <si>
    <t>Montant du prêt :</t>
  </si>
  <si>
    <t>Montant facture</t>
  </si>
  <si>
    <t>En règlement de nos frais d’étude financière sollicitée par vos soins :</t>
  </si>
  <si>
    <t xml:space="preserve">Montant de nos honoraires : </t>
  </si>
  <si>
    <t>Montant HT   :</t>
  </si>
  <si>
    <t xml:space="preserve">Montant TVA : </t>
  </si>
  <si>
    <t>Montant TTC :</t>
  </si>
  <si>
    <t>Fait à Voisins le Bretonneux</t>
  </si>
  <si>
    <t>LA DIRECTION</t>
  </si>
  <si>
    <t>En votre aimable règlement.</t>
  </si>
  <si>
    <t>Co-emprunteur :</t>
  </si>
  <si>
    <t>Emprunteur :</t>
  </si>
  <si>
    <t>En règlement de notre commission concernant le dossier cité en référence :</t>
  </si>
  <si>
    <t>Montant du/des prêt(s) :</t>
  </si>
  <si>
    <t>Commission :</t>
  </si>
  <si>
    <t xml:space="preserve">Total à régler : </t>
  </si>
  <si>
    <t>Terrain+Construction</t>
  </si>
  <si>
    <t>Construction</t>
  </si>
  <si>
    <t>Achat neuf Clés en main</t>
  </si>
  <si>
    <t>Achat neuf en VEFA</t>
  </si>
  <si>
    <t>Achat ancien sans travaux</t>
  </si>
  <si>
    <t>Achat Ancien avec travaux</t>
  </si>
  <si>
    <t>Travaux d'amélioration</t>
  </si>
  <si>
    <t>Travaux d'agrandissement</t>
  </si>
  <si>
    <t>Travaux de transformation</t>
  </si>
  <si>
    <t>Travaux économie d'énergie</t>
  </si>
  <si>
    <t>Achat de parts de SCPI</t>
  </si>
  <si>
    <t>Soulte</t>
  </si>
  <si>
    <t>Soulte avec travaux</t>
  </si>
  <si>
    <t>Projet divers</t>
  </si>
  <si>
    <t>Regroupement de créances</t>
  </si>
  <si>
    <t>USAGELOGEMENT</t>
  </si>
  <si>
    <t>habitation principale</t>
  </si>
  <si>
    <t>habitation secondaire</t>
  </si>
  <si>
    <t>résidence locative nue</t>
  </si>
  <si>
    <t>résidence locative meublée</t>
  </si>
  <si>
    <t xml:space="preserve">Usage du logement : </t>
  </si>
  <si>
    <t>Madame, Monsieur,</t>
  </si>
  <si>
    <t>Nous vous prions de trouver ci-joint un chèque</t>
  </si>
  <si>
    <t xml:space="preserve">Montant………... : </t>
  </si>
  <si>
    <t>correspondant au commissionnement vous revenant suite à l’affaire citée en référence.</t>
  </si>
  <si>
    <t>Cette somme est à déclarer à l’administration fiscale.</t>
  </si>
  <si>
    <t>Vous en souhaitant bonne réception,</t>
  </si>
  <si>
    <t>Veuillez agréer, Madame, Monsieur, l’expression de nos salutations distinguées.</t>
  </si>
  <si>
    <t>Contrat de Conseil en Recherche de Financement</t>
  </si>
  <si>
    <t xml:space="preserve">Mandat n° </t>
  </si>
  <si>
    <t>Il a été convenu de ce qui suit :</t>
  </si>
  <si>
    <t xml:space="preserve">2. Engagements du Mandant : </t>
  </si>
  <si>
    <t xml:space="preserve">Le Mandant s’engage : </t>
  </si>
  <si>
    <t xml:space="preserve">3. Engagements du Mandataire : </t>
  </si>
  <si>
    <t>Le Mandataire s’engage :</t>
  </si>
  <si>
    <t>Cette rémunération sera réglée au Mandataire dès que les fonds prêtés auront été versés.</t>
  </si>
  <si>
    <t>Les Parties font élection de domicile à leurs adresses respectives, mentionnées ci-dessus.</t>
  </si>
  <si>
    <t>En deux exemplaires originaux, un pour le Mandant, un pour le Mandataire.</t>
  </si>
  <si>
    <t xml:space="preserve">Signature du Mandataire  </t>
  </si>
  <si>
    <t xml:space="preserve">          ·         à fournir au Mandataire toutes les pièces nécessaires à la bonne constitution de son dossier ;</t>
  </si>
  <si>
    <t xml:space="preserve">          ·         à garantir l’exactitude et la conformité des documents et renseignements fournis.</t>
  </si>
  <si>
    <t xml:space="preserve">          ·         à sélectionner l’établissement bancaire ou financier le plus approprié ;</t>
  </si>
  <si>
    <t xml:space="preserve">          ·         à déposer le dossier de demande de prêt dans la semaine suivant sa constitution complète par le Mandant ;</t>
  </si>
  <si>
    <t xml:space="preserve">          ·         à apporter au Mandant son assistance jusqu’à la signature de l’acte de prêt.</t>
  </si>
  <si>
    <t>Civil</t>
  </si>
  <si>
    <t>Nom</t>
  </si>
  <si>
    <t>Prenom</t>
  </si>
  <si>
    <t>Email</t>
  </si>
  <si>
    <t>Civil 2</t>
  </si>
  <si>
    <t>Nom 2</t>
  </si>
  <si>
    <t>Prénom 2</t>
  </si>
  <si>
    <t>Email 2</t>
  </si>
  <si>
    <t>Adresse1</t>
  </si>
  <si>
    <t>Adresse2</t>
  </si>
  <si>
    <t>CPostal</t>
  </si>
  <si>
    <t>Ville</t>
  </si>
  <si>
    <t>BPostale</t>
  </si>
  <si>
    <t>Cedex</t>
  </si>
  <si>
    <t>Telephone</t>
  </si>
  <si>
    <t>TelFax</t>
  </si>
  <si>
    <t>Email Agence</t>
  </si>
  <si>
    <t>Coordonnées banque 1</t>
  </si>
  <si>
    <t>Adresse</t>
  </si>
  <si>
    <t>Code Postal</t>
  </si>
  <si>
    <t>Boite Postale</t>
  </si>
  <si>
    <t>Coordonnées banque 2</t>
  </si>
  <si>
    <t>Coordonnées banque 3</t>
  </si>
  <si>
    <t>Coordonnées banque 4</t>
  </si>
  <si>
    <t>Coordonnées banque 5</t>
  </si>
  <si>
    <t>Teléphone Agence</t>
  </si>
  <si>
    <t>Civil Conseiller 1</t>
  </si>
  <si>
    <t xml:space="preserve">Prénom Conseiller 1 </t>
  </si>
  <si>
    <t>Nom Conseiller 1</t>
  </si>
  <si>
    <t>Email Conseiller 1</t>
  </si>
  <si>
    <t>Civil Conseiller 2</t>
  </si>
  <si>
    <t>Prénom Conseiller 2</t>
  </si>
  <si>
    <t>Nom Conseiller 2</t>
  </si>
  <si>
    <t>Email Conseiller 2</t>
  </si>
  <si>
    <t>Fax Agence</t>
  </si>
  <si>
    <t>Banque Choisie</t>
  </si>
  <si>
    <t>Tel. fixe</t>
  </si>
  <si>
    <t>Tel. portable</t>
  </si>
  <si>
    <t>GroupeAppLibelle</t>
  </si>
  <si>
    <t>AgentNom</t>
  </si>
  <si>
    <t>AgentPrenom</t>
  </si>
  <si>
    <t>AgenceVille</t>
  </si>
  <si>
    <t>Apporteur</t>
  </si>
  <si>
    <t>Etablissement</t>
  </si>
  <si>
    <t>TABLEAU DES COORDONNEES</t>
  </si>
  <si>
    <t>:</t>
  </si>
  <si>
    <t>Type d'opération</t>
  </si>
  <si>
    <t>Co-emprunteur</t>
  </si>
  <si>
    <t>A l'attention du service facturation</t>
  </si>
  <si>
    <t>PUBLIPOSTAGE</t>
  </si>
  <si>
    <t>DATE</t>
  </si>
  <si>
    <t>Conditions</t>
  </si>
  <si>
    <t>Date Accord</t>
  </si>
  <si>
    <r>
      <t xml:space="preserve">1. Objet du Mandat : </t>
    </r>
    <r>
      <rPr>
        <sz val="14"/>
        <color theme="1"/>
        <rFont val="Tahoma"/>
        <family val="2"/>
      </rPr>
      <t>Le Mandant confère au Mandataire, qui l’accepte, Mandat de rechercher auprès de tout établissement</t>
    </r>
  </si>
  <si>
    <t xml:space="preserve">Le Mandat confié au Mandataire sera parfaitement exécuté dès l’acceptation par le Mandant d’une offre de prêt émise par l’un </t>
  </si>
  <si>
    <t>des établissements bancaires ou financiers sollicités par le Mandataire.</t>
  </si>
  <si>
    <r>
      <rPr>
        <b/>
        <sz val="14"/>
        <color theme="1"/>
        <rFont val="Tahoma"/>
        <family val="2"/>
      </rPr>
      <t>4. Durée du Contrat :</t>
    </r>
    <r>
      <rPr>
        <sz val="14"/>
        <color theme="1"/>
        <rFont val="Tahoma"/>
        <family val="2"/>
      </rPr>
      <t xml:space="preserve"> </t>
    </r>
  </si>
  <si>
    <t xml:space="preserve">Le présent contrat de mandat est conclu pour une période indéterminée à compter de sa signature. Il peut être dénoncé </t>
  </si>
  <si>
    <t xml:space="preserve">par l’une ou l’autre des parties avec préavis de quinze (15) jours, donné par lettre recommandée avec accusé de réception. </t>
  </si>
  <si>
    <t>Il prendra fin de plein droit, sans aucune formalité, dès la signature de l’acte de prêt.</t>
  </si>
  <si>
    <t xml:space="preserve">Le mandant donne mandat irrévocable à l’organisme de crédit en cas d’acte de prêt sous seing privé ou au notaire </t>
  </si>
  <si>
    <t>en cas d’acte de prêt authentique de régler la commission au mandataire par prélèvement sur les fonds prêtés.</t>
  </si>
  <si>
    <t>Signature du Mandant</t>
  </si>
  <si>
    <t xml:space="preserve">(Précédée de la mention « bon pour acceptation de mandat »)                                   </t>
  </si>
  <si>
    <t xml:space="preserve">(Précédée de la mention « bon pour mandat ») </t>
  </si>
  <si>
    <r>
      <rPr>
        <b/>
        <sz val="14"/>
        <color theme="1"/>
        <rFont val="Tahoma"/>
        <family val="2"/>
      </rPr>
      <t>5. Rémunération du Mandataire :</t>
    </r>
    <r>
      <rPr>
        <sz val="14"/>
        <color theme="1"/>
        <rFont val="Tahoma"/>
        <family val="2"/>
      </rPr>
      <t xml:space="preserve"> </t>
    </r>
  </si>
  <si>
    <t xml:space="preserve">Aucune rémunération n’est due au Mandataire si le prêt n’est pas accordé. </t>
  </si>
  <si>
    <t>Paris Cedex 13</t>
  </si>
</sst>
</file>

<file path=xl/styles.xml><?xml version="1.0" encoding="utf-8"?>
<styleSheet xmlns="http://schemas.openxmlformats.org/spreadsheetml/2006/main">
  <numFmts count="9">
    <numFmt numFmtId="7" formatCode="#,##0.00\ &quot;€&quot;;\-#,##0.00\ &quot;€&quot;"/>
    <numFmt numFmtId="8" formatCode="#,##0.00\ &quot;€&quot;;[Red]\-#,##0.00\ &quot;€&quot;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00000000000"/>
    <numFmt numFmtId="166" formatCode="00000"/>
    <numFmt numFmtId="167" formatCode="#,##0.00\ &quot;€&quot;"/>
  </numFmts>
  <fonts count="20">
    <font>
      <sz val="11"/>
      <color theme="1"/>
      <name val="Calibri"/>
      <family val="2"/>
      <scheme val="minor"/>
    </font>
    <font>
      <sz val="11"/>
      <color theme="1"/>
      <name val="Tahoma"/>
      <family val="2"/>
    </font>
    <font>
      <b/>
      <sz val="11"/>
      <color theme="1"/>
      <name val="Tahoma"/>
      <family val="2"/>
    </font>
    <font>
      <b/>
      <sz val="11"/>
      <color theme="0"/>
      <name val="Tahoma"/>
      <family val="2"/>
    </font>
    <font>
      <sz val="12"/>
      <color theme="1"/>
      <name val="Tahoma"/>
      <family val="2"/>
    </font>
    <font>
      <b/>
      <sz val="16"/>
      <color theme="0"/>
      <name val="Tahoma"/>
      <family val="2"/>
    </font>
    <font>
      <sz val="18"/>
      <color rgb="FFFF0000"/>
      <name val="Tahoma"/>
      <family val="2"/>
    </font>
    <font>
      <b/>
      <sz val="11"/>
      <color theme="0"/>
      <name val="Calibri"/>
      <family val="2"/>
      <scheme val="minor"/>
    </font>
    <font>
      <sz val="14"/>
      <color theme="1"/>
      <name val="Tahoma"/>
      <family val="2"/>
    </font>
    <font>
      <sz val="14"/>
      <color theme="1"/>
      <name val="Calibri"/>
      <family val="2"/>
      <scheme val="minor"/>
    </font>
    <font>
      <b/>
      <u/>
      <sz val="14"/>
      <color theme="1"/>
      <name val="Tahoma"/>
      <family val="2"/>
    </font>
    <font>
      <b/>
      <sz val="14"/>
      <color theme="1"/>
      <name val="Tahoma"/>
      <family val="2"/>
    </font>
    <font>
      <b/>
      <u/>
      <sz val="18"/>
      <color theme="1"/>
      <name val="Tahoma"/>
      <family val="2"/>
    </font>
    <font>
      <b/>
      <sz val="12"/>
      <color theme="0"/>
      <name val="Tahoma"/>
      <family val="2"/>
    </font>
    <font>
      <sz val="14"/>
      <name val="Tahoma"/>
      <family val="2"/>
    </font>
    <font>
      <b/>
      <sz val="36"/>
      <color theme="0"/>
      <name val="Tahoma"/>
      <family val="2"/>
    </font>
    <font>
      <b/>
      <sz val="18"/>
      <color theme="1"/>
      <name val="Tahoma"/>
      <family val="2"/>
    </font>
    <font>
      <sz val="18"/>
      <color theme="1"/>
      <name val="Tahoma"/>
      <family val="2"/>
    </font>
    <font>
      <sz val="18"/>
      <color theme="1"/>
      <name val="Calibri"/>
      <family val="2"/>
      <scheme val="minor"/>
    </font>
    <font>
      <b/>
      <u/>
      <sz val="26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54B7C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0" tint="-0.14999847407452621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194">
    <xf numFmtId="0" fontId="0" fillId="0" borderId="0" xfId="0"/>
    <xf numFmtId="16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right" vertical="center"/>
    </xf>
    <xf numFmtId="0" fontId="4" fillId="3" borderId="11" xfId="0" applyFont="1" applyFill="1" applyBorder="1" applyAlignment="1">
      <alignment horizontal="right" vertical="center" wrapText="1"/>
    </xf>
    <xf numFmtId="0" fontId="4" fillId="3" borderId="9" xfId="0" applyFont="1" applyFill="1" applyBorder="1" applyAlignment="1">
      <alignment horizontal="right" vertical="center" wrapText="1"/>
    </xf>
    <xf numFmtId="0" fontId="1" fillId="0" borderId="24" xfId="0" applyFont="1" applyBorder="1" applyAlignment="1">
      <alignment horizontal="right" vertical="center" wrapText="1"/>
    </xf>
    <xf numFmtId="0" fontId="1" fillId="0" borderId="25" xfId="0" applyFont="1" applyBorder="1" applyAlignment="1">
      <alignment horizontal="right" vertical="center" wrapText="1"/>
    </xf>
    <xf numFmtId="0" fontId="3" fillId="2" borderId="26" xfId="0" applyFont="1" applyFill="1" applyBorder="1" applyAlignment="1">
      <alignment horizontal="center" vertical="center"/>
    </xf>
    <xf numFmtId="164" fontId="3" fillId="2" borderId="24" xfId="0" applyNumberFormat="1" applyFont="1" applyFill="1" applyBorder="1" applyAlignment="1">
      <alignment horizontal="center" vertical="center"/>
    </xf>
    <xf numFmtId="14" fontId="2" fillId="0" borderId="22" xfId="0" applyNumberFormat="1" applyFont="1" applyBorder="1" applyAlignment="1">
      <alignment horizontal="right" vertical="center" wrapText="1"/>
    </xf>
    <xf numFmtId="164" fontId="3" fillId="2" borderId="11" xfId="0" applyNumberFormat="1" applyFont="1" applyFill="1" applyBorder="1" applyAlignment="1">
      <alignment horizontal="center" vertical="center"/>
    </xf>
    <xf numFmtId="164" fontId="3" fillId="2" borderId="9" xfId="0" applyNumberFormat="1" applyFont="1" applyFill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43" fontId="2" fillId="0" borderId="12" xfId="0" applyNumberFormat="1" applyFont="1" applyBorder="1" applyAlignment="1">
      <alignment horizontal="right" vertical="center" wrapText="1"/>
    </xf>
    <xf numFmtId="0" fontId="1" fillId="0" borderId="12" xfId="0" applyFont="1" applyBorder="1" applyAlignment="1">
      <alignment horizontal="left" vertical="center" wrapText="1"/>
    </xf>
    <xf numFmtId="49" fontId="1" fillId="0" borderId="22" xfId="0" applyNumberFormat="1" applyFont="1" applyBorder="1" applyAlignment="1">
      <alignment horizontal="left" vertical="center" wrapText="1"/>
    </xf>
    <xf numFmtId="0" fontId="6" fillId="3" borderId="0" xfId="0" applyFont="1" applyFill="1" applyBorder="1" applyAlignment="1">
      <alignment vertical="center" wrapText="1"/>
    </xf>
    <xf numFmtId="0" fontId="1" fillId="0" borderId="0" xfId="0" applyFont="1" applyAlignment="1"/>
    <xf numFmtId="8" fontId="1" fillId="0" borderId="0" xfId="0" applyNumberFormat="1" applyFont="1" applyAlignment="1"/>
    <xf numFmtId="44" fontId="1" fillId="0" borderId="0" xfId="0" applyNumberFormat="1" applyFont="1" applyAlignment="1"/>
    <xf numFmtId="20" fontId="0" fillId="0" borderId="0" xfId="0" applyNumberFormat="1"/>
    <xf numFmtId="0" fontId="0" fillId="0" borderId="23" xfId="0" applyBorder="1" applyAlignment="1">
      <alignment horizontal="center"/>
    </xf>
    <xf numFmtId="0" fontId="7" fillId="0" borderId="37" xfId="0" applyFont="1" applyFill="1" applyBorder="1"/>
    <xf numFmtId="0" fontId="7" fillId="0" borderId="38" xfId="0" applyFont="1" applyFill="1" applyBorder="1"/>
    <xf numFmtId="0" fontId="7" fillId="0" borderId="39" xfId="0" applyFont="1" applyFill="1" applyBorder="1"/>
    <xf numFmtId="0" fontId="8" fillId="0" borderId="0" xfId="0" applyFont="1" applyAlignment="1"/>
    <xf numFmtId="164" fontId="8" fillId="0" borderId="0" xfId="0" applyNumberFormat="1" applyFont="1" applyAlignment="1"/>
    <xf numFmtId="8" fontId="8" fillId="0" borderId="0" xfId="0" applyNumberFormat="1" applyFont="1" applyAlignment="1"/>
    <xf numFmtId="44" fontId="8" fillId="0" borderId="0" xfId="0" applyNumberFormat="1" applyFont="1" applyAlignment="1"/>
    <xf numFmtId="0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NumberFormat="1" applyFont="1"/>
    <xf numFmtId="14" fontId="8" fillId="0" borderId="0" xfId="0" applyNumberFormat="1" applyFont="1" applyAlignment="1"/>
    <xf numFmtId="0" fontId="10" fillId="0" borderId="0" xfId="0" applyFont="1" applyAlignment="1">
      <alignment horizontal="center" vertical="center"/>
    </xf>
    <xf numFmtId="0" fontId="8" fillId="0" borderId="0" xfId="0" applyFont="1"/>
    <xf numFmtId="44" fontId="8" fillId="3" borderId="0" xfId="0" applyNumberFormat="1" applyFont="1" applyFill="1" applyBorder="1" applyAlignment="1"/>
    <xf numFmtId="0" fontId="11" fillId="5" borderId="30" xfId="0" applyFont="1" applyFill="1" applyBorder="1" applyAlignment="1">
      <alignment horizontal="center" vertical="top" wrapText="1"/>
    </xf>
    <xf numFmtId="0" fontId="11" fillId="5" borderId="21" xfId="0" applyFont="1" applyFill="1" applyBorder="1" applyAlignment="1">
      <alignment horizontal="center" vertical="top" wrapText="1"/>
    </xf>
    <xf numFmtId="0" fontId="11" fillId="0" borderId="31" xfId="0" applyFont="1" applyBorder="1" applyAlignment="1">
      <alignment horizontal="left" vertical="center" wrapText="1"/>
    </xf>
    <xf numFmtId="0" fontId="11" fillId="0" borderId="0" xfId="0" applyFont="1" applyAlignment="1"/>
    <xf numFmtId="49" fontId="8" fillId="0" borderId="0" xfId="0" applyNumberFormat="1" applyFont="1" applyAlignment="1">
      <alignment horizontal="left"/>
    </xf>
    <xf numFmtId="8" fontId="11" fillId="3" borderId="12" xfId="0" applyNumberFormat="1" applyFont="1" applyFill="1" applyBorder="1" applyAlignment="1">
      <alignment horizontal="right"/>
    </xf>
    <xf numFmtId="41" fontId="11" fillId="0" borderId="8" xfId="0" applyNumberFormat="1" applyFont="1" applyBorder="1" applyAlignment="1">
      <alignment horizontal="center" vertical="center" wrapText="1"/>
    </xf>
    <xf numFmtId="165" fontId="11" fillId="0" borderId="8" xfId="0" applyNumberFormat="1" applyFont="1" applyBorder="1" applyAlignment="1">
      <alignment horizontal="center" vertical="center" wrapText="1"/>
    </xf>
    <xf numFmtId="166" fontId="11" fillId="0" borderId="8" xfId="0" applyNumberFormat="1" applyFont="1" applyBorder="1" applyAlignment="1">
      <alignment horizontal="center" vertical="center" wrapText="1"/>
    </xf>
    <xf numFmtId="167" fontId="11" fillId="4" borderId="10" xfId="0" applyNumberFormat="1" applyFont="1" applyFill="1" applyBorder="1" applyAlignment="1">
      <alignment horizontal="right"/>
    </xf>
    <xf numFmtId="167" fontId="11" fillId="4" borderId="22" xfId="0" applyNumberFormat="1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4" fontId="8" fillId="0" borderId="0" xfId="0" applyNumberFormat="1" applyFont="1" applyAlignment="1">
      <alignment horizontal="left"/>
    </xf>
    <xf numFmtId="0" fontId="1" fillId="0" borderId="0" xfId="0" applyFont="1" applyBorder="1" applyAlignment="1">
      <alignment horizontal="center" vertical="center"/>
    </xf>
    <xf numFmtId="49" fontId="1" fillId="0" borderId="0" xfId="0" applyNumberFormat="1" applyFont="1" applyBorder="1" applyAlignment="1">
      <alignment vertical="center"/>
    </xf>
    <xf numFmtId="49" fontId="1" fillId="0" borderId="10" xfId="0" applyNumberFormat="1" applyFont="1" applyBorder="1" applyAlignment="1">
      <alignment horizontal="left" vertical="center" wrapText="1"/>
    </xf>
    <xf numFmtId="0" fontId="4" fillId="3" borderId="12" xfId="0" applyFont="1" applyFill="1" applyBorder="1" applyAlignment="1" applyProtection="1">
      <alignment horizontal="left" vertical="center"/>
      <protection locked="0"/>
    </xf>
    <xf numFmtId="0" fontId="4" fillId="3" borderId="12" xfId="0" applyFont="1" applyFill="1" applyBorder="1" applyAlignment="1" applyProtection="1">
      <alignment horizontal="left" vertical="center" wrapText="1"/>
      <protection locked="0"/>
    </xf>
    <xf numFmtId="0" fontId="4" fillId="3" borderId="10" xfId="0" applyFont="1" applyFill="1" applyBorder="1" applyAlignment="1" applyProtection="1">
      <alignment horizontal="left" vertical="center" wrapText="1"/>
      <protection locked="0"/>
    </xf>
    <xf numFmtId="49" fontId="1" fillId="0" borderId="22" xfId="0" applyNumberFormat="1" applyFont="1" applyBorder="1" applyAlignment="1" applyProtection="1">
      <alignment horizontal="left" vertical="center" wrapText="1"/>
      <protection locked="0"/>
    </xf>
    <xf numFmtId="0" fontId="1" fillId="0" borderId="12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14" fontId="1" fillId="0" borderId="4" xfId="0" applyNumberFormat="1" applyFont="1" applyBorder="1" applyAlignment="1" applyProtection="1">
      <alignment horizontal="right" vertical="center" wrapText="1"/>
      <protection locked="0"/>
    </xf>
    <xf numFmtId="14" fontId="1" fillId="0" borderId="2" xfId="0" applyNumberFormat="1" applyFont="1" applyBorder="1" applyAlignment="1" applyProtection="1">
      <alignment horizontal="center" vertical="center"/>
      <protection locked="0"/>
    </xf>
    <xf numFmtId="44" fontId="1" fillId="0" borderId="14" xfId="0" applyNumberFormat="1" applyFont="1" applyBorder="1" applyAlignment="1" applyProtection="1">
      <alignment horizontal="center" vertical="center"/>
      <protection locked="0"/>
    </xf>
    <xf numFmtId="14" fontId="1" fillId="0" borderId="1" xfId="0" applyNumberFormat="1" applyFont="1" applyBorder="1" applyAlignment="1" applyProtection="1">
      <alignment horizontal="center" vertical="center"/>
      <protection locked="0"/>
    </xf>
    <xf numFmtId="44" fontId="1" fillId="0" borderId="12" xfId="0" applyNumberFormat="1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44" fontId="1" fillId="0" borderId="10" xfId="0" applyNumberFormat="1" applyFont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0" fillId="0" borderId="23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 vertical="center" wrapText="1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right" vertical="center" wrapText="1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10" xfId="0" applyFont="1" applyBorder="1" applyAlignment="1" applyProtection="1">
      <alignment horizontal="right" vertical="center" wrapText="1"/>
      <protection locked="0"/>
    </xf>
    <xf numFmtId="14" fontId="2" fillId="0" borderId="12" xfId="0" applyNumberFormat="1" applyFont="1" applyBorder="1" applyAlignment="1" applyProtection="1">
      <alignment horizontal="right" vertical="center" wrapText="1"/>
      <protection locked="0"/>
    </xf>
    <xf numFmtId="0" fontId="2" fillId="0" borderId="12" xfId="0" applyFont="1" applyBorder="1" applyAlignment="1" applyProtection="1">
      <alignment horizontal="right" vertical="center" wrapText="1"/>
      <protection locked="0"/>
    </xf>
    <xf numFmtId="0" fontId="4" fillId="0" borderId="0" xfId="0" applyFont="1" applyAlignment="1" applyProtection="1">
      <protection locked="0"/>
    </xf>
    <xf numFmtId="0" fontId="17" fillId="6" borderId="1" xfId="0" applyFont="1" applyFill="1" applyBorder="1" applyAlignment="1" applyProtection="1">
      <protection locked="0"/>
    </xf>
    <xf numFmtId="0" fontId="8" fillId="0" borderId="0" xfId="0" applyFont="1" applyAlignment="1" applyProtection="1"/>
    <xf numFmtId="0" fontId="4" fillId="0" borderId="0" xfId="0" applyFont="1" applyAlignment="1" applyProtection="1"/>
    <xf numFmtId="0" fontId="16" fillId="0" borderId="0" xfId="0" applyFont="1" applyAlignment="1" applyProtection="1"/>
    <xf numFmtId="0" fontId="17" fillId="0" borderId="0" xfId="0" applyFont="1" applyAlignment="1" applyProtection="1"/>
    <xf numFmtId="0" fontId="16" fillId="0" borderId="0" xfId="0" applyFont="1" applyAlignment="1" applyProtection="1">
      <alignment horizontal="right"/>
    </xf>
    <xf numFmtId="0" fontId="11" fillId="0" borderId="0" xfId="0" applyFont="1" applyAlignment="1" applyProtection="1"/>
    <xf numFmtId="0" fontId="8" fillId="0" borderId="0" xfId="0" applyFont="1" applyBorder="1" applyAlignment="1" applyProtection="1"/>
    <xf numFmtId="0" fontId="8" fillId="0" borderId="33" xfId="0" applyFont="1" applyBorder="1" applyAlignment="1" applyProtection="1"/>
    <xf numFmtId="164" fontId="8" fillId="0" borderId="0" xfId="0" applyNumberFormat="1" applyFont="1" applyAlignment="1" applyProtection="1"/>
    <xf numFmtId="8" fontId="8" fillId="0" borderId="0" xfId="0" applyNumberFormat="1" applyFont="1" applyAlignment="1" applyProtection="1"/>
    <xf numFmtId="44" fontId="8" fillId="0" borderId="0" xfId="0" applyNumberFormat="1" applyFont="1" applyAlignment="1" applyProtection="1"/>
    <xf numFmtId="49" fontId="8" fillId="0" borderId="0" xfId="0" applyNumberFormat="1" applyFont="1" applyAlignment="1" applyProtection="1"/>
    <xf numFmtId="0" fontId="8" fillId="0" borderId="0" xfId="0" applyFont="1" applyAlignment="1" applyProtection="1">
      <alignment horizontal="left"/>
    </xf>
    <xf numFmtId="0" fontId="14" fillId="0" borderId="0" xfId="0" applyFont="1" applyAlignment="1" applyProtection="1"/>
    <xf numFmtId="0" fontId="8" fillId="0" borderId="0" xfId="0" applyFont="1" applyAlignment="1" applyProtection="1">
      <alignment horizontal="justify"/>
    </xf>
    <xf numFmtId="44" fontId="8" fillId="0" borderId="0" xfId="0" applyNumberFormat="1" applyFont="1" applyAlignment="1" applyProtection="1">
      <alignment horizontal="right"/>
    </xf>
    <xf numFmtId="0" fontId="8" fillId="0" borderId="0" xfId="0" applyFont="1" applyAlignment="1" applyProtection="1">
      <alignment vertical="center"/>
    </xf>
    <xf numFmtId="0" fontId="11" fillId="0" borderId="0" xfId="0" applyFont="1" applyAlignment="1" applyProtection="1">
      <alignment vertical="center"/>
    </xf>
    <xf numFmtId="0" fontId="11" fillId="0" borderId="0" xfId="0" applyFont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12" fillId="0" borderId="0" xfId="0" applyFont="1" applyAlignment="1">
      <alignment horizontal="center" vertical="center"/>
    </xf>
    <xf numFmtId="14" fontId="1" fillId="0" borderId="12" xfId="0" applyNumberFormat="1" applyFont="1" applyBorder="1" applyAlignment="1" applyProtection="1">
      <alignment horizontal="center" vertical="center"/>
      <protection locked="0"/>
    </xf>
    <xf numFmtId="164" fontId="17" fillId="0" borderId="0" xfId="0" applyNumberFormat="1" applyFont="1" applyAlignment="1"/>
    <xf numFmtId="0" fontId="17" fillId="0" borderId="0" xfId="0" applyFont="1" applyAlignment="1"/>
    <xf numFmtId="8" fontId="17" fillId="0" borderId="0" xfId="0" applyNumberFormat="1" applyFont="1" applyAlignment="1"/>
    <xf numFmtId="44" fontId="17" fillId="0" borderId="0" xfId="0" applyNumberFormat="1" applyFont="1" applyAlignment="1"/>
    <xf numFmtId="0" fontId="17" fillId="0" borderId="0" xfId="0" applyNumberFormat="1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0" xfId="0" applyNumberFormat="1" applyFont="1"/>
    <xf numFmtId="14" fontId="17" fillId="0" borderId="0" xfId="0" applyNumberFormat="1" applyFont="1" applyAlignment="1"/>
    <xf numFmtId="0" fontId="17" fillId="0" borderId="0" xfId="0" applyFont="1"/>
    <xf numFmtId="44" fontId="17" fillId="3" borderId="0" xfId="0" applyNumberFormat="1" applyFont="1" applyFill="1" applyBorder="1" applyAlignment="1"/>
    <xf numFmtId="0" fontId="16" fillId="5" borderId="30" xfId="0" applyFont="1" applyFill="1" applyBorder="1" applyAlignment="1">
      <alignment horizontal="center" vertical="top" wrapText="1"/>
    </xf>
    <xf numFmtId="0" fontId="16" fillId="5" borderId="21" xfId="0" applyFont="1" applyFill="1" applyBorder="1" applyAlignment="1">
      <alignment horizontal="center" vertical="top" wrapText="1"/>
    </xf>
    <xf numFmtId="0" fontId="16" fillId="0" borderId="31" xfId="0" applyFont="1" applyBorder="1" applyAlignment="1">
      <alignment horizontal="left" vertical="center" wrapText="1"/>
    </xf>
    <xf numFmtId="0" fontId="16" fillId="0" borderId="8" xfId="0" applyFont="1" applyBorder="1" applyAlignment="1">
      <alignment horizontal="center" vertical="center" wrapText="1"/>
    </xf>
    <xf numFmtId="166" fontId="16" fillId="0" borderId="8" xfId="0" applyNumberFormat="1" applyFont="1" applyBorder="1" applyAlignment="1">
      <alignment horizontal="center" vertical="center" wrapText="1"/>
    </xf>
    <xf numFmtId="165" fontId="16" fillId="0" borderId="8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16" fillId="0" borderId="0" xfId="0" applyFont="1" applyBorder="1" applyAlignment="1">
      <alignment horizontal="center" vertical="center" wrapText="1"/>
    </xf>
    <xf numFmtId="49" fontId="16" fillId="0" borderId="0" xfId="0" applyNumberFormat="1" applyFont="1" applyBorder="1" applyAlignment="1">
      <alignment horizontal="center" vertical="center" wrapText="1"/>
    </xf>
    <xf numFmtId="0" fontId="16" fillId="0" borderId="0" xfId="0" applyFont="1" applyAlignment="1"/>
    <xf numFmtId="7" fontId="17" fillId="3" borderId="0" xfId="0" applyNumberFormat="1" applyFont="1" applyFill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/>
    <xf numFmtId="0" fontId="4" fillId="3" borderId="0" xfId="0" applyFont="1" applyFill="1" applyAlignment="1">
      <alignment horizontal="left"/>
    </xf>
    <xf numFmtId="0" fontId="1" fillId="0" borderId="2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28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left" vertical="center" wrapText="1"/>
      <protection locked="0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2" fillId="0" borderId="32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13" xfId="0" applyFont="1" applyBorder="1" applyAlignment="1" applyProtection="1">
      <alignment horizontal="center" vertical="center" wrapText="1"/>
      <protection locked="0"/>
    </xf>
    <xf numFmtId="14" fontId="2" fillId="0" borderId="22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center" vertical="center"/>
    </xf>
    <xf numFmtId="14" fontId="2" fillId="0" borderId="10" xfId="0" applyNumberFormat="1" applyFont="1" applyBorder="1" applyAlignment="1">
      <alignment horizontal="center" vertical="center"/>
    </xf>
    <xf numFmtId="0" fontId="1" fillId="0" borderId="34" xfId="0" applyFont="1" applyBorder="1" applyAlignment="1" applyProtection="1">
      <alignment horizontal="left" vertical="center" wrapText="1"/>
      <protection locked="0"/>
    </xf>
    <xf numFmtId="0" fontId="1" fillId="0" borderId="35" xfId="0" applyFont="1" applyBorder="1" applyAlignment="1" applyProtection="1">
      <alignment horizontal="left" vertical="center" wrapText="1"/>
      <protection locked="0"/>
    </xf>
    <xf numFmtId="0" fontId="1" fillId="0" borderId="36" xfId="0" applyFont="1" applyBorder="1" applyAlignment="1" applyProtection="1">
      <alignment horizontal="left" vertic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7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/>
    </xf>
    <xf numFmtId="0" fontId="15" fillId="2" borderId="18" xfId="0" applyFont="1" applyFill="1" applyBorder="1" applyAlignment="1">
      <alignment horizontal="center" vertical="center"/>
    </xf>
    <xf numFmtId="0" fontId="15" fillId="2" borderId="8" xfId="0" applyFont="1" applyFill="1" applyBorder="1" applyAlignment="1">
      <alignment horizontal="center" vertical="center"/>
    </xf>
    <xf numFmtId="0" fontId="11" fillId="0" borderId="0" xfId="0" applyFont="1" applyAlignment="1" applyProtection="1">
      <alignment horizontal="left" vertical="center"/>
    </xf>
    <xf numFmtId="0" fontId="12" fillId="0" borderId="0" xfId="0" applyFont="1" applyAlignment="1">
      <alignment horizontal="center" vertical="center"/>
    </xf>
    <xf numFmtId="0" fontId="11" fillId="4" borderId="24" xfId="0" applyFont="1" applyFill="1" applyBorder="1" applyAlignment="1">
      <alignment horizontal="center"/>
    </xf>
    <xf numFmtId="0" fontId="11" fillId="4" borderId="32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0" fontId="11" fillId="4" borderId="13" xfId="0" applyFont="1" applyFill="1" applyBorder="1" applyAlignment="1">
      <alignment horizontal="center"/>
    </xf>
    <xf numFmtId="44" fontId="17" fillId="3" borderId="15" xfId="0" applyNumberFormat="1" applyFont="1" applyFill="1" applyBorder="1" applyAlignment="1">
      <alignment horizontal="center"/>
    </xf>
    <xf numFmtId="44" fontId="17" fillId="3" borderId="21" xfId="0" applyNumberFormat="1" applyFont="1" applyFill="1" applyBorder="1" applyAlignment="1">
      <alignment horizontal="center"/>
    </xf>
    <xf numFmtId="0" fontId="19" fillId="0" borderId="0" xfId="0" applyFont="1" applyAlignment="1">
      <alignment horizontal="center" vertical="center"/>
    </xf>
    <xf numFmtId="0" fontId="16" fillId="4" borderId="24" xfId="0" applyFont="1" applyFill="1" applyBorder="1" applyAlignment="1">
      <alignment horizontal="center"/>
    </xf>
    <xf numFmtId="0" fontId="16" fillId="4" borderId="32" xfId="0" applyFont="1" applyFill="1" applyBorder="1" applyAlignment="1">
      <alignment horizontal="center"/>
    </xf>
    <xf numFmtId="0" fontId="16" fillId="4" borderId="22" xfId="0" applyFont="1" applyFill="1" applyBorder="1" applyAlignment="1">
      <alignment horizontal="center"/>
    </xf>
    <xf numFmtId="7" fontId="17" fillId="3" borderId="9" xfId="0" applyNumberFormat="1" applyFont="1" applyFill="1" applyBorder="1" applyAlignment="1">
      <alignment horizontal="center"/>
    </xf>
    <xf numFmtId="7" fontId="17" fillId="3" borderId="13" xfId="0" applyNumberFormat="1" applyFont="1" applyFill="1" applyBorder="1" applyAlignment="1">
      <alignment horizontal="center"/>
    </xf>
    <xf numFmtId="7" fontId="17" fillId="3" borderId="10" xfId="0" applyNumberFormat="1" applyFont="1" applyFill="1" applyBorder="1" applyAlignment="1">
      <alignment horizontal="center"/>
    </xf>
    <xf numFmtId="0" fontId="13" fillId="2" borderId="5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8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0" fontId="13" fillId="2" borderId="18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</cellXfs>
  <cellStyles count="1">
    <cellStyle name="Normal" xfId="0" builtinId="0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numFmt numFmtId="30" formatCode="@"/>
      <alignment horizontal="general" vertical="center" textRotation="0" wrapText="0" indent="0" relativeIndent="255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relativeIndent="255" justifyLastLine="0" shrinkToFit="0" mergeCell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ahoma"/>
        <scheme val="none"/>
      </font>
      <alignment horizontal="center" vertical="center" textRotation="0" wrapText="0" indent="0" relativeIndent="0" justifyLastLine="0" shrinkToFit="0" mergeCell="0" readingOrder="0"/>
    </dxf>
  </dxfs>
  <tableStyles count="0" defaultTableStyle="TableStyleMedium9" defaultPivotStyle="PivotStyleLight16"/>
  <colors>
    <mruColors>
      <color rgb="FF54B7C6"/>
      <color rgb="FF00667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95250</xdr:rowOff>
    </xdr:from>
    <xdr:to>
      <xdr:col>6</xdr:col>
      <xdr:colOff>895350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47625" y="95250"/>
          <a:ext cx="7448550" cy="8858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95250</xdr:rowOff>
    </xdr:from>
    <xdr:to>
      <xdr:col>8</xdr:col>
      <xdr:colOff>1323975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47625" y="95250"/>
          <a:ext cx="8858250" cy="1219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0</xdr:row>
      <xdr:rowOff>95250</xdr:rowOff>
    </xdr:from>
    <xdr:to>
      <xdr:col>7</xdr:col>
      <xdr:colOff>895350</xdr:colOff>
      <xdr:row>5</xdr:row>
      <xdr:rowOff>28575</xdr:rowOff>
    </xdr:to>
    <xdr:sp macro="" textlink="">
      <xdr:nvSpPr>
        <xdr:cNvPr id="2" name="ZoneTexte 1"/>
        <xdr:cNvSpPr txBox="1"/>
      </xdr:nvSpPr>
      <xdr:spPr>
        <a:xfrm>
          <a:off x="47625" y="95250"/>
          <a:ext cx="7772400" cy="8382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nques/Coordonn&#233;es%20banques/Coordonn&#233;es%20banqu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ordonnées Banques"/>
      <sheetName val="Données"/>
    </sheetNames>
    <sheetDataSet>
      <sheetData sheetId="0">
        <row r="2">
          <cell r="B2" t="str">
            <v>Monsieur</v>
          </cell>
        </row>
      </sheetData>
      <sheetData sheetId="1">
        <row r="1">
          <cell r="A1" t="str">
            <v>Civil</v>
          </cell>
        </row>
        <row r="2">
          <cell r="A2" t="str">
            <v>Monsieur</v>
          </cell>
        </row>
        <row r="3">
          <cell r="A3" t="str">
            <v>Madame</v>
          </cell>
        </row>
      </sheetData>
    </sheetDataSet>
  </externalBook>
</externalLink>
</file>

<file path=xl/tables/table1.xml><?xml version="1.0" encoding="utf-8"?>
<table xmlns="http://schemas.openxmlformats.org/spreadsheetml/2006/main" id="3" name="Tableau3" displayName="Tableau3" ref="E19:L37" totalsRowShown="0" headerRowDxfId="10" dataDxfId="9" tableBorderDxfId="8">
  <autoFilter ref="E19:L37">
    <filterColumn colId="2"/>
  </autoFilter>
  <tableColumns count="8">
    <tableColumn id="1" name="TABLEAU DES COORDONNEES" dataDxfId="7"/>
    <tableColumn id="2" name="Apporteur" dataDxfId="6"/>
    <tableColumn id="10" name="Banque Choisie" dataDxfId="5"/>
    <tableColumn id="4" name="Coordonnées banque 1" dataDxfId="4"/>
    <tableColumn id="5" name="Coordonnées banque 2" dataDxfId="3"/>
    <tableColumn id="6" name="Coordonnées banque 3" dataDxfId="2"/>
    <tableColumn id="7" name="Coordonnées banque 4" dataDxfId="1"/>
    <tableColumn id="8" name="Coordonnées banque 5" data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H1:AY509" totalsRowShown="0">
  <autoFilter ref="AH1:AY509"/>
  <tableColumns count="18">
    <tableColumn id="1" name="BANQUE"/>
    <tableColumn id="2" name="Civil"/>
    <tableColumn id="3" name="Nom"/>
    <tableColumn id="4" name="Prenom"/>
    <tableColumn id="5" name="Email"/>
    <tableColumn id="6" name="Civil 2"/>
    <tableColumn id="7" name="Nom 2"/>
    <tableColumn id="8" name="Prénom 2"/>
    <tableColumn id="9" name="Email 2"/>
    <tableColumn id="10" name="Adresse1"/>
    <tableColumn id="11" name="Adresse2"/>
    <tableColumn id="12" name="CPostal"/>
    <tableColumn id="13" name="Ville"/>
    <tableColumn id="14" name="BPostale"/>
    <tableColumn id="15" name="Cedex"/>
    <tableColumn id="16" name="Telephone"/>
    <tableColumn id="17" name="TelFax"/>
    <tableColumn id="18" name="Email Agenc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B1:P786" totalsRowShown="0">
  <autoFilter ref="B1:P786"/>
  <tableColumns count="15">
    <tableColumn id="1" name="APPORTEUR"/>
    <tableColumn id="2" name="Nom"/>
    <tableColumn id="3" name="Prenom"/>
    <tableColumn id="4" name="Adresse1"/>
    <tableColumn id="5" name="Ville"/>
    <tableColumn id="6" name="CPostal"/>
    <tableColumn id="7" name="BPostale"/>
    <tableColumn id="8" name="Cedex"/>
    <tableColumn id="9" name="Tel. fixe"/>
    <tableColumn id="10" name="Tel. portable"/>
    <tableColumn id="11" name="Email"/>
    <tableColumn id="12" name="GroupeAppLibelle"/>
    <tableColumn id="13" name="AgentNom"/>
    <tableColumn id="14" name="AgentPrenom"/>
    <tableColumn id="15" name="AgenceVill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V96"/>
  <sheetViews>
    <sheetView tabSelected="1" zoomScale="85" zoomScaleNormal="85" workbookViewId="0">
      <selection activeCell="H16" sqref="H16"/>
    </sheetView>
  </sheetViews>
  <sheetFormatPr baseColWidth="10" defaultColWidth="19.42578125" defaultRowHeight="21" customHeight="1"/>
  <cols>
    <col min="1" max="1" width="28.28515625" style="1" customWidth="1"/>
    <col min="2" max="2" width="34.42578125" style="4" customWidth="1"/>
    <col min="3" max="3" width="25.140625" style="4" customWidth="1"/>
    <col min="4" max="4" width="19.28515625" style="4" customWidth="1"/>
    <col min="5" max="5" width="31.42578125" style="2" customWidth="1"/>
    <col min="6" max="6" width="35.140625" style="2" customWidth="1"/>
    <col min="7" max="10" width="32.5703125" style="2" customWidth="1"/>
    <col min="11" max="11" width="27.140625" style="2" customWidth="1"/>
    <col min="12" max="12" width="33.85546875" style="2" customWidth="1"/>
    <col min="13" max="13" width="27.5703125" style="2" customWidth="1"/>
    <col min="14" max="16384" width="19.42578125" style="2"/>
  </cols>
  <sheetData>
    <row r="1" spans="1:10" ht="42.75" customHeight="1" thickBot="1">
      <c r="A1" s="2"/>
      <c r="B1" s="145" t="s">
        <v>42</v>
      </c>
      <c r="C1" s="146"/>
      <c r="D1" s="146"/>
      <c r="E1" s="147"/>
      <c r="F1" s="31"/>
      <c r="G1" s="31"/>
      <c r="H1" s="31"/>
      <c r="I1" s="31"/>
      <c r="J1" s="31"/>
    </row>
    <row r="2" spans="1:10" ht="19.5" customHeight="1">
      <c r="A2" s="2"/>
      <c r="B2" s="143" t="s">
        <v>46</v>
      </c>
      <c r="C2" s="144"/>
      <c r="D2" s="143" t="s">
        <v>47</v>
      </c>
      <c r="E2" s="144"/>
      <c r="F2" s="31"/>
      <c r="G2" s="31"/>
      <c r="H2" s="31"/>
      <c r="I2" s="31"/>
      <c r="J2" s="31"/>
    </row>
    <row r="3" spans="1:10" ht="19.5" customHeight="1">
      <c r="A3" s="2"/>
      <c r="B3" s="15" t="s">
        <v>44</v>
      </c>
      <c r="C3" s="68"/>
      <c r="D3" s="15" t="s">
        <v>44</v>
      </c>
      <c r="E3" s="68"/>
      <c r="F3" s="31"/>
      <c r="G3" s="31"/>
      <c r="H3" s="31"/>
      <c r="I3" s="31"/>
      <c r="J3" s="31"/>
    </row>
    <row r="4" spans="1:10" ht="19.5" customHeight="1">
      <c r="A4" s="2"/>
      <c r="B4" s="16" t="s">
        <v>43</v>
      </c>
      <c r="C4" s="69"/>
      <c r="D4" s="16" t="s">
        <v>43</v>
      </c>
      <c r="E4" s="69"/>
      <c r="F4" s="31"/>
      <c r="G4" s="31"/>
      <c r="H4" s="31"/>
      <c r="I4" s="31"/>
      <c r="J4" s="31"/>
    </row>
    <row r="5" spans="1:10" ht="19.5" customHeight="1" thickBot="1">
      <c r="A5" s="2"/>
      <c r="B5" s="17" t="s">
        <v>45</v>
      </c>
      <c r="C5" s="70"/>
      <c r="D5" s="17" t="s">
        <v>45</v>
      </c>
      <c r="E5" s="70"/>
      <c r="F5" s="31"/>
      <c r="G5" s="31"/>
      <c r="H5" s="31"/>
      <c r="I5" s="31"/>
      <c r="J5" s="31"/>
    </row>
    <row r="6" spans="1:10" ht="19.5" customHeight="1" thickBot="1">
      <c r="A6" s="2"/>
      <c r="B6" s="14"/>
      <c r="F6" s="31"/>
      <c r="G6" s="31"/>
      <c r="H6" s="31"/>
      <c r="I6" s="31"/>
      <c r="J6" s="31"/>
    </row>
    <row r="7" spans="1:10" ht="19.5" customHeight="1">
      <c r="A7" s="2"/>
      <c r="B7" s="18" t="s">
        <v>48</v>
      </c>
      <c r="C7" s="71"/>
      <c r="D7" s="18" t="s">
        <v>48</v>
      </c>
      <c r="E7" s="30">
        <f>C7</f>
        <v>0</v>
      </c>
      <c r="F7" s="31"/>
      <c r="G7" s="31"/>
      <c r="H7" s="31"/>
      <c r="I7" s="31"/>
      <c r="J7" s="31"/>
    </row>
    <row r="8" spans="1:10" ht="19.5" customHeight="1">
      <c r="A8" s="2"/>
      <c r="B8" s="16" t="s">
        <v>49</v>
      </c>
      <c r="C8" s="72"/>
      <c r="D8" s="16" t="s">
        <v>49</v>
      </c>
      <c r="E8" s="29">
        <f>C8</f>
        <v>0</v>
      </c>
      <c r="F8" s="31"/>
      <c r="G8" s="31"/>
      <c r="H8" s="31"/>
      <c r="I8" s="31"/>
      <c r="J8" s="31"/>
    </row>
    <row r="9" spans="1:10" ht="19.5" customHeight="1" thickBot="1">
      <c r="A9" s="2"/>
      <c r="B9" s="17" t="s">
        <v>50</v>
      </c>
      <c r="C9" s="73"/>
      <c r="D9" s="17" t="s">
        <v>50</v>
      </c>
      <c r="E9" s="67">
        <f>C9</f>
        <v>0</v>
      </c>
      <c r="F9" s="31"/>
      <c r="G9" s="31"/>
      <c r="H9" s="31"/>
      <c r="I9" s="31"/>
      <c r="J9" s="31"/>
    </row>
    <row r="10" spans="1:10" ht="19.5" customHeight="1" thickBot="1">
      <c r="A10" s="2"/>
      <c r="B10" s="14"/>
      <c r="D10" s="14"/>
      <c r="E10" s="4"/>
      <c r="F10" s="31"/>
      <c r="G10" s="31"/>
      <c r="H10" s="31"/>
      <c r="I10" s="31"/>
      <c r="J10" s="31"/>
    </row>
    <row r="11" spans="1:10" ht="19.5" customHeight="1" thickBot="1">
      <c r="A11" s="2"/>
      <c r="B11" s="19" t="s">
        <v>51</v>
      </c>
      <c r="C11" s="74"/>
      <c r="D11" s="19" t="s">
        <v>51</v>
      </c>
      <c r="E11" s="74">
        <v>31826</v>
      </c>
      <c r="F11" s="31"/>
      <c r="G11" s="31"/>
      <c r="H11" s="31"/>
      <c r="I11" s="31"/>
      <c r="J11" s="31"/>
    </row>
    <row r="12" spans="1:10" ht="19.5" customHeight="1" thickBot="1">
      <c r="A12" s="2"/>
      <c r="B12" s="2"/>
      <c r="C12" s="2"/>
      <c r="D12" s="2"/>
      <c r="F12" s="31"/>
      <c r="H12" s="31"/>
      <c r="I12" s="31"/>
      <c r="J12" s="31"/>
    </row>
    <row r="13" spans="1:10" ht="21" customHeight="1" thickBot="1">
      <c r="A13" s="21" t="s">
        <v>3</v>
      </c>
      <c r="B13" s="22" t="str">
        <f ca="1">IF(ISBLANK(C3)," ",TODAY())</f>
        <v xml:space="preserve"> </v>
      </c>
      <c r="E13" s="5" t="s">
        <v>12</v>
      </c>
      <c r="F13" s="6" t="s">
        <v>40</v>
      </c>
      <c r="G13" s="6" t="s">
        <v>63</v>
      </c>
      <c r="H13" s="6" t="s">
        <v>64</v>
      </c>
      <c r="I13" s="6" t="s">
        <v>10</v>
      </c>
      <c r="J13" s="7" t="s">
        <v>9</v>
      </c>
    </row>
    <row r="14" spans="1:10" ht="23.25" customHeight="1">
      <c r="A14" s="23" t="s">
        <v>59</v>
      </c>
      <c r="B14" s="28" t="str">
        <f>CONCATENATE(C3,"/",E3)</f>
        <v>/</v>
      </c>
      <c r="E14" s="25" t="s">
        <v>52</v>
      </c>
      <c r="F14" s="75"/>
      <c r="G14" s="76"/>
      <c r="H14" s="76">
        <f>G14*0.01</f>
        <v>0</v>
      </c>
      <c r="I14" s="82"/>
      <c r="J14" s="82"/>
    </row>
    <row r="15" spans="1:10" ht="21" customHeight="1">
      <c r="A15" s="23" t="s">
        <v>60</v>
      </c>
      <c r="B15" s="93"/>
      <c r="E15" s="26" t="s">
        <v>54</v>
      </c>
      <c r="F15" s="77"/>
      <c r="G15" s="78"/>
      <c r="H15" s="78"/>
      <c r="I15" s="118"/>
      <c r="J15" s="82"/>
    </row>
    <row r="16" spans="1:10" ht="21" customHeight="1">
      <c r="A16" s="23" t="s">
        <v>99</v>
      </c>
      <c r="B16" s="93"/>
      <c r="E16" s="26" t="s">
        <v>53</v>
      </c>
      <c r="F16" s="79"/>
      <c r="G16" s="78"/>
      <c r="H16" s="78"/>
      <c r="I16" s="83"/>
      <c r="J16" s="83"/>
    </row>
    <row r="17" spans="1:21" ht="21" customHeight="1" thickBot="1">
      <c r="A17" s="23" t="s">
        <v>6</v>
      </c>
      <c r="B17" s="94"/>
      <c r="E17" s="27"/>
      <c r="F17" s="80"/>
      <c r="G17" s="81"/>
      <c r="H17" s="81"/>
      <c r="I17" s="84"/>
      <c r="J17" s="84"/>
    </row>
    <row r="18" spans="1:21" ht="21" customHeight="1">
      <c r="A18" s="23" t="s">
        <v>4</v>
      </c>
      <c r="B18" s="94"/>
      <c r="C18" s="3"/>
      <c r="D18" s="3"/>
      <c r="E18" s="39"/>
      <c r="F18" s="39"/>
      <c r="G18" s="39"/>
      <c r="H18" s="39"/>
      <c r="I18" s="39"/>
      <c r="J18" s="39"/>
      <c r="K18" s="39"/>
      <c r="L18" s="39"/>
      <c r="M18" s="37"/>
      <c r="N18" s="37"/>
      <c r="O18" s="37"/>
      <c r="P18" s="37"/>
      <c r="Q18" s="37"/>
      <c r="R18" s="37"/>
      <c r="S18" s="37"/>
      <c r="T18" s="37"/>
      <c r="U18" s="38"/>
    </row>
    <row r="19" spans="1:21" ht="21" customHeight="1">
      <c r="A19" s="23" t="s">
        <v>5</v>
      </c>
      <c r="B19" s="94"/>
      <c r="C19" s="3"/>
      <c r="D19" s="3"/>
      <c r="E19" s="65" t="s">
        <v>167</v>
      </c>
      <c r="F19" s="65" t="s">
        <v>165</v>
      </c>
      <c r="G19" s="65" t="s">
        <v>158</v>
      </c>
      <c r="H19" s="65" t="s">
        <v>140</v>
      </c>
      <c r="I19" s="65" t="s">
        <v>144</v>
      </c>
      <c r="J19" s="65" t="s">
        <v>145</v>
      </c>
      <c r="K19" s="65" t="s">
        <v>146</v>
      </c>
      <c r="L19" s="65" t="s">
        <v>147</v>
      </c>
    </row>
    <row r="20" spans="1:21" ht="21" customHeight="1">
      <c r="A20" s="23" t="s">
        <v>7</v>
      </c>
      <c r="B20" s="93"/>
      <c r="E20" s="9" t="s">
        <v>166</v>
      </c>
      <c r="F20" s="66" t="e">
        <f>VLOOKUP($B$19,Tableau2[],1)</f>
        <v>#N/A</v>
      </c>
      <c r="G20" s="66" t="e">
        <f>VLOOKUP($A$30,Tableau1[],1)</f>
        <v>#N/A</v>
      </c>
      <c r="H20" s="66" t="e">
        <f>VLOOKUP($A$24,Tableau1[],1)</f>
        <v>#N/A</v>
      </c>
      <c r="I20" s="66" t="e">
        <f>VLOOKUP($A$25,Tableau1[],1)</f>
        <v>#N/A</v>
      </c>
      <c r="J20" s="66" t="e">
        <f>VLOOKUP($A$26,Tableau1[],1)</f>
        <v>#N/A</v>
      </c>
      <c r="K20" s="66" t="e">
        <f>VLOOKUP($A$27,Tableau1[],1)</f>
        <v>#N/A</v>
      </c>
      <c r="L20" s="66" t="e">
        <f>VLOOKUP($A$28,Tableau1[],1)</f>
        <v>#N/A</v>
      </c>
    </row>
    <row r="21" spans="1:21" ht="21" customHeight="1" thickBot="1">
      <c r="A21" s="24" t="s">
        <v>8</v>
      </c>
      <c r="B21" s="92"/>
      <c r="E21" s="9" t="s">
        <v>149</v>
      </c>
      <c r="F21" s="66"/>
      <c r="G21" s="66" t="e">
        <f>VLOOKUP($A$30,Tableau1[],2)</f>
        <v>#N/A</v>
      </c>
      <c r="H21" s="66" t="e">
        <f>VLOOKUP($A$24,Tableau1[],2)</f>
        <v>#N/A</v>
      </c>
      <c r="I21" s="66" t="e">
        <f>VLOOKUP($A$25,Tableau1[],2)</f>
        <v>#N/A</v>
      </c>
      <c r="J21" s="66" t="e">
        <f>VLOOKUP($A$26,Tableau1[],2)</f>
        <v>#N/A</v>
      </c>
      <c r="K21" s="66" t="e">
        <f>VLOOKUP($A$27,Tableau1[],2)</f>
        <v>#N/A</v>
      </c>
      <c r="L21" s="66" t="e">
        <f>VLOOKUP($A$28,Tableau1[],2)</f>
        <v>#N/A</v>
      </c>
    </row>
    <row r="22" spans="1:21" ht="21" customHeight="1" thickBot="1">
      <c r="A22" s="4"/>
      <c r="B22" s="2"/>
      <c r="E22" s="9" t="s">
        <v>151</v>
      </c>
      <c r="F22" s="66" t="e">
        <f>VLOOKUP($B$19,Tableau2[],2)</f>
        <v>#N/A</v>
      </c>
      <c r="G22" s="66" t="e">
        <f>VLOOKUP($A$30,Tableau1[],3)</f>
        <v>#N/A</v>
      </c>
      <c r="H22" s="66" t="e">
        <f>VLOOKUP($A$24,Tableau1[],3)</f>
        <v>#N/A</v>
      </c>
      <c r="I22" s="66" t="e">
        <f>VLOOKUP($A$25,Tableau1[],3)</f>
        <v>#N/A</v>
      </c>
      <c r="J22" s="66" t="e">
        <f>VLOOKUP($A$26,Tableau1[],3)</f>
        <v>#N/A</v>
      </c>
      <c r="K22" s="66" t="e">
        <f>VLOOKUP($A$27,Tableau1[],3)</f>
        <v>#N/A</v>
      </c>
      <c r="L22" s="66" t="e">
        <f>VLOOKUP($A$28,Tableau1[],3)</f>
        <v>#N/A</v>
      </c>
    </row>
    <row r="23" spans="1:21" ht="21" customHeight="1">
      <c r="A23" s="10" t="s">
        <v>0</v>
      </c>
      <c r="B23" s="11" t="s">
        <v>1</v>
      </c>
      <c r="C23" s="20" t="s">
        <v>2</v>
      </c>
      <c r="E23" s="9" t="s">
        <v>150</v>
      </c>
      <c r="F23" s="66" t="e">
        <f>VLOOKUP($B$19,Tableau2[],3)</f>
        <v>#N/A</v>
      </c>
      <c r="G23" s="66" t="e">
        <f>VLOOKUP($A$30,Tableau1[],4)</f>
        <v>#N/A</v>
      </c>
      <c r="H23" s="66" t="e">
        <f>VLOOKUP($A$24,Tableau1[],4)</f>
        <v>#N/A</v>
      </c>
      <c r="I23" s="66" t="e">
        <f>VLOOKUP($A$25,Tableau1[],4)</f>
        <v>#N/A</v>
      </c>
      <c r="J23" s="66" t="e">
        <f>VLOOKUP($A$26,Tableau1[],4)</f>
        <v>#N/A</v>
      </c>
      <c r="K23" s="66" t="e">
        <f>VLOOKUP($A$27,Tableau1[],4)</f>
        <v>#N/A</v>
      </c>
      <c r="L23" s="66" t="e">
        <f>VLOOKUP($A$28,Tableau1[],4)</f>
        <v>#N/A</v>
      </c>
    </row>
    <row r="24" spans="1:21" ht="21" customHeight="1">
      <c r="A24" s="85"/>
      <c r="B24" s="86"/>
      <c r="C24" s="87"/>
      <c r="E24" s="9" t="s">
        <v>152</v>
      </c>
      <c r="F24" s="66" t="e">
        <f>VLOOKUP($B$19,Tableau2[],11)</f>
        <v>#N/A</v>
      </c>
      <c r="G24" s="66" t="e">
        <f>VLOOKUP($A$30,Tableau1[],5)</f>
        <v>#N/A</v>
      </c>
      <c r="H24" s="66" t="e">
        <f>VLOOKUP($A$24,Tableau1[],5)</f>
        <v>#N/A</v>
      </c>
      <c r="I24" s="66" t="e">
        <f>VLOOKUP($A$25,Tableau1[],5)</f>
        <v>#N/A</v>
      </c>
      <c r="J24" s="66" t="e">
        <f>VLOOKUP($A$26,Tableau1[],5)</f>
        <v>#N/A</v>
      </c>
      <c r="K24" s="66" t="e">
        <f>VLOOKUP($A$27,Tableau1[],5)</f>
        <v>#N/A</v>
      </c>
      <c r="L24" s="66" t="e">
        <f>VLOOKUP($A$28,Tableau1[],5)</f>
        <v>#N/A</v>
      </c>
    </row>
    <row r="25" spans="1:21" ht="21" customHeight="1">
      <c r="A25" s="88"/>
      <c r="B25" s="86"/>
      <c r="C25" s="87"/>
      <c r="E25" s="9" t="s">
        <v>153</v>
      </c>
      <c r="F25" s="66"/>
      <c r="G25" s="66" t="e">
        <f>VLOOKUP($A$30,Tableau1[],6)</f>
        <v>#N/A</v>
      </c>
      <c r="H25" s="66" t="e">
        <f>VLOOKUP($A$24,Tableau1[],6)</f>
        <v>#N/A</v>
      </c>
      <c r="I25" s="66" t="e">
        <f>VLOOKUP($A$25,Tableau1[],6)</f>
        <v>#N/A</v>
      </c>
      <c r="J25" s="66" t="e">
        <f>VLOOKUP($A$26,Tableau1[],6)</f>
        <v>#N/A</v>
      </c>
      <c r="K25" s="66" t="e">
        <f>VLOOKUP($A$27,Tableau1[],6)</f>
        <v>#N/A</v>
      </c>
      <c r="L25" s="66" t="e">
        <f>VLOOKUP($A$28,Tableau1[],6)</f>
        <v>#N/A</v>
      </c>
    </row>
    <row r="26" spans="1:21" ht="21" customHeight="1">
      <c r="A26" s="88"/>
      <c r="B26" s="86"/>
      <c r="C26" s="87"/>
      <c r="E26" s="9" t="s">
        <v>155</v>
      </c>
      <c r="F26" s="66"/>
      <c r="G26" s="66" t="e">
        <f>VLOOKUP($A$30,Tableau1[],7)</f>
        <v>#N/A</v>
      </c>
      <c r="H26" s="66" t="e">
        <f>VLOOKUP($A$24,Tableau1[],7)</f>
        <v>#N/A</v>
      </c>
      <c r="I26" s="66" t="e">
        <f>VLOOKUP($A$25,Tableau1[],7)</f>
        <v>#N/A</v>
      </c>
      <c r="J26" s="66" t="e">
        <f>VLOOKUP($A$26,Tableau1[],7)</f>
        <v>#N/A</v>
      </c>
      <c r="K26" s="66" t="e">
        <f>VLOOKUP($A$27,Tableau1[],7)</f>
        <v>#N/A</v>
      </c>
      <c r="L26" s="66" t="e">
        <f>VLOOKUP($A$28,Tableau1[],7)</f>
        <v>#N/A</v>
      </c>
    </row>
    <row r="27" spans="1:21" ht="21" customHeight="1">
      <c r="A27" s="88"/>
      <c r="B27" s="86"/>
      <c r="C27" s="87"/>
      <c r="E27" s="9" t="s">
        <v>154</v>
      </c>
      <c r="F27" s="66"/>
      <c r="G27" s="66" t="e">
        <f>VLOOKUP($A$30,Tableau1[],8)</f>
        <v>#N/A</v>
      </c>
      <c r="H27" s="66" t="e">
        <f>VLOOKUP($A$24,Tableau1[],8)</f>
        <v>#N/A</v>
      </c>
      <c r="I27" s="66" t="e">
        <f>VLOOKUP($A$25,Tableau1[],8)</f>
        <v>#N/A</v>
      </c>
      <c r="J27" s="66" t="e">
        <f>VLOOKUP($A$26,Tableau1[],8)</f>
        <v>#N/A</v>
      </c>
      <c r="K27" s="66" t="e">
        <f>VLOOKUP($A$27,Tableau1[],8)</f>
        <v>#N/A</v>
      </c>
      <c r="L27" s="66" t="e">
        <f>VLOOKUP($A$28,Tableau1[],8)</f>
        <v>#N/A</v>
      </c>
    </row>
    <row r="28" spans="1:21" ht="21" customHeight="1" thickBot="1">
      <c r="A28" s="89"/>
      <c r="B28" s="90"/>
      <c r="C28" s="91"/>
      <c r="E28" s="9" t="s">
        <v>156</v>
      </c>
      <c r="F28" s="66"/>
      <c r="G28" s="66" t="e">
        <f>VLOOKUP($A$30,Tableau1[],9)</f>
        <v>#N/A</v>
      </c>
      <c r="H28" s="66" t="e">
        <f>VLOOKUP($A$24,Tableau1[],9)</f>
        <v>#N/A</v>
      </c>
      <c r="I28" s="66" t="e">
        <f>VLOOKUP($A$25,Tableau1[],9)</f>
        <v>#N/A</v>
      </c>
      <c r="J28" s="66" t="e">
        <f>VLOOKUP($A$26,Tableau1[],9)</f>
        <v>#N/A</v>
      </c>
      <c r="K28" s="66" t="e">
        <f>VLOOKUP($A$27,Tableau1[],9)</f>
        <v>#N/A</v>
      </c>
      <c r="L28" s="66" t="e">
        <f>VLOOKUP($A$28,Tableau1[],9)</f>
        <v>#N/A</v>
      </c>
    </row>
    <row r="29" spans="1:21" ht="21" customHeight="1" thickBot="1">
      <c r="A29" s="10" t="s">
        <v>41</v>
      </c>
      <c r="B29" s="11" t="s">
        <v>174</v>
      </c>
      <c r="C29" s="20" t="s">
        <v>175</v>
      </c>
      <c r="E29" s="9" t="s">
        <v>141</v>
      </c>
      <c r="F29" s="66" t="e">
        <f>VLOOKUP($B$19,Tableau2[],4)</f>
        <v>#N/A</v>
      </c>
      <c r="G29" s="66" t="e">
        <f>VLOOKUP($A$30,Tableau1[],10)</f>
        <v>#N/A</v>
      </c>
      <c r="H29" s="66" t="e">
        <f>VLOOKUP($A$24,Tableau1[],10)</f>
        <v>#N/A</v>
      </c>
      <c r="I29" s="66" t="e">
        <f>VLOOKUP($A$25,Tableau1[],10)</f>
        <v>#N/A</v>
      </c>
      <c r="J29" s="66" t="e">
        <f>VLOOKUP($A$26,Tableau1[],10)</f>
        <v>#N/A</v>
      </c>
      <c r="K29" s="66" t="e">
        <f>VLOOKUP($A$27,Tableau1[],10)</f>
        <v>#N/A</v>
      </c>
      <c r="L29" s="66" t="e">
        <f>VLOOKUP($A$28,Tableau1[],10)</f>
        <v>#N/A</v>
      </c>
    </row>
    <row r="30" spans="1:21" ht="21" customHeight="1">
      <c r="A30" s="149" t="str">
        <f>IF(B24="Prêt réalisé",A24,IF(B25="Prêt réalisé",A25,IF(B26="Prêt réalisé",A26,IF(B27="Prêt réalisé",A27,IF(B28="Prêt réalisé",A28,"Aucune")))))</f>
        <v>Aucune</v>
      </c>
      <c r="B30" s="152"/>
      <c r="C30" s="155" t="str">
        <f ca="1">IF(A30&lt;&gt;"Aucune",TODAY(),"")</f>
        <v/>
      </c>
      <c r="E30" s="9" t="s">
        <v>132</v>
      </c>
      <c r="F30" s="66" t="e">
        <f>VLOOKUP($B$19,Tableau2[],1)</f>
        <v>#N/A</v>
      </c>
      <c r="G30" s="66" t="e">
        <f>VLOOKUP($A$30,Tableau1[],11)</f>
        <v>#N/A</v>
      </c>
      <c r="H30" s="66" t="e">
        <f>VLOOKUP($A$24,Tableau1[],11)</f>
        <v>#N/A</v>
      </c>
      <c r="I30" s="66" t="e">
        <f>VLOOKUP($A$25,Tableau1[],11)</f>
        <v>#N/A</v>
      </c>
      <c r="J30" s="66" t="e">
        <f>VLOOKUP($A$26,Tableau1[],11)</f>
        <v>#N/A</v>
      </c>
      <c r="K30" s="66" t="e">
        <f>VLOOKUP($A$27,Tableau1[],11)</f>
        <v>#N/A</v>
      </c>
      <c r="L30" s="66" t="e">
        <f>VLOOKUP($A$28,Tableau1[],11)</f>
        <v>#N/A</v>
      </c>
    </row>
    <row r="31" spans="1:21" ht="21" customHeight="1">
      <c r="A31" s="150"/>
      <c r="B31" s="153"/>
      <c r="C31" s="156"/>
      <c r="E31" s="9" t="s">
        <v>142</v>
      </c>
      <c r="F31" s="66" t="e">
        <f>VLOOKUP($B$19,Tableau2[],6)</f>
        <v>#N/A</v>
      </c>
      <c r="G31" s="66" t="e">
        <f>VLOOKUP($A$30,Tableau1[],12)</f>
        <v>#N/A</v>
      </c>
      <c r="H31" s="66" t="e">
        <f>VLOOKUP($A$24,Tableau1[],12)</f>
        <v>#N/A</v>
      </c>
      <c r="I31" s="66" t="e">
        <f>VLOOKUP($A$25,Tableau1[],12)</f>
        <v>#N/A</v>
      </c>
      <c r="J31" s="66" t="e">
        <f>VLOOKUP($A$26,Tableau1[],12)</f>
        <v>#N/A</v>
      </c>
      <c r="K31" s="66" t="e">
        <f>VLOOKUP($A$27,Tableau1[],12)</f>
        <v>#N/A</v>
      </c>
      <c r="L31" s="66" t="e">
        <f>VLOOKUP($A$28,Tableau1[],12)</f>
        <v>#N/A</v>
      </c>
    </row>
    <row r="32" spans="1:21" ht="21" customHeight="1">
      <c r="A32" s="150"/>
      <c r="B32" s="153"/>
      <c r="C32" s="156"/>
      <c r="E32" s="9" t="s">
        <v>134</v>
      </c>
      <c r="F32" s="66" t="e">
        <f>VLOOKUP($B$19,Tableau2[],5)</f>
        <v>#N/A</v>
      </c>
      <c r="G32" s="66" t="e">
        <f>VLOOKUP($A$30,Tableau1[],13)</f>
        <v>#N/A</v>
      </c>
      <c r="H32" s="66" t="e">
        <f>VLOOKUP($A$24,Tableau1[],13)</f>
        <v>#N/A</v>
      </c>
      <c r="I32" s="66" t="e">
        <f>VLOOKUP($A$25,Tableau1[],13)</f>
        <v>#N/A</v>
      </c>
      <c r="J32" s="66" t="e">
        <f>VLOOKUP($A$26,Tableau1[],13)</f>
        <v>#N/A</v>
      </c>
      <c r="K32" s="66" t="e">
        <f>VLOOKUP($A$27,Tableau1[],13)</f>
        <v>#N/A</v>
      </c>
      <c r="L32" s="66" t="e">
        <f>VLOOKUP($A$28,Tableau1[],13)</f>
        <v>#N/A</v>
      </c>
    </row>
    <row r="33" spans="1:22" ht="21" customHeight="1" thickBot="1">
      <c r="A33" s="151"/>
      <c r="B33" s="154"/>
      <c r="C33" s="157"/>
      <c r="E33" s="9" t="s">
        <v>143</v>
      </c>
      <c r="F33" s="66" t="e">
        <f>VLOOKUP($B$19,Tableau2[],7)</f>
        <v>#N/A</v>
      </c>
      <c r="G33" s="66" t="e">
        <f>VLOOKUP($A$30,Tableau1[],14)</f>
        <v>#N/A</v>
      </c>
      <c r="H33" s="66" t="e">
        <f>VLOOKUP($A$24,Tableau1[],14)</f>
        <v>#N/A</v>
      </c>
      <c r="I33" s="66" t="e">
        <f>VLOOKUP($A$25,Tableau1[],14)</f>
        <v>#N/A</v>
      </c>
      <c r="J33" s="66" t="e">
        <f>VLOOKUP($A$26,Tableau1[],14)</f>
        <v>#N/A</v>
      </c>
      <c r="K33" s="66" t="e">
        <f>VLOOKUP($A$27,Tableau1[],14)</f>
        <v>#N/A</v>
      </c>
      <c r="L33" s="66" t="e">
        <f>VLOOKUP($A$28,Tableau1[],14)</f>
        <v>#N/A</v>
      </c>
    </row>
    <row r="34" spans="1:22" ht="21" customHeight="1">
      <c r="A34" s="36"/>
      <c r="B34" s="9"/>
      <c r="C34" s="9"/>
      <c r="E34" s="9" t="s">
        <v>136</v>
      </c>
      <c r="F34" s="66" t="e">
        <f>VLOOKUP($B$19,Tableau2[],8)</f>
        <v>#N/A</v>
      </c>
      <c r="G34" s="66" t="e">
        <f>VLOOKUP($A$30,Tableau1[],15)</f>
        <v>#N/A</v>
      </c>
      <c r="H34" s="66" t="e">
        <f>VLOOKUP($A$24,Tableau1[],15)</f>
        <v>#N/A</v>
      </c>
      <c r="I34" s="66" t="e">
        <f>VLOOKUP($A$25,Tableau1[],15)</f>
        <v>#N/A</v>
      </c>
      <c r="J34" s="66" t="e">
        <f>VLOOKUP($A$26,Tableau1[],15)</f>
        <v>#N/A</v>
      </c>
      <c r="K34" s="66" t="e">
        <f>VLOOKUP($A$27,Tableau1[],15)</f>
        <v>#N/A</v>
      </c>
      <c r="L34" s="66" t="e">
        <f>VLOOKUP($A$28,Tableau1[],15)</f>
        <v>#N/A</v>
      </c>
    </row>
    <row r="35" spans="1:22" ht="21" customHeight="1">
      <c r="A35" s="36"/>
      <c r="B35" s="9"/>
      <c r="C35" s="9"/>
      <c r="E35" s="9" t="s">
        <v>148</v>
      </c>
      <c r="F35" s="66" t="e">
        <f>CONCATENATE(VLOOKUP($B$19,Tableau2[],9)," Ou ",VLOOKUP($B$19,Tableau2[],10))</f>
        <v>#N/A</v>
      </c>
      <c r="G35" s="66" t="e">
        <f>VLOOKUP($A$30,Tableau1[],16)</f>
        <v>#N/A</v>
      </c>
      <c r="H35" s="66" t="e">
        <f>VLOOKUP($A$24,Tableau1[],16)</f>
        <v>#N/A</v>
      </c>
      <c r="I35" s="66" t="e">
        <f>VLOOKUP($A$25,Tableau1[],16)</f>
        <v>#N/A</v>
      </c>
      <c r="J35" s="66" t="e">
        <f>VLOOKUP($A$26,Tableau1[],16)</f>
        <v>#N/A</v>
      </c>
      <c r="K35" s="66" t="e">
        <f>VLOOKUP($A$27,Tableau1[],16)</f>
        <v>#N/A</v>
      </c>
      <c r="L35" s="66" t="e">
        <f>VLOOKUP($A$28,Tableau1[],16)</f>
        <v>#N/A</v>
      </c>
    </row>
    <row r="36" spans="1:22" ht="21" customHeight="1">
      <c r="A36" s="36"/>
      <c r="B36" s="9"/>
      <c r="C36" s="9"/>
      <c r="E36" s="9" t="s">
        <v>157</v>
      </c>
      <c r="F36" s="66"/>
      <c r="G36" s="66" t="e">
        <f>VLOOKUP($A$30,Tableau1[],17)</f>
        <v>#N/A</v>
      </c>
      <c r="H36" s="66" t="e">
        <f>VLOOKUP($A$24,Tableau1[],17)</f>
        <v>#N/A</v>
      </c>
      <c r="I36" s="66" t="e">
        <f>VLOOKUP($A$25,Tableau1[],17)</f>
        <v>#N/A</v>
      </c>
      <c r="J36" s="66" t="e">
        <f>VLOOKUP($A$26,Tableau1[],17)</f>
        <v>#N/A</v>
      </c>
      <c r="K36" s="66" t="e">
        <f>VLOOKUP($A$27,Tableau1[],17)</f>
        <v>#N/A</v>
      </c>
      <c r="L36" s="66" t="e">
        <f>VLOOKUP($A$28,Tableau1[],17)</f>
        <v>#N/A</v>
      </c>
    </row>
    <row r="37" spans="1:22" ht="21" customHeight="1">
      <c r="A37" s="36"/>
      <c r="B37" s="9"/>
      <c r="C37" s="9"/>
      <c r="E37" s="9" t="s">
        <v>139</v>
      </c>
      <c r="F37" s="66" t="e">
        <f>VLOOKUP($B$19,Tableau2[],11)</f>
        <v>#N/A</v>
      </c>
      <c r="G37" s="66" t="e">
        <f>VLOOKUP($A$30,Tableau1[],18)</f>
        <v>#N/A</v>
      </c>
      <c r="H37" s="66" t="e">
        <f>VLOOKUP($A$24,Tableau1[],18)</f>
        <v>#N/A</v>
      </c>
      <c r="I37" s="66" t="e">
        <f>VLOOKUP($A$25,Tableau1[],18)</f>
        <v>#N/A</v>
      </c>
      <c r="J37" s="66" t="e">
        <f>VLOOKUP($A$26,Tableau1[],18)</f>
        <v>#N/A</v>
      </c>
      <c r="K37" s="66" t="e">
        <f>VLOOKUP($A$27,Tableau1[],18)</f>
        <v>#N/A</v>
      </c>
      <c r="L37" s="66" t="e">
        <f>VLOOKUP($A$28,Tableau1[],18)</f>
        <v>#N/A</v>
      </c>
    </row>
    <row r="38" spans="1:22" ht="21" customHeight="1" thickBot="1">
      <c r="A38" s="36"/>
      <c r="B38" s="9"/>
      <c r="C38" s="9"/>
    </row>
    <row r="39" spans="1:22" ht="21" customHeight="1">
      <c r="A39" s="164" t="s">
        <v>11</v>
      </c>
      <c r="B39" s="165"/>
      <c r="C39" s="165"/>
      <c r="D39" s="165"/>
      <c r="E39" s="165"/>
      <c r="F39" s="165"/>
      <c r="G39" s="165"/>
      <c r="H39" s="165"/>
      <c r="I39" s="165"/>
      <c r="J39" s="166"/>
    </row>
    <row r="40" spans="1:22" ht="21" customHeight="1" thickBot="1">
      <c r="A40" s="167"/>
      <c r="B40" s="168"/>
      <c r="C40" s="168"/>
      <c r="D40" s="168"/>
      <c r="E40" s="168"/>
      <c r="F40" s="168"/>
      <c r="G40" s="168"/>
      <c r="H40" s="168"/>
      <c r="I40" s="168"/>
      <c r="J40" s="169"/>
    </row>
    <row r="41" spans="1:22" ht="21" customHeight="1">
      <c r="A41" s="8" t="s">
        <v>173</v>
      </c>
      <c r="B41" s="161" t="s">
        <v>35</v>
      </c>
      <c r="C41" s="161"/>
      <c r="D41" s="161"/>
      <c r="E41" s="161" t="s">
        <v>15</v>
      </c>
      <c r="F41" s="161"/>
      <c r="G41" s="161"/>
      <c r="H41" s="162">
        <f>A24</f>
        <v>0</v>
      </c>
      <c r="I41" s="162"/>
      <c r="J41" s="162"/>
      <c r="K41" s="163">
        <f>A25</f>
        <v>0</v>
      </c>
      <c r="L41" s="163"/>
      <c r="M41" s="163"/>
      <c r="N41" s="163">
        <f>A26</f>
        <v>0</v>
      </c>
      <c r="O41" s="163"/>
      <c r="P41" s="163"/>
      <c r="Q41" s="163">
        <f>A27</f>
        <v>0</v>
      </c>
      <c r="R41" s="163"/>
      <c r="S41" s="163"/>
      <c r="T41" s="163">
        <f>A28</f>
        <v>0</v>
      </c>
      <c r="U41" s="163"/>
      <c r="V41" s="163"/>
    </row>
    <row r="42" spans="1:22" ht="21" customHeight="1">
      <c r="A42" s="12" t="str">
        <f ca="1">IF(OR(B42&lt;&gt;0,E42&lt;&gt;0,H42&lt;&gt;0,K42&lt;&gt;0,N42&lt;&gt;0,Q42&lt;&gt;0,T42&lt;&gt;0),TODAY(),"")</f>
        <v/>
      </c>
      <c r="B42" s="158"/>
      <c r="C42" s="159"/>
      <c r="D42" s="160"/>
      <c r="E42" s="148"/>
      <c r="F42" s="148"/>
      <c r="G42" s="148"/>
      <c r="H42" s="148"/>
      <c r="I42" s="148"/>
      <c r="J42" s="148"/>
      <c r="K42" s="148"/>
      <c r="L42" s="148"/>
      <c r="M42" s="148"/>
      <c r="N42" s="148"/>
      <c r="O42" s="148"/>
      <c r="P42" s="148"/>
      <c r="Q42" s="148"/>
      <c r="R42" s="148"/>
      <c r="S42" s="148"/>
      <c r="T42" s="148"/>
      <c r="U42" s="148"/>
      <c r="V42" s="148"/>
    </row>
    <row r="43" spans="1:22" ht="21" customHeight="1">
      <c r="A43" s="13"/>
      <c r="B43" s="148"/>
      <c r="C43" s="148"/>
      <c r="D43" s="148"/>
      <c r="E43" s="148"/>
      <c r="F43" s="148"/>
      <c r="G43" s="148"/>
      <c r="H43" s="148"/>
      <c r="I43" s="148"/>
      <c r="J43" s="148"/>
      <c r="K43" s="148"/>
      <c r="L43" s="148"/>
      <c r="M43" s="148"/>
      <c r="N43" s="148"/>
      <c r="O43" s="148"/>
      <c r="P43" s="148"/>
      <c r="Q43" s="148"/>
      <c r="R43" s="148"/>
      <c r="S43" s="148"/>
      <c r="T43" s="148"/>
      <c r="U43" s="148"/>
      <c r="V43" s="148"/>
    </row>
    <row r="44" spans="1:22" ht="21" customHeight="1">
      <c r="A44" s="13"/>
      <c r="B44" s="148"/>
      <c r="C44" s="148"/>
      <c r="D44" s="148"/>
      <c r="E44" s="148"/>
      <c r="F44" s="148"/>
      <c r="G44" s="148"/>
      <c r="H44" s="148"/>
      <c r="I44" s="148"/>
      <c r="J44" s="148"/>
      <c r="K44" s="148"/>
      <c r="L44" s="148"/>
      <c r="M44" s="148"/>
      <c r="N44" s="148"/>
      <c r="O44" s="148"/>
      <c r="P44" s="148"/>
      <c r="Q44" s="148"/>
      <c r="R44" s="148"/>
      <c r="S44" s="148"/>
      <c r="T44" s="148"/>
      <c r="U44" s="148"/>
      <c r="V44" s="148"/>
    </row>
    <row r="45" spans="1:22" ht="21" customHeight="1">
      <c r="A45" s="13"/>
      <c r="B45" s="148"/>
      <c r="C45" s="148"/>
      <c r="D45" s="148"/>
      <c r="E45" s="148"/>
      <c r="F45" s="148"/>
      <c r="G45" s="148"/>
      <c r="H45" s="148"/>
      <c r="I45" s="148"/>
      <c r="J45" s="148"/>
      <c r="K45" s="148"/>
      <c r="L45" s="148"/>
      <c r="M45" s="148"/>
      <c r="N45" s="148"/>
      <c r="O45" s="148"/>
      <c r="P45" s="148"/>
      <c r="Q45" s="148"/>
      <c r="R45" s="148"/>
      <c r="S45" s="148"/>
      <c r="T45" s="148"/>
      <c r="U45" s="148"/>
      <c r="V45" s="148"/>
    </row>
    <row r="46" spans="1:22" ht="21" customHeight="1">
      <c r="A46" s="13"/>
      <c r="B46" s="148"/>
      <c r="C46" s="148"/>
      <c r="D46" s="148"/>
      <c r="E46" s="148"/>
      <c r="F46" s="148"/>
      <c r="G46" s="148"/>
      <c r="H46" s="148"/>
      <c r="I46" s="148"/>
      <c r="J46" s="148"/>
      <c r="K46" s="148"/>
      <c r="L46" s="148"/>
      <c r="M46" s="148"/>
      <c r="N46" s="148"/>
      <c r="O46" s="148"/>
      <c r="P46" s="148"/>
      <c r="Q46" s="148"/>
      <c r="R46" s="148"/>
      <c r="S46" s="148"/>
      <c r="T46" s="148"/>
      <c r="U46" s="148"/>
      <c r="V46" s="148"/>
    </row>
    <row r="47" spans="1:22" ht="21" customHeight="1">
      <c r="A47" s="13"/>
      <c r="B47" s="148"/>
      <c r="C47" s="148"/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</row>
    <row r="48" spans="1:22" ht="21" customHeight="1">
      <c r="A48" s="13"/>
      <c r="B48" s="148"/>
      <c r="C48" s="148"/>
      <c r="D48" s="148"/>
      <c r="E48" s="148"/>
      <c r="F48" s="148"/>
      <c r="G48" s="148"/>
      <c r="H48" s="148"/>
      <c r="I48" s="148"/>
      <c r="J48" s="148"/>
      <c r="K48" s="148"/>
      <c r="L48" s="148"/>
      <c r="M48" s="148"/>
      <c r="N48" s="148"/>
      <c r="O48" s="148"/>
      <c r="P48" s="148"/>
      <c r="Q48" s="148"/>
      <c r="R48" s="148"/>
      <c r="S48" s="148"/>
      <c r="T48" s="148"/>
      <c r="U48" s="148"/>
      <c r="V48" s="148"/>
    </row>
    <row r="49" spans="1:22" ht="21" customHeight="1">
      <c r="A49" s="13"/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  <c r="P49" s="148"/>
      <c r="Q49" s="148"/>
      <c r="R49" s="148"/>
      <c r="S49" s="148"/>
      <c r="T49" s="148"/>
      <c r="U49" s="148"/>
      <c r="V49" s="148"/>
    </row>
    <row r="50" spans="1:22" ht="21" customHeight="1">
      <c r="A50" s="13"/>
      <c r="B50" s="148"/>
      <c r="C50" s="148"/>
      <c r="D50" s="148"/>
      <c r="E50" s="148"/>
      <c r="F50" s="148"/>
      <c r="G50" s="148"/>
      <c r="H50" s="148"/>
      <c r="I50" s="148"/>
      <c r="J50" s="148"/>
      <c r="K50" s="148"/>
      <c r="L50" s="148"/>
      <c r="M50" s="148"/>
      <c r="N50" s="148"/>
      <c r="O50" s="148"/>
      <c r="P50" s="148"/>
      <c r="Q50" s="148"/>
      <c r="R50" s="148"/>
      <c r="S50" s="148"/>
      <c r="T50" s="148"/>
      <c r="U50" s="148"/>
      <c r="V50" s="148"/>
    </row>
    <row r="51" spans="1:22" ht="21" customHeight="1">
      <c r="A51" s="13"/>
      <c r="B51" s="148"/>
      <c r="C51" s="148"/>
      <c r="D51" s="148"/>
      <c r="E51" s="148"/>
      <c r="F51" s="148"/>
      <c r="G51" s="148"/>
      <c r="H51" s="148"/>
      <c r="I51" s="148"/>
      <c r="J51" s="148"/>
      <c r="K51" s="148"/>
      <c r="L51" s="148"/>
      <c r="M51" s="148"/>
      <c r="N51" s="148"/>
      <c r="O51" s="148"/>
      <c r="P51" s="148"/>
      <c r="Q51" s="148"/>
      <c r="R51" s="148"/>
      <c r="S51" s="148"/>
      <c r="T51" s="148"/>
      <c r="U51" s="148"/>
      <c r="V51" s="148"/>
    </row>
    <row r="52" spans="1:22" ht="21" customHeight="1">
      <c r="A52" s="13"/>
      <c r="B52" s="148"/>
      <c r="C52" s="148"/>
      <c r="D52" s="148"/>
      <c r="E52" s="148"/>
      <c r="F52" s="148"/>
      <c r="G52" s="148"/>
      <c r="H52" s="148"/>
      <c r="I52" s="148"/>
      <c r="J52" s="148"/>
      <c r="K52" s="148"/>
      <c r="L52" s="148"/>
      <c r="M52" s="148"/>
      <c r="N52" s="148"/>
      <c r="O52" s="148"/>
      <c r="P52" s="148"/>
      <c r="Q52" s="148"/>
      <c r="R52" s="148"/>
      <c r="S52" s="148"/>
      <c r="T52" s="148"/>
      <c r="U52" s="148"/>
      <c r="V52" s="148"/>
    </row>
    <row r="53" spans="1:22" ht="21" customHeight="1">
      <c r="A53" s="13"/>
      <c r="B53" s="148"/>
      <c r="C53" s="148"/>
      <c r="D53" s="148"/>
      <c r="E53" s="148"/>
      <c r="F53" s="148"/>
      <c r="G53" s="148"/>
      <c r="H53" s="148"/>
      <c r="I53" s="148"/>
      <c r="J53" s="148"/>
      <c r="K53" s="148"/>
      <c r="L53" s="148"/>
      <c r="M53" s="148"/>
      <c r="N53" s="148"/>
      <c r="O53" s="148"/>
      <c r="P53" s="148"/>
      <c r="Q53" s="148"/>
      <c r="R53" s="148"/>
      <c r="S53" s="148"/>
      <c r="T53" s="148"/>
      <c r="U53" s="148"/>
      <c r="V53" s="148"/>
    </row>
    <row r="54" spans="1:22" ht="21" customHeight="1">
      <c r="A54" s="13"/>
      <c r="B54" s="148"/>
      <c r="C54" s="148"/>
      <c r="D54" s="148"/>
      <c r="E54" s="148"/>
      <c r="F54" s="148"/>
      <c r="G54" s="148"/>
      <c r="H54" s="148"/>
      <c r="I54" s="148"/>
      <c r="J54" s="148"/>
      <c r="K54" s="148"/>
      <c r="L54" s="148"/>
      <c r="M54" s="148"/>
      <c r="N54" s="148"/>
      <c r="O54" s="148"/>
      <c r="P54" s="148"/>
      <c r="Q54" s="148"/>
      <c r="R54" s="148"/>
      <c r="S54" s="148"/>
      <c r="T54" s="148"/>
      <c r="U54" s="148"/>
      <c r="V54" s="148"/>
    </row>
    <row r="55" spans="1:22" ht="21" customHeight="1">
      <c r="A55" s="13"/>
      <c r="B55" s="148"/>
      <c r="C55" s="148"/>
      <c r="D55" s="148"/>
      <c r="E55" s="148"/>
      <c r="F55" s="148"/>
      <c r="G55" s="148"/>
      <c r="H55" s="148"/>
      <c r="I55" s="148"/>
      <c r="J55" s="148"/>
      <c r="K55" s="148"/>
      <c r="L55" s="148"/>
      <c r="M55" s="148"/>
      <c r="N55" s="148"/>
      <c r="O55" s="148"/>
      <c r="P55" s="148"/>
      <c r="Q55" s="148"/>
      <c r="R55" s="148"/>
      <c r="S55" s="148"/>
      <c r="T55" s="148"/>
      <c r="U55" s="148"/>
      <c r="V55" s="148"/>
    </row>
    <row r="56" spans="1:22" ht="21" customHeight="1">
      <c r="A56" s="13"/>
      <c r="B56" s="148"/>
      <c r="C56" s="148"/>
      <c r="D56" s="148"/>
      <c r="E56" s="148"/>
      <c r="F56" s="148"/>
      <c r="G56" s="148"/>
      <c r="H56" s="148"/>
      <c r="I56" s="148"/>
      <c r="J56" s="148"/>
      <c r="K56" s="148"/>
      <c r="L56" s="148"/>
      <c r="M56" s="148"/>
      <c r="N56" s="148"/>
      <c r="O56" s="148"/>
      <c r="P56" s="148"/>
      <c r="Q56" s="148"/>
      <c r="R56" s="148"/>
      <c r="S56" s="148"/>
      <c r="T56" s="148"/>
      <c r="U56" s="148"/>
      <c r="V56" s="148"/>
    </row>
    <row r="57" spans="1:22" ht="21" customHeight="1">
      <c r="A57" s="13"/>
      <c r="B57" s="148"/>
      <c r="C57" s="148"/>
      <c r="D57" s="148"/>
      <c r="E57" s="148"/>
      <c r="F57" s="148"/>
      <c r="G57" s="148"/>
      <c r="H57" s="148"/>
      <c r="I57" s="148"/>
      <c r="J57" s="148"/>
      <c r="K57" s="148"/>
      <c r="L57" s="148"/>
      <c r="M57" s="148"/>
      <c r="N57" s="148"/>
      <c r="O57" s="148"/>
      <c r="P57" s="148"/>
      <c r="Q57" s="148"/>
      <c r="R57" s="148"/>
      <c r="S57" s="148"/>
      <c r="T57" s="148"/>
      <c r="U57" s="148"/>
      <c r="V57" s="148"/>
    </row>
    <row r="58" spans="1:22" ht="21" customHeight="1">
      <c r="A58" s="13"/>
      <c r="B58" s="148"/>
      <c r="C58" s="148"/>
      <c r="D58" s="148"/>
      <c r="E58" s="148"/>
      <c r="F58" s="148"/>
      <c r="G58" s="148"/>
      <c r="H58" s="148"/>
      <c r="I58" s="148"/>
      <c r="J58" s="148"/>
      <c r="K58" s="148"/>
      <c r="L58" s="148"/>
      <c r="M58" s="148"/>
      <c r="N58" s="148"/>
      <c r="O58" s="148"/>
      <c r="P58" s="148"/>
      <c r="Q58" s="148"/>
      <c r="R58" s="148"/>
      <c r="S58" s="148"/>
      <c r="T58" s="148"/>
      <c r="U58" s="148"/>
      <c r="V58" s="148"/>
    </row>
    <row r="59" spans="1:22" ht="21" customHeight="1">
      <c r="A59" s="13"/>
      <c r="B59" s="148"/>
      <c r="C59" s="148"/>
      <c r="D59" s="148"/>
      <c r="E59" s="148"/>
      <c r="F59" s="148"/>
      <c r="G59" s="148"/>
      <c r="H59" s="148"/>
      <c r="I59" s="148"/>
      <c r="J59" s="148"/>
      <c r="K59" s="148"/>
      <c r="L59" s="148"/>
      <c r="M59" s="148"/>
      <c r="N59" s="148"/>
      <c r="O59" s="148"/>
      <c r="P59" s="148"/>
      <c r="Q59" s="148"/>
      <c r="R59" s="148"/>
      <c r="S59" s="148"/>
      <c r="T59" s="148"/>
      <c r="U59" s="148"/>
      <c r="V59" s="148"/>
    </row>
    <row r="60" spans="1:22" ht="21" customHeight="1">
      <c r="A60" s="13"/>
      <c r="B60" s="148"/>
      <c r="C60" s="148"/>
      <c r="D60" s="148"/>
      <c r="E60" s="148"/>
      <c r="F60" s="148"/>
      <c r="G60" s="148"/>
      <c r="H60" s="148"/>
      <c r="I60" s="148"/>
      <c r="J60" s="148"/>
      <c r="K60" s="148"/>
      <c r="L60" s="148"/>
      <c r="M60" s="148"/>
      <c r="N60" s="148"/>
      <c r="O60" s="148"/>
      <c r="P60" s="148"/>
      <c r="Q60" s="148"/>
      <c r="R60" s="148"/>
      <c r="S60" s="148"/>
      <c r="T60" s="148"/>
      <c r="U60" s="148"/>
      <c r="V60" s="148"/>
    </row>
    <row r="61" spans="1:22" ht="21" customHeight="1">
      <c r="A61" s="13"/>
      <c r="B61" s="148"/>
      <c r="C61" s="148"/>
      <c r="D61" s="148"/>
      <c r="E61" s="148"/>
      <c r="F61" s="148"/>
      <c r="G61" s="148"/>
      <c r="H61" s="148"/>
      <c r="I61" s="148"/>
      <c r="J61" s="148"/>
      <c r="K61" s="148"/>
      <c r="L61" s="148"/>
      <c r="M61" s="148"/>
      <c r="N61" s="148"/>
      <c r="O61" s="148"/>
      <c r="P61" s="148"/>
      <c r="Q61" s="148"/>
      <c r="R61" s="148"/>
      <c r="S61" s="148"/>
      <c r="T61" s="148"/>
      <c r="U61" s="148"/>
      <c r="V61" s="148"/>
    </row>
    <row r="62" spans="1:22" ht="21" customHeight="1">
      <c r="A62" s="13"/>
      <c r="B62" s="148"/>
      <c r="C62" s="148"/>
      <c r="D62" s="148"/>
      <c r="E62" s="148"/>
      <c r="F62" s="148"/>
      <c r="G62" s="148"/>
      <c r="H62" s="148"/>
      <c r="I62" s="148"/>
      <c r="J62" s="148"/>
      <c r="K62" s="148"/>
      <c r="L62" s="148"/>
      <c r="M62" s="148"/>
      <c r="N62" s="148"/>
      <c r="O62" s="148"/>
      <c r="P62" s="148"/>
      <c r="Q62" s="148"/>
      <c r="R62" s="148"/>
      <c r="S62" s="148"/>
      <c r="T62" s="148"/>
      <c r="U62" s="148"/>
      <c r="V62" s="148"/>
    </row>
    <row r="63" spans="1:22" ht="21" customHeight="1">
      <c r="A63" s="13"/>
      <c r="B63" s="148"/>
      <c r="C63" s="148"/>
      <c r="D63" s="148"/>
      <c r="E63" s="148"/>
      <c r="F63" s="148"/>
      <c r="G63" s="148"/>
      <c r="H63" s="148"/>
      <c r="I63" s="148"/>
      <c r="J63" s="148"/>
      <c r="K63" s="148"/>
      <c r="L63" s="148"/>
      <c r="M63" s="148"/>
      <c r="N63" s="148"/>
      <c r="O63" s="148"/>
      <c r="P63" s="148"/>
      <c r="Q63" s="148"/>
      <c r="R63" s="148"/>
      <c r="S63" s="148"/>
      <c r="T63" s="148"/>
      <c r="U63" s="148"/>
      <c r="V63" s="148"/>
    </row>
    <row r="64" spans="1:22" ht="21" customHeight="1">
      <c r="A64" s="13"/>
      <c r="B64" s="148"/>
      <c r="C64" s="148"/>
      <c r="D64" s="148"/>
      <c r="E64" s="148"/>
      <c r="F64" s="148"/>
      <c r="G64" s="148"/>
      <c r="H64" s="148"/>
      <c r="I64" s="148"/>
      <c r="J64" s="148"/>
      <c r="K64" s="148"/>
      <c r="L64" s="148"/>
      <c r="M64" s="148"/>
      <c r="N64" s="148"/>
      <c r="O64" s="148"/>
      <c r="P64" s="148"/>
      <c r="Q64" s="148"/>
      <c r="R64" s="148"/>
      <c r="S64" s="148"/>
      <c r="T64" s="148"/>
      <c r="U64" s="148"/>
      <c r="V64" s="148"/>
    </row>
    <row r="65" spans="1:22" ht="21" customHeight="1">
      <c r="A65" s="13"/>
      <c r="B65" s="148"/>
      <c r="C65" s="148"/>
      <c r="D65" s="148"/>
      <c r="E65" s="148"/>
      <c r="F65" s="148"/>
      <c r="G65" s="148"/>
      <c r="H65" s="148"/>
      <c r="I65" s="148"/>
      <c r="J65" s="148"/>
      <c r="K65" s="148"/>
      <c r="L65" s="148"/>
      <c r="M65" s="148"/>
      <c r="N65" s="148"/>
      <c r="O65" s="148"/>
      <c r="P65" s="148"/>
      <c r="Q65" s="148"/>
      <c r="R65" s="148"/>
      <c r="S65" s="148"/>
      <c r="T65" s="148"/>
      <c r="U65" s="148"/>
      <c r="V65" s="148"/>
    </row>
    <row r="66" spans="1:22" ht="21" customHeight="1">
      <c r="A66" s="13"/>
      <c r="B66" s="148"/>
      <c r="C66" s="148"/>
      <c r="D66" s="148"/>
      <c r="E66" s="148"/>
      <c r="F66" s="148"/>
      <c r="G66" s="148"/>
      <c r="H66" s="148"/>
      <c r="I66" s="148"/>
      <c r="J66" s="148"/>
      <c r="K66" s="148"/>
      <c r="L66" s="148"/>
      <c r="M66" s="148"/>
      <c r="N66" s="148"/>
      <c r="O66" s="148"/>
      <c r="P66" s="148"/>
      <c r="Q66" s="148"/>
      <c r="R66" s="148"/>
      <c r="S66" s="148"/>
      <c r="T66" s="148"/>
      <c r="U66" s="148"/>
      <c r="V66" s="148"/>
    </row>
    <row r="67" spans="1:22" ht="21" customHeight="1">
      <c r="A67" s="13"/>
      <c r="B67" s="148"/>
      <c r="C67" s="148"/>
      <c r="D67" s="148"/>
      <c r="E67" s="148"/>
      <c r="F67" s="148"/>
      <c r="G67" s="148"/>
      <c r="H67" s="148"/>
      <c r="I67" s="148"/>
      <c r="J67" s="148"/>
      <c r="K67" s="148"/>
      <c r="L67" s="148"/>
      <c r="M67" s="148"/>
      <c r="N67" s="148"/>
      <c r="O67" s="148"/>
      <c r="P67" s="148"/>
      <c r="Q67" s="148"/>
      <c r="R67" s="148"/>
      <c r="S67" s="148"/>
      <c r="T67" s="148"/>
      <c r="U67" s="148"/>
      <c r="V67" s="148"/>
    </row>
    <row r="68" spans="1:22" ht="21" customHeight="1">
      <c r="A68" s="13"/>
      <c r="B68" s="148"/>
      <c r="C68" s="148"/>
      <c r="D68" s="148"/>
      <c r="E68" s="148"/>
      <c r="F68" s="148"/>
      <c r="G68" s="148"/>
      <c r="H68" s="148"/>
      <c r="I68" s="148"/>
      <c r="J68" s="148"/>
      <c r="K68" s="148"/>
      <c r="L68" s="148"/>
      <c r="M68" s="148"/>
      <c r="N68" s="148"/>
      <c r="O68" s="148"/>
      <c r="P68" s="148"/>
      <c r="Q68" s="148"/>
      <c r="R68" s="148"/>
      <c r="S68" s="148"/>
      <c r="T68" s="148"/>
      <c r="U68" s="148"/>
      <c r="V68" s="148"/>
    </row>
    <row r="69" spans="1:22" ht="21" customHeight="1">
      <c r="A69" s="13"/>
      <c r="B69" s="148"/>
      <c r="C69" s="148"/>
      <c r="D69" s="148"/>
      <c r="E69" s="148"/>
      <c r="F69" s="148"/>
      <c r="G69" s="148"/>
      <c r="H69" s="148"/>
      <c r="I69" s="148"/>
      <c r="J69" s="148"/>
      <c r="K69" s="148"/>
      <c r="L69" s="148"/>
      <c r="M69" s="148"/>
      <c r="N69" s="148"/>
      <c r="O69" s="148"/>
      <c r="P69" s="148"/>
      <c r="Q69" s="148"/>
      <c r="R69" s="148"/>
      <c r="S69" s="148"/>
      <c r="T69" s="148"/>
      <c r="U69" s="148"/>
      <c r="V69" s="148"/>
    </row>
    <row r="70" spans="1:22" ht="21" customHeight="1">
      <c r="A70" s="13"/>
      <c r="B70" s="148"/>
      <c r="C70" s="148"/>
      <c r="D70" s="148"/>
      <c r="E70" s="148"/>
      <c r="F70" s="148"/>
      <c r="G70" s="148"/>
      <c r="H70" s="148"/>
      <c r="I70" s="148"/>
      <c r="J70" s="148"/>
      <c r="K70" s="148"/>
      <c r="L70" s="148"/>
      <c r="M70" s="148"/>
      <c r="N70" s="148"/>
      <c r="O70" s="148"/>
      <c r="P70" s="148"/>
      <c r="Q70" s="148"/>
      <c r="R70" s="148"/>
      <c r="S70" s="148"/>
      <c r="T70" s="148"/>
      <c r="U70" s="148"/>
      <c r="V70" s="148"/>
    </row>
    <row r="71" spans="1:22" ht="21" customHeight="1">
      <c r="A71" s="13"/>
      <c r="B71" s="148"/>
      <c r="C71" s="148"/>
      <c r="D71" s="148"/>
      <c r="E71" s="148"/>
      <c r="F71" s="148"/>
      <c r="G71" s="148"/>
      <c r="H71" s="148"/>
      <c r="I71" s="148"/>
      <c r="J71" s="148"/>
      <c r="K71" s="148"/>
      <c r="L71" s="148"/>
      <c r="M71" s="148"/>
      <c r="N71" s="148"/>
      <c r="O71" s="148"/>
      <c r="P71" s="148"/>
      <c r="Q71" s="148"/>
      <c r="R71" s="148"/>
      <c r="S71" s="148"/>
      <c r="T71" s="148"/>
      <c r="U71" s="148"/>
      <c r="V71" s="148"/>
    </row>
    <row r="72" spans="1:22" ht="21" customHeight="1">
      <c r="A72" s="13"/>
      <c r="B72" s="148"/>
      <c r="C72" s="148"/>
      <c r="D72" s="148"/>
      <c r="E72" s="148"/>
      <c r="F72" s="148"/>
      <c r="G72" s="148"/>
      <c r="H72" s="148"/>
      <c r="I72" s="148"/>
      <c r="J72" s="148"/>
      <c r="K72" s="148"/>
      <c r="L72" s="148"/>
      <c r="M72" s="148"/>
      <c r="N72" s="148"/>
      <c r="O72" s="148"/>
      <c r="P72" s="148"/>
      <c r="Q72" s="148"/>
      <c r="R72" s="148"/>
      <c r="S72" s="148"/>
      <c r="T72" s="148"/>
      <c r="U72" s="148"/>
      <c r="V72" s="148"/>
    </row>
    <row r="73" spans="1:22" ht="21" customHeight="1">
      <c r="A73" s="13"/>
      <c r="B73" s="148"/>
      <c r="C73" s="148"/>
      <c r="D73" s="148"/>
      <c r="E73" s="148"/>
      <c r="F73" s="148"/>
      <c r="G73" s="148"/>
      <c r="H73" s="148"/>
      <c r="I73" s="148"/>
      <c r="J73" s="148"/>
      <c r="K73" s="148"/>
      <c r="L73" s="148"/>
      <c r="M73" s="148"/>
      <c r="N73" s="148"/>
      <c r="O73" s="148"/>
      <c r="P73" s="148"/>
      <c r="Q73" s="148"/>
      <c r="R73" s="148"/>
      <c r="S73" s="148"/>
      <c r="T73" s="148"/>
      <c r="U73" s="148"/>
      <c r="V73" s="148"/>
    </row>
    <row r="74" spans="1:22" ht="21" customHeight="1">
      <c r="A74" s="13"/>
      <c r="B74" s="148"/>
      <c r="C74" s="148"/>
      <c r="D74" s="148"/>
      <c r="E74" s="148"/>
      <c r="F74" s="148"/>
      <c r="G74" s="148"/>
      <c r="H74" s="148"/>
      <c r="I74" s="148"/>
      <c r="J74" s="148"/>
      <c r="K74" s="148"/>
      <c r="L74" s="148"/>
      <c r="M74" s="148"/>
      <c r="N74" s="148"/>
      <c r="O74" s="148"/>
      <c r="P74" s="148"/>
      <c r="Q74" s="148"/>
      <c r="R74" s="148"/>
      <c r="S74" s="148"/>
      <c r="T74" s="148"/>
      <c r="U74" s="148"/>
      <c r="V74" s="148"/>
    </row>
    <row r="75" spans="1:22" ht="21" customHeight="1">
      <c r="A75" s="13"/>
      <c r="B75" s="148"/>
      <c r="C75" s="148"/>
      <c r="D75" s="148"/>
      <c r="E75" s="148"/>
      <c r="F75" s="148"/>
      <c r="G75" s="148"/>
      <c r="H75" s="148"/>
      <c r="I75" s="148"/>
      <c r="J75" s="148"/>
      <c r="K75" s="148"/>
      <c r="L75" s="148"/>
      <c r="M75" s="148"/>
      <c r="N75" s="148"/>
      <c r="O75" s="148"/>
      <c r="P75" s="148"/>
      <c r="Q75" s="148"/>
      <c r="R75" s="148"/>
      <c r="S75" s="148"/>
      <c r="T75" s="148"/>
      <c r="U75" s="148"/>
      <c r="V75" s="148"/>
    </row>
    <row r="76" spans="1:22" ht="21" customHeight="1">
      <c r="A76" s="13"/>
      <c r="B76" s="148"/>
      <c r="C76" s="148"/>
      <c r="D76" s="148"/>
      <c r="E76" s="148"/>
      <c r="F76" s="148"/>
      <c r="G76" s="148"/>
      <c r="H76" s="148"/>
      <c r="I76" s="148"/>
      <c r="J76" s="148"/>
      <c r="K76" s="148"/>
      <c r="L76" s="148"/>
      <c r="M76" s="148"/>
      <c r="N76" s="148"/>
      <c r="O76" s="148"/>
      <c r="P76" s="148"/>
      <c r="Q76" s="148"/>
      <c r="R76" s="148"/>
      <c r="S76" s="148"/>
      <c r="T76" s="148"/>
      <c r="U76" s="148"/>
      <c r="V76" s="148"/>
    </row>
    <row r="77" spans="1:22" ht="21" customHeight="1">
      <c r="A77" s="13"/>
      <c r="B77" s="148"/>
      <c r="C77" s="148"/>
      <c r="D77" s="148"/>
      <c r="E77" s="148"/>
      <c r="F77" s="148"/>
      <c r="G77" s="148"/>
      <c r="H77" s="148"/>
      <c r="I77" s="148"/>
      <c r="J77" s="148"/>
      <c r="K77" s="148"/>
      <c r="L77" s="148"/>
      <c r="M77" s="148"/>
      <c r="N77" s="148"/>
      <c r="O77" s="148"/>
      <c r="P77" s="148"/>
      <c r="Q77" s="148"/>
      <c r="R77" s="148"/>
      <c r="S77" s="148"/>
      <c r="T77" s="148"/>
      <c r="U77" s="148"/>
      <c r="V77" s="148"/>
    </row>
    <row r="78" spans="1:22" ht="21" customHeight="1">
      <c r="A78" s="13"/>
      <c r="B78" s="148"/>
      <c r="C78" s="148"/>
      <c r="D78" s="148"/>
      <c r="E78" s="148"/>
      <c r="F78" s="148"/>
      <c r="G78" s="148"/>
      <c r="H78" s="148"/>
      <c r="I78" s="148"/>
      <c r="J78" s="148"/>
      <c r="K78" s="148"/>
      <c r="L78" s="148"/>
      <c r="M78" s="148"/>
      <c r="N78" s="148"/>
      <c r="O78" s="148"/>
      <c r="P78" s="148"/>
      <c r="Q78" s="148"/>
      <c r="R78" s="148"/>
      <c r="S78" s="148"/>
      <c r="T78" s="148"/>
      <c r="U78" s="148"/>
      <c r="V78" s="148"/>
    </row>
    <row r="79" spans="1:22" ht="21" customHeight="1">
      <c r="A79" s="13"/>
      <c r="B79" s="148"/>
      <c r="C79" s="148"/>
      <c r="D79" s="148"/>
      <c r="E79" s="148"/>
      <c r="F79" s="148"/>
      <c r="G79" s="148"/>
      <c r="H79" s="148"/>
      <c r="I79" s="148"/>
      <c r="J79" s="148"/>
      <c r="K79" s="148"/>
      <c r="L79" s="148"/>
      <c r="M79" s="148"/>
      <c r="N79" s="148"/>
      <c r="O79" s="148"/>
      <c r="P79" s="148"/>
      <c r="Q79" s="148"/>
      <c r="R79" s="148"/>
      <c r="S79" s="148"/>
      <c r="T79" s="148"/>
      <c r="U79" s="148"/>
      <c r="V79" s="148"/>
    </row>
    <row r="80" spans="1:22" ht="21" customHeight="1">
      <c r="A80" s="13"/>
      <c r="B80" s="148"/>
      <c r="C80" s="148"/>
      <c r="D80" s="148"/>
      <c r="E80" s="148"/>
      <c r="F80" s="148"/>
      <c r="G80" s="148"/>
      <c r="H80" s="148"/>
      <c r="I80" s="148"/>
      <c r="J80" s="148"/>
      <c r="K80" s="148"/>
      <c r="L80" s="148"/>
      <c r="M80" s="148"/>
      <c r="N80" s="148"/>
      <c r="O80" s="148"/>
      <c r="P80" s="148"/>
      <c r="Q80" s="148"/>
      <c r="R80" s="148"/>
      <c r="S80" s="148"/>
      <c r="T80" s="148"/>
      <c r="U80" s="148"/>
      <c r="V80" s="148"/>
    </row>
    <row r="81" spans="1:22" ht="21" customHeight="1">
      <c r="A81" s="13"/>
      <c r="B81" s="148"/>
      <c r="C81" s="148"/>
      <c r="D81" s="148"/>
      <c r="E81" s="148"/>
      <c r="F81" s="148"/>
      <c r="G81" s="148"/>
      <c r="H81" s="148"/>
      <c r="I81" s="148"/>
      <c r="J81" s="148"/>
      <c r="K81" s="148"/>
      <c r="L81" s="148"/>
      <c r="M81" s="148"/>
      <c r="N81" s="148"/>
      <c r="O81" s="148"/>
      <c r="P81" s="148"/>
      <c r="Q81" s="148"/>
      <c r="R81" s="148"/>
      <c r="S81" s="148"/>
      <c r="T81" s="148"/>
      <c r="U81" s="148"/>
      <c r="V81" s="148"/>
    </row>
    <row r="82" spans="1:22" ht="21" customHeight="1">
      <c r="A82" s="13"/>
      <c r="B82" s="148"/>
      <c r="C82" s="148"/>
      <c r="D82" s="148"/>
      <c r="E82" s="148"/>
      <c r="F82" s="148"/>
      <c r="G82" s="148"/>
      <c r="H82" s="148"/>
      <c r="I82" s="148"/>
      <c r="J82" s="148"/>
      <c r="K82" s="148"/>
      <c r="L82" s="148"/>
      <c r="M82" s="148"/>
      <c r="N82" s="148"/>
      <c r="O82" s="148"/>
      <c r="P82" s="148"/>
      <c r="Q82" s="148"/>
      <c r="R82" s="148"/>
      <c r="S82" s="148"/>
      <c r="T82" s="148"/>
      <c r="U82" s="148"/>
      <c r="V82" s="148"/>
    </row>
    <row r="83" spans="1:22" ht="21" customHeight="1">
      <c r="A83" s="13"/>
      <c r="B83" s="148"/>
      <c r="C83" s="148"/>
      <c r="D83" s="148"/>
      <c r="E83" s="148"/>
      <c r="F83" s="148"/>
      <c r="G83" s="148"/>
      <c r="H83" s="148"/>
      <c r="I83" s="148"/>
      <c r="J83" s="148"/>
      <c r="K83" s="148"/>
      <c r="L83" s="148"/>
      <c r="M83" s="148"/>
      <c r="N83" s="148"/>
      <c r="O83" s="148"/>
      <c r="P83" s="148"/>
      <c r="Q83" s="148"/>
      <c r="R83" s="148"/>
      <c r="S83" s="148"/>
      <c r="T83" s="148"/>
      <c r="U83" s="148"/>
      <c r="V83" s="148"/>
    </row>
    <row r="84" spans="1:22" ht="21" customHeight="1">
      <c r="A84" s="13"/>
      <c r="B84" s="148"/>
      <c r="C84" s="148"/>
      <c r="D84" s="148"/>
      <c r="E84" s="148"/>
      <c r="F84" s="148"/>
      <c r="G84" s="148"/>
      <c r="H84" s="148"/>
      <c r="I84" s="148"/>
      <c r="J84" s="148"/>
      <c r="K84" s="148"/>
      <c r="L84" s="148"/>
      <c r="M84" s="148"/>
      <c r="N84" s="148"/>
      <c r="O84" s="148"/>
      <c r="P84" s="148"/>
      <c r="Q84" s="148"/>
      <c r="R84" s="148"/>
      <c r="S84" s="148"/>
      <c r="T84" s="148"/>
      <c r="U84" s="148"/>
      <c r="V84" s="148"/>
    </row>
    <row r="85" spans="1:22" ht="21" customHeight="1">
      <c r="A85" s="13"/>
      <c r="B85" s="148"/>
      <c r="C85" s="148"/>
      <c r="D85" s="148"/>
      <c r="E85" s="148"/>
      <c r="F85" s="148"/>
      <c r="G85" s="148"/>
      <c r="H85" s="148"/>
      <c r="I85" s="148"/>
      <c r="J85" s="148"/>
      <c r="K85" s="148"/>
      <c r="L85" s="148"/>
      <c r="M85" s="148"/>
      <c r="N85" s="148"/>
      <c r="O85" s="148"/>
      <c r="P85" s="148"/>
      <c r="Q85" s="148"/>
      <c r="R85" s="148"/>
      <c r="S85" s="148"/>
      <c r="T85" s="148"/>
      <c r="U85" s="148"/>
      <c r="V85" s="148"/>
    </row>
    <row r="86" spans="1:22" ht="21" customHeight="1">
      <c r="A86" s="13"/>
      <c r="B86" s="148"/>
      <c r="C86" s="148"/>
      <c r="D86" s="148"/>
      <c r="E86" s="148"/>
      <c r="F86" s="148"/>
      <c r="G86" s="148"/>
      <c r="H86" s="148"/>
      <c r="I86" s="148"/>
      <c r="J86" s="148"/>
      <c r="K86" s="148"/>
      <c r="L86" s="148"/>
      <c r="M86" s="148"/>
      <c r="N86" s="148"/>
      <c r="O86" s="148"/>
      <c r="P86" s="148"/>
      <c r="Q86" s="148"/>
      <c r="R86" s="148"/>
      <c r="S86" s="148"/>
      <c r="T86" s="148"/>
      <c r="U86" s="148"/>
      <c r="V86" s="148"/>
    </row>
    <row r="87" spans="1:22" ht="21" customHeight="1">
      <c r="A87" s="13"/>
      <c r="B87" s="148"/>
      <c r="C87" s="148"/>
      <c r="D87" s="148"/>
      <c r="E87" s="148"/>
      <c r="F87" s="148"/>
      <c r="G87" s="148"/>
      <c r="H87" s="148"/>
      <c r="I87" s="148"/>
      <c r="J87" s="148"/>
      <c r="K87" s="148"/>
      <c r="L87" s="148"/>
      <c r="M87" s="148"/>
      <c r="N87" s="148"/>
      <c r="O87" s="148"/>
      <c r="P87" s="148"/>
      <c r="Q87" s="148"/>
      <c r="R87" s="148"/>
      <c r="S87" s="148"/>
      <c r="T87" s="148"/>
      <c r="U87" s="148"/>
      <c r="V87" s="148"/>
    </row>
    <row r="88" spans="1:22" ht="21" customHeight="1">
      <c r="A88" s="13"/>
      <c r="B88" s="148"/>
      <c r="C88" s="148"/>
      <c r="D88" s="148"/>
      <c r="E88" s="148"/>
      <c r="F88" s="148"/>
      <c r="G88" s="148"/>
      <c r="H88" s="148"/>
      <c r="I88" s="148"/>
      <c r="J88" s="148"/>
      <c r="K88" s="148"/>
      <c r="L88" s="148"/>
      <c r="M88" s="148"/>
      <c r="N88" s="148"/>
      <c r="O88" s="148"/>
      <c r="P88" s="148"/>
      <c r="Q88" s="148"/>
      <c r="R88" s="148"/>
      <c r="S88" s="148"/>
      <c r="T88" s="148"/>
      <c r="U88" s="148"/>
      <c r="V88" s="148"/>
    </row>
    <row r="89" spans="1:22" ht="21" customHeight="1">
      <c r="A89" s="13"/>
      <c r="B89" s="148"/>
      <c r="C89" s="148"/>
      <c r="D89" s="148"/>
      <c r="E89" s="148"/>
      <c r="F89" s="148"/>
      <c r="G89" s="148"/>
      <c r="H89" s="148"/>
      <c r="I89" s="148"/>
      <c r="J89" s="148"/>
      <c r="K89" s="148"/>
      <c r="L89" s="148"/>
      <c r="M89" s="148"/>
      <c r="N89" s="148"/>
      <c r="O89" s="148"/>
      <c r="P89" s="148"/>
      <c r="Q89" s="148"/>
      <c r="R89" s="148"/>
      <c r="S89" s="148"/>
      <c r="T89" s="148"/>
      <c r="U89" s="148"/>
      <c r="V89" s="148"/>
    </row>
    <row r="90" spans="1:22" ht="21" customHeight="1">
      <c r="A90" s="13"/>
      <c r="B90" s="148"/>
      <c r="C90" s="148"/>
      <c r="D90" s="148"/>
      <c r="E90" s="148"/>
      <c r="F90" s="148"/>
      <c r="G90" s="148"/>
      <c r="H90" s="148"/>
      <c r="I90" s="148"/>
      <c r="J90" s="148"/>
      <c r="K90" s="148"/>
      <c r="L90" s="148"/>
      <c r="M90" s="148"/>
      <c r="N90" s="148"/>
      <c r="O90" s="148"/>
      <c r="P90" s="148"/>
      <c r="Q90" s="148"/>
      <c r="R90" s="148"/>
      <c r="S90" s="148"/>
      <c r="T90" s="148"/>
      <c r="U90" s="148"/>
      <c r="V90" s="148"/>
    </row>
    <row r="91" spans="1:22" ht="21" customHeight="1">
      <c r="A91" s="13"/>
      <c r="B91" s="148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</row>
    <row r="92" spans="1:22" ht="21" customHeight="1">
      <c r="A92" s="13"/>
      <c r="B92" s="148"/>
      <c r="C92" s="148"/>
      <c r="D92" s="148"/>
      <c r="E92" s="148"/>
      <c r="F92" s="148"/>
      <c r="G92" s="148"/>
      <c r="H92" s="148"/>
      <c r="I92" s="148"/>
      <c r="J92" s="148"/>
      <c r="K92" s="148"/>
      <c r="L92" s="148"/>
      <c r="M92" s="148"/>
      <c r="N92" s="148"/>
      <c r="O92" s="148"/>
      <c r="P92" s="148"/>
      <c r="Q92" s="148"/>
      <c r="R92" s="148"/>
      <c r="S92" s="148"/>
      <c r="T92" s="148"/>
      <c r="U92" s="148"/>
      <c r="V92" s="148"/>
    </row>
    <row r="93" spans="1:22" ht="21" customHeight="1">
      <c r="A93" s="13"/>
      <c r="B93" s="148"/>
      <c r="C93" s="148"/>
      <c r="D93" s="148"/>
      <c r="E93" s="148"/>
      <c r="F93" s="148"/>
      <c r="G93" s="148"/>
      <c r="H93" s="148"/>
      <c r="I93" s="148"/>
      <c r="J93" s="148"/>
      <c r="K93" s="148"/>
      <c r="L93" s="148"/>
      <c r="M93" s="148"/>
      <c r="N93" s="148"/>
      <c r="O93" s="148"/>
      <c r="P93" s="148"/>
      <c r="Q93" s="148"/>
      <c r="R93" s="148"/>
      <c r="S93" s="148"/>
      <c r="T93" s="148"/>
      <c r="U93" s="148"/>
      <c r="V93" s="148"/>
    </row>
    <row r="94" spans="1:22" ht="21" customHeight="1">
      <c r="A94" s="13"/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</row>
    <row r="95" spans="1:22" ht="21" customHeight="1">
      <c r="A95" s="13"/>
      <c r="B95" s="148"/>
      <c r="C95" s="148"/>
      <c r="D95" s="148"/>
      <c r="E95" s="148"/>
      <c r="F95" s="148"/>
      <c r="G95" s="148"/>
      <c r="H95" s="148"/>
      <c r="I95" s="148"/>
      <c r="J95" s="148"/>
      <c r="K95" s="148"/>
      <c r="L95" s="148"/>
      <c r="M95" s="148"/>
      <c r="N95" s="148"/>
      <c r="O95" s="148"/>
      <c r="P95" s="148"/>
      <c r="Q95" s="148"/>
      <c r="R95" s="148"/>
      <c r="S95" s="148"/>
      <c r="T95" s="148"/>
      <c r="U95" s="148"/>
      <c r="V95" s="148"/>
    </row>
    <row r="96" spans="1:22" ht="21" customHeight="1">
      <c r="A96" s="13"/>
      <c r="B96" s="148"/>
      <c r="C96" s="148"/>
      <c r="D96" s="148"/>
      <c r="E96" s="148"/>
      <c r="F96" s="148"/>
      <c r="G96" s="148"/>
      <c r="H96" s="148"/>
      <c r="I96" s="148"/>
      <c r="J96" s="148"/>
      <c r="K96" s="148"/>
      <c r="L96" s="148"/>
      <c r="M96" s="148"/>
      <c r="N96" s="148"/>
      <c r="O96" s="148"/>
      <c r="P96" s="148"/>
      <c r="Q96" s="148"/>
      <c r="R96" s="148"/>
      <c r="S96" s="148"/>
      <c r="T96" s="148"/>
      <c r="U96" s="148"/>
      <c r="V96" s="148"/>
    </row>
  </sheetData>
  <sheetProtection selectLockedCells="1"/>
  <mergeCells count="399">
    <mergeCell ref="Q96:S96"/>
    <mergeCell ref="T96:V96"/>
    <mergeCell ref="A39:J40"/>
    <mergeCell ref="B96:D96"/>
    <mergeCell ref="E96:G96"/>
    <mergeCell ref="H96:J96"/>
    <mergeCell ref="K96:M96"/>
    <mergeCell ref="N96:P96"/>
    <mergeCell ref="Q94:S94"/>
    <mergeCell ref="T94:V94"/>
    <mergeCell ref="B95:D95"/>
    <mergeCell ref="E95:G95"/>
    <mergeCell ref="H95:J95"/>
    <mergeCell ref="K95:M95"/>
    <mergeCell ref="N95:P95"/>
    <mergeCell ref="Q95:S95"/>
    <mergeCell ref="T95:V95"/>
    <mergeCell ref="B94:D94"/>
    <mergeCell ref="E94:G94"/>
    <mergeCell ref="H94:J94"/>
    <mergeCell ref="K94:M94"/>
    <mergeCell ref="N94:P94"/>
    <mergeCell ref="Q92:S92"/>
    <mergeCell ref="T92:V92"/>
    <mergeCell ref="B93:D93"/>
    <mergeCell ref="E93:G93"/>
    <mergeCell ref="H93:J93"/>
    <mergeCell ref="K93:M93"/>
    <mergeCell ref="N93:P93"/>
    <mergeCell ref="Q93:S93"/>
    <mergeCell ref="T93:V93"/>
    <mergeCell ref="B92:D92"/>
    <mergeCell ref="E92:G92"/>
    <mergeCell ref="H92:J92"/>
    <mergeCell ref="K92:M92"/>
    <mergeCell ref="N92:P92"/>
    <mergeCell ref="Q90:S90"/>
    <mergeCell ref="T90:V90"/>
    <mergeCell ref="B91:D91"/>
    <mergeCell ref="E91:G91"/>
    <mergeCell ref="H91:J91"/>
    <mergeCell ref="K91:M91"/>
    <mergeCell ref="N91:P91"/>
    <mergeCell ref="Q91:S91"/>
    <mergeCell ref="T91:V91"/>
    <mergeCell ref="B90:D90"/>
    <mergeCell ref="E90:G90"/>
    <mergeCell ref="H90:J90"/>
    <mergeCell ref="K90:M90"/>
    <mergeCell ref="N90:P90"/>
    <mergeCell ref="Q88:S88"/>
    <mergeCell ref="T88:V88"/>
    <mergeCell ref="B89:D89"/>
    <mergeCell ref="E89:G89"/>
    <mergeCell ref="H89:J89"/>
    <mergeCell ref="K89:M89"/>
    <mergeCell ref="N89:P89"/>
    <mergeCell ref="Q89:S89"/>
    <mergeCell ref="T89:V89"/>
    <mergeCell ref="B88:D88"/>
    <mergeCell ref="E88:G88"/>
    <mergeCell ref="H88:J88"/>
    <mergeCell ref="K88:M88"/>
    <mergeCell ref="N88:P88"/>
    <mergeCell ref="Q86:S86"/>
    <mergeCell ref="T86:V86"/>
    <mergeCell ref="B87:D87"/>
    <mergeCell ref="E87:G87"/>
    <mergeCell ref="H87:J87"/>
    <mergeCell ref="K87:M87"/>
    <mergeCell ref="N87:P87"/>
    <mergeCell ref="Q87:S87"/>
    <mergeCell ref="T87:V87"/>
    <mergeCell ref="B86:D86"/>
    <mergeCell ref="E86:G86"/>
    <mergeCell ref="H86:J86"/>
    <mergeCell ref="K86:M86"/>
    <mergeCell ref="N86:P86"/>
    <mergeCell ref="Q84:S84"/>
    <mergeCell ref="T84:V84"/>
    <mergeCell ref="B85:D85"/>
    <mergeCell ref="E85:G85"/>
    <mergeCell ref="H85:J85"/>
    <mergeCell ref="K85:M85"/>
    <mergeCell ref="N85:P85"/>
    <mergeCell ref="Q85:S85"/>
    <mergeCell ref="T85:V85"/>
    <mergeCell ref="B84:D84"/>
    <mergeCell ref="E84:G84"/>
    <mergeCell ref="H84:J84"/>
    <mergeCell ref="K84:M84"/>
    <mergeCell ref="N84:P84"/>
    <mergeCell ref="Q82:S82"/>
    <mergeCell ref="T82:V82"/>
    <mergeCell ref="B83:D83"/>
    <mergeCell ref="E83:G83"/>
    <mergeCell ref="H83:J83"/>
    <mergeCell ref="K83:M83"/>
    <mergeCell ref="N83:P83"/>
    <mergeCell ref="Q83:S83"/>
    <mergeCell ref="T83:V83"/>
    <mergeCell ref="B82:D82"/>
    <mergeCell ref="E82:G82"/>
    <mergeCell ref="H82:J82"/>
    <mergeCell ref="K82:M82"/>
    <mergeCell ref="N82:P82"/>
    <mergeCell ref="Q80:S80"/>
    <mergeCell ref="T80:V80"/>
    <mergeCell ref="B81:D81"/>
    <mergeCell ref="E81:G81"/>
    <mergeCell ref="H81:J81"/>
    <mergeCell ref="K81:M81"/>
    <mergeCell ref="N81:P81"/>
    <mergeCell ref="Q81:S81"/>
    <mergeCell ref="T81:V81"/>
    <mergeCell ref="B80:D80"/>
    <mergeCell ref="E80:G80"/>
    <mergeCell ref="H80:J80"/>
    <mergeCell ref="K80:M80"/>
    <mergeCell ref="N80:P80"/>
    <mergeCell ref="Q78:S78"/>
    <mergeCell ref="T78:V78"/>
    <mergeCell ref="B79:D79"/>
    <mergeCell ref="E79:G79"/>
    <mergeCell ref="H79:J79"/>
    <mergeCell ref="K79:M79"/>
    <mergeCell ref="N79:P79"/>
    <mergeCell ref="Q79:S79"/>
    <mergeCell ref="T79:V79"/>
    <mergeCell ref="B78:D78"/>
    <mergeCell ref="E78:G78"/>
    <mergeCell ref="H78:J78"/>
    <mergeCell ref="K78:M78"/>
    <mergeCell ref="N78:P78"/>
    <mergeCell ref="Q76:S76"/>
    <mergeCell ref="T76:V76"/>
    <mergeCell ref="B77:D77"/>
    <mergeCell ref="E77:G77"/>
    <mergeCell ref="H77:J77"/>
    <mergeCell ref="K77:M77"/>
    <mergeCell ref="N77:P77"/>
    <mergeCell ref="Q77:S77"/>
    <mergeCell ref="T77:V77"/>
    <mergeCell ref="B76:D76"/>
    <mergeCell ref="E76:G76"/>
    <mergeCell ref="H76:J76"/>
    <mergeCell ref="K76:M76"/>
    <mergeCell ref="N76:P76"/>
    <mergeCell ref="Q74:S74"/>
    <mergeCell ref="T74:V74"/>
    <mergeCell ref="B75:D75"/>
    <mergeCell ref="E75:G75"/>
    <mergeCell ref="H75:J75"/>
    <mergeCell ref="K75:M75"/>
    <mergeCell ref="N75:P75"/>
    <mergeCell ref="Q75:S75"/>
    <mergeCell ref="T75:V75"/>
    <mergeCell ref="B74:D74"/>
    <mergeCell ref="E74:G74"/>
    <mergeCell ref="H74:J74"/>
    <mergeCell ref="K74:M74"/>
    <mergeCell ref="N74:P74"/>
    <mergeCell ref="Q72:S72"/>
    <mergeCell ref="T72:V72"/>
    <mergeCell ref="B73:D73"/>
    <mergeCell ref="E73:G73"/>
    <mergeCell ref="H73:J73"/>
    <mergeCell ref="K73:M73"/>
    <mergeCell ref="N73:P73"/>
    <mergeCell ref="Q73:S73"/>
    <mergeCell ref="T73:V73"/>
    <mergeCell ref="B72:D72"/>
    <mergeCell ref="E72:G72"/>
    <mergeCell ref="H72:J72"/>
    <mergeCell ref="K72:M72"/>
    <mergeCell ref="N72:P72"/>
    <mergeCell ref="Q70:S70"/>
    <mergeCell ref="T70:V70"/>
    <mergeCell ref="B71:D71"/>
    <mergeCell ref="E71:G71"/>
    <mergeCell ref="H71:J71"/>
    <mergeCell ref="K71:M71"/>
    <mergeCell ref="N71:P71"/>
    <mergeCell ref="Q71:S71"/>
    <mergeCell ref="T71:V71"/>
    <mergeCell ref="B70:D70"/>
    <mergeCell ref="E70:G70"/>
    <mergeCell ref="H70:J70"/>
    <mergeCell ref="K70:M70"/>
    <mergeCell ref="N70:P70"/>
    <mergeCell ref="Q68:S68"/>
    <mergeCell ref="T68:V68"/>
    <mergeCell ref="B69:D69"/>
    <mergeCell ref="E69:G69"/>
    <mergeCell ref="H69:J69"/>
    <mergeCell ref="K69:M69"/>
    <mergeCell ref="N69:P69"/>
    <mergeCell ref="Q69:S69"/>
    <mergeCell ref="T69:V69"/>
    <mergeCell ref="B68:D68"/>
    <mergeCell ref="E68:G68"/>
    <mergeCell ref="H68:J68"/>
    <mergeCell ref="K68:M68"/>
    <mergeCell ref="N68:P68"/>
    <mergeCell ref="Q66:S66"/>
    <mergeCell ref="T66:V66"/>
    <mergeCell ref="B67:D67"/>
    <mergeCell ref="E67:G67"/>
    <mergeCell ref="H67:J67"/>
    <mergeCell ref="K67:M67"/>
    <mergeCell ref="N67:P67"/>
    <mergeCell ref="Q67:S67"/>
    <mergeCell ref="T67:V67"/>
    <mergeCell ref="B66:D66"/>
    <mergeCell ref="E66:G66"/>
    <mergeCell ref="H66:J66"/>
    <mergeCell ref="K66:M66"/>
    <mergeCell ref="N66:P66"/>
    <mergeCell ref="Q64:S64"/>
    <mergeCell ref="T64:V64"/>
    <mergeCell ref="B65:D65"/>
    <mergeCell ref="E65:G65"/>
    <mergeCell ref="H65:J65"/>
    <mergeCell ref="K65:M65"/>
    <mergeCell ref="N65:P65"/>
    <mergeCell ref="Q65:S65"/>
    <mergeCell ref="T65:V65"/>
    <mergeCell ref="B64:D64"/>
    <mergeCell ref="E64:G64"/>
    <mergeCell ref="H64:J64"/>
    <mergeCell ref="K64:M64"/>
    <mergeCell ref="N64:P64"/>
    <mergeCell ref="Q62:S62"/>
    <mergeCell ref="T62:V62"/>
    <mergeCell ref="B63:D63"/>
    <mergeCell ref="E63:G63"/>
    <mergeCell ref="H63:J63"/>
    <mergeCell ref="K63:M63"/>
    <mergeCell ref="N63:P63"/>
    <mergeCell ref="Q63:S63"/>
    <mergeCell ref="T63:V63"/>
    <mergeCell ref="B62:D62"/>
    <mergeCell ref="E62:G62"/>
    <mergeCell ref="H62:J62"/>
    <mergeCell ref="K62:M62"/>
    <mergeCell ref="N62:P62"/>
    <mergeCell ref="Q60:S60"/>
    <mergeCell ref="T60:V60"/>
    <mergeCell ref="B61:D61"/>
    <mergeCell ref="E61:G61"/>
    <mergeCell ref="H61:J61"/>
    <mergeCell ref="K61:M61"/>
    <mergeCell ref="N61:P61"/>
    <mergeCell ref="Q61:S61"/>
    <mergeCell ref="T61:V61"/>
    <mergeCell ref="B60:D60"/>
    <mergeCell ref="E60:G60"/>
    <mergeCell ref="H60:J60"/>
    <mergeCell ref="K60:M60"/>
    <mergeCell ref="N60:P60"/>
    <mergeCell ref="Q58:S58"/>
    <mergeCell ref="T58:V58"/>
    <mergeCell ref="B59:D59"/>
    <mergeCell ref="E59:G59"/>
    <mergeCell ref="H59:J59"/>
    <mergeCell ref="K59:M59"/>
    <mergeCell ref="N59:P59"/>
    <mergeCell ref="Q59:S59"/>
    <mergeCell ref="T59:V59"/>
    <mergeCell ref="B58:D58"/>
    <mergeCell ref="E58:G58"/>
    <mergeCell ref="H58:J58"/>
    <mergeCell ref="K58:M58"/>
    <mergeCell ref="N58:P58"/>
    <mergeCell ref="Q56:S56"/>
    <mergeCell ref="T56:V56"/>
    <mergeCell ref="B57:D57"/>
    <mergeCell ref="E57:G57"/>
    <mergeCell ref="H57:J57"/>
    <mergeCell ref="K57:M57"/>
    <mergeCell ref="N57:P57"/>
    <mergeCell ref="Q57:S57"/>
    <mergeCell ref="T57:V57"/>
    <mergeCell ref="B56:D56"/>
    <mergeCell ref="E56:G56"/>
    <mergeCell ref="H56:J56"/>
    <mergeCell ref="K56:M56"/>
    <mergeCell ref="N56:P56"/>
    <mergeCell ref="Q54:S54"/>
    <mergeCell ref="T54:V54"/>
    <mergeCell ref="B55:D55"/>
    <mergeCell ref="E55:G55"/>
    <mergeCell ref="H55:J55"/>
    <mergeCell ref="K55:M55"/>
    <mergeCell ref="N55:P55"/>
    <mergeCell ref="Q55:S55"/>
    <mergeCell ref="T55:V55"/>
    <mergeCell ref="B54:D54"/>
    <mergeCell ref="E54:G54"/>
    <mergeCell ref="H54:J54"/>
    <mergeCell ref="K54:M54"/>
    <mergeCell ref="N54:P54"/>
    <mergeCell ref="Q52:S52"/>
    <mergeCell ref="T52:V52"/>
    <mergeCell ref="B53:D53"/>
    <mergeCell ref="E53:G53"/>
    <mergeCell ref="H53:J53"/>
    <mergeCell ref="K53:M53"/>
    <mergeCell ref="N53:P53"/>
    <mergeCell ref="Q53:S53"/>
    <mergeCell ref="T53:V53"/>
    <mergeCell ref="B52:D52"/>
    <mergeCell ref="E52:G52"/>
    <mergeCell ref="H52:J52"/>
    <mergeCell ref="K52:M52"/>
    <mergeCell ref="N52:P52"/>
    <mergeCell ref="Q50:S50"/>
    <mergeCell ref="T50:V50"/>
    <mergeCell ref="B51:D51"/>
    <mergeCell ref="E51:G51"/>
    <mergeCell ref="H51:J51"/>
    <mergeCell ref="K51:M51"/>
    <mergeCell ref="N51:P51"/>
    <mergeCell ref="Q51:S51"/>
    <mergeCell ref="T51:V51"/>
    <mergeCell ref="B50:D50"/>
    <mergeCell ref="E50:G50"/>
    <mergeCell ref="H50:J50"/>
    <mergeCell ref="K50:M50"/>
    <mergeCell ref="N50:P50"/>
    <mergeCell ref="Q48:S48"/>
    <mergeCell ref="T48:V48"/>
    <mergeCell ref="B49:D49"/>
    <mergeCell ref="E49:G49"/>
    <mergeCell ref="H49:J49"/>
    <mergeCell ref="K49:M49"/>
    <mergeCell ref="N49:P49"/>
    <mergeCell ref="Q49:S49"/>
    <mergeCell ref="T49:V49"/>
    <mergeCell ref="B48:D48"/>
    <mergeCell ref="E48:G48"/>
    <mergeCell ref="H48:J48"/>
    <mergeCell ref="K48:M48"/>
    <mergeCell ref="N48:P48"/>
    <mergeCell ref="K47:M47"/>
    <mergeCell ref="N47:P47"/>
    <mergeCell ref="Q47:S47"/>
    <mergeCell ref="T47:V47"/>
    <mergeCell ref="H46:J46"/>
    <mergeCell ref="K46:M46"/>
    <mergeCell ref="N46:P46"/>
    <mergeCell ref="Q46:S46"/>
    <mergeCell ref="T46:V46"/>
    <mergeCell ref="K45:M45"/>
    <mergeCell ref="N45:P45"/>
    <mergeCell ref="Q45:S45"/>
    <mergeCell ref="T45:V45"/>
    <mergeCell ref="H44:J44"/>
    <mergeCell ref="K44:M44"/>
    <mergeCell ref="N44:P44"/>
    <mergeCell ref="Q44:S44"/>
    <mergeCell ref="T44:V44"/>
    <mergeCell ref="K43:M43"/>
    <mergeCell ref="N43:P43"/>
    <mergeCell ref="Q43:S43"/>
    <mergeCell ref="T43:V43"/>
    <mergeCell ref="N41:P41"/>
    <mergeCell ref="Q41:S41"/>
    <mergeCell ref="T41:V41"/>
    <mergeCell ref="K42:M42"/>
    <mergeCell ref="N42:P42"/>
    <mergeCell ref="Q42:S42"/>
    <mergeCell ref="T42:V42"/>
    <mergeCell ref="K41:M41"/>
    <mergeCell ref="A30:A33"/>
    <mergeCell ref="B30:B33"/>
    <mergeCell ref="C30:C33"/>
    <mergeCell ref="B47:D47"/>
    <mergeCell ref="E47:G47"/>
    <mergeCell ref="B42:D42"/>
    <mergeCell ref="E42:G42"/>
    <mergeCell ref="H42:J42"/>
    <mergeCell ref="B41:D41"/>
    <mergeCell ref="E41:G41"/>
    <mergeCell ref="B43:D43"/>
    <mergeCell ref="E43:G43"/>
    <mergeCell ref="H43:J43"/>
    <mergeCell ref="H41:J41"/>
    <mergeCell ref="H45:J45"/>
    <mergeCell ref="H47:J47"/>
    <mergeCell ref="B2:C2"/>
    <mergeCell ref="D2:E2"/>
    <mergeCell ref="B1:E1"/>
    <mergeCell ref="B44:D44"/>
    <mergeCell ref="E44:G44"/>
    <mergeCell ref="B45:D45"/>
    <mergeCell ref="E45:G45"/>
    <mergeCell ref="B46:D46"/>
    <mergeCell ref="E46:G46"/>
  </mergeCells>
  <dataValidations count="8">
    <dataValidation type="list" allowBlank="1" showInputMessage="1" showErrorMessage="1" sqref="B24:B28 B30">
      <formula1>ETATDOSSIER</formula1>
    </dataValidation>
    <dataValidation type="list" allowBlank="1" showInputMessage="1" showErrorMessage="1" sqref="A24:A28">
      <formula1>BANQUE</formula1>
    </dataValidation>
    <dataValidation type="list" allowBlank="1" showInputMessage="1" showErrorMessage="1" sqref="B17">
      <formula1>ETATPROJET</formula1>
    </dataValidation>
    <dataValidation type="list" allowBlank="1" showInputMessage="1" showErrorMessage="1" sqref="B18">
      <formula1>COMMERCIAL</formula1>
    </dataValidation>
    <dataValidation type="list" allowBlank="1" showInputMessage="1" showErrorMessage="1" sqref="B19">
      <formula1>APPORTEUR</formula1>
    </dataValidation>
    <dataValidation type="list" allowBlank="1" showInputMessage="1" showErrorMessage="1" sqref="C5 E5">
      <formula1>CIVIL</formula1>
    </dataValidation>
    <dataValidation type="list" allowBlank="1" showInputMessage="1" showErrorMessage="1" sqref="B15">
      <formula1>TYPEOPERATION</formula1>
    </dataValidation>
    <dataValidation type="list" allowBlank="1" showInputMessage="1" showErrorMessage="1" sqref="B16">
      <formula1>USAGELOGEMENT</formula1>
    </dataValidation>
  </dataValidations>
  <pageMargins left="0.70866141732283472" right="0.70866141732283472" top="0.74803149606299213" bottom="0.74803149606299213" header="0.31496062992125984" footer="0.31496062992125984"/>
  <pageSetup paperSize="9" orientation="landscape" horizont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69"/>
  <sheetViews>
    <sheetView topLeftCell="A4" zoomScaleNormal="100" workbookViewId="0">
      <selection activeCell="C20" sqref="C20"/>
    </sheetView>
  </sheetViews>
  <sheetFormatPr baseColWidth="10" defaultColWidth="14.140625" defaultRowHeight="16.5" customHeight="1"/>
  <cols>
    <col min="1" max="1" width="15" style="95" customWidth="1"/>
    <col min="2" max="2" width="17.140625" style="95" customWidth="1"/>
    <col min="3" max="4" width="14.28515625" style="95" bestFit="1" customWidth="1"/>
    <col min="5" max="5" width="9.5703125" style="95" customWidth="1"/>
    <col min="6" max="6" width="20" style="95" customWidth="1"/>
    <col min="7" max="8" width="14.140625" style="95"/>
    <col min="9" max="9" width="20" style="95" customWidth="1"/>
    <col min="10" max="10" width="14.7109375" style="95" customWidth="1"/>
    <col min="11" max="16384" width="14.140625" style="95"/>
  </cols>
  <sheetData>
    <row r="1" spans="1:10" ht="16.5" customHeight="1">
      <c r="A1" s="97"/>
      <c r="B1" s="97"/>
      <c r="C1" s="97"/>
      <c r="D1" s="97"/>
      <c r="E1" s="97"/>
      <c r="F1" s="97"/>
      <c r="G1" s="97"/>
      <c r="H1" s="97"/>
      <c r="I1" s="97"/>
      <c r="J1" s="98"/>
    </row>
    <row r="2" spans="1:10" ht="30" customHeight="1">
      <c r="A2" s="97"/>
      <c r="B2" s="97"/>
      <c r="C2" s="98"/>
      <c r="D2" s="98"/>
      <c r="E2" s="99" t="s">
        <v>107</v>
      </c>
      <c r="F2" s="100"/>
      <c r="G2" s="100"/>
      <c r="H2" s="100"/>
      <c r="I2" s="100"/>
      <c r="J2" s="98"/>
    </row>
    <row r="3" spans="1:10" ht="24.75" customHeight="1">
      <c r="A3" s="97"/>
      <c r="B3" s="97"/>
      <c r="C3" s="97"/>
      <c r="D3" s="98"/>
      <c r="E3" s="100"/>
      <c r="F3" s="100"/>
      <c r="G3" s="100"/>
      <c r="H3" s="101" t="s">
        <v>108</v>
      </c>
      <c r="I3" s="96"/>
      <c r="J3" s="98"/>
    </row>
    <row r="4" spans="1:10" ht="16.5" customHeight="1">
      <c r="A4" s="97"/>
      <c r="B4" s="97"/>
      <c r="C4" s="97"/>
      <c r="D4" s="97"/>
      <c r="E4" s="97"/>
      <c r="F4" s="97"/>
      <c r="G4" s="97"/>
      <c r="H4" s="97"/>
      <c r="I4" s="97"/>
      <c r="J4" s="98"/>
    </row>
    <row r="5" spans="1:10" ht="16.5" customHeight="1">
      <c r="A5" s="97"/>
      <c r="B5" s="97"/>
      <c r="C5" s="97"/>
      <c r="D5" s="97"/>
      <c r="E5" s="97"/>
      <c r="F5" s="97"/>
      <c r="G5" s="97"/>
      <c r="H5" s="97"/>
      <c r="I5" s="97"/>
      <c r="J5" s="98"/>
    </row>
    <row r="6" spans="1:10" ht="16.5" customHeight="1">
      <c r="A6" s="97"/>
      <c r="B6" s="97"/>
      <c r="C6" s="97"/>
      <c r="D6" s="97"/>
      <c r="E6" s="97"/>
      <c r="F6" s="97"/>
      <c r="G6" s="97"/>
      <c r="H6" s="97"/>
      <c r="I6" s="97"/>
      <c r="J6" s="98"/>
    </row>
    <row r="7" spans="1:10" ht="16.5" customHeight="1">
      <c r="A7" s="97"/>
      <c r="B7" s="97"/>
      <c r="C7" s="97"/>
      <c r="D7" s="97"/>
      <c r="E7" s="97"/>
      <c r="F7" s="97"/>
      <c r="G7" s="97"/>
      <c r="H7" s="97"/>
      <c r="I7" s="97"/>
      <c r="J7" s="98"/>
    </row>
    <row r="8" spans="1:10" ht="16.5" customHeight="1">
      <c r="A8" s="102"/>
      <c r="B8" s="97"/>
      <c r="C8" s="97"/>
      <c r="D8" s="97"/>
      <c r="E8" s="97"/>
      <c r="F8" s="97"/>
      <c r="G8" s="97"/>
      <c r="H8" s="97"/>
      <c r="I8" s="97"/>
      <c r="J8" s="98"/>
    </row>
    <row r="9" spans="1:10" ht="16.5" customHeight="1">
      <c r="A9" s="102"/>
      <c r="B9" s="97"/>
      <c r="C9" s="97"/>
      <c r="D9" s="103"/>
      <c r="E9" s="104"/>
      <c r="F9" s="97"/>
      <c r="G9" s="102" t="str">
        <f>CONCATENATE(Fact.Honoraires!E9,)</f>
        <v xml:space="preserve">  </v>
      </c>
      <c r="H9" s="97"/>
      <c r="I9" s="97"/>
      <c r="J9" s="98"/>
    </row>
    <row r="10" spans="1:10" ht="16.5" customHeight="1">
      <c r="A10" s="97"/>
      <c r="B10" s="97"/>
      <c r="C10" s="105"/>
      <c r="D10" s="103"/>
      <c r="E10" s="104"/>
      <c r="F10" s="97"/>
      <c r="G10" s="102" t="str">
        <f>CONCATENATE(Fact.Honoraires!E10)</f>
        <v xml:space="preserve">  </v>
      </c>
      <c r="H10" s="97"/>
      <c r="I10" s="106"/>
      <c r="J10" s="98"/>
    </row>
    <row r="11" spans="1:10" ht="16.5" customHeight="1">
      <c r="A11" s="97"/>
      <c r="B11" s="97"/>
      <c r="C11" s="97"/>
      <c r="D11" s="103"/>
      <c r="E11" s="104"/>
      <c r="F11" s="97"/>
      <c r="G11" s="97"/>
      <c r="H11" s="97"/>
      <c r="I11" s="107"/>
      <c r="J11" s="98"/>
    </row>
    <row r="12" spans="1:10" ht="16.5" customHeight="1">
      <c r="A12" s="97"/>
      <c r="B12" s="97"/>
      <c r="C12" s="97"/>
      <c r="D12" s="103"/>
      <c r="E12" s="104"/>
      <c r="F12" s="97"/>
      <c r="G12" s="108">
        <f>'Tableau de bord'!C7</f>
        <v>0</v>
      </c>
      <c r="H12" s="97"/>
      <c r="I12" s="97"/>
      <c r="J12" s="98"/>
    </row>
    <row r="13" spans="1:10" ht="16.5" customHeight="1">
      <c r="A13" s="97"/>
      <c r="B13" s="97"/>
      <c r="C13" s="97"/>
      <c r="D13" s="103"/>
      <c r="E13" s="104"/>
      <c r="F13" s="97"/>
      <c r="G13" s="97"/>
      <c r="H13" s="97"/>
      <c r="I13" s="97"/>
      <c r="J13" s="98"/>
    </row>
    <row r="14" spans="1:10" ht="16.5" customHeight="1">
      <c r="A14" s="97"/>
      <c r="B14" s="97"/>
      <c r="C14" s="97"/>
      <c r="D14" s="103"/>
      <c r="E14" s="104"/>
      <c r="F14" s="97"/>
      <c r="G14" s="109" t="str">
        <f>CONCATENATE('Tableau de bord'!$C$8," ",'Tableau de bord'!$C$9)</f>
        <v xml:space="preserve"> </v>
      </c>
      <c r="H14" s="97"/>
      <c r="I14" s="97"/>
      <c r="J14" s="98"/>
    </row>
    <row r="15" spans="1:10" ht="16.5" customHeight="1">
      <c r="A15" s="97"/>
      <c r="B15" s="97"/>
      <c r="C15" s="97"/>
      <c r="D15" s="103"/>
      <c r="E15" s="104"/>
      <c r="F15" s="97"/>
      <c r="G15" s="97"/>
      <c r="H15" s="97"/>
      <c r="I15" s="97"/>
      <c r="J15" s="98"/>
    </row>
    <row r="16" spans="1:10" ht="16.5" customHeight="1">
      <c r="A16" s="97"/>
      <c r="B16" s="97"/>
      <c r="C16" s="97"/>
      <c r="D16" s="103"/>
      <c r="E16" s="103"/>
      <c r="F16" s="97"/>
      <c r="G16" s="97"/>
      <c r="H16" s="97"/>
      <c r="I16" s="97"/>
      <c r="J16" s="98"/>
    </row>
    <row r="17" spans="1:10" ht="16.5" customHeight="1">
      <c r="A17" s="97"/>
      <c r="B17" s="97"/>
      <c r="C17" s="97"/>
      <c r="D17" s="97"/>
      <c r="E17" s="103"/>
      <c r="F17" s="97"/>
      <c r="G17" s="97"/>
      <c r="H17" s="97"/>
      <c r="I17" s="97"/>
      <c r="J17" s="98"/>
    </row>
    <row r="18" spans="1:10" ht="16.5" customHeight="1">
      <c r="A18" s="102" t="s">
        <v>109</v>
      </c>
      <c r="B18" s="97"/>
      <c r="C18" s="110"/>
      <c r="D18" s="110"/>
      <c r="E18" s="110"/>
      <c r="F18" s="110"/>
      <c r="G18" s="110"/>
      <c r="H18" s="110"/>
      <c r="I18" s="110"/>
      <c r="J18" s="98"/>
    </row>
    <row r="19" spans="1:10" ht="16.5" customHeight="1">
      <c r="A19" s="111"/>
      <c r="B19" s="97"/>
      <c r="C19" s="97"/>
      <c r="D19" s="97"/>
      <c r="E19" s="97"/>
      <c r="F19" s="97"/>
      <c r="G19" s="97"/>
      <c r="H19" s="97"/>
      <c r="I19" s="97"/>
      <c r="J19" s="98"/>
    </row>
    <row r="20" spans="1:10" ht="16.5" customHeight="1">
      <c r="A20" s="102" t="s">
        <v>176</v>
      </c>
      <c r="B20" s="97"/>
      <c r="C20" s="97"/>
      <c r="D20" s="97"/>
      <c r="E20" s="97"/>
      <c r="F20" s="97"/>
      <c r="G20" s="97"/>
      <c r="H20" s="97"/>
      <c r="I20" s="97"/>
      <c r="J20" s="98"/>
    </row>
    <row r="21" spans="1:10" ht="16.5" customHeight="1">
      <c r="A21" s="97" t="str">
        <f>CONCATENATE("bancaire ou financier une offre de prêt pour un montant envisagé de : "," ",'Tableau de bord'!G14," ","Euros")</f>
        <v>bancaire ou financier une offre de prêt pour un montant envisagé de :   Euros</v>
      </c>
      <c r="B21" s="97"/>
      <c r="C21" s="112"/>
      <c r="D21" s="97"/>
      <c r="E21" s="97"/>
      <c r="F21" s="97"/>
      <c r="G21" s="97"/>
      <c r="H21" s="97"/>
      <c r="I21" s="97"/>
      <c r="J21" s="98"/>
    </row>
    <row r="22" spans="1:10" ht="16.5" customHeight="1">
      <c r="A22" s="97"/>
      <c r="B22" s="97"/>
      <c r="C22" s="97"/>
      <c r="D22" s="97"/>
      <c r="E22" s="97"/>
      <c r="F22" s="97"/>
      <c r="G22" s="97"/>
      <c r="H22" s="97"/>
      <c r="I22" s="97"/>
      <c r="J22" s="98"/>
    </row>
    <row r="23" spans="1:10" ht="16.5" customHeight="1">
      <c r="A23" s="97" t="s">
        <v>177</v>
      </c>
      <c r="B23" s="97"/>
      <c r="C23" s="97"/>
      <c r="D23" s="97"/>
      <c r="E23" s="97"/>
      <c r="F23" s="97"/>
      <c r="G23" s="97"/>
      <c r="H23" s="97"/>
      <c r="I23" s="97"/>
      <c r="J23" s="98"/>
    </row>
    <row r="24" spans="1:10" ht="16.5" customHeight="1">
      <c r="A24" s="109" t="s">
        <v>178</v>
      </c>
      <c r="B24" s="97"/>
      <c r="C24" s="97"/>
      <c r="D24" s="97"/>
      <c r="E24" s="97"/>
      <c r="F24" s="97"/>
      <c r="G24" s="97"/>
      <c r="H24" s="97"/>
      <c r="I24" s="97"/>
      <c r="J24" s="98"/>
    </row>
    <row r="25" spans="1:10" ht="16.5" customHeight="1">
      <c r="A25" s="97"/>
      <c r="B25" s="97"/>
      <c r="C25" s="97"/>
      <c r="D25" s="97"/>
      <c r="E25" s="97"/>
      <c r="F25" s="97"/>
      <c r="G25" s="97"/>
      <c r="H25" s="97"/>
      <c r="I25" s="97"/>
      <c r="J25" s="98"/>
    </row>
    <row r="26" spans="1:10" ht="16.5" customHeight="1">
      <c r="A26" s="170" t="s">
        <v>110</v>
      </c>
      <c r="B26" s="170"/>
      <c r="C26" s="170"/>
      <c r="D26" s="97"/>
      <c r="E26" s="97"/>
      <c r="F26" s="97"/>
      <c r="G26" s="97"/>
      <c r="H26" s="97"/>
      <c r="I26" s="97"/>
      <c r="J26" s="98"/>
    </row>
    <row r="27" spans="1:10" ht="16.5" customHeight="1">
      <c r="A27" s="97" t="s">
        <v>111</v>
      </c>
      <c r="B27" s="113"/>
      <c r="C27" s="113"/>
      <c r="D27" s="113"/>
      <c r="E27" s="97"/>
      <c r="F27" s="97"/>
      <c r="G27" s="97"/>
      <c r="H27" s="97"/>
      <c r="I27" s="97"/>
      <c r="J27" s="98"/>
    </row>
    <row r="28" spans="1:10" ht="16.5" customHeight="1">
      <c r="A28" s="97" t="s">
        <v>118</v>
      </c>
      <c r="B28" s="113"/>
      <c r="C28" s="113"/>
      <c r="D28" s="113"/>
      <c r="E28" s="97"/>
      <c r="F28" s="97"/>
      <c r="G28" s="97"/>
      <c r="H28" s="97"/>
      <c r="I28" s="97"/>
      <c r="J28" s="98"/>
    </row>
    <row r="29" spans="1:10" ht="16.5" customHeight="1">
      <c r="A29" s="97" t="s">
        <v>119</v>
      </c>
      <c r="B29" s="113"/>
      <c r="C29" s="113"/>
      <c r="D29" s="113"/>
      <c r="E29" s="97"/>
      <c r="F29" s="97"/>
      <c r="G29" s="97"/>
      <c r="H29" s="97"/>
      <c r="I29" s="97"/>
      <c r="J29" s="98"/>
    </row>
    <row r="30" spans="1:10" ht="16.5" customHeight="1">
      <c r="A30" s="102" t="s">
        <v>112</v>
      </c>
      <c r="B30" s="114"/>
      <c r="C30" s="114"/>
      <c r="D30" s="113"/>
      <c r="E30" s="97"/>
      <c r="F30" s="97"/>
      <c r="G30" s="97"/>
      <c r="H30" s="97"/>
      <c r="I30" s="97"/>
      <c r="J30" s="98"/>
    </row>
    <row r="31" spans="1:10" ht="16.5" customHeight="1">
      <c r="A31" s="97" t="s">
        <v>113</v>
      </c>
      <c r="B31" s="113"/>
      <c r="C31" s="113"/>
      <c r="D31" s="113"/>
      <c r="E31" s="97"/>
      <c r="F31" s="97"/>
      <c r="G31" s="97"/>
      <c r="H31" s="97"/>
      <c r="I31" s="97"/>
      <c r="J31" s="98"/>
    </row>
    <row r="32" spans="1:10" ht="16.5" customHeight="1">
      <c r="A32" s="97" t="s">
        <v>120</v>
      </c>
      <c r="B32" s="113"/>
      <c r="C32" s="113"/>
      <c r="D32" s="113"/>
      <c r="E32" s="97"/>
      <c r="F32" s="97"/>
      <c r="G32" s="97"/>
      <c r="H32" s="97"/>
      <c r="I32" s="97"/>
      <c r="J32" s="98"/>
    </row>
    <row r="33" spans="1:10" ht="16.5" customHeight="1">
      <c r="A33" s="97" t="s">
        <v>121</v>
      </c>
      <c r="B33" s="113"/>
      <c r="C33" s="113"/>
      <c r="D33" s="113"/>
      <c r="E33" s="97"/>
      <c r="F33" s="97"/>
      <c r="G33" s="97"/>
      <c r="H33" s="97"/>
      <c r="I33" s="97"/>
      <c r="J33" s="98"/>
    </row>
    <row r="34" spans="1:10" ht="16.5" customHeight="1">
      <c r="A34" s="97" t="s">
        <v>122</v>
      </c>
      <c r="B34" s="113"/>
      <c r="C34" s="113"/>
      <c r="D34" s="113"/>
      <c r="E34" s="97"/>
      <c r="F34" s="97"/>
      <c r="G34" s="97"/>
      <c r="H34" s="97"/>
      <c r="I34" s="97"/>
      <c r="J34" s="98"/>
    </row>
    <row r="35" spans="1:10" ht="16.5" customHeight="1">
      <c r="A35" s="97"/>
      <c r="B35" s="113"/>
      <c r="C35" s="113"/>
      <c r="D35" s="113"/>
      <c r="E35" s="97"/>
      <c r="F35" s="97"/>
      <c r="G35" s="97"/>
      <c r="H35" s="97"/>
      <c r="I35" s="97"/>
      <c r="J35" s="98"/>
    </row>
    <row r="36" spans="1:10" ht="16.5" customHeight="1">
      <c r="A36" s="97" t="s">
        <v>179</v>
      </c>
      <c r="B36" s="113"/>
      <c r="C36" s="113"/>
      <c r="D36" s="113"/>
      <c r="E36" s="97"/>
      <c r="F36" s="97"/>
      <c r="G36" s="97"/>
      <c r="H36" s="97"/>
      <c r="I36" s="97"/>
      <c r="J36" s="98"/>
    </row>
    <row r="37" spans="1:10" ht="16.5" customHeight="1">
      <c r="A37" s="97" t="s">
        <v>180</v>
      </c>
      <c r="B37" s="113"/>
      <c r="C37" s="113"/>
      <c r="D37" s="113"/>
      <c r="E37" s="97"/>
      <c r="F37" s="97"/>
      <c r="G37" s="97"/>
      <c r="H37" s="97"/>
      <c r="I37" s="97"/>
      <c r="J37" s="98"/>
    </row>
    <row r="38" spans="1:10" ht="16.5" customHeight="1">
      <c r="A38" s="97" t="s">
        <v>181</v>
      </c>
      <c r="B38" s="113"/>
      <c r="C38" s="113"/>
      <c r="D38" s="113"/>
      <c r="E38" s="97"/>
      <c r="F38" s="97"/>
      <c r="G38" s="97"/>
      <c r="H38" s="97"/>
      <c r="I38" s="97"/>
      <c r="J38" s="98"/>
    </row>
    <row r="39" spans="1:10" ht="16.5" customHeight="1">
      <c r="A39" s="97" t="s">
        <v>182</v>
      </c>
      <c r="B39" s="113"/>
      <c r="C39" s="113"/>
      <c r="D39" s="113"/>
      <c r="E39" s="97"/>
      <c r="F39" s="97"/>
      <c r="G39" s="97"/>
      <c r="H39" s="97"/>
      <c r="I39" s="97"/>
      <c r="J39" s="98"/>
    </row>
    <row r="40" spans="1:10" ht="16.5" customHeight="1">
      <c r="A40" s="97"/>
      <c r="B40" s="113"/>
      <c r="C40" s="113"/>
      <c r="D40" s="113"/>
      <c r="E40" s="97"/>
      <c r="F40" s="97"/>
      <c r="G40" s="97"/>
      <c r="H40" s="97"/>
      <c r="I40" s="97"/>
      <c r="J40" s="98"/>
    </row>
    <row r="41" spans="1:10" ht="16.5" customHeight="1">
      <c r="A41" s="97" t="s">
        <v>188</v>
      </c>
      <c r="B41" s="113"/>
      <c r="C41" s="113"/>
      <c r="D41" s="113"/>
      <c r="E41" s="97"/>
      <c r="F41" s="97"/>
      <c r="G41" s="97"/>
      <c r="H41" s="97"/>
      <c r="I41" s="97"/>
      <c r="J41" s="98"/>
    </row>
    <row r="42" spans="1:10" ht="16.5" customHeight="1">
      <c r="A42" s="97" t="s">
        <v>189</v>
      </c>
      <c r="B42" s="113"/>
      <c r="C42" s="113"/>
      <c r="D42" s="113"/>
      <c r="E42" s="97"/>
      <c r="F42" s="97"/>
      <c r="G42" s="97"/>
      <c r="H42" s="97"/>
      <c r="I42" s="97"/>
      <c r="J42" s="98"/>
    </row>
    <row r="43" spans="1:10" ht="16.5" customHeight="1">
      <c r="A43" s="97" t="str">
        <f>CONCATENATE("En contrepartie de sa mission réalisée, le Mandataire percevra une rémunération fixée à :"," (",'Tableau de bord'!H15,"€"," )")</f>
        <v>En contrepartie de sa mission réalisée, le Mandataire percevra une rémunération fixée à : (€ )</v>
      </c>
      <c r="B43" s="113"/>
      <c r="C43" s="113"/>
      <c r="D43" s="113"/>
      <c r="E43" s="97"/>
      <c r="F43" s="97"/>
      <c r="G43" s="97"/>
      <c r="H43" s="97"/>
      <c r="I43" s="97"/>
      <c r="J43" s="98"/>
    </row>
    <row r="44" spans="1:10" ht="16.5" customHeight="1">
      <c r="A44" s="97"/>
      <c r="B44" s="113"/>
      <c r="C44" s="113"/>
      <c r="D44" s="113"/>
      <c r="E44" s="97"/>
      <c r="F44" s="97"/>
      <c r="G44" s="97"/>
      <c r="H44" s="97"/>
      <c r="I44" s="97"/>
      <c r="J44" s="98"/>
    </row>
    <row r="45" spans="1:10" ht="16.5" customHeight="1">
      <c r="A45" s="97" t="s">
        <v>114</v>
      </c>
      <c r="B45" s="115"/>
      <c r="C45" s="113"/>
      <c r="D45" s="113"/>
      <c r="E45" s="97"/>
      <c r="F45" s="97"/>
      <c r="G45" s="97"/>
      <c r="H45" s="97"/>
      <c r="I45" s="97"/>
      <c r="J45" s="98"/>
    </row>
    <row r="46" spans="1:10" ht="16.5" customHeight="1">
      <c r="A46" s="97" t="s">
        <v>183</v>
      </c>
      <c r="B46" s="113"/>
      <c r="C46" s="113"/>
      <c r="D46" s="113"/>
      <c r="E46" s="97"/>
      <c r="F46" s="97"/>
      <c r="G46" s="97"/>
      <c r="H46" s="97"/>
      <c r="I46" s="97"/>
      <c r="J46" s="98"/>
    </row>
    <row r="47" spans="1:10" ht="16.5" customHeight="1">
      <c r="A47" s="97" t="s">
        <v>184</v>
      </c>
      <c r="B47" s="113"/>
      <c r="C47" s="113"/>
      <c r="D47" s="113"/>
      <c r="E47" s="97"/>
      <c r="F47" s="97"/>
      <c r="G47" s="97"/>
      <c r="H47" s="97"/>
      <c r="I47" s="97"/>
      <c r="J47" s="98"/>
    </row>
    <row r="48" spans="1:10" ht="16.5" customHeight="1">
      <c r="A48" s="97"/>
      <c r="B48" s="113"/>
      <c r="C48" s="113"/>
      <c r="D48" s="113"/>
      <c r="E48" s="97"/>
      <c r="F48" s="97"/>
      <c r="G48" s="97"/>
      <c r="H48" s="97"/>
      <c r="I48" s="97"/>
      <c r="J48" s="98"/>
    </row>
    <row r="49" spans="1:10" ht="16.5" customHeight="1">
      <c r="A49" s="97" t="s">
        <v>115</v>
      </c>
      <c r="B49" s="113"/>
      <c r="C49" s="113"/>
      <c r="D49" s="113"/>
      <c r="E49" s="97"/>
      <c r="F49" s="97"/>
      <c r="G49" s="97"/>
      <c r="H49" s="97"/>
      <c r="I49" s="97"/>
      <c r="J49" s="98"/>
    </row>
    <row r="50" spans="1:10" ht="16.5" customHeight="1">
      <c r="A50" s="97"/>
      <c r="B50" s="113"/>
      <c r="C50" s="113"/>
      <c r="D50" s="113"/>
      <c r="E50" s="97"/>
      <c r="F50" s="97"/>
      <c r="G50" s="97"/>
      <c r="H50" s="97"/>
      <c r="I50" s="97"/>
      <c r="J50" s="98"/>
    </row>
    <row r="51" spans="1:10" ht="16.5" customHeight="1">
      <c r="A51" s="97" t="str">
        <f>CONCATENATE("Fait à  Voisins le Bretonneux, le"," ",TEXT('Tableau de bord'!F15,"jj/mm/aaaa"))</f>
        <v>Fait à  Voisins le Bretonneux, le 00/01/1900</v>
      </c>
      <c r="B51" s="113"/>
      <c r="C51" s="113"/>
      <c r="D51" s="113"/>
      <c r="E51" s="97"/>
      <c r="F51" s="97"/>
      <c r="G51" s="97"/>
      <c r="H51" s="97"/>
      <c r="I51" s="97"/>
      <c r="J51" s="98"/>
    </row>
    <row r="52" spans="1:10" ht="16.5" customHeight="1">
      <c r="A52" s="97" t="s">
        <v>116</v>
      </c>
      <c r="B52" s="113"/>
      <c r="C52" s="113"/>
      <c r="D52" s="113"/>
      <c r="E52" s="97"/>
      <c r="F52" s="97"/>
      <c r="G52" s="97"/>
      <c r="H52" s="97"/>
      <c r="I52" s="97"/>
      <c r="J52" s="98"/>
    </row>
    <row r="53" spans="1:10" ht="16.5" customHeight="1">
      <c r="A53" s="97"/>
      <c r="B53" s="113"/>
      <c r="C53" s="113"/>
      <c r="D53" s="113"/>
      <c r="E53" s="97"/>
      <c r="F53" s="97"/>
      <c r="G53" s="97"/>
      <c r="H53" s="97"/>
      <c r="I53" s="97"/>
      <c r="J53" s="98"/>
    </row>
    <row r="54" spans="1:10" ht="16.5" customHeight="1">
      <c r="A54" s="97"/>
      <c r="B54" s="113"/>
      <c r="C54" s="113"/>
      <c r="D54" s="113"/>
      <c r="E54" s="97"/>
      <c r="F54" s="97"/>
      <c r="G54" s="97"/>
      <c r="H54" s="97"/>
      <c r="I54" s="97"/>
      <c r="J54" s="98"/>
    </row>
    <row r="55" spans="1:10" ht="16.5" customHeight="1">
      <c r="A55" s="97" t="s">
        <v>117</v>
      </c>
      <c r="B55" s="113"/>
      <c r="C55" s="113"/>
      <c r="D55" s="97"/>
      <c r="E55" s="97"/>
      <c r="F55" s="97"/>
      <c r="G55" s="98"/>
      <c r="H55" s="113" t="s">
        <v>185</v>
      </c>
      <c r="I55" s="97"/>
      <c r="J55" s="98"/>
    </row>
    <row r="56" spans="1:10" ht="16.5" customHeight="1">
      <c r="A56" s="116" t="s">
        <v>186</v>
      </c>
      <c r="B56" s="113"/>
      <c r="C56" s="113"/>
      <c r="D56" s="113"/>
      <c r="E56" s="97"/>
      <c r="F56" s="97"/>
      <c r="G56" s="97"/>
      <c r="H56" s="98" t="s">
        <v>187</v>
      </c>
      <c r="I56" s="97"/>
      <c r="J56" s="98"/>
    </row>
    <row r="57" spans="1:10" ht="16.5" customHeight="1">
      <c r="A57" s="97"/>
      <c r="B57" s="97"/>
      <c r="C57" s="97"/>
      <c r="D57" s="97"/>
      <c r="E57" s="102"/>
      <c r="F57" s="97"/>
      <c r="G57" s="97"/>
      <c r="H57" s="97"/>
      <c r="I57" s="97"/>
      <c r="J57" s="98"/>
    </row>
    <row r="58" spans="1:10" ht="16.5" customHeight="1">
      <c r="A58" s="97"/>
      <c r="B58" s="97"/>
      <c r="C58" s="97"/>
      <c r="D58" s="97"/>
      <c r="E58" s="102"/>
      <c r="F58" s="97"/>
      <c r="G58" s="97"/>
      <c r="H58" s="97"/>
      <c r="I58" s="97"/>
      <c r="J58" s="98"/>
    </row>
    <row r="59" spans="1:10" ht="16.5" customHeight="1">
      <c r="A59" s="97"/>
      <c r="B59" s="97"/>
      <c r="C59" s="97"/>
      <c r="D59" s="97"/>
      <c r="E59" s="97"/>
      <c r="F59" s="97"/>
      <c r="G59" s="97"/>
      <c r="H59" s="97"/>
      <c r="I59" s="97"/>
      <c r="J59" s="98"/>
    </row>
    <row r="60" spans="1:10" ht="16.5" customHeight="1">
      <c r="A60" s="97"/>
      <c r="B60" s="109"/>
      <c r="C60" s="97"/>
      <c r="D60" s="97"/>
      <c r="E60" s="97"/>
      <c r="F60" s="97"/>
      <c r="G60" s="97"/>
      <c r="H60" s="97"/>
      <c r="I60" s="97"/>
      <c r="J60" s="98"/>
    </row>
    <row r="61" spans="1:10" ht="16.5" customHeight="1">
      <c r="A61" s="97"/>
      <c r="B61" s="97"/>
      <c r="C61" s="97"/>
      <c r="D61" s="97"/>
      <c r="E61" s="97"/>
      <c r="F61" s="97"/>
      <c r="G61" s="97"/>
      <c r="H61" s="97"/>
      <c r="I61" s="97"/>
      <c r="J61" s="98"/>
    </row>
    <row r="62" spans="1:10" ht="16.5" customHeight="1">
      <c r="A62" s="97"/>
      <c r="B62" s="97"/>
      <c r="C62" s="97"/>
      <c r="D62" s="97"/>
      <c r="E62" s="97"/>
      <c r="F62" s="97"/>
      <c r="G62" s="97"/>
      <c r="H62" s="97"/>
      <c r="I62" s="97"/>
      <c r="J62" s="98"/>
    </row>
    <row r="63" spans="1:10" ht="16.5" customHeight="1">
      <c r="A63" s="97"/>
      <c r="B63" s="97"/>
      <c r="C63" s="97"/>
      <c r="D63" s="97"/>
      <c r="E63" s="97"/>
      <c r="F63" s="97"/>
      <c r="G63" s="97"/>
      <c r="H63" s="97"/>
      <c r="I63" s="97"/>
      <c r="J63" s="98"/>
    </row>
    <row r="64" spans="1:10" ht="16.5" customHeight="1">
      <c r="A64" s="98"/>
      <c r="B64" s="98"/>
      <c r="C64" s="98"/>
      <c r="D64" s="98"/>
      <c r="E64" s="98"/>
      <c r="F64" s="98"/>
      <c r="G64" s="98"/>
      <c r="H64" s="98"/>
      <c r="I64" s="98"/>
      <c r="J64" s="98"/>
    </row>
    <row r="65" spans="1:10" ht="16.5" customHeight="1">
      <c r="A65" s="98"/>
      <c r="B65" s="98"/>
      <c r="C65" s="98"/>
      <c r="D65" s="98"/>
      <c r="E65" s="98"/>
      <c r="F65" s="98"/>
      <c r="G65" s="98"/>
      <c r="H65" s="98"/>
      <c r="I65" s="98"/>
      <c r="J65" s="98"/>
    </row>
    <row r="66" spans="1:10" ht="16.5" customHeight="1">
      <c r="A66" s="98"/>
      <c r="B66" s="98"/>
      <c r="C66" s="98"/>
      <c r="D66" s="98"/>
      <c r="E66" s="98"/>
      <c r="F66" s="98"/>
      <c r="G66" s="98"/>
      <c r="H66" s="98"/>
      <c r="I66" s="98"/>
      <c r="J66" s="98"/>
    </row>
    <row r="67" spans="1:10" ht="16.5" customHeight="1">
      <c r="A67" s="98"/>
      <c r="B67" s="98"/>
      <c r="C67" s="98"/>
      <c r="D67" s="98"/>
      <c r="E67" s="98"/>
      <c r="F67" s="98"/>
      <c r="G67" s="98"/>
      <c r="H67" s="98"/>
      <c r="I67" s="98"/>
      <c r="J67" s="98"/>
    </row>
    <row r="68" spans="1:10" ht="16.5" customHeight="1">
      <c r="A68" s="98"/>
      <c r="B68" s="98"/>
      <c r="C68" s="98"/>
      <c r="D68" s="98"/>
      <c r="E68" s="98"/>
      <c r="F68" s="98"/>
      <c r="G68" s="98"/>
      <c r="H68" s="98"/>
      <c r="I68" s="98"/>
      <c r="J68" s="98"/>
    </row>
    <row r="69" spans="1:10" ht="16.5" customHeight="1">
      <c r="A69" s="98"/>
      <c r="B69" s="98"/>
      <c r="C69" s="98"/>
      <c r="D69" s="98"/>
      <c r="E69" s="98"/>
      <c r="F69" s="98"/>
      <c r="G69" s="98"/>
      <c r="H69" s="98"/>
      <c r="I69" s="98"/>
      <c r="J69" s="98"/>
    </row>
  </sheetData>
  <sheetProtection selectLockedCells="1"/>
  <mergeCells count="1">
    <mergeCell ref="A26:C26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H65"/>
  <sheetViews>
    <sheetView topLeftCell="A13" zoomScale="115" zoomScaleNormal="115" workbookViewId="0">
      <selection activeCell="B42" sqref="B42"/>
    </sheetView>
  </sheetViews>
  <sheetFormatPr baseColWidth="10" defaultColWidth="14.140625" defaultRowHeight="20.25" customHeight="1"/>
  <cols>
    <col min="1" max="2" width="21.85546875" style="32" customWidth="1"/>
    <col min="3" max="4" width="26.28515625" style="32" customWidth="1"/>
    <col min="5" max="5" width="11" style="32" customWidth="1"/>
    <col min="6" max="16384" width="14.140625" style="32"/>
  </cols>
  <sheetData>
    <row r="1" spans="1:8" ht="20.25" customHeight="1">
      <c r="A1" s="40"/>
      <c r="B1" s="40"/>
      <c r="C1" s="40"/>
      <c r="D1" s="40"/>
      <c r="E1" s="40"/>
      <c r="F1" s="40"/>
      <c r="G1" s="40"/>
    </row>
    <row r="2" spans="1:8" ht="20.25" customHeight="1">
      <c r="A2" s="40"/>
      <c r="B2" s="40"/>
      <c r="C2" s="40"/>
      <c r="D2" s="40"/>
      <c r="E2" s="40"/>
      <c r="F2" s="40"/>
      <c r="G2" s="40"/>
    </row>
    <row r="3" spans="1:8" ht="20.25" customHeight="1">
      <c r="A3" s="40"/>
      <c r="B3" s="40"/>
      <c r="C3" s="40"/>
      <c r="D3" s="40"/>
      <c r="E3" s="40"/>
      <c r="F3" s="40"/>
      <c r="G3" s="40"/>
    </row>
    <row r="4" spans="1:8" ht="20.25" customHeight="1">
      <c r="A4" s="40"/>
      <c r="B4" s="40"/>
      <c r="C4" s="40"/>
      <c r="D4" s="40"/>
      <c r="E4" s="40"/>
      <c r="F4" s="40"/>
      <c r="G4" s="40"/>
    </row>
    <row r="5" spans="1:8" ht="20.25" customHeight="1">
      <c r="A5" s="40"/>
      <c r="B5" s="40"/>
      <c r="C5" s="40"/>
      <c r="D5" s="40"/>
      <c r="E5" s="40"/>
      <c r="F5" s="40"/>
      <c r="G5" s="40"/>
    </row>
    <row r="6" spans="1:8" ht="20.25" customHeight="1">
      <c r="A6" s="40"/>
      <c r="B6" s="40"/>
      <c r="C6" s="40"/>
      <c r="D6" s="40"/>
      <c r="E6" s="40"/>
      <c r="F6" s="40"/>
      <c r="G6" s="40"/>
    </row>
    <row r="7" spans="1:8" ht="20.25" customHeight="1">
      <c r="A7" s="40"/>
      <c r="B7" s="40"/>
      <c r="C7" s="40"/>
      <c r="D7" s="40"/>
      <c r="E7" s="40"/>
      <c r="F7" s="40"/>
      <c r="G7" s="40"/>
    </row>
    <row r="8" spans="1:8" ht="20.25" customHeight="1">
      <c r="A8" s="40"/>
      <c r="B8" s="40"/>
      <c r="C8" s="40"/>
      <c r="D8" s="40"/>
      <c r="E8" s="40"/>
      <c r="F8" s="40"/>
      <c r="G8" s="40"/>
    </row>
    <row r="9" spans="1:8" ht="20.25" customHeight="1">
      <c r="A9" s="40"/>
      <c r="B9" s="41"/>
      <c r="C9" s="40"/>
      <c r="D9" s="40"/>
      <c r="E9" s="40" t="str">
        <f>CONCATENATE('Tableau de bord'!C5," ",'Tableau de bord'!C4," ",'Tableau de bord'!C3)</f>
        <v xml:space="preserve">  </v>
      </c>
      <c r="F9" s="40"/>
      <c r="G9" s="40"/>
      <c r="H9" s="33"/>
    </row>
    <row r="10" spans="1:8" ht="20.25" customHeight="1">
      <c r="A10" s="40"/>
      <c r="B10" s="40"/>
      <c r="C10" s="40"/>
      <c r="D10" s="40"/>
      <c r="E10" s="40" t="str">
        <f>CONCATENATE('Tableau de bord'!E5," ",'Tableau de bord'!E4," ",'Tableau de bord'!E3)</f>
        <v xml:space="preserve">  </v>
      </c>
      <c r="F10" s="40"/>
      <c r="G10" s="40"/>
      <c r="H10" s="34"/>
    </row>
    <row r="11" spans="1:8" ht="20.25" customHeight="1">
      <c r="A11" s="40"/>
      <c r="B11" s="40"/>
      <c r="C11" s="40"/>
      <c r="D11" s="40"/>
      <c r="E11" s="55">
        <f>'Tableau de bord'!C7</f>
        <v>0</v>
      </c>
      <c r="F11" s="45"/>
      <c r="G11" s="40"/>
    </row>
    <row r="12" spans="1:8" ht="20.25" customHeight="1">
      <c r="A12" s="40"/>
      <c r="B12" s="40"/>
      <c r="C12" s="40"/>
      <c r="D12" s="40"/>
      <c r="E12" s="40"/>
      <c r="F12" s="40"/>
      <c r="G12" s="40"/>
    </row>
    <row r="13" spans="1:8" ht="20.25" customHeight="1">
      <c r="A13" s="40"/>
      <c r="B13" s="40"/>
      <c r="C13" s="40"/>
      <c r="D13" s="40"/>
      <c r="E13" s="45" t="str">
        <f>CONCATENATE('Tableau de bord'!$C$8," ",'Tableau de bord'!$C$9)</f>
        <v xml:space="preserve"> </v>
      </c>
      <c r="F13" s="45"/>
      <c r="G13" s="40"/>
    </row>
    <row r="14" spans="1:8" ht="20.25" customHeight="1">
      <c r="A14" s="40"/>
      <c r="B14" s="40"/>
      <c r="C14" s="40"/>
      <c r="D14" s="40"/>
      <c r="E14" s="40"/>
      <c r="F14" s="40"/>
      <c r="G14" s="40"/>
    </row>
    <row r="15" spans="1:8" ht="20.25" customHeight="1">
      <c r="A15" s="40"/>
      <c r="B15" s="40"/>
      <c r="C15" s="40"/>
      <c r="D15" s="40"/>
      <c r="E15" s="40" t="s">
        <v>70</v>
      </c>
      <c r="F15" s="40"/>
      <c r="G15" s="40"/>
    </row>
    <row r="16" spans="1:8" ht="20.25" customHeight="1">
      <c r="A16" s="40"/>
      <c r="B16" s="40"/>
      <c r="C16" s="40"/>
      <c r="D16" s="40"/>
      <c r="E16" s="47" t="str">
        <f>CONCATENATE("Le"," ",TEXT('Tableau de bord'!F15,"jj/mm/aaaa"))</f>
        <v>Le 00/01/1900</v>
      </c>
      <c r="F16" s="40"/>
      <c r="G16" s="40"/>
    </row>
    <row r="17" spans="1:7" ht="20.25" customHeight="1">
      <c r="A17" s="40"/>
      <c r="B17" s="40"/>
      <c r="C17" s="40"/>
      <c r="D17" s="40"/>
      <c r="E17" s="40"/>
      <c r="F17" s="40"/>
      <c r="G17" s="40"/>
    </row>
    <row r="18" spans="1:7" ht="20.25" customHeight="1">
      <c r="A18" s="40"/>
      <c r="B18" s="40"/>
      <c r="C18" s="40"/>
      <c r="D18" s="40"/>
      <c r="E18" s="40"/>
      <c r="F18" s="40"/>
      <c r="G18" s="40"/>
    </row>
    <row r="19" spans="1:7" ht="20.25" customHeight="1">
      <c r="A19" s="40"/>
      <c r="B19" s="40"/>
      <c r="C19" s="40"/>
      <c r="D19" s="40"/>
      <c r="E19" s="40"/>
      <c r="F19" s="40"/>
      <c r="G19" s="40"/>
    </row>
    <row r="20" spans="1:7" ht="20.25" customHeight="1">
      <c r="A20" s="171"/>
      <c r="B20" s="171"/>
      <c r="C20" s="171"/>
      <c r="D20" s="171"/>
      <c r="E20" s="171"/>
      <c r="F20" s="171"/>
      <c r="G20" s="171"/>
    </row>
    <row r="21" spans="1:7" ht="20.25" customHeight="1">
      <c r="A21" s="40"/>
      <c r="B21" s="40"/>
      <c r="C21" s="40"/>
      <c r="D21" s="40"/>
      <c r="E21" s="40"/>
      <c r="F21" s="40"/>
      <c r="G21" s="40"/>
    </row>
    <row r="22" spans="1:7" ht="20.25" customHeight="1">
      <c r="A22" s="40"/>
      <c r="B22" s="40"/>
      <c r="C22" s="40"/>
      <c r="D22" s="40"/>
      <c r="E22" s="40"/>
      <c r="F22" s="40"/>
      <c r="G22" s="40"/>
    </row>
    <row r="23" spans="1:7" ht="20.25" customHeight="1">
      <c r="A23" s="45" t="s">
        <v>65</v>
      </c>
      <c r="B23" s="40"/>
      <c r="C23" s="40"/>
      <c r="D23" s="40"/>
      <c r="E23" s="40"/>
      <c r="F23" s="40"/>
      <c r="G23" s="40"/>
    </row>
    <row r="24" spans="1:7" ht="20.25" customHeight="1">
      <c r="A24" s="45" t="s">
        <v>66</v>
      </c>
      <c r="B24" s="40"/>
      <c r="C24" s="40"/>
      <c r="D24" s="40"/>
      <c r="E24" s="40"/>
      <c r="F24" s="40"/>
      <c r="G24" s="40"/>
    </row>
    <row r="25" spans="1:7" ht="20.25" customHeight="1">
      <c r="A25" s="45"/>
      <c r="B25" s="40"/>
      <c r="C25" s="40"/>
      <c r="D25" s="40"/>
      <c r="E25" s="40"/>
      <c r="F25" s="40"/>
      <c r="G25" s="40"/>
    </row>
    <row r="26" spans="1:7" ht="20.25" customHeight="1" thickBot="1">
      <c r="A26" s="40"/>
      <c r="B26" s="40"/>
      <c r="C26" s="40"/>
      <c r="D26" s="40"/>
      <c r="E26" s="40"/>
      <c r="F26" s="40"/>
      <c r="G26" s="40"/>
    </row>
    <row r="27" spans="1:7" ht="20.25" customHeight="1">
      <c r="A27" s="172" t="s">
        <v>67</v>
      </c>
      <c r="B27" s="173"/>
      <c r="C27" s="61">
        <f>'Tableau de bord'!H15</f>
        <v>0</v>
      </c>
      <c r="D27" s="40"/>
      <c r="E27" s="40"/>
      <c r="F27" s="40"/>
      <c r="G27" s="40"/>
    </row>
    <row r="28" spans="1:7" ht="20.25" customHeight="1">
      <c r="A28" s="174" t="s">
        <v>68</v>
      </c>
      <c r="B28" s="175"/>
      <c r="C28" s="56">
        <v>0</v>
      </c>
      <c r="D28" s="40"/>
      <c r="E28" s="40"/>
      <c r="F28" s="40"/>
      <c r="G28" s="40"/>
    </row>
    <row r="29" spans="1:7" ht="20.25" customHeight="1" thickBot="1">
      <c r="A29" s="176" t="s">
        <v>69</v>
      </c>
      <c r="B29" s="177"/>
      <c r="C29" s="60">
        <f>'Tableau de bord'!H15</f>
        <v>0</v>
      </c>
      <c r="D29" s="40"/>
      <c r="E29" s="40"/>
      <c r="F29" s="40"/>
      <c r="G29" s="40"/>
    </row>
    <row r="30" spans="1:7" ht="20.25" customHeight="1">
      <c r="A30" s="40"/>
      <c r="B30" s="40"/>
      <c r="C30" s="40"/>
      <c r="D30" s="40"/>
      <c r="E30" s="40"/>
      <c r="F30" s="40"/>
      <c r="G30" s="40"/>
    </row>
    <row r="31" spans="1:7" ht="20.25" customHeight="1">
      <c r="A31" s="40"/>
      <c r="B31" s="40"/>
      <c r="C31" s="40"/>
      <c r="D31" s="40"/>
      <c r="E31" s="40"/>
      <c r="F31" s="40"/>
      <c r="G31" s="40"/>
    </row>
    <row r="32" spans="1:7" ht="20.25" customHeight="1">
      <c r="A32" s="45"/>
      <c r="B32" s="40"/>
      <c r="C32" s="40"/>
      <c r="D32" s="40"/>
      <c r="E32" s="62"/>
      <c r="F32" s="40"/>
      <c r="G32" s="40"/>
    </row>
    <row r="33" spans="1:7" ht="20.25" customHeight="1">
      <c r="A33" s="45"/>
      <c r="B33" s="40"/>
      <c r="C33" s="40"/>
      <c r="D33" s="40"/>
      <c r="E33" s="40"/>
      <c r="F33" s="40"/>
      <c r="G33" s="40"/>
    </row>
    <row r="34" spans="1:7" ht="20.25" customHeight="1">
      <c r="A34" s="45"/>
      <c r="B34" s="40"/>
      <c r="C34" s="40"/>
      <c r="D34" s="40"/>
      <c r="E34" s="40"/>
      <c r="F34" s="40"/>
      <c r="G34" s="40"/>
    </row>
    <row r="35" spans="1:7" ht="20.25" customHeight="1">
      <c r="A35" s="45"/>
      <c r="B35" s="40"/>
      <c r="C35" s="40"/>
      <c r="D35" s="40"/>
      <c r="E35" s="40"/>
      <c r="F35" s="40"/>
      <c r="G35" s="40"/>
    </row>
    <row r="36" spans="1:7" ht="20.25" customHeight="1">
      <c r="A36" s="45"/>
      <c r="B36" s="40"/>
      <c r="C36" s="40"/>
      <c r="D36" s="40"/>
      <c r="E36" s="40"/>
      <c r="F36" s="40"/>
      <c r="G36" s="40"/>
    </row>
    <row r="37" spans="1:7" ht="20.25" customHeight="1" thickBot="1">
      <c r="A37" s="40"/>
      <c r="B37" s="40"/>
      <c r="C37" s="40"/>
      <c r="D37" s="40"/>
      <c r="E37" s="40"/>
      <c r="F37" s="40"/>
      <c r="G37" s="40"/>
    </row>
    <row r="38" spans="1:7" ht="20.25" customHeight="1" thickBot="1">
      <c r="A38" s="51"/>
      <c r="B38" s="52"/>
      <c r="C38" s="52"/>
      <c r="D38" s="52"/>
      <c r="E38" s="52"/>
      <c r="F38" s="40"/>
      <c r="G38" s="40"/>
    </row>
    <row r="39" spans="1:7" ht="20.25" customHeight="1" thickBot="1">
      <c r="A39" s="53"/>
      <c r="B39" s="57"/>
      <c r="C39" s="59"/>
      <c r="D39" s="58"/>
      <c r="E39" s="57"/>
      <c r="F39" s="40"/>
      <c r="G39" s="40"/>
    </row>
    <row r="40" spans="1:7" ht="20.25" customHeight="1">
      <c r="A40" s="40"/>
      <c r="B40" s="40"/>
      <c r="C40" s="40"/>
      <c r="D40" s="40"/>
      <c r="E40" s="40"/>
      <c r="F40" s="40"/>
      <c r="G40" s="40"/>
    </row>
    <row r="41" spans="1:7" ht="20.25" customHeight="1">
      <c r="A41" s="45"/>
      <c r="B41" s="40"/>
      <c r="C41" s="40"/>
      <c r="D41" s="40"/>
      <c r="E41" s="40"/>
      <c r="F41" s="40"/>
      <c r="G41" s="40"/>
    </row>
    <row r="42" spans="1:7" ht="20.25" customHeight="1">
      <c r="A42" s="45"/>
      <c r="B42" s="40"/>
      <c r="C42" s="40"/>
      <c r="D42" s="40"/>
      <c r="E42" s="40"/>
      <c r="F42" s="40"/>
      <c r="G42" s="40"/>
    </row>
    <row r="43" spans="1:7" ht="20.25" customHeight="1">
      <c r="A43" s="45"/>
      <c r="B43" s="40"/>
      <c r="C43" s="40"/>
      <c r="D43" s="40"/>
      <c r="E43" s="40"/>
      <c r="F43" s="40"/>
      <c r="G43" s="40"/>
    </row>
    <row r="44" spans="1:7" ht="20.25" customHeight="1">
      <c r="A44" s="40"/>
      <c r="B44" s="40"/>
      <c r="C44" s="40"/>
      <c r="D44" s="40"/>
      <c r="E44" s="40"/>
      <c r="F44" s="40"/>
      <c r="G44" s="40"/>
    </row>
    <row r="45" spans="1:7" ht="20.25" customHeight="1">
      <c r="A45" s="40"/>
      <c r="B45" s="40"/>
      <c r="C45" s="40"/>
      <c r="E45" s="40"/>
      <c r="F45" s="54" t="s">
        <v>71</v>
      </c>
      <c r="G45" s="40"/>
    </row>
    <row r="46" spans="1:7" ht="20.25" customHeight="1">
      <c r="A46" s="40"/>
      <c r="B46" s="40"/>
      <c r="C46" s="40"/>
      <c r="D46" s="40"/>
      <c r="E46" s="40"/>
      <c r="F46" s="40"/>
      <c r="G46" s="40"/>
    </row>
    <row r="47" spans="1:7" ht="20.25" customHeight="1">
      <c r="A47" s="40"/>
      <c r="B47" s="40"/>
      <c r="C47" s="40"/>
      <c r="D47" s="40"/>
      <c r="E47" s="40"/>
      <c r="F47" s="40"/>
      <c r="G47" s="40"/>
    </row>
    <row r="48" spans="1:7" ht="20.25" customHeight="1">
      <c r="B48" s="40"/>
      <c r="C48" s="40"/>
      <c r="D48" s="40"/>
      <c r="E48" s="40"/>
      <c r="F48" s="40"/>
      <c r="G48" s="40"/>
    </row>
    <row r="49" spans="1:7" ht="20.25" customHeight="1">
      <c r="A49" s="45" t="s">
        <v>72</v>
      </c>
      <c r="B49" s="40"/>
      <c r="C49" s="40"/>
      <c r="D49" s="40"/>
      <c r="E49" s="40"/>
      <c r="F49" s="40"/>
      <c r="G49" s="40"/>
    </row>
    <row r="50" spans="1:7" ht="20.25" customHeight="1">
      <c r="A50" s="40"/>
      <c r="B50" s="40"/>
      <c r="C50" s="40"/>
      <c r="D50" s="40"/>
      <c r="E50" s="40"/>
      <c r="F50" s="40"/>
      <c r="G50" s="40"/>
    </row>
    <row r="51" spans="1:7" ht="20.25" customHeight="1">
      <c r="A51" s="40"/>
      <c r="B51" s="40"/>
      <c r="C51" s="40"/>
      <c r="D51" s="40"/>
      <c r="E51" s="40"/>
      <c r="F51" s="40"/>
      <c r="G51" s="40"/>
    </row>
    <row r="52" spans="1:7" ht="20.25" customHeight="1">
      <c r="A52" s="40"/>
      <c r="B52" s="40"/>
      <c r="C52" s="40"/>
      <c r="D52" s="40"/>
      <c r="E52" s="40"/>
      <c r="F52" s="40"/>
      <c r="G52" s="40"/>
    </row>
    <row r="53" spans="1:7" ht="20.25" customHeight="1">
      <c r="A53" s="40"/>
      <c r="B53" s="40"/>
      <c r="C53" s="40"/>
      <c r="D53" s="40"/>
      <c r="E53" s="40"/>
      <c r="F53" s="40"/>
      <c r="G53" s="40"/>
    </row>
    <row r="54" spans="1:7" ht="20.25" customHeight="1">
      <c r="A54" s="40"/>
      <c r="B54" s="40"/>
      <c r="C54" s="40"/>
      <c r="D54" s="40"/>
      <c r="E54" s="40"/>
      <c r="F54" s="40"/>
      <c r="G54" s="40"/>
    </row>
    <row r="55" spans="1:7" ht="20.25" customHeight="1">
      <c r="A55" s="40"/>
      <c r="B55" s="40"/>
      <c r="C55" s="40"/>
      <c r="D55" s="40"/>
      <c r="E55" s="40"/>
      <c r="F55" s="40"/>
      <c r="G55" s="40"/>
    </row>
    <row r="56" spans="1:7" ht="20.25" customHeight="1">
      <c r="A56" s="40"/>
      <c r="B56" s="40"/>
      <c r="C56" s="40"/>
      <c r="D56" s="40"/>
      <c r="E56" s="40"/>
      <c r="F56" s="40"/>
      <c r="G56" s="40"/>
    </row>
    <row r="57" spans="1:7" ht="20.25" customHeight="1">
      <c r="A57" s="40"/>
      <c r="B57" s="40"/>
      <c r="C57" s="40"/>
      <c r="D57" s="40"/>
      <c r="E57" s="40"/>
      <c r="F57" s="40"/>
      <c r="G57" s="40"/>
    </row>
    <row r="58" spans="1:7" ht="20.25" customHeight="1">
      <c r="A58" s="40"/>
      <c r="B58" s="40"/>
      <c r="C58" s="40"/>
      <c r="D58" s="40"/>
      <c r="E58" s="40"/>
      <c r="F58" s="40"/>
      <c r="G58" s="40"/>
    </row>
    <row r="59" spans="1:7" ht="20.25" customHeight="1">
      <c r="A59" s="40"/>
      <c r="B59" s="40"/>
      <c r="C59" s="40"/>
      <c r="D59" s="40"/>
      <c r="E59" s="40"/>
      <c r="F59" s="40"/>
      <c r="G59" s="40"/>
    </row>
    <row r="60" spans="1:7" ht="20.25" customHeight="1">
      <c r="A60" s="40"/>
      <c r="B60" s="40"/>
      <c r="C60" s="40"/>
      <c r="D60" s="40"/>
      <c r="E60" s="40"/>
      <c r="F60" s="40"/>
      <c r="G60" s="40"/>
    </row>
    <row r="61" spans="1:7" ht="20.25" customHeight="1">
      <c r="A61" s="40"/>
      <c r="B61" s="40"/>
      <c r="C61" s="40"/>
      <c r="D61" s="40"/>
      <c r="E61" s="40"/>
      <c r="F61" s="40"/>
      <c r="G61" s="40"/>
    </row>
    <row r="62" spans="1:7" ht="20.25" customHeight="1">
      <c r="A62" s="40"/>
      <c r="B62" s="40"/>
      <c r="C62" s="40"/>
      <c r="D62" s="40"/>
      <c r="E62" s="40"/>
      <c r="F62" s="40"/>
      <c r="G62" s="40"/>
    </row>
    <row r="63" spans="1:7" ht="20.25" customHeight="1">
      <c r="A63" s="40"/>
      <c r="B63" s="40"/>
      <c r="C63" s="40"/>
      <c r="D63" s="40"/>
      <c r="E63" s="40"/>
      <c r="F63" s="40"/>
      <c r="G63" s="40"/>
    </row>
    <row r="64" spans="1:7" ht="20.25" customHeight="1">
      <c r="A64" s="40"/>
      <c r="B64" s="40"/>
      <c r="C64" s="40"/>
      <c r="D64" s="40"/>
      <c r="E64" s="40"/>
      <c r="F64" s="40"/>
      <c r="G64" s="40"/>
    </row>
    <row r="65" spans="1:7" ht="20.25" customHeight="1">
      <c r="A65" s="40"/>
      <c r="B65" s="40"/>
      <c r="C65" s="40"/>
      <c r="D65" s="40"/>
      <c r="E65" s="40"/>
      <c r="F65" s="40"/>
      <c r="G65" s="40"/>
    </row>
  </sheetData>
  <sheetProtection selectLockedCells="1"/>
  <dataConsolidate topLabels="1">
    <dataRefs count="1">
      <dataRef ref="B20:B22" sheet="Fact.Honoraires"/>
    </dataRefs>
  </dataConsolidate>
  <mergeCells count="4">
    <mergeCell ref="A20:G20"/>
    <mergeCell ref="A27:B27"/>
    <mergeCell ref="A28:B28"/>
    <mergeCell ref="A29:B2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7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2:J78"/>
  <sheetViews>
    <sheetView topLeftCell="C1" workbookViewId="0">
      <selection activeCell="D96" sqref="D96"/>
    </sheetView>
  </sheetViews>
  <sheetFormatPr baseColWidth="10" defaultColWidth="14.140625" defaultRowHeight="20.25" customHeight="1"/>
  <cols>
    <col min="1" max="1" width="22.85546875" style="120" customWidth="1"/>
    <col min="2" max="2" width="2" style="120" customWidth="1"/>
    <col min="3" max="3" width="26.5703125" style="120" customWidth="1"/>
    <col min="4" max="4" width="28.28515625" style="120" customWidth="1"/>
    <col min="5" max="5" width="30.28515625" style="120" customWidth="1"/>
    <col min="6" max="6" width="38.28515625" style="120" customWidth="1"/>
    <col min="7" max="7" width="17.42578125" style="120" customWidth="1"/>
    <col min="8" max="8" width="17.140625" style="120" customWidth="1"/>
    <col min="9" max="9" width="20.28515625" style="120" customWidth="1"/>
    <col min="10" max="16384" width="14.140625" style="120"/>
  </cols>
  <sheetData>
    <row r="12" spans="4:10" ht="20.25" customHeight="1">
      <c r="D12" s="119"/>
      <c r="J12" s="121"/>
    </row>
    <row r="13" spans="4:10" ht="20.25" customHeight="1">
      <c r="J13" s="122"/>
    </row>
    <row r="14" spans="4:10" ht="20.25" customHeight="1">
      <c r="G14" s="123"/>
      <c r="H14" s="124"/>
    </row>
    <row r="16" spans="4:10" ht="20.25" customHeight="1">
      <c r="G16" s="124"/>
      <c r="H16" s="124"/>
    </row>
    <row r="17" spans="3:7" ht="20.25" customHeight="1">
      <c r="G17" s="124"/>
    </row>
    <row r="18" spans="3:7" ht="20.25" customHeight="1">
      <c r="G18" s="124"/>
    </row>
    <row r="19" spans="3:7" ht="20.25" customHeight="1">
      <c r="G19" s="124"/>
    </row>
    <row r="20" spans="3:7" ht="20.25" customHeight="1">
      <c r="G20" s="124"/>
    </row>
    <row r="21" spans="3:7" ht="20.25" customHeight="1">
      <c r="G21" s="124"/>
    </row>
    <row r="22" spans="3:7" ht="20.25" customHeight="1">
      <c r="G22" s="124"/>
    </row>
    <row r="23" spans="3:7" ht="20.25" customHeight="1">
      <c r="G23" s="125" t="e">
        <f>IF('Tableau de bord'!G33=0,"",CONCATENATE("BP ",'Tableau de bord'!G33))</f>
        <v>#N/A</v>
      </c>
    </row>
    <row r="25" spans="3:7" ht="20.25" customHeight="1">
      <c r="G25" s="120" t="s">
        <v>70</v>
      </c>
    </row>
    <row r="26" spans="3:7" ht="20.25" customHeight="1">
      <c r="G26" s="126" t="str">
        <f>CONCATENATE("Le"," ",TEXT('Tableau de bord'!F14,"jj/mm/aaaa"))</f>
        <v>Le 00/01/1900</v>
      </c>
    </row>
    <row r="27" spans="3:7" ht="20.25" customHeight="1">
      <c r="G27" s="126"/>
    </row>
    <row r="28" spans="3:7" ht="20.25" customHeight="1">
      <c r="G28" s="126"/>
    </row>
    <row r="29" spans="3:7" ht="20.25" customHeight="1">
      <c r="G29" s="126"/>
    </row>
    <row r="31" spans="3:7" ht="20.25" customHeight="1">
      <c r="C31" s="124" t="s">
        <v>46</v>
      </c>
      <c r="D31" s="124" t="s">
        <v>168</v>
      </c>
      <c r="E31" s="120" t="str">
        <f>CONCATENATE(Fact.Honoraires!E9," ","né( e ) le"," ",TEXT('Tableau de bord'!C11,"jj/mm/aaaa"))</f>
        <v xml:space="preserve">   né( e ) le 00/01/1900</v>
      </c>
    </row>
    <row r="32" spans="3:7" ht="20.25" customHeight="1">
      <c r="C32" s="124"/>
      <c r="D32" s="124"/>
    </row>
    <row r="33" spans="1:9" ht="20.25" customHeight="1">
      <c r="C33" s="120" t="s">
        <v>170</v>
      </c>
      <c r="D33" s="120" t="s">
        <v>168</v>
      </c>
      <c r="E33" s="120" t="str">
        <f>CONCATENATE(Fact.Honoraires!E10," ","né( e ) le"," ",TEXT('Tableau de bord'!E11,"jj/mm/aaaa"))</f>
        <v xml:space="preserve">   né( e ) le 18/02/1987</v>
      </c>
    </row>
    <row r="35" spans="1:9" ht="20.25" customHeight="1">
      <c r="C35" s="120" t="s">
        <v>169</v>
      </c>
      <c r="D35" s="120" t="s">
        <v>168</v>
      </c>
      <c r="E35" s="120" t="str">
        <f>CONCATENATE('Tableau de bord'!B15," ","à usage de"," ",'Tableau de bord'!B16)</f>
        <v xml:space="preserve"> à usage de </v>
      </c>
    </row>
    <row r="38" spans="1:9" ht="30.75" customHeight="1">
      <c r="A38" s="180" t="str">
        <f>CONCATENATE("Facture N°",'Tableau de bord'!J14)</f>
        <v>Facture N°</v>
      </c>
      <c r="B38" s="180"/>
      <c r="C38" s="180"/>
      <c r="D38" s="180"/>
      <c r="E38" s="180"/>
      <c r="F38" s="180"/>
      <c r="G38" s="180"/>
      <c r="H38" s="180"/>
      <c r="I38" s="180"/>
    </row>
    <row r="39" spans="1:9" ht="20.25" customHeight="1">
      <c r="A39" s="117"/>
      <c r="B39" s="117"/>
      <c r="C39" s="117"/>
      <c r="D39" s="117"/>
      <c r="E39" s="117"/>
      <c r="F39" s="117"/>
      <c r="G39" s="117"/>
      <c r="H39" s="117"/>
      <c r="I39" s="117"/>
    </row>
    <row r="40" spans="1:9" ht="20.25" customHeight="1">
      <c r="A40" s="117"/>
      <c r="B40" s="117"/>
      <c r="C40" s="117"/>
      <c r="D40" s="117"/>
      <c r="E40" s="117"/>
      <c r="F40" s="117"/>
      <c r="G40" s="117"/>
      <c r="H40" s="117"/>
      <c r="I40" s="117"/>
    </row>
    <row r="41" spans="1:9" ht="20.25" customHeight="1">
      <c r="A41" s="117"/>
      <c r="B41" s="117"/>
      <c r="C41" s="117"/>
      <c r="D41" s="117"/>
      <c r="E41" s="117"/>
      <c r="F41" s="117"/>
      <c r="G41" s="117"/>
      <c r="H41" s="117"/>
      <c r="I41" s="117"/>
    </row>
    <row r="42" spans="1:9" ht="20.25" customHeight="1">
      <c r="A42" s="117"/>
      <c r="B42" s="117"/>
      <c r="C42" s="117"/>
      <c r="D42" s="117"/>
      <c r="E42" s="117"/>
      <c r="F42" s="117"/>
      <c r="G42" s="117"/>
      <c r="H42" s="117"/>
      <c r="I42" s="117"/>
    </row>
    <row r="43" spans="1:9" ht="20.25" customHeight="1">
      <c r="B43" s="124"/>
      <c r="C43" s="124" t="s">
        <v>75</v>
      </c>
    </row>
    <row r="44" spans="1:9" ht="20.25" customHeight="1">
      <c r="B44" s="124"/>
      <c r="C44" s="124"/>
    </row>
    <row r="45" spans="1:9" ht="20.25" customHeight="1">
      <c r="B45" s="124"/>
      <c r="C45" s="124"/>
    </row>
    <row r="46" spans="1:9" ht="20.25" customHeight="1">
      <c r="C46" s="124"/>
    </row>
    <row r="47" spans="1:9" ht="20.25" customHeight="1" thickBot="1"/>
    <row r="48" spans="1:9" ht="20.25" customHeight="1">
      <c r="C48" s="181" t="s">
        <v>76</v>
      </c>
      <c r="D48" s="182"/>
      <c r="E48" s="182"/>
      <c r="F48" s="182" t="s">
        <v>77</v>
      </c>
      <c r="G48" s="182"/>
      <c r="H48" s="183"/>
    </row>
    <row r="49" spans="3:8" ht="20.25" customHeight="1" thickBot="1">
      <c r="C49" s="184">
        <f>'Tableau de bord'!G14</f>
        <v>0</v>
      </c>
      <c r="D49" s="185"/>
      <c r="E49" s="185"/>
      <c r="F49" s="185">
        <f>'Tableau de bord'!H14</f>
        <v>0</v>
      </c>
      <c r="G49" s="185"/>
      <c r="H49" s="186"/>
    </row>
    <row r="50" spans="3:8" ht="20.25" customHeight="1">
      <c r="C50" s="139"/>
      <c r="D50" s="139"/>
      <c r="E50" s="139"/>
      <c r="F50" s="139"/>
      <c r="G50" s="139"/>
      <c r="H50" s="139"/>
    </row>
    <row r="51" spans="3:8" ht="20.25" customHeight="1">
      <c r="C51" s="139"/>
      <c r="D51" s="139"/>
      <c r="E51" s="139"/>
      <c r="F51" s="139"/>
      <c r="G51" s="139"/>
      <c r="H51" s="139"/>
    </row>
    <row r="52" spans="3:8" ht="20.25" customHeight="1" thickBot="1"/>
    <row r="53" spans="3:8" ht="20.25" customHeight="1" thickBot="1">
      <c r="F53" s="127" t="s">
        <v>78</v>
      </c>
      <c r="G53" s="178">
        <f>'Tableau de bord'!H14</f>
        <v>0</v>
      </c>
      <c r="H53" s="179"/>
    </row>
    <row r="54" spans="3:8" ht="20.25" customHeight="1">
      <c r="F54" s="127"/>
      <c r="G54" s="127"/>
      <c r="H54" s="128"/>
    </row>
    <row r="55" spans="3:8" ht="20.25" customHeight="1">
      <c r="F55" s="127"/>
      <c r="G55" s="127"/>
      <c r="H55" s="128"/>
    </row>
    <row r="56" spans="3:8" ht="20.25" customHeight="1">
      <c r="F56" s="127"/>
      <c r="G56" s="127"/>
      <c r="H56" s="128"/>
    </row>
    <row r="60" spans="3:8" ht="20.25" customHeight="1">
      <c r="C60" s="124"/>
    </row>
    <row r="61" spans="3:8" ht="20.25" customHeight="1">
      <c r="C61" s="124"/>
    </row>
    <row r="62" spans="3:8" ht="20.25" customHeight="1">
      <c r="C62" s="124"/>
    </row>
    <row r="63" spans="3:8" ht="20.25" customHeight="1">
      <c r="C63" s="124"/>
    </row>
    <row r="64" spans="3:8" ht="20.25" customHeight="1" thickBot="1"/>
    <row r="65" spans="3:7" ht="20.25" customHeight="1" thickBot="1">
      <c r="C65" s="129"/>
      <c r="D65" s="130"/>
      <c r="E65" s="130"/>
      <c r="F65" s="130"/>
      <c r="G65" s="130"/>
    </row>
    <row r="66" spans="3:7" ht="20.25" customHeight="1" thickBot="1">
      <c r="C66" s="131"/>
      <c r="D66" s="132"/>
      <c r="E66" s="133"/>
      <c r="F66" s="134"/>
      <c r="G66" s="132"/>
    </row>
    <row r="67" spans="3:7" ht="20.25" customHeight="1">
      <c r="C67" s="135"/>
      <c r="D67" s="136"/>
      <c r="E67" s="136"/>
      <c r="F67" s="137"/>
      <c r="G67" s="136"/>
    </row>
    <row r="68" spans="3:7" ht="20.25" customHeight="1">
      <c r="C68" s="135"/>
      <c r="D68" s="136"/>
      <c r="E68" s="136"/>
      <c r="F68" s="137"/>
      <c r="G68" s="136"/>
    </row>
    <row r="69" spans="3:7" ht="20.25" customHeight="1">
      <c r="C69" s="124"/>
      <c r="E69" s="136"/>
      <c r="F69" s="137"/>
      <c r="G69" s="136"/>
    </row>
    <row r="74" spans="3:7" ht="20.25" customHeight="1">
      <c r="F74" s="138"/>
      <c r="G74" s="138" t="s">
        <v>71</v>
      </c>
    </row>
    <row r="78" spans="3:7" ht="20.25" customHeight="1">
      <c r="C78" s="124" t="s">
        <v>72</v>
      </c>
    </row>
  </sheetData>
  <sheetProtection selectLockedCells="1"/>
  <dataConsolidate topLabels="1">
    <dataRefs count="1">
      <dataRef ref="B20:B22" sheet="Fact.Honoraires"/>
    </dataRefs>
  </dataConsolidate>
  <mergeCells count="6">
    <mergeCell ref="G53:H53"/>
    <mergeCell ref="A38:I38"/>
    <mergeCell ref="C48:E48"/>
    <mergeCell ref="F48:H48"/>
    <mergeCell ref="C49:E49"/>
    <mergeCell ref="F49:H4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4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9:I56"/>
  <sheetViews>
    <sheetView workbookViewId="0">
      <selection activeCell="F115" sqref="F115:F116"/>
    </sheetView>
  </sheetViews>
  <sheetFormatPr baseColWidth="10" defaultColWidth="14.140625" defaultRowHeight="21.75" customHeight="1"/>
  <cols>
    <col min="1" max="1" width="14.140625" style="40"/>
    <col min="2" max="2" width="17.140625" style="40" customWidth="1"/>
    <col min="3" max="4" width="14.28515625" style="40" bestFit="1" customWidth="1"/>
    <col min="5" max="5" width="15.5703125" style="40" bestFit="1" customWidth="1"/>
    <col min="6" max="6" width="14.28515625" style="40" bestFit="1" customWidth="1"/>
    <col min="7" max="16384" width="14.140625" style="40"/>
  </cols>
  <sheetData>
    <row r="9" spans="3:9" ht="21.75" customHeight="1">
      <c r="C9" s="41"/>
      <c r="F9" s="40">
        <f>'Tableau de bord'!B19</f>
        <v>0</v>
      </c>
      <c r="I9" s="42"/>
    </row>
    <row r="10" spans="3:9" ht="21.75" customHeight="1">
      <c r="F10" s="40" t="s">
        <v>171</v>
      </c>
      <c r="I10" s="43"/>
    </row>
    <row r="11" spans="3:9" ht="21.75" customHeight="1">
      <c r="F11" s="44" t="e">
        <f>'Tableau de bord'!F29</f>
        <v>#N/A</v>
      </c>
      <c r="G11" s="45"/>
    </row>
    <row r="12" spans="3:9" ht="21.75" customHeight="1">
      <c r="F12" s="40" t="e">
        <f>CONCATENATE('Tableau de bord'!F31," ",'Tableau de bord'!F32)</f>
        <v>#N/A</v>
      </c>
    </row>
    <row r="13" spans="3:9" ht="21.75" customHeight="1">
      <c r="F13" s="46" t="e">
        <f>IF('Tableau de bord'!F34=0,"",CONCATENATE("BP ",'Tableau de bord'!F34))</f>
        <v>#N/A</v>
      </c>
      <c r="G13" s="45"/>
    </row>
    <row r="14" spans="3:9" ht="21.75" customHeight="1">
      <c r="F14" s="40" t="e">
        <f>IF('Tableau de bord'!L33=0,"",CONCATENATE("Cedex ",'Tableau de bord'!L33))</f>
        <v>#N/A</v>
      </c>
      <c r="G14" s="45"/>
    </row>
    <row r="16" spans="3:9" ht="21.75" customHeight="1">
      <c r="F16" s="40" t="s">
        <v>70</v>
      </c>
    </row>
    <row r="17" spans="1:8" ht="21.75" customHeight="1">
      <c r="F17" s="47" t="str">
        <f>CONCATENATE("Le"," ",TEXT('Tableau de bord'!F16,"jj/mm/aaaa"))</f>
        <v>Le 00/01/1900</v>
      </c>
    </row>
    <row r="18" spans="1:8" ht="21.75" customHeight="1">
      <c r="F18" s="47"/>
    </row>
    <row r="19" spans="1:8" ht="21.75" customHeight="1">
      <c r="F19" s="47"/>
    </row>
    <row r="20" spans="1:8" ht="21.75" customHeight="1">
      <c r="F20" s="47"/>
    </row>
    <row r="22" spans="1:8" ht="21.75" customHeight="1">
      <c r="B22" s="45" t="s">
        <v>74</v>
      </c>
      <c r="C22" s="40" t="str">
        <f>CONCATENATE(Fact.Honoraires!E9," ","né( e ) le"," ",TEXT('Tableau de bord'!C11,"jj/mm/aaaa"))</f>
        <v xml:space="preserve">   né( e ) le 00/01/1900</v>
      </c>
    </row>
    <row r="23" spans="1:8" ht="21.75" customHeight="1">
      <c r="B23" s="40" t="s">
        <v>73</v>
      </c>
      <c r="C23" s="40" t="str">
        <f>CONCATENATE(Fact.Honoraires!E10," ","né( e ) le"," ",TEXT('Tableau de bord'!E11,"jj/mm/aaaa"))</f>
        <v xml:space="preserve">   né( e ) le 18/02/1987</v>
      </c>
    </row>
    <row r="24" spans="1:8" ht="21.75" customHeight="1">
      <c r="B24" s="40" t="s">
        <v>60</v>
      </c>
      <c r="C24" s="40" t="str">
        <f>CONCATENATE('Tableau de bord'!B15," ","à usage de"," ",'Tableau de bord'!B16)</f>
        <v xml:space="preserve"> à usage de </v>
      </c>
    </row>
    <row r="29" spans="1:8" ht="21.75" customHeight="1">
      <c r="A29" s="171" t="str">
        <f>CONCATENATE("Facture N°",'Tableau de bord'!J16)</f>
        <v>Facture N°</v>
      </c>
      <c r="B29" s="171"/>
      <c r="C29" s="171"/>
      <c r="D29" s="171"/>
      <c r="E29" s="171"/>
      <c r="F29" s="171"/>
      <c r="G29" s="171"/>
      <c r="H29" s="171"/>
    </row>
    <row r="30" spans="1:8" ht="21.75" customHeight="1">
      <c r="A30" s="48"/>
      <c r="B30" s="48"/>
      <c r="C30" s="48"/>
      <c r="D30" s="48"/>
      <c r="E30" s="48"/>
      <c r="F30" s="48"/>
      <c r="G30" s="48"/>
      <c r="H30" s="48"/>
    </row>
    <row r="31" spans="1:8" ht="21.75" customHeight="1">
      <c r="B31" s="63" t="s">
        <v>100</v>
      </c>
    </row>
    <row r="32" spans="1:8" ht="21.75" customHeight="1">
      <c r="B32" s="49" t="s">
        <v>101</v>
      </c>
    </row>
    <row r="33" spans="2:7" ht="21.75" customHeight="1">
      <c r="B33" s="49" t="s">
        <v>102</v>
      </c>
      <c r="C33" s="64">
        <f>'Tableau de bord'!H16</f>
        <v>0</v>
      </c>
    </row>
    <row r="36" spans="2:7" ht="21.75" customHeight="1">
      <c r="B36" s="45" t="s">
        <v>103</v>
      </c>
    </row>
    <row r="37" spans="2:7" ht="21.75" customHeight="1">
      <c r="B37" s="40" t="s">
        <v>104</v>
      </c>
      <c r="E37" s="49"/>
    </row>
    <row r="38" spans="2:7" ht="21.75" customHeight="1">
      <c r="B38" s="40" t="s">
        <v>105</v>
      </c>
      <c r="E38" s="49"/>
    </row>
    <row r="39" spans="2:7" ht="21.75" customHeight="1">
      <c r="B39" s="45" t="s">
        <v>106</v>
      </c>
      <c r="E39" s="49"/>
      <c r="F39" s="49"/>
      <c r="G39" s="50"/>
    </row>
    <row r="42" spans="2:7" ht="21.75" customHeight="1">
      <c r="B42" s="45"/>
    </row>
    <row r="43" spans="2:7" ht="21.75" customHeight="1">
      <c r="B43" s="45"/>
    </row>
    <row r="45" spans="2:7" ht="21.75" customHeight="1">
      <c r="E45" s="54" t="s">
        <v>71</v>
      </c>
    </row>
    <row r="53" spans="2:5" ht="21.75" customHeight="1">
      <c r="E53" s="54"/>
    </row>
    <row r="54" spans="2:5" ht="21.75" customHeight="1">
      <c r="E54" s="54"/>
    </row>
    <row r="56" spans="2:5" ht="21.75" customHeight="1">
      <c r="B56" s="45"/>
    </row>
  </sheetData>
  <mergeCells count="1">
    <mergeCell ref="A29:H29"/>
  </mergeCells>
  <printOptions horizontalCentered="1"/>
  <pageMargins left="0.25" right="0.25" top="0.75" bottom="0.75" header="0.3" footer="0.3"/>
  <pageSetup paperSize="9" scale="6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C1:F30"/>
  <sheetViews>
    <sheetView zoomScaleNormal="100" workbookViewId="0">
      <selection activeCell="E5" sqref="E5"/>
    </sheetView>
  </sheetViews>
  <sheetFormatPr baseColWidth="10" defaultRowHeight="15"/>
  <cols>
    <col min="1" max="2" width="11.42578125" style="140"/>
    <col min="3" max="3" width="14.5703125" style="140" customWidth="1"/>
    <col min="4" max="5" width="11.42578125" style="140"/>
    <col min="6" max="6" width="14.7109375" style="140" customWidth="1"/>
    <col min="7" max="16384" width="11.42578125" style="140"/>
  </cols>
  <sheetData>
    <row r="1" spans="3:6" ht="15.75" thickBot="1"/>
    <row r="2" spans="3:6">
      <c r="C2" s="187" t="s">
        <v>172</v>
      </c>
      <c r="D2" s="191"/>
      <c r="E2" s="191"/>
      <c r="F2" s="188"/>
    </row>
    <row r="3" spans="3:6" ht="15.75" thickBot="1">
      <c r="C3" s="189"/>
      <c r="D3" s="192"/>
      <c r="E3" s="192"/>
      <c r="F3" s="190"/>
    </row>
    <row r="4" spans="3:6" ht="15.75" thickBot="1"/>
    <row r="5" spans="3:6">
      <c r="C5" s="187" t="s">
        <v>35</v>
      </c>
      <c r="D5" s="188"/>
    </row>
    <row r="6" spans="3:6" ht="15.75" thickBot="1">
      <c r="C6" s="189"/>
      <c r="D6" s="190"/>
    </row>
    <row r="9" spans="3:6">
      <c r="D9" s="193" t="str">
        <f>Fact.Honoraires!$E$9</f>
        <v xml:space="preserve">  </v>
      </c>
      <c r="E9" s="193"/>
      <c r="F9" s="193"/>
    </row>
    <row r="10" spans="3:6">
      <c r="D10" s="193" t="str">
        <f>IF('Tableau de bord'!E3=0,"",CONCATENATE("Et ",'Tableau de bord'!E5," ",'Tableau de bord'!E4," ",'Tableau de bord'!E3))</f>
        <v/>
      </c>
      <c r="E10" s="193"/>
      <c r="F10" s="193"/>
    </row>
    <row r="11" spans="3:6">
      <c r="D11" s="141"/>
      <c r="E11" s="141"/>
      <c r="F11" s="141"/>
    </row>
    <row r="12" spans="3:6" ht="15.75" thickBot="1"/>
    <row r="13" spans="3:6">
      <c r="C13" s="187" t="s">
        <v>15</v>
      </c>
      <c r="D13" s="188"/>
    </row>
    <row r="14" spans="3:6" ht="15.75" thickBot="1">
      <c r="C14" s="189"/>
      <c r="D14" s="190"/>
    </row>
    <row r="16" spans="3:6">
      <c r="D16" s="140">
        <f>Fact.Ristourne!F9</f>
        <v>0</v>
      </c>
    </row>
    <row r="17" spans="3:6">
      <c r="D17" s="141" t="str">
        <f>Fact.Ristourne!F10</f>
        <v>A l'attention du service facturation</v>
      </c>
      <c r="E17" s="141"/>
      <c r="F17" s="141"/>
    </row>
    <row r="18" spans="3:6">
      <c r="D18" s="141" t="e">
        <f>Fact.Ristourne!F11</f>
        <v>#N/A</v>
      </c>
      <c r="E18" s="141"/>
      <c r="F18" s="141"/>
    </row>
    <row r="19" spans="3:6">
      <c r="D19" s="141" t="e">
        <f>Fact.Ristourne!F12</f>
        <v>#N/A</v>
      </c>
      <c r="E19" s="141"/>
      <c r="F19" s="141"/>
    </row>
    <row r="20" spans="3:6" ht="15.75" thickBot="1"/>
    <row r="21" spans="3:6">
      <c r="C21" s="187" t="s">
        <v>34</v>
      </c>
      <c r="D21" s="188"/>
    </row>
    <row r="22" spans="3:6" ht="15.75" thickBot="1">
      <c r="C22" s="189"/>
      <c r="D22" s="190"/>
    </row>
    <row r="25" spans="3:6">
      <c r="D25" s="140">
        <f>Fact.Comm.Bq!$G$13</f>
        <v>0</v>
      </c>
    </row>
    <row r="26" spans="3:6">
      <c r="D26" s="141">
        <f>Fact.Comm.Bq!$G$14</f>
        <v>0</v>
      </c>
      <c r="E26" s="141"/>
      <c r="F26" s="141"/>
    </row>
    <row r="27" spans="3:6">
      <c r="D27" s="141">
        <f>Fact.Comm.Bq!$G$15</f>
        <v>0</v>
      </c>
      <c r="E27" s="141"/>
      <c r="F27" s="141"/>
    </row>
    <row r="28" spans="3:6">
      <c r="D28" s="141">
        <f>Fact.Comm.Bq!$G$16</f>
        <v>0</v>
      </c>
      <c r="E28" s="141"/>
      <c r="F28" s="141"/>
    </row>
    <row r="29" spans="3:6">
      <c r="D29" s="142">
        <f>Fact.Comm.Bq!$G$17</f>
        <v>0</v>
      </c>
      <c r="E29" s="140" t="s">
        <v>190</v>
      </c>
    </row>
    <row r="30" spans="3:6">
      <c r="D30" s="140" t="e">
        <f>Fact.Comm.Bq!$G$23</f>
        <v>#N/A</v>
      </c>
    </row>
  </sheetData>
  <mergeCells count="6">
    <mergeCell ref="C21:D22"/>
    <mergeCell ref="C5:D6"/>
    <mergeCell ref="C2:F3"/>
    <mergeCell ref="D9:F9"/>
    <mergeCell ref="D10:F10"/>
    <mergeCell ref="C13:D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BB356"/>
  <sheetViews>
    <sheetView workbookViewId="0">
      <selection activeCell="A9" sqref="A9"/>
    </sheetView>
  </sheetViews>
  <sheetFormatPr baseColWidth="10" defaultRowHeight="15"/>
  <cols>
    <col min="2" max="26" width="27.85546875" customWidth="1"/>
    <col min="27" max="27" width="20.85546875" customWidth="1"/>
    <col min="28" max="28" width="18.85546875" customWidth="1"/>
    <col min="29" max="29" width="15.7109375" customWidth="1"/>
    <col min="34" max="34" width="36.42578125" customWidth="1"/>
    <col min="35" max="35" width="7" customWidth="1"/>
    <col min="36" max="36" width="15.140625" customWidth="1"/>
    <col min="37" max="37" width="12.140625" customWidth="1"/>
    <col min="38" max="38" width="26" customWidth="1"/>
    <col min="39" max="39" width="8.42578125" customWidth="1"/>
    <col min="40" max="40" width="15.85546875" customWidth="1"/>
    <col min="41" max="41" width="18.140625" customWidth="1"/>
    <col min="42" max="42" width="25.5703125" customWidth="1"/>
    <col min="43" max="43" width="32.28515625" customWidth="1"/>
    <col min="44" max="44" width="29.7109375" customWidth="1"/>
    <col min="45" max="45" width="9.7109375" customWidth="1"/>
    <col min="46" max="46" width="28.7109375" customWidth="1"/>
    <col min="47" max="47" width="11.5703125" customWidth="1"/>
    <col min="48" max="48" width="8.7109375" customWidth="1"/>
    <col min="49" max="49" width="15.85546875" customWidth="1"/>
    <col min="50" max="50" width="15.28515625" customWidth="1"/>
    <col min="51" max="52" width="36.42578125" customWidth="1"/>
    <col min="53" max="53" width="25.7109375" customWidth="1"/>
    <col min="54" max="54" width="25.42578125" customWidth="1"/>
  </cols>
  <sheetData>
    <row r="1" spans="1:54">
      <c r="A1" t="s">
        <v>19</v>
      </c>
      <c r="B1" t="s">
        <v>15</v>
      </c>
      <c r="C1" t="s">
        <v>124</v>
      </c>
      <c r="D1" t="s">
        <v>125</v>
      </c>
      <c r="E1" t="s">
        <v>131</v>
      </c>
      <c r="F1" t="s">
        <v>134</v>
      </c>
      <c r="G1" t="s">
        <v>133</v>
      </c>
      <c r="H1" t="s">
        <v>135</v>
      </c>
      <c r="I1" t="s">
        <v>136</v>
      </c>
      <c r="J1" t="s">
        <v>159</v>
      </c>
      <c r="K1" t="s">
        <v>160</v>
      </c>
      <c r="L1" t="s">
        <v>126</v>
      </c>
      <c r="M1" t="s">
        <v>161</v>
      </c>
      <c r="N1" t="s">
        <v>162</v>
      </c>
      <c r="O1" t="s">
        <v>163</v>
      </c>
      <c r="P1" t="s">
        <v>164</v>
      </c>
      <c r="AA1" t="s">
        <v>18</v>
      </c>
      <c r="AB1" t="s">
        <v>21</v>
      </c>
      <c r="AC1" t="s">
        <v>20</v>
      </c>
      <c r="AE1" t="s">
        <v>36</v>
      </c>
      <c r="AG1" t="s">
        <v>55</v>
      </c>
      <c r="AH1" t="s">
        <v>34</v>
      </c>
      <c r="AI1" t="s">
        <v>123</v>
      </c>
      <c r="AJ1" t="s">
        <v>124</v>
      </c>
      <c r="AK1" t="s">
        <v>125</v>
      </c>
      <c r="AL1" t="s">
        <v>126</v>
      </c>
      <c r="AM1" t="s">
        <v>127</v>
      </c>
      <c r="AN1" t="s">
        <v>128</v>
      </c>
      <c r="AO1" t="s">
        <v>129</v>
      </c>
      <c r="AP1" t="s">
        <v>130</v>
      </c>
      <c r="AQ1" t="s">
        <v>131</v>
      </c>
      <c r="AR1" t="s">
        <v>132</v>
      </c>
      <c r="AS1" t="s">
        <v>133</v>
      </c>
      <c r="AT1" t="s">
        <v>134</v>
      </c>
      <c r="AU1" t="s">
        <v>135</v>
      </c>
      <c r="AV1" t="s">
        <v>136</v>
      </c>
      <c r="AW1" t="s">
        <v>137</v>
      </c>
      <c r="AX1" t="s">
        <v>138</v>
      </c>
      <c r="AY1" t="s">
        <v>139</v>
      </c>
      <c r="BA1" t="s">
        <v>61</v>
      </c>
      <c r="BB1" t="s">
        <v>94</v>
      </c>
    </row>
    <row r="2" spans="1:54">
      <c r="A2" t="s">
        <v>13</v>
      </c>
      <c r="AA2" t="s">
        <v>16</v>
      </c>
      <c r="AB2" t="s">
        <v>22</v>
      </c>
      <c r="AC2" t="s">
        <v>27</v>
      </c>
      <c r="AE2" t="s">
        <v>37</v>
      </c>
      <c r="AG2" t="s">
        <v>56</v>
      </c>
      <c r="BA2" t="s">
        <v>62</v>
      </c>
      <c r="BB2" t="s">
        <v>95</v>
      </c>
    </row>
    <row r="3" spans="1:54">
      <c r="A3" t="s">
        <v>14</v>
      </c>
      <c r="AA3" t="s">
        <v>17</v>
      </c>
      <c r="AB3" t="s">
        <v>23</v>
      </c>
      <c r="AC3" t="s">
        <v>28</v>
      </c>
      <c r="AE3" t="s">
        <v>38</v>
      </c>
      <c r="AG3" t="s">
        <v>57</v>
      </c>
      <c r="BA3" t="s">
        <v>80</v>
      </c>
      <c r="BB3" t="s">
        <v>96</v>
      </c>
    </row>
    <row r="4" spans="1:54">
      <c r="AA4" t="s">
        <v>33</v>
      </c>
      <c r="AB4" t="s">
        <v>24</v>
      </c>
      <c r="AC4" t="s">
        <v>29</v>
      </c>
      <c r="AE4" t="s">
        <v>39</v>
      </c>
      <c r="AG4" t="s">
        <v>58</v>
      </c>
      <c r="BA4" t="s">
        <v>79</v>
      </c>
      <c r="BB4" t="s">
        <v>97</v>
      </c>
    </row>
    <row r="5" spans="1:54">
      <c r="AB5" t="s">
        <v>25</v>
      </c>
      <c r="AC5" t="s">
        <v>30</v>
      </c>
      <c r="BA5" t="s">
        <v>81</v>
      </c>
      <c r="BB5" t="s">
        <v>98</v>
      </c>
    </row>
    <row r="6" spans="1:54">
      <c r="AB6" t="s">
        <v>26</v>
      </c>
      <c r="AC6" t="s">
        <v>31</v>
      </c>
      <c r="BA6" s="35" t="s">
        <v>82</v>
      </c>
    </row>
    <row r="7" spans="1:54">
      <c r="AC7" t="s">
        <v>32</v>
      </c>
      <c r="BA7" t="s">
        <v>83</v>
      </c>
    </row>
    <row r="8" spans="1:54">
      <c r="AC8" t="s">
        <v>26</v>
      </c>
      <c r="BA8" t="s">
        <v>84</v>
      </c>
    </row>
    <row r="9" spans="1:54">
      <c r="BA9" t="s">
        <v>85</v>
      </c>
    </row>
    <row r="10" spans="1:54">
      <c r="BA10" t="s">
        <v>86</v>
      </c>
    </row>
    <row r="11" spans="1:54">
      <c r="BA11" t="s">
        <v>87</v>
      </c>
    </row>
    <row r="12" spans="1:54">
      <c r="BA12" t="s">
        <v>88</v>
      </c>
    </row>
    <row r="13" spans="1:54">
      <c r="BA13" t="s">
        <v>89</v>
      </c>
    </row>
    <row r="14" spans="1:54">
      <c r="BA14" t="s">
        <v>90</v>
      </c>
    </row>
    <row r="15" spans="1:54">
      <c r="BA15" t="s">
        <v>91</v>
      </c>
    </row>
    <row r="16" spans="1:54">
      <c r="BA16" t="s">
        <v>92</v>
      </c>
    </row>
    <row r="17" spans="53:53">
      <c r="BA17" t="s">
        <v>93</v>
      </c>
    </row>
    <row r="356" spans="33:33">
      <c r="AG356">
        <v>0</v>
      </c>
    </row>
  </sheetData>
  <dataConsolidate>
    <dataRefs count="1">
      <dataRef ref="J2:AA2" sheet="Données"/>
    </dataRefs>
  </dataConsolidate>
  <conditionalFormatting sqref="AH2:AY509">
    <cfRule type="cellIs" priority="1" operator="equal">
      <formula>0</formula>
    </cfRule>
  </conditionalFormatting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14</vt:i4>
      </vt:variant>
    </vt:vector>
  </HeadingPairs>
  <TitlesOfParts>
    <vt:vector size="21" baseType="lpstr">
      <vt:lpstr>Tableau de bord</vt:lpstr>
      <vt:lpstr>CCRF</vt:lpstr>
      <vt:lpstr>Fact.Honoraires</vt:lpstr>
      <vt:lpstr>Fact.Comm.Bq</vt:lpstr>
      <vt:lpstr>Fact.Ristourne</vt:lpstr>
      <vt:lpstr>Publipostage</vt:lpstr>
      <vt:lpstr>Données</vt:lpstr>
      <vt:lpstr>APPORTEUR</vt:lpstr>
      <vt:lpstr>BANQUE</vt:lpstr>
      <vt:lpstr>CIVIL</vt:lpstr>
      <vt:lpstr>COMMERCIAL</vt:lpstr>
      <vt:lpstr>ETATDOSSIER</vt:lpstr>
      <vt:lpstr>ETATPROJET</vt:lpstr>
      <vt:lpstr>FACTURATION</vt:lpstr>
      <vt:lpstr>OUIouNON</vt:lpstr>
      <vt:lpstr>TYPEOPERATION</vt:lpstr>
      <vt:lpstr>USAGELOGEMENT</vt:lpstr>
      <vt:lpstr>CCRF!Zone_d_impression</vt:lpstr>
      <vt:lpstr>Fact.Comm.Bq!Zone_d_impression</vt:lpstr>
      <vt:lpstr>Fact.Honoraires!Zone_d_impression</vt:lpstr>
      <vt:lpstr>Fact.Ristourne!Zone_d_impression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</dc:creator>
  <cp:lastModifiedBy>Ilan ANNIBALETTO</cp:lastModifiedBy>
  <cp:lastPrinted>2012-07-09T16:14:41Z</cp:lastPrinted>
  <dcterms:created xsi:type="dcterms:W3CDTF">2012-03-14T08:56:05Z</dcterms:created>
  <dcterms:modified xsi:type="dcterms:W3CDTF">2012-07-09T16:36:59Z</dcterms:modified>
</cp:coreProperties>
</file>