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  <sheet name="Rapport EXP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nniversaire" localSheetId="0">#REF!,#REF!,#REF!,#REF!</definedName>
    <definedName name="Anniversaire" localSheetId="1">#REF!,#REF!,#REF!,#REF!</definedName>
    <definedName name="Anniversaire">'[1]T.A EXPERT'!$B$52:$F$52,'[1]T.A EXPERT'!$B$64:$F$64,'[1]T.A EXPERT'!$B$76:$F$76,'[1]T.A EXPERT'!$B$88:$F$88</definedName>
    <definedName name="CAP1E" localSheetId="0">#REF!</definedName>
    <definedName name="CAP1E" localSheetId="1">#REF!</definedName>
    <definedName name="CapitFIXE" localSheetId="0">#REF!</definedName>
    <definedName name="CapitFIXE" localSheetId="1">#REF!</definedName>
    <definedName name="CapitFIXE">'[1]T.A EXPERT'!#REF!</definedName>
    <definedName name="CapitFIXER" localSheetId="0">'[2]Tabl. Amortissements'!#REF!</definedName>
    <definedName name="CapitFIXER" localSheetId="1">'[1]T.A EXPERT'!#REF!</definedName>
    <definedName name="CapitFIXER">'[1]T.A EXPERT'!#REF!</definedName>
    <definedName name="cb" localSheetId="0">[3]TAM!$V$8</definedName>
    <definedName name="cb" localSheetId="1">[5]TAM!$V$8</definedName>
    <definedName name="cb">[4]TAM!$V$8</definedName>
    <definedName name="Changement_de_taux" localSheetId="0">#REF!</definedName>
    <definedName name="Changement_de_taux" localSheetId="1">#REF!</definedName>
    <definedName name="Cout_Total" localSheetId="0">#REF!</definedName>
    <definedName name="Cout_Total" localSheetId="1">#REF!</definedName>
    <definedName name="DATDB" localSheetId="0">#REF!</definedName>
    <definedName name="DATDB" localSheetId="1">#REF!</definedName>
    <definedName name="DATDB">'[1]T.A EXPERT'!$W$23</definedName>
    <definedName name="DebAmort" localSheetId="0">#REF!</definedName>
    <definedName name="DebAmort" localSheetId="1">#REF!</definedName>
    <definedName name="DebAmort">'[1]T.A EXPERT'!$F$31</definedName>
    <definedName name="differe" localSheetId="0">[3]TAM!$V$8</definedName>
    <definedName name="differe" localSheetId="1">[5]TAM!$V$8</definedName>
    <definedName name="differe">[4]TAM!$V$8</definedName>
    <definedName name="Différé" localSheetId="0">#REF!</definedName>
    <definedName name="Différé" localSheetId="1">#REF!</definedName>
    <definedName name="Différé">'[1]T.A EXPERT'!$Z$24</definedName>
    <definedName name="DiffSimple" localSheetId="0">#REF!</definedName>
    <definedName name="DiffSimple" localSheetId="1">#REF!</definedName>
    <definedName name="DiffTotal" localSheetId="0">#REF!</definedName>
    <definedName name="DiffTotal" localSheetId="1">#REF!</definedName>
    <definedName name="DiffTotal">'[1]T.A EXPERT'!$Z$23</definedName>
    <definedName name="EchFIXE" localSheetId="0">#REF!</definedName>
    <definedName name="EchFIXE" localSheetId="1">#REF!</definedName>
    <definedName name="EchFIXE">'[1]T.A EXPERT'!$W$18</definedName>
    <definedName name="FraisF" localSheetId="0">#REF!</definedName>
    <definedName name="FraisF" localSheetId="1">#REF!</definedName>
    <definedName name="FraisF">'[1]T.A EXPERT'!$O$28</definedName>
    <definedName name="FraisV" localSheetId="0">#REF!</definedName>
    <definedName name="FraisV" localSheetId="1">#REF!</definedName>
    <definedName name="FraisV">'[1]T.A EXPERT'!$O$29</definedName>
    <definedName name="Ijour" localSheetId="0">#REF!</definedName>
    <definedName name="Ijour" localSheetId="1">#REF!</definedName>
    <definedName name="Ijour">'[1]T.A EXPERT'!$X$22</definedName>
    <definedName name="Imois" localSheetId="0">#REF!</definedName>
    <definedName name="Imois" localSheetId="1">#REF!</definedName>
    <definedName name="Imois">'[1]T.A EXPERT'!$X$21</definedName>
    <definedName name="INT1E" localSheetId="0">#REF!</definedName>
    <definedName name="INT1E" localSheetId="1">#REF!</definedName>
    <definedName name="INT1E">'[1]T.A EXPERT'!$W$21</definedName>
    <definedName name="Jour1" localSheetId="0">#REF!</definedName>
    <definedName name="Jour1" localSheetId="1">#REF!</definedName>
    <definedName name="Jour1">'[1]T.A EXPERT'!$X$23</definedName>
    <definedName name="Jour2" localSheetId="0">#REF!</definedName>
    <definedName name="Jour2" localSheetId="1">#REF!</definedName>
    <definedName name="Jour2">'[1]T.A EXPERT'!$X$24</definedName>
    <definedName name="MoisD" localSheetId="0">#REF!</definedName>
    <definedName name="MoisD" localSheetId="1">#REF!</definedName>
    <definedName name="MoisD">'[1]T.A EXPERT'!$X$25</definedName>
    <definedName name="MtEch" localSheetId="0">#REF!</definedName>
    <definedName name="MtEch" localSheetId="1">#REF!</definedName>
    <definedName name="MtEch">'[1]T.A EXPERT'!$D$33</definedName>
    <definedName name="MtEmprunt" localSheetId="0">#REF!</definedName>
    <definedName name="MtEmprunt" localSheetId="1">#REF!</definedName>
    <definedName name="MtEmprunt">'[1]T.A EXPERT'!$Z$28</definedName>
    <definedName name="NbDeci" localSheetId="0">#REF!</definedName>
    <definedName name="NbDeci" localSheetId="1">#REF!</definedName>
    <definedName name="NbDeci">'[1]T.A EXPERT'!$W$17</definedName>
    <definedName name="NbEch" localSheetId="0">#REF!</definedName>
    <definedName name="NbEch" localSheetId="1">#REF!</definedName>
    <definedName name="NbEch">'[1]T.A EXPERT'!$X$18</definedName>
    <definedName name="NbEchAn" localSheetId="0">#REF!</definedName>
    <definedName name="NbEchAn" localSheetId="1">#REF!</definedName>
    <definedName name="NbEchAn">'[1]T.A EXPERT'!$X$17</definedName>
    <definedName name="NoEchMaxi" localSheetId="0">#REF!</definedName>
    <definedName name="NoEchMaxi" localSheetId="1">#REF!</definedName>
    <definedName name="NoEchMaxi">'[1]T.A EXPERT'!$W$19</definedName>
    <definedName name="NoEchRemb" localSheetId="0">#REF!</definedName>
    <definedName name="NoEchRemb" localSheetId="1">#REF!</definedName>
    <definedName name="NoEchRemb">'[1]T.A EXPERT'!$W$20</definedName>
    <definedName name="Nombre_échéances" localSheetId="0">#REF!</definedName>
    <definedName name="Nombre_échéances" localSheetId="1">#REF!</definedName>
    <definedName name="Nombre_échéances">'[1]T.A EXPERT'!$S$29</definedName>
    <definedName name="Periodicite" localSheetId="0">#REF!</definedName>
    <definedName name="Periodicite" localSheetId="1">#REF!</definedName>
    <definedName name="Periodicite">'[1]T.A EXPERT'!$AA$26</definedName>
    <definedName name="RVDebit" localSheetId="0">#REF!</definedName>
    <definedName name="RVDebit" localSheetId="1">#REF!</definedName>
    <definedName name="RVDebit">'[1]T.A EXPERT'!#REF!</definedName>
    <definedName name="TauxActuariel" localSheetId="0">#REF!</definedName>
    <definedName name="TauxActuariel" localSheetId="1">#REF!</definedName>
    <definedName name="TauxActuariel">'[1]T.A EXPERT'!$Z$19</definedName>
    <definedName name="Total_Capital" localSheetId="0">#REF!</definedName>
    <definedName name="Total_Capital" localSheetId="1">#REF!</definedName>
    <definedName name="Total_Frais" localSheetId="0">#REF!</definedName>
    <definedName name="Total_Frais" localSheetId="1">#REF!</definedName>
    <definedName name="Total_Frais">'[1]T.A EXPERT'!$S$32</definedName>
    <definedName name="Total_Intérêts" localSheetId="0">#REF!</definedName>
    <definedName name="Total_Intérêts" localSheetId="1">#REF!</definedName>
    <definedName name="Total_Intérêts">'[1]T.A EXPERT'!$S$30</definedName>
    <definedName name="TVDebit" localSheetId="0">#REF!</definedName>
    <definedName name="TVDebit" localSheetId="1">#REF!</definedName>
    <definedName name="TxPer" localSheetId="0">#REF!</definedName>
    <definedName name="TxPer" localSheetId="1">#REF!</definedName>
    <definedName name="TxPer">'[1]T.A EXPERT'!$X$20</definedName>
    <definedName name="_xlnm.Print_Area" localSheetId="1">'Rapport EXP'!$A$1:$R$109</definedName>
  </definedNames>
  <calcPr calcId="125725" iterateDelta="9.9999999999999995E-7"/>
</workbook>
</file>

<file path=xl/calcChain.xml><?xml version="1.0" encoding="utf-8"?>
<calcChain xmlns="http://schemas.openxmlformats.org/spreadsheetml/2006/main">
  <c r="B109" i="2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60"/>
  <c r="D57"/>
  <c r="O54"/>
  <c r="M54"/>
  <c r="H54"/>
  <c r="J54" s="1"/>
  <c r="E54"/>
  <c r="T53"/>
  <c r="O52"/>
  <c r="M52"/>
  <c r="J52"/>
  <c r="E52"/>
  <c r="O49"/>
  <c r="J49"/>
  <c r="O47"/>
  <c r="J47"/>
  <c r="O45"/>
  <c r="J45"/>
  <c r="O43"/>
  <c r="J43"/>
  <c r="O41"/>
  <c r="J41"/>
  <c r="O39"/>
  <c r="J39"/>
  <c r="O37"/>
  <c r="J37"/>
  <c r="J35"/>
  <c r="O34"/>
  <c r="J34"/>
  <c r="J32"/>
  <c r="J31"/>
  <c r="O29"/>
  <c r="G29"/>
  <c r="D29"/>
  <c r="O27"/>
  <c r="J27"/>
  <c r="O25"/>
  <c r="B25"/>
  <c r="O23"/>
  <c r="B23"/>
  <c r="J19"/>
  <c r="O17"/>
  <c r="J17"/>
  <c r="B17"/>
  <c r="J15"/>
  <c r="F11"/>
  <c r="B11"/>
  <c r="B13" s="1"/>
  <c r="F13" s="1"/>
  <c r="O10"/>
  <c r="M10"/>
  <c r="M8"/>
  <c r="O5"/>
  <c r="M5"/>
  <c r="F5"/>
  <c r="T2"/>
  <c r="K1"/>
  <c r="M54" i="1"/>
  <c r="M52"/>
  <c r="M50"/>
  <c r="M48"/>
  <c r="M46"/>
  <c r="M44"/>
  <c r="M42"/>
  <c r="M40"/>
  <c r="M38"/>
  <c r="M36"/>
  <c r="M34"/>
  <c r="K30"/>
  <c r="H26"/>
  <c r="H24"/>
  <c r="I22"/>
  <c r="S8"/>
  <c r="S7"/>
  <c r="P7"/>
  <c r="S4"/>
  <c r="S2"/>
  <c r="J29" i="2" l="1"/>
  <c r="X57"/>
</calcChain>
</file>

<file path=xl/sharedStrings.xml><?xml version="1.0" encoding="utf-8"?>
<sst xmlns="http://schemas.openxmlformats.org/spreadsheetml/2006/main" count="188" uniqueCount="73">
  <si>
    <t>AVANT le :</t>
  </si>
  <si>
    <t>AGENT :</t>
  </si>
  <si>
    <t>A COMPTER du  :</t>
  </si>
  <si>
    <t>EMPRUNTEUR :</t>
  </si>
  <si>
    <t>BANQUE :</t>
  </si>
  <si>
    <t>POSTALE</t>
  </si>
  <si>
    <t>DATE DE CONSTAT DE L'ERREUR :</t>
  </si>
  <si>
    <t>PARAMETRES de l'EMPRUNT</t>
  </si>
  <si>
    <t xml:space="preserve">Date de signature du prêt   (m) </t>
  </si>
  <si>
    <t xml:space="preserve">Capital emprunté   </t>
  </si>
  <si>
    <t/>
  </si>
  <si>
    <t xml:space="preserve">Durée du prêt (mois)  </t>
  </si>
  <si>
    <t>Fin du prêt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</si>
  <si>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</si>
  <si>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</si>
  <si>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</si>
  <si>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</si>
  <si>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TAUX</t>
  </si>
  <si>
    <t>Avenant</t>
  </si>
  <si>
    <t>Offre (année)</t>
  </si>
  <si>
    <t>Durée</t>
  </si>
  <si>
    <t xml:space="preserve">CRD début </t>
  </si>
  <si>
    <t>Révision du taux</t>
  </si>
  <si>
    <t>1ère échéance</t>
  </si>
  <si>
    <t>nouveau du taux</t>
  </si>
  <si>
    <t>le</t>
  </si>
  <si>
    <t>RAPPORT  DE</t>
  </si>
  <si>
    <t>si(u9=oui;TA e17;si(u11=oui;tae21;si(u12=oui;tae22;si(u13=oui;tae23</t>
  </si>
  <si>
    <t>T.E.G / Période de  la  BANQUE :</t>
  </si>
  <si>
    <t>*</t>
  </si>
  <si>
    <t>TAUX   D'USURE</t>
  </si>
  <si>
    <t>o</t>
  </si>
  <si>
    <t>1 - Calcul TRI</t>
  </si>
  <si>
    <t>Non</t>
  </si>
  <si>
    <t>NOUVEAU  CALCUL du T.E.G/Période</t>
  </si>
  <si>
    <t>2 - Calcul TAUX</t>
  </si>
  <si>
    <t xml:space="preserve">                                                        </t>
  </si>
  <si>
    <t>3 - Reflet T.A</t>
  </si>
  <si>
    <t>4 - 1er taux retenu</t>
  </si>
  <si>
    <t>þ</t>
  </si>
  <si>
    <t>5 - Calcul TRI - T.A</t>
  </si>
  <si>
    <t>Oui</t>
  </si>
  <si>
    <t>Capital emprunté :</t>
  </si>
  <si>
    <t>si(u10=oui;maintenu;si(ou(ou(ou(u9;u11;u12;u13=non;""</t>
  </si>
  <si>
    <t>Durée du prêt (mois) :</t>
  </si>
  <si>
    <t xml:space="preserve">       Incidence des frais sur le prêt    &gt;&gt;&gt;</t>
  </si>
  <si>
    <t>Assurance perte d'emploi (si condition d'octroi du prêt)</t>
  </si>
  <si>
    <t>Frais de dossiers :</t>
  </si>
  <si>
    <t>Commission d'engagement</t>
  </si>
  <si>
    <t>Quotité une tête à</t>
  </si>
  <si>
    <t>Quotité l'autre tête à</t>
  </si>
  <si>
    <t xml:space="preserve">Participation au fonds de garantie d'une société de cautionnement mutuel </t>
  </si>
  <si>
    <t>Commission cautionnement mutuel</t>
  </si>
  <si>
    <t>Frais inscription d'hypothèque, ou P.P.D</t>
  </si>
  <si>
    <t xml:space="preserve">Frais de souscription de parts sociales : </t>
  </si>
  <si>
    <t>Frais d'information des cautions :</t>
  </si>
  <si>
    <t>Primes  d'assurance incendie :</t>
  </si>
  <si>
    <t>Commissions des courtiers et apporteurs de dossiers :</t>
  </si>
  <si>
    <t>Frais de Notaire liés à la prise de garantie de la Banque</t>
  </si>
  <si>
    <t>Frais de préfinancement (intérêts intercalaires)</t>
  </si>
  <si>
    <t xml:space="preserve">  </t>
  </si>
  <si>
    <t xml:space="preserve">Montant total des intérêts </t>
  </si>
  <si>
    <t>Mensualité après application du TIL</t>
  </si>
  <si>
    <t xml:space="preserve">Gain avant le </t>
  </si>
  <si>
    <t>LE CONTRAT DEVIENDRA ERRONE PAR L'APPLICATION DES OBSERVATIONS</t>
  </si>
  <si>
    <t>Montant total des intérêts (TIL)</t>
  </si>
  <si>
    <t xml:space="preserve">Gain après le </t>
  </si>
  <si>
    <t>LE TEG EST INCONTESTABLE (inférieur à celui de la banque, arrêt du 12/10/2016)</t>
  </si>
  <si>
    <t>LE TEG DEVIENDRA ERRONE PAR L'APPLICATION DES OBSERVATIONS</t>
  </si>
  <si>
    <t>TEG ERRONE ET CONTRAT NON CONFORME</t>
  </si>
  <si>
    <t>TEG ERRONE  ET CONTRAT CONFORME</t>
  </si>
  <si>
    <t>TEG JUSTE ET CONTRAT NON CONFORME</t>
  </si>
  <si>
    <t>TEG JUSTE ET CONTRAT CONFORME</t>
  </si>
</sst>
</file>

<file path=xl/styles.xml><?xml version="1.0" encoding="utf-8"?>
<styleSheet xmlns="http://schemas.openxmlformats.org/spreadsheetml/2006/main">
  <numFmts count="1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  <numFmt numFmtId="172" formatCode="[$-40C]d\-mmm\-yy;@"/>
    <numFmt numFmtId="173" formatCode="0.000%"/>
    <numFmt numFmtId="174" formatCode="0.000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1"/>
      <name val="Comic Sans MS"/>
      <family val="4"/>
    </font>
    <font>
      <b/>
      <sz val="12"/>
      <color theme="1"/>
      <name val="Comic Sans MS"/>
      <family val="4"/>
    </font>
    <font>
      <sz val="16"/>
      <color theme="1"/>
      <name val="Times New Roman"/>
      <family val="1"/>
    </font>
    <font>
      <sz val="16"/>
      <color theme="1"/>
      <name val="Comic Sans MS"/>
      <family val="4"/>
    </font>
    <font>
      <sz val="16"/>
      <color theme="1"/>
      <name val="Calibri"/>
      <family val="2"/>
      <scheme val="minor"/>
    </font>
    <font>
      <b/>
      <sz val="16"/>
      <color theme="1"/>
      <name val="Wingdings"/>
      <charset val="2"/>
    </font>
    <font>
      <b/>
      <sz val="16"/>
      <name val="Wingdings"/>
      <charset val="2"/>
    </font>
    <font>
      <b/>
      <sz val="16"/>
      <color theme="1"/>
      <name val="Times New Roman"/>
      <family val="1"/>
    </font>
    <font>
      <sz val="12"/>
      <color theme="1"/>
      <name val="Comic Sans MS"/>
      <family val="4"/>
    </font>
    <font>
      <b/>
      <sz val="12"/>
      <color theme="1"/>
      <name val="Wingdings"/>
      <charset val="2"/>
    </font>
  </fonts>
  <fills count="1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79998168889431442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5" tint="0.59999389629810485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5">
    <xf numFmtId="0" fontId="0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1" fillId="10" borderId="22" applyFont="0" applyFill="0" applyBorder="0" applyAlignment="0" applyProtection="0">
      <alignment wrapText="1"/>
    </xf>
    <xf numFmtId="166" fontId="11" fillId="10" borderId="22" applyFont="0" applyFill="0" applyBorder="0" applyAlignment="0" applyProtection="0">
      <alignment wrapText="1"/>
    </xf>
    <xf numFmtId="165" fontId="11" fillId="10" borderId="22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1" borderId="0" applyFont="0" applyBorder="0" applyAlignment="0">
      <protection locked="0"/>
    </xf>
    <xf numFmtId="170" fontId="5" fillId="12" borderId="0" applyBorder="0">
      <alignment horizontal="center"/>
      <protection locked="0"/>
    </xf>
    <xf numFmtId="10" fontId="5" fillId="11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206">
    <xf numFmtId="0" fontId="0" fillId="0" borderId="0" xfId="0"/>
    <xf numFmtId="0" fontId="3" fillId="0" borderId="0" xfId="1" applyFont="1" applyAlignment="1">
      <alignment horizontal="left"/>
    </xf>
    <xf numFmtId="0" fontId="1" fillId="0" borderId="0" xfId="1"/>
    <xf numFmtId="0" fontId="4" fillId="2" borderId="1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4" fillId="2" borderId="5" xfId="1" applyFont="1" applyFill="1" applyBorder="1" applyAlignment="1">
      <alignment horizontal="center"/>
    </xf>
    <xf numFmtId="0" fontId="4" fillId="2" borderId="6" xfId="1" applyFont="1" applyFill="1" applyBorder="1" applyAlignment="1">
      <alignment horizontal="center"/>
    </xf>
    <xf numFmtId="0" fontId="6" fillId="3" borderId="1" xfId="2" applyFont="1" applyFill="1" applyBorder="1" applyAlignment="1">
      <alignment horizontal="left" vertical="center" indent="7"/>
    </xf>
    <xf numFmtId="0" fontId="1" fillId="3" borderId="2" xfId="1" applyFill="1" applyBorder="1" applyAlignment="1">
      <alignment horizontal="left" indent="2"/>
    </xf>
    <xf numFmtId="14" fontId="1" fillId="3" borderId="2" xfId="1" applyNumberFormat="1" applyFill="1" applyBorder="1" applyAlignment="1">
      <alignment horizontal="center" vertical="center"/>
    </xf>
    <xf numFmtId="44" fontId="1" fillId="3" borderId="3" xfId="3" applyFont="1" applyFill="1" applyBorder="1" applyAlignment="1">
      <alignment vertical="center"/>
    </xf>
    <xf numFmtId="0" fontId="1" fillId="4" borderId="7" xfId="1" applyFont="1" applyFill="1" applyBorder="1" applyAlignment="1" applyProtection="1">
      <alignment horizontal="center" vertical="center"/>
      <protection locked="0"/>
    </xf>
    <xf numFmtId="0" fontId="7" fillId="3" borderId="8" xfId="2" applyFont="1" applyFill="1" applyBorder="1" applyAlignment="1">
      <alignment horizontal="center"/>
    </xf>
    <xf numFmtId="0" fontId="1" fillId="3" borderId="0" xfId="1" applyFill="1" applyBorder="1" applyAlignment="1">
      <alignment horizontal="center"/>
    </xf>
    <xf numFmtId="14" fontId="1" fillId="3" borderId="0" xfId="1" applyNumberFormat="1" applyFill="1" applyBorder="1" applyAlignment="1">
      <alignment horizontal="center"/>
    </xf>
    <xf numFmtId="0" fontId="1" fillId="3" borderId="9" xfId="1" applyFill="1" applyBorder="1" applyAlignment="1">
      <alignment horizontal="center"/>
    </xf>
    <xf numFmtId="0" fontId="6" fillId="3" borderId="4" xfId="2" applyFont="1" applyFill="1" applyBorder="1" applyAlignment="1">
      <alignment horizontal="left" indent="4"/>
    </xf>
    <xf numFmtId="0" fontId="1" fillId="3" borderId="5" xfId="1" applyFill="1" applyBorder="1" applyAlignment="1">
      <alignment horizontal="center"/>
    </xf>
    <xf numFmtId="14" fontId="1" fillId="3" borderId="5" xfId="1" applyNumberFormat="1" applyFill="1" applyBorder="1" applyAlignment="1">
      <alignment horizontal="center"/>
    </xf>
    <xf numFmtId="44" fontId="1" fillId="3" borderId="6" xfId="3" applyFont="1" applyFill="1" applyBorder="1" applyAlignment="1">
      <alignment vertical="center"/>
    </xf>
    <xf numFmtId="0" fontId="3" fillId="0" borderId="0" xfId="1" applyFont="1" applyAlignment="1">
      <alignment horizontal="left" indent="5"/>
    </xf>
    <xf numFmtId="14" fontId="1" fillId="4" borderId="10" xfId="1" applyNumberFormat="1" applyFont="1" applyFill="1" applyBorder="1" applyAlignment="1" applyProtection="1">
      <alignment horizontal="center" vertical="center"/>
      <protection locked="0"/>
    </xf>
    <xf numFmtId="14" fontId="1" fillId="4" borderId="11" xfId="1" applyNumberFormat="1" applyFont="1" applyFill="1" applyBorder="1" applyAlignment="1" applyProtection="1">
      <alignment horizontal="center" vertical="center"/>
      <protection locked="0"/>
    </xf>
    <xf numFmtId="0" fontId="8" fillId="5" borderId="1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10" fontId="8" fillId="5" borderId="3" xfId="4" applyNumberFormat="1" applyFont="1" applyFill="1" applyBorder="1" applyAlignment="1">
      <alignment horizontal="center" vertical="center"/>
    </xf>
    <xf numFmtId="0" fontId="3" fillId="0" borderId="0" xfId="1" applyFont="1" applyAlignment="1">
      <alignment horizontal="left" indent="4"/>
    </xf>
    <xf numFmtId="0" fontId="8" fillId="5" borderId="4" xfId="1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10" fontId="8" fillId="5" borderId="6" xfId="4" applyNumberFormat="1" applyFont="1" applyFill="1" applyBorder="1" applyAlignment="1">
      <alignment horizontal="center" vertical="center"/>
    </xf>
    <xf numFmtId="0" fontId="3" fillId="4" borderId="10" xfId="1" applyFont="1" applyFill="1" applyBorder="1" applyAlignment="1" applyProtection="1">
      <alignment horizontal="center" vertical="center"/>
      <protection locked="0"/>
    </xf>
    <xf numFmtId="0" fontId="3" fillId="4" borderId="11" xfId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>
      <alignment horizontal="left" vertical="center" wrapText="1" indent="1"/>
    </xf>
    <xf numFmtId="14" fontId="1" fillId="4" borderId="10" xfId="1" applyNumberFormat="1" applyFill="1" applyBorder="1" applyAlignment="1" applyProtection="1">
      <alignment horizontal="center" vertical="center"/>
      <protection locked="0"/>
    </xf>
    <xf numFmtId="14" fontId="1" fillId="4" borderId="11" xfId="1" applyNumberFormat="1" applyFill="1" applyBorder="1" applyAlignment="1" applyProtection="1">
      <alignment horizontal="center" vertical="center"/>
      <protection locked="0"/>
    </xf>
    <xf numFmtId="0" fontId="9" fillId="0" borderId="0" xfId="1" applyFont="1" applyAlignment="1">
      <alignment horizontal="left" indent="1"/>
    </xf>
    <xf numFmtId="0" fontId="1" fillId="3" borderId="12" xfId="1" applyFill="1" applyBorder="1" applyAlignment="1">
      <alignment horizontal="center"/>
    </xf>
    <xf numFmtId="0" fontId="1" fillId="3" borderId="13" xfId="1" applyFill="1" applyBorder="1" applyAlignment="1">
      <alignment horizontal="center"/>
    </xf>
    <xf numFmtId="0" fontId="1" fillId="3" borderId="14" xfId="1" applyFill="1" applyBorder="1" applyAlignment="1">
      <alignment horizontal="center"/>
    </xf>
    <xf numFmtId="0" fontId="1" fillId="6" borderId="15" xfId="1" applyFont="1" applyFill="1" applyBorder="1" applyAlignment="1">
      <alignment horizontal="center"/>
    </xf>
    <xf numFmtId="0" fontId="1" fillId="6" borderId="16" xfId="1" applyFill="1" applyBorder="1" applyAlignment="1">
      <alignment horizontal="center"/>
    </xf>
    <xf numFmtId="0" fontId="1" fillId="6" borderId="11" xfId="1" applyFill="1" applyBorder="1" applyAlignment="1">
      <alignment horizontal="center"/>
    </xf>
    <xf numFmtId="14" fontId="1" fillId="7" borderId="7" xfId="1" applyNumberFormat="1" applyFill="1" applyBorder="1" applyAlignment="1" applyProtection="1">
      <alignment horizontal="center"/>
      <protection locked="0"/>
    </xf>
    <xf numFmtId="0" fontId="9" fillId="0" borderId="0" xfId="1" applyFont="1" applyAlignment="1">
      <alignment horizontal="center"/>
    </xf>
    <xf numFmtId="0" fontId="1" fillId="0" borderId="0" xfId="1" applyAlignment="1">
      <alignment horizontal="center"/>
    </xf>
    <xf numFmtId="44" fontId="1" fillId="7" borderId="7" xfId="3" applyFont="1" applyFill="1" applyBorder="1" applyAlignment="1" applyProtection="1">
      <alignment horizontal="center"/>
      <protection locked="0"/>
    </xf>
    <xf numFmtId="0" fontId="1" fillId="0" borderId="0" xfId="1" applyFont="1" applyAlignment="1">
      <alignment horizontal="center"/>
    </xf>
    <xf numFmtId="1" fontId="1" fillId="7" borderId="7" xfId="1" applyNumberFormat="1" applyFill="1" applyBorder="1" applyAlignment="1" applyProtection="1">
      <alignment horizontal="center"/>
      <protection locked="0"/>
    </xf>
    <xf numFmtId="4" fontId="5" fillId="0" borderId="0" xfId="2" applyNumberFormat="1" applyAlignment="1" applyProtection="1">
      <alignment horizontal="center" vertical="center"/>
      <protection locked="0"/>
    </xf>
    <xf numFmtId="0" fontId="1" fillId="0" borderId="15" xfId="1" applyFont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8" borderId="7" xfId="1" applyNumberFormat="1" applyFill="1" applyBorder="1" applyAlignment="1" applyProtection="1">
      <alignment horizontal="center"/>
      <protection locked="0"/>
    </xf>
    <xf numFmtId="0" fontId="1" fillId="6" borderId="16" xfId="1" applyFont="1" applyFill="1" applyBorder="1" applyAlignment="1">
      <alignment horizontal="center"/>
    </xf>
    <xf numFmtId="0" fontId="1" fillId="6" borderId="11" xfId="1" applyFont="1" applyFill="1" applyBorder="1" applyAlignment="1">
      <alignment horizontal="center"/>
    </xf>
    <xf numFmtId="0" fontId="10" fillId="0" borderId="0" xfId="1" applyFont="1" applyAlignment="1">
      <alignment horizontal="left" indent="5"/>
    </xf>
    <xf numFmtId="14" fontId="1" fillId="7" borderId="7" xfId="3" applyNumberFormat="1" applyFont="1" applyFill="1" applyBorder="1" applyAlignment="1" applyProtection="1">
      <alignment horizontal="center"/>
      <protection locked="0"/>
    </xf>
    <xf numFmtId="44" fontId="1" fillId="5" borderId="17" xfId="3" applyFont="1" applyFill="1" applyBorder="1" applyAlignment="1"/>
    <xf numFmtId="10" fontId="5" fillId="7" borderId="7" xfId="5" applyNumberFormat="1" applyFont="1" applyFill="1" applyBorder="1" applyAlignment="1" applyProtection="1">
      <alignment horizontal="center"/>
      <protection locked="0"/>
    </xf>
    <xf numFmtId="0" fontId="1" fillId="0" borderId="0" xfId="1" applyAlignment="1">
      <alignment horizontal="center"/>
    </xf>
    <xf numFmtId="0" fontId="1" fillId="0" borderId="0" xfId="6"/>
    <xf numFmtId="0" fontId="3" fillId="0" borderId="18" xfId="6" applyFont="1" applyBorder="1" applyAlignment="1">
      <alignment horizontal="center"/>
    </xf>
    <xf numFmtId="0" fontId="3" fillId="0" borderId="19" xfId="6" applyFont="1" applyBorder="1" applyAlignment="1">
      <alignment horizontal="center"/>
    </xf>
    <xf numFmtId="0" fontId="3" fillId="0" borderId="20" xfId="6" applyFont="1" applyBorder="1" applyAlignment="1">
      <alignment horizontal="center"/>
    </xf>
    <xf numFmtId="0" fontId="3" fillId="0" borderId="21" xfId="6" applyFont="1" applyBorder="1" applyAlignment="1">
      <alignment horizontal="center"/>
    </xf>
    <xf numFmtId="0" fontId="3" fillId="0" borderId="17" xfId="6" applyFont="1" applyBorder="1" applyAlignment="1">
      <alignment horizontal="center"/>
    </xf>
    <xf numFmtId="0" fontId="1" fillId="0" borderId="0" xfId="1" applyAlignment="1">
      <alignment vertical="center" wrapText="1"/>
    </xf>
    <xf numFmtId="0" fontId="2" fillId="4" borderId="7" xfId="1" applyFont="1" applyFill="1" applyBorder="1" applyAlignment="1">
      <alignment horizontal="center"/>
    </xf>
    <xf numFmtId="0" fontId="1" fillId="6" borderId="10" xfId="6" applyFont="1" applyFill="1" applyBorder="1" applyAlignment="1">
      <alignment horizontal="center"/>
    </xf>
    <xf numFmtId="0" fontId="1" fillId="6" borderId="16" xfId="6" applyFont="1" applyFill="1" applyBorder="1" applyAlignment="1">
      <alignment horizontal="center"/>
    </xf>
    <xf numFmtId="0" fontId="1" fillId="6" borderId="11" xfId="6" applyFont="1" applyFill="1" applyBorder="1" applyAlignment="1">
      <alignment horizontal="center"/>
    </xf>
    <xf numFmtId="10" fontId="5" fillId="9" borderId="7" xfId="5" applyNumberFormat="1" applyFont="1" applyFill="1" applyBorder="1" applyAlignment="1" applyProtection="1">
      <alignment horizontal="center"/>
      <protection locked="0"/>
    </xf>
    <xf numFmtId="0" fontId="5" fillId="9" borderId="7" xfId="5" applyNumberFormat="1" applyFont="1" applyFill="1" applyBorder="1" applyAlignment="1" applyProtection="1">
      <alignment horizontal="center"/>
      <protection locked="0"/>
    </xf>
    <xf numFmtId="44" fontId="5" fillId="9" borderId="7" xfId="5" applyNumberFormat="1" applyFont="1" applyFill="1" applyBorder="1" applyAlignment="1" applyProtection="1">
      <alignment horizontal="center"/>
      <protection locked="0"/>
    </xf>
    <xf numFmtId="10" fontId="1" fillId="6" borderId="7" xfId="4" applyNumberFormat="1" applyFont="1" applyFill="1" applyBorder="1" applyAlignment="1">
      <alignment horizontal="center"/>
    </xf>
    <xf numFmtId="0" fontId="1" fillId="0" borderId="0" xfId="6" applyFont="1" applyAlignment="1">
      <alignment horizontal="center"/>
    </xf>
    <xf numFmtId="1" fontId="10" fillId="0" borderId="0" xfId="1" applyNumberFormat="1" applyFont="1" applyAlignment="1">
      <alignment horizontal="left"/>
    </xf>
    <xf numFmtId="14" fontId="0" fillId="9" borderId="7" xfId="5" applyNumberFormat="1" applyFont="1" applyFill="1" applyBorder="1" applyAlignment="1" applyProtection="1">
      <alignment horizontal="center"/>
      <protection locked="0"/>
    </xf>
    <xf numFmtId="0" fontId="10" fillId="0" borderId="0" xfId="6" applyFont="1" applyAlignment="1">
      <alignment horizontal="left" indent="4"/>
    </xf>
    <xf numFmtId="0" fontId="1" fillId="6" borderId="15" xfId="6" applyFont="1" applyFill="1" applyBorder="1" applyAlignment="1">
      <alignment horizontal="center"/>
    </xf>
    <xf numFmtId="0" fontId="1" fillId="0" borderId="0" xfId="1" applyFont="1"/>
    <xf numFmtId="14" fontId="1" fillId="0" borderId="0" xfId="1" applyNumberFormat="1"/>
    <xf numFmtId="0" fontId="14" fillId="0" borderId="0" xfId="28" applyFont="1"/>
    <xf numFmtId="0" fontId="4" fillId="13" borderId="1" xfId="28" applyFont="1" applyFill="1" applyBorder="1" applyAlignment="1">
      <alignment horizontal="left" vertical="center" indent="28"/>
    </xf>
    <xf numFmtId="0" fontId="4" fillId="13" borderId="2" xfId="28" applyFont="1" applyFill="1" applyBorder="1" applyAlignment="1">
      <alignment horizontal="left" vertical="center" indent="28"/>
    </xf>
    <xf numFmtId="0" fontId="4" fillId="13" borderId="2" xfId="28" applyFont="1" applyFill="1" applyBorder="1" applyAlignment="1">
      <alignment horizontal="left" vertical="center" indent="2"/>
    </xf>
    <xf numFmtId="0" fontId="4" fillId="13" borderId="3" xfId="28" applyFont="1" applyFill="1" applyBorder="1" applyAlignment="1">
      <alignment horizontal="left" vertical="center" indent="2"/>
    </xf>
    <xf numFmtId="0" fontId="15" fillId="0" borderId="0" xfId="2" applyFont="1"/>
    <xf numFmtId="0" fontId="4" fillId="13" borderId="4" xfId="28" applyFont="1" applyFill="1" applyBorder="1" applyAlignment="1">
      <alignment horizontal="left" vertical="center" indent="28"/>
    </xf>
    <xf numFmtId="0" fontId="4" fillId="13" borderId="5" xfId="28" applyFont="1" applyFill="1" applyBorder="1" applyAlignment="1">
      <alignment horizontal="left" vertical="center" indent="28"/>
    </xf>
    <xf numFmtId="0" fontId="4" fillId="13" borderId="5" xfId="28" applyFont="1" applyFill="1" applyBorder="1" applyAlignment="1">
      <alignment horizontal="left" vertical="center" indent="2"/>
    </xf>
    <xf numFmtId="0" fontId="4" fillId="13" borderId="6" xfId="28" applyFont="1" applyFill="1" applyBorder="1" applyAlignment="1">
      <alignment horizontal="left" vertical="center" indent="2"/>
    </xf>
    <xf numFmtId="44" fontId="16" fillId="0" borderId="0" xfId="28" applyNumberFormat="1" applyFont="1"/>
    <xf numFmtId="0" fontId="14" fillId="8" borderId="0" xfId="28" applyFont="1" applyFill="1"/>
    <xf numFmtId="172" fontId="14" fillId="8" borderId="10" xfId="28" applyNumberFormat="1" applyFont="1" applyFill="1" applyBorder="1" applyAlignment="1">
      <alignment horizontal="center"/>
    </xf>
    <xf numFmtId="172" fontId="14" fillId="8" borderId="11" xfId="28" applyNumberFormat="1" applyFont="1" applyFill="1" applyBorder="1" applyAlignment="1">
      <alignment horizontal="center"/>
    </xf>
    <xf numFmtId="0" fontId="1" fillId="0" borderId="23" xfId="28" applyFont="1" applyBorder="1" applyAlignment="1">
      <alignment horizontal="center" vertical="center" wrapText="1"/>
    </xf>
    <xf numFmtId="0" fontId="1" fillId="0" borderId="24" xfId="28" applyFont="1" applyBorder="1" applyAlignment="1">
      <alignment wrapText="1"/>
    </xf>
    <xf numFmtId="173" fontId="14" fillId="8" borderId="25" xfId="28" applyNumberFormat="1" applyFont="1" applyFill="1" applyBorder="1" applyAlignment="1">
      <alignment horizontal="center" vertical="center"/>
    </xf>
    <xf numFmtId="10" fontId="14" fillId="8" borderId="0" xfId="28" applyNumberFormat="1" applyFont="1" applyFill="1" applyBorder="1" applyAlignment="1">
      <alignment vertical="center"/>
    </xf>
    <xf numFmtId="10" fontId="14" fillId="8" borderId="25" xfId="28" applyNumberFormat="1" applyFont="1" applyFill="1" applyBorder="1" applyAlignment="1">
      <alignment horizontal="center" vertical="center"/>
    </xf>
    <xf numFmtId="2" fontId="14" fillId="0" borderId="0" xfId="28" applyNumberFormat="1" applyFont="1"/>
    <xf numFmtId="0" fontId="1" fillId="0" borderId="26" xfId="28" applyFont="1" applyBorder="1" applyAlignment="1">
      <alignment wrapText="1"/>
    </xf>
    <xf numFmtId="0" fontId="1" fillId="0" borderId="27" xfId="28" applyFont="1" applyBorder="1" applyAlignment="1">
      <alignment wrapText="1"/>
    </xf>
    <xf numFmtId="173" fontId="14" fillId="8" borderId="28" xfId="28" applyNumberFormat="1" applyFont="1" applyFill="1" applyBorder="1" applyAlignment="1">
      <alignment horizontal="center" vertical="center"/>
    </xf>
    <xf numFmtId="10" fontId="14" fillId="8" borderId="28" xfId="28" applyNumberFormat="1" applyFont="1" applyFill="1" applyBorder="1" applyAlignment="1">
      <alignment horizontal="center" vertical="center"/>
    </xf>
    <xf numFmtId="174" fontId="14" fillId="0" borderId="0" xfId="28" applyNumberFormat="1" applyFont="1"/>
    <xf numFmtId="0" fontId="14" fillId="8" borderId="10" xfId="28" applyNumberFormat="1" applyFont="1" applyFill="1" applyBorder="1" applyAlignment="1">
      <alignment horizontal="center"/>
    </xf>
    <xf numFmtId="0" fontId="14" fillId="8" borderId="11" xfId="28" applyNumberFormat="1" applyFont="1" applyFill="1" applyBorder="1" applyAlignment="1">
      <alignment horizontal="center"/>
    </xf>
    <xf numFmtId="0" fontId="14" fillId="0" borderId="0" xfId="28" applyFont="1" applyAlignment="1">
      <alignment horizontal="center"/>
    </xf>
    <xf numFmtId="0" fontId="1" fillId="0" borderId="10" xfId="28" applyFont="1" applyBorder="1" applyAlignment="1">
      <alignment horizontal="center"/>
    </xf>
    <xf numFmtId="0" fontId="1" fillId="0" borderId="11" xfId="28" applyFont="1" applyBorder="1" applyAlignment="1">
      <alignment horizontal="center"/>
    </xf>
    <xf numFmtId="10" fontId="14" fillId="0" borderId="17" xfId="4" applyNumberFormat="1" applyFont="1" applyBorder="1" applyAlignment="1">
      <alignment horizontal="center"/>
    </xf>
    <xf numFmtId="172" fontId="14" fillId="0" borderId="0" xfId="28" applyNumberFormat="1" applyFont="1" applyBorder="1" applyAlignment="1"/>
    <xf numFmtId="0" fontId="15" fillId="0" borderId="0" xfId="2" applyFont="1" applyAlignment="1">
      <alignment horizontal="center"/>
    </xf>
    <xf numFmtId="0" fontId="14" fillId="0" borderId="0" xfId="28" applyFont="1" applyBorder="1" applyAlignment="1">
      <alignment horizontal="center" vertical="center"/>
    </xf>
    <xf numFmtId="172" fontId="14" fillId="0" borderId="10" xfId="28" applyNumberFormat="1" applyFont="1" applyBorder="1" applyAlignment="1">
      <alignment horizontal="center"/>
    </xf>
    <xf numFmtId="172" fontId="14" fillId="0" borderId="11" xfId="28" applyNumberFormat="1" applyFont="1" applyBorder="1" applyAlignment="1">
      <alignment horizontal="center"/>
    </xf>
    <xf numFmtId="0" fontId="14" fillId="0" borderId="0" xfId="28" applyFont="1" applyAlignment="1"/>
    <xf numFmtId="14" fontId="14" fillId="0" borderId="10" xfId="28" applyNumberFormat="1" applyFont="1" applyBorder="1" applyAlignment="1">
      <alignment horizontal="center"/>
    </xf>
    <xf numFmtId="0" fontId="14" fillId="0" borderId="11" xfId="28" applyFont="1" applyBorder="1" applyAlignment="1">
      <alignment horizontal="center"/>
    </xf>
    <xf numFmtId="8" fontId="14" fillId="8" borderId="10" xfId="28" applyNumberFormat="1" applyFont="1" applyFill="1" applyBorder="1" applyAlignment="1">
      <alignment horizontal="center"/>
    </xf>
    <xf numFmtId="0" fontId="14" fillId="8" borderId="11" xfId="28" applyFont="1" applyFill="1" applyBorder="1" applyAlignment="1">
      <alignment horizontal="center"/>
    </xf>
    <xf numFmtId="0" fontId="14" fillId="0" borderId="0" xfId="28" applyFont="1" applyFill="1" applyBorder="1" applyAlignment="1"/>
    <xf numFmtId="10" fontId="14" fillId="8" borderId="10" xfId="28" applyNumberFormat="1" applyFont="1" applyFill="1" applyBorder="1" applyAlignment="1">
      <alignment horizontal="center"/>
    </xf>
    <xf numFmtId="10" fontId="14" fillId="0" borderId="0" xfId="28" applyNumberFormat="1" applyFont="1" applyBorder="1" applyAlignment="1">
      <alignment horizontal="center"/>
    </xf>
    <xf numFmtId="0" fontId="14" fillId="8" borderId="10" xfId="28" applyFont="1" applyFill="1" applyBorder="1" applyAlignment="1">
      <alignment horizontal="center"/>
    </xf>
    <xf numFmtId="0" fontId="14" fillId="8" borderId="0" xfId="28" applyFont="1" applyFill="1" applyBorder="1"/>
    <xf numFmtId="0" fontId="14" fillId="0" borderId="29" xfId="23" applyFont="1" applyBorder="1" applyAlignment="1">
      <alignment horizontal="center" vertical="center" wrapText="1"/>
    </xf>
    <xf numFmtId="0" fontId="14" fillId="0" borderId="30" xfId="23" applyFont="1" applyBorder="1" applyAlignment="1">
      <alignment horizontal="center" vertical="center" wrapText="1"/>
    </xf>
    <xf numFmtId="0" fontId="14" fillId="0" borderId="0" xfId="28" quotePrefix="1" applyFont="1"/>
    <xf numFmtId="0" fontId="14" fillId="0" borderId="0" xfId="23" applyFont="1"/>
    <xf numFmtId="44" fontId="14" fillId="0" borderId="7" xfId="3" applyFont="1" applyBorder="1"/>
    <xf numFmtId="0" fontId="14" fillId="0" borderId="0" xfId="23" applyFont="1" applyAlignment="1">
      <alignment horizontal="left" indent="1"/>
    </xf>
    <xf numFmtId="8" fontId="14" fillId="8" borderId="10" xfId="23" applyNumberFormat="1" applyFont="1" applyFill="1" applyBorder="1" applyAlignment="1">
      <alignment horizontal="center"/>
    </xf>
    <xf numFmtId="0" fontId="14" fillId="8" borderId="11" xfId="23" applyFont="1" applyFill="1" applyBorder="1" applyAlignment="1">
      <alignment horizontal="center"/>
    </xf>
    <xf numFmtId="0" fontId="14" fillId="8" borderId="0" xfId="23" applyFont="1" applyFill="1"/>
    <xf numFmtId="0" fontId="14" fillId="0" borderId="0" xfId="23" applyFont="1" applyAlignment="1">
      <alignment horizontal="center"/>
    </xf>
    <xf numFmtId="9" fontId="14" fillId="8" borderId="7" xfId="23" applyNumberFormat="1" applyFont="1" applyFill="1" applyBorder="1" applyAlignment="1">
      <alignment horizontal="center"/>
    </xf>
    <xf numFmtId="0" fontId="14" fillId="8" borderId="7" xfId="23" applyFont="1" applyFill="1" applyBorder="1" applyAlignment="1">
      <alignment horizontal="center"/>
    </xf>
    <xf numFmtId="0" fontId="14" fillId="8" borderId="0" xfId="23" applyFont="1" applyFill="1" applyAlignment="1">
      <alignment horizontal="center"/>
    </xf>
    <xf numFmtId="0" fontId="17" fillId="0" borderId="0" xfId="23" applyFont="1" applyAlignment="1">
      <alignment horizontal="left" indent="8"/>
    </xf>
    <xf numFmtId="0" fontId="17" fillId="0" borderId="0" xfId="23" applyFont="1"/>
    <xf numFmtId="8" fontId="17" fillId="0" borderId="0" xfId="23" applyNumberFormat="1" applyFont="1" applyAlignment="1">
      <alignment horizontal="center"/>
    </xf>
    <xf numFmtId="0" fontId="14" fillId="0" borderId="31" xfId="23" applyFont="1" applyBorder="1" applyAlignment="1">
      <alignment horizontal="center" vertical="center" wrapText="1"/>
    </xf>
    <xf numFmtId="0" fontId="14" fillId="0" borderId="23" xfId="28" applyFont="1" applyBorder="1"/>
    <xf numFmtId="0" fontId="14" fillId="0" borderId="32" xfId="28" applyFont="1" applyBorder="1"/>
    <xf numFmtId="0" fontId="14" fillId="0" borderId="32" xfId="28" applyFont="1" applyBorder="1" applyAlignment="1">
      <alignment horizontal="center"/>
    </xf>
    <xf numFmtId="0" fontId="14" fillId="8" borderId="32" xfId="28" applyFont="1" applyFill="1" applyBorder="1"/>
    <xf numFmtId="0" fontId="14" fillId="0" borderId="24" xfId="28" applyFont="1" applyBorder="1" applyAlignment="1">
      <alignment horizontal="center"/>
    </xf>
    <xf numFmtId="0" fontId="14" fillId="0" borderId="33" xfId="28" applyFont="1" applyBorder="1" applyAlignment="1">
      <alignment horizontal="left" indent="1"/>
    </xf>
    <xf numFmtId="0" fontId="14" fillId="0" borderId="0" xfId="28" applyFont="1" applyBorder="1"/>
    <xf numFmtId="44" fontId="14" fillId="0" borderId="0" xfId="21" applyFont="1" applyBorder="1"/>
    <xf numFmtId="0" fontId="14" fillId="0" borderId="0" xfId="28" applyFont="1" applyBorder="1" applyAlignment="1">
      <alignment horizontal="left"/>
    </xf>
    <xf numFmtId="14" fontId="14" fillId="0" borderId="0" xfId="28" applyNumberFormat="1" applyFont="1" applyBorder="1" applyAlignment="1">
      <alignment horizontal="center"/>
    </xf>
    <xf numFmtId="44" fontId="14" fillId="0" borderId="34" xfId="21" applyFont="1" applyBorder="1"/>
    <xf numFmtId="0" fontId="14" fillId="0" borderId="33" xfId="28" applyFont="1" applyBorder="1"/>
    <xf numFmtId="0" fontId="14" fillId="0" borderId="34" xfId="28" applyFont="1" applyBorder="1" applyAlignment="1">
      <alignment horizontal="center"/>
    </xf>
    <xf numFmtId="8" fontId="14" fillId="0" borderId="0" xfId="17" applyNumberFormat="1" applyFont="1" applyBorder="1"/>
    <xf numFmtId="44" fontId="14" fillId="0" borderId="34" xfId="21" applyFont="1" applyBorder="1" applyAlignment="1">
      <alignment horizontal="center"/>
    </xf>
    <xf numFmtId="0" fontId="14" fillId="0" borderId="0" xfId="28" applyFont="1" applyAlignment="1">
      <alignment horizontal="left"/>
    </xf>
    <xf numFmtId="0" fontId="14" fillId="0" borderId="26" xfId="28" applyFont="1" applyBorder="1" applyAlignment="1">
      <alignment horizontal="left" indent="1"/>
    </xf>
    <xf numFmtId="0" fontId="14" fillId="0" borderId="35" xfId="28" applyFont="1" applyBorder="1"/>
    <xf numFmtId="44" fontId="14" fillId="0" borderId="35" xfId="21" applyFont="1" applyBorder="1"/>
    <xf numFmtId="0" fontId="14" fillId="0" borderId="35" xfId="28" applyFont="1" applyBorder="1" applyAlignment="1">
      <alignment horizontal="left"/>
    </xf>
    <xf numFmtId="17" fontId="14" fillId="0" borderId="35" xfId="28" applyNumberFormat="1" applyFont="1" applyBorder="1" applyAlignment="1">
      <alignment horizontal="center"/>
    </xf>
    <xf numFmtId="0" fontId="14" fillId="8" borderId="35" xfId="28" applyFont="1" applyFill="1" applyBorder="1"/>
    <xf numFmtId="44" fontId="14" fillId="0" borderId="27" xfId="21" applyFont="1" applyBorder="1" applyAlignment="1"/>
    <xf numFmtId="0" fontId="18" fillId="0" borderId="12" xfId="28" applyFont="1" applyBorder="1" applyAlignment="1">
      <alignment horizontal="center" vertical="center"/>
    </xf>
    <xf numFmtId="0" fontId="18" fillId="0" borderId="13" xfId="28" applyFont="1" applyBorder="1" applyAlignment="1">
      <alignment horizontal="center" vertical="center"/>
    </xf>
    <xf numFmtId="0" fontId="18" fillId="0" borderId="14" xfId="28" applyFont="1" applyBorder="1" applyAlignment="1">
      <alignment horizontal="center" vertical="center"/>
    </xf>
    <xf numFmtId="17" fontId="14" fillId="0" borderId="0" xfId="28" applyNumberFormat="1" applyFont="1"/>
    <xf numFmtId="44" fontId="14" fillId="0" borderId="0" xfId="21" applyFont="1" applyAlignment="1">
      <alignment horizontal="center"/>
    </xf>
    <xf numFmtId="0" fontId="19" fillId="0" borderId="1" xfId="23" applyFont="1" applyBorder="1" applyAlignment="1">
      <alignment horizontal="center" vertical="center"/>
    </xf>
    <xf numFmtId="0" fontId="19" fillId="0" borderId="2" xfId="23" applyFont="1" applyBorder="1" applyAlignment="1">
      <alignment horizontal="center" vertical="center"/>
    </xf>
    <xf numFmtId="0" fontId="19" fillId="0" borderId="3" xfId="23" applyFont="1" applyBorder="1" applyAlignment="1">
      <alignment horizontal="center" vertical="center"/>
    </xf>
    <xf numFmtId="0" fontId="18" fillId="0" borderId="0" xfId="28" applyFont="1" applyBorder="1" applyAlignment="1">
      <alignment vertical="center"/>
    </xf>
    <xf numFmtId="0" fontId="19" fillId="0" borderId="4" xfId="23" applyFont="1" applyBorder="1" applyAlignment="1">
      <alignment horizontal="center" vertical="center"/>
    </xf>
    <xf numFmtId="0" fontId="19" fillId="0" borderId="5" xfId="23" applyFont="1" applyBorder="1" applyAlignment="1">
      <alignment horizontal="center" vertical="center"/>
    </xf>
    <xf numFmtId="0" fontId="19" fillId="0" borderId="6" xfId="23" applyFont="1" applyBorder="1" applyAlignment="1">
      <alignment horizontal="center" vertical="center"/>
    </xf>
    <xf numFmtId="0" fontId="20" fillId="0" borderId="0" xfId="28" applyFont="1" applyAlignment="1">
      <alignment horizontal="center"/>
    </xf>
    <xf numFmtId="0" fontId="20" fillId="0" borderId="0" xfId="23" applyFont="1"/>
    <xf numFmtId="0" fontId="20" fillId="0" borderId="0" xfId="28" applyFont="1"/>
    <xf numFmtId="0" fontId="21" fillId="0" borderId="0" xfId="28" applyFont="1" applyBorder="1"/>
    <xf numFmtId="0" fontId="21" fillId="0" borderId="0" xfId="28" applyFont="1" applyBorder="1" applyAlignment="1">
      <alignment horizontal="center"/>
    </xf>
    <xf numFmtId="0" fontId="21" fillId="8" borderId="0" xfId="28" applyFont="1" applyFill="1" applyBorder="1"/>
    <xf numFmtId="0" fontId="21" fillId="0" borderId="0" xfId="28" applyFont="1"/>
    <xf numFmtId="0" fontId="22" fillId="0" borderId="0" xfId="28" applyFont="1"/>
    <xf numFmtId="0" fontId="23" fillId="0" borderId="0" xfId="28" applyFont="1"/>
    <xf numFmtId="0" fontId="22" fillId="0" borderId="0" xfId="28" applyFont="1" applyAlignment="1">
      <alignment horizontal="center"/>
    </xf>
    <xf numFmtId="0" fontId="20" fillId="0" borderId="0" xfId="28" applyFont="1" applyBorder="1" applyAlignment="1">
      <alignment horizontal="center"/>
    </xf>
    <xf numFmtId="9" fontId="21" fillId="0" borderId="0" xfId="28" applyNumberFormat="1" applyFont="1" applyBorder="1" applyAlignment="1">
      <alignment horizontal="center"/>
    </xf>
    <xf numFmtId="0" fontId="21" fillId="8" borderId="0" xfId="28" applyFont="1" applyFill="1" applyBorder="1" applyAlignment="1">
      <alignment horizontal="center"/>
    </xf>
    <xf numFmtId="0" fontId="21" fillId="0" borderId="0" xfId="28" applyFont="1" applyAlignment="1">
      <alignment horizontal="center"/>
    </xf>
    <xf numFmtId="0" fontId="22" fillId="8" borderId="0" xfId="28" applyFont="1" applyFill="1"/>
    <xf numFmtId="0" fontId="24" fillId="0" borderId="0" xfId="2" applyFont="1"/>
    <xf numFmtId="0" fontId="21" fillId="8" borderId="0" xfId="28" applyFont="1" applyFill="1"/>
    <xf numFmtId="0" fontId="21" fillId="8" borderId="0" xfId="28" applyFont="1" applyFill="1" applyAlignment="1">
      <alignment horizontal="center"/>
    </xf>
    <xf numFmtId="0" fontId="25" fillId="0" borderId="0" xfId="28" applyFont="1"/>
    <xf numFmtId="0" fontId="20" fillId="0" borderId="0" xfId="28" applyFont="1" applyBorder="1"/>
    <xf numFmtId="0" fontId="22" fillId="0" borderId="0" xfId="28" applyFont="1" applyBorder="1"/>
    <xf numFmtId="0" fontId="22" fillId="8" borderId="0" xfId="28" applyFont="1" applyFill="1" applyBorder="1"/>
    <xf numFmtId="0" fontId="26" fillId="0" borderId="0" xfId="28" applyFont="1" applyAlignment="1" applyProtection="1">
      <alignment horizontal="center" vertical="center"/>
      <protection locked="0"/>
    </xf>
    <xf numFmtId="0" fontId="27" fillId="0" borderId="0" xfId="28" applyFont="1"/>
  </cellXfs>
  <cellStyles count="45">
    <cellStyle name="CbDateNZ" xfId="7"/>
    <cellStyle name="cBMilliers" xfId="8"/>
    <cellStyle name="cBMilliers-" xfId="9"/>
    <cellStyle name="cBMilliers 2" xfId="10"/>
    <cellStyle name="CbMilliersNZ" xfId="11"/>
    <cellStyle name="Lien hypertexte 2" xfId="12"/>
    <cellStyle name="Lien hypertexte 2 2" xfId="13"/>
    <cellStyle name="Lien hypertexte 3" xfId="14"/>
    <cellStyle name="Milliers 2" xfId="15"/>
    <cellStyle name="Milliers 3" xfId="16"/>
    <cellStyle name="Monétaire 2" xfId="17"/>
    <cellStyle name="Monétaire 2 2" xfId="18"/>
    <cellStyle name="Monétaire 2 3" xfId="19"/>
    <cellStyle name="Monétaire 2 4" xfId="20"/>
    <cellStyle name="Monétaire 2 5" xfId="21"/>
    <cellStyle name="Monétaire 3" xfId="22"/>
    <cellStyle name="Monétaire 4" xfId="3"/>
    <cellStyle name="Normal" xfId="0" builtinId="0"/>
    <cellStyle name="Normal 2" xfId="2"/>
    <cellStyle name="Normal 3" xfId="23"/>
    <cellStyle name="Normal 3 2" xfId="24"/>
    <cellStyle name="Normal 3 3" xfId="25"/>
    <cellStyle name="Normal 3 3 2" xfId="6"/>
    <cellStyle name="Normal 3 4" xfId="26"/>
    <cellStyle name="Normal 3 5" xfId="27"/>
    <cellStyle name="Normal 3 6" xfId="28"/>
    <cellStyle name="Normal 3 7" xfId="29"/>
    <cellStyle name="Normal 3 8" xfId="1"/>
    <cellStyle name="Normal 4" xfId="30"/>
    <cellStyle name="Normal 5" xfId="31"/>
    <cellStyle name="Normal 5 2" xfId="32"/>
    <cellStyle name="Normal 5 3" xfId="33"/>
    <cellStyle name="Normal 6" xfId="34"/>
    <cellStyle name="Normal 7" xfId="35"/>
    <cellStyle name="Normal 8" xfId="36"/>
    <cellStyle name="Normal 9" xfId="37"/>
    <cellStyle name="Pourcentage 2" xfId="4"/>
    <cellStyle name="Pourcentage 2 2" xfId="38"/>
    <cellStyle name="Pourcentage 3" xfId="39"/>
    <cellStyle name="Pourcentage 3 2" xfId="5"/>
    <cellStyle name="Pourcentage 4" xfId="40"/>
    <cellStyle name="SaisieCbMilliers" xfId="41"/>
    <cellStyle name="SaisieJJMM" xfId="42"/>
    <cellStyle name="SaisieTaux" xfId="43"/>
    <cellStyle name="Währung" xfId="44"/>
  </cellStyles>
  <dxfs count="1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indexed="5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Prejudice'!$CO$40:$CO$535</c:f>
              <c:numCache>
                <c:formatCode>General</c:formatCode>
                <c:ptCount val="496"/>
                <c:pt idx="0">
                  <c:v>3.2499999999999999E-3</c:v>
                </c:pt>
                <c:pt idx="1">
                  <c:v>3.2499999999999999E-3</c:v>
                </c:pt>
                <c:pt idx="2">
                  <c:v>3.2499999999999999E-3</c:v>
                </c:pt>
                <c:pt idx="3">
                  <c:v>3.2499999999999999E-3</c:v>
                </c:pt>
                <c:pt idx="4">
                  <c:v>3.2499999999999999E-3</c:v>
                </c:pt>
                <c:pt idx="5">
                  <c:v>3.2499999999999999E-3</c:v>
                </c:pt>
                <c:pt idx="6">
                  <c:v>3.2499999999999999E-3</c:v>
                </c:pt>
                <c:pt idx="7">
                  <c:v>3.2499999999999999E-3</c:v>
                </c:pt>
                <c:pt idx="8">
                  <c:v>3.2499999999999999E-3</c:v>
                </c:pt>
                <c:pt idx="9">
                  <c:v>3.2499999999999999E-3</c:v>
                </c:pt>
                <c:pt idx="10">
                  <c:v>3.2499999999999999E-3</c:v>
                </c:pt>
                <c:pt idx="11">
                  <c:v>3.2499999999999999E-3</c:v>
                </c:pt>
                <c:pt idx="12">
                  <c:v>3.2499999999999999E-3</c:v>
                </c:pt>
                <c:pt idx="13">
                  <c:v>3.2499999999999999E-3</c:v>
                </c:pt>
                <c:pt idx="14">
                  <c:v>3.2499999999999999E-3</c:v>
                </c:pt>
                <c:pt idx="15">
                  <c:v>3.2499999999999999E-3</c:v>
                </c:pt>
                <c:pt idx="16">
                  <c:v>3.2499999999999999E-3</c:v>
                </c:pt>
                <c:pt idx="17">
                  <c:v>3.2499999999999999E-3</c:v>
                </c:pt>
                <c:pt idx="18">
                  <c:v>3.2499999999999999E-3</c:v>
                </c:pt>
                <c:pt idx="19">
                  <c:v>3.2499999999999999E-3</c:v>
                </c:pt>
                <c:pt idx="20">
                  <c:v>3.2499999999999999E-3</c:v>
                </c:pt>
                <c:pt idx="21">
                  <c:v>3.2499999999999999E-3</c:v>
                </c:pt>
                <c:pt idx="22">
                  <c:v>3.2499999999999999E-3</c:v>
                </c:pt>
                <c:pt idx="23">
                  <c:v>3.2499999999999999E-3</c:v>
                </c:pt>
                <c:pt idx="24">
                  <c:v>3.2499999999999999E-3</c:v>
                </c:pt>
                <c:pt idx="25">
                  <c:v>3.2499999999999999E-3</c:v>
                </c:pt>
                <c:pt idx="26">
                  <c:v>3.2499999999999999E-3</c:v>
                </c:pt>
                <c:pt idx="27">
                  <c:v>3.2499999999999999E-3</c:v>
                </c:pt>
                <c:pt idx="28">
                  <c:v>3.2499999999999999E-3</c:v>
                </c:pt>
                <c:pt idx="29">
                  <c:v>3.2499999999999999E-3</c:v>
                </c:pt>
                <c:pt idx="30">
                  <c:v>3.2499999999999999E-3</c:v>
                </c:pt>
                <c:pt idx="31">
                  <c:v>3.2499999999999999E-3</c:v>
                </c:pt>
                <c:pt idx="32">
                  <c:v>3.2499999999999999E-3</c:v>
                </c:pt>
                <c:pt idx="33">
                  <c:v>3.2499999999999999E-3</c:v>
                </c:pt>
                <c:pt idx="34">
                  <c:v>3.2499999999999999E-3</c:v>
                </c:pt>
                <c:pt idx="35">
                  <c:v>3.2499999999999999E-3</c:v>
                </c:pt>
                <c:pt idx="36">
                  <c:v>3.2499999999999999E-3</c:v>
                </c:pt>
                <c:pt idx="37">
                  <c:v>3.2499999999999999E-3</c:v>
                </c:pt>
                <c:pt idx="38">
                  <c:v>3.2499999999999999E-3</c:v>
                </c:pt>
                <c:pt idx="39">
                  <c:v>3.2499999999999999E-3</c:v>
                </c:pt>
                <c:pt idx="40">
                  <c:v>3.2499999999999999E-3</c:v>
                </c:pt>
                <c:pt idx="41">
                  <c:v>3.2499999999999999E-3</c:v>
                </c:pt>
                <c:pt idx="42">
                  <c:v>3.2499999999999999E-3</c:v>
                </c:pt>
                <c:pt idx="43">
                  <c:v>3.2499999999999999E-3</c:v>
                </c:pt>
                <c:pt idx="44">
                  <c:v>3.2499999999999999E-3</c:v>
                </c:pt>
                <c:pt idx="45">
                  <c:v>3.2499999999999999E-3</c:v>
                </c:pt>
                <c:pt idx="46">
                  <c:v>3.2499999999999999E-3</c:v>
                </c:pt>
                <c:pt idx="47">
                  <c:v>3.2499999999999999E-3</c:v>
                </c:pt>
                <c:pt idx="48">
                  <c:v>3.2499999999999999E-3</c:v>
                </c:pt>
                <c:pt idx="49">
                  <c:v>3.2499999999999999E-3</c:v>
                </c:pt>
                <c:pt idx="50">
                  <c:v>3.2499999999999999E-3</c:v>
                </c:pt>
                <c:pt idx="51">
                  <c:v>3.2499999999999999E-3</c:v>
                </c:pt>
                <c:pt idx="52">
                  <c:v>3.2499999999999999E-3</c:v>
                </c:pt>
                <c:pt idx="53">
                  <c:v>3.2499999999999999E-3</c:v>
                </c:pt>
                <c:pt idx="54">
                  <c:v>3.2499999999999999E-3</c:v>
                </c:pt>
                <c:pt idx="55">
                  <c:v>3.2499999999999999E-3</c:v>
                </c:pt>
                <c:pt idx="56">
                  <c:v>3.2499999999999999E-3</c:v>
                </c:pt>
                <c:pt idx="57">
                  <c:v>3.2499999999999999E-3</c:v>
                </c:pt>
                <c:pt idx="58">
                  <c:v>3.2499999999999999E-3</c:v>
                </c:pt>
                <c:pt idx="59">
                  <c:v>3.2499999999999999E-3</c:v>
                </c:pt>
                <c:pt idx="60">
                  <c:v>3.2499999999999999E-3</c:v>
                </c:pt>
                <c:pt idx="61">
                  <c:v>3.2499999999999999E-3</c:v>
                </c:pt>
                <c:pt idx="62">
                  <c:v>3.2499999999999999E-3</c:v>
                </c:pt>
                <c:pt idx="63">
                  <c:v>3.2499999999999999E-3</c:v>
                </c:pt>
                <c:pt idx="64">
                  <c:v>3.2499999999999999E-3</c:v>
                </c:pt>
                <c:pt idx="65">
                  <c:v>3.2499999999999999E-3</c:v>
                </c:pt>
                <c:pt idx="66">
                  <c:v>3.2499999999999999E-3</c:v>
                </c:pt>
                <c:pt idx="67">
                  <c:v>3.2499999999999999E-3</c:v>
                </c:pt>
                <c:pt idx="68">
                  <c:v>3.2499999999999999E-3</c:v>
                </c:pt>
                <c:pt idx="69">
                  <c:v>3.2499999999999999E-3</c:v>
                </c:pt>
                <c:pt idx="70">
                  <c:v>3.2499999999999999E-3</c:v>
                </c:pt>
                <c:pt idx="71">
                  <c:v>3.2499999999999999E-3</c:v>
                </c:pt>
                <c:pt idx="72">
                  <c:v>3.2499999999999999E-3</c:v>
                </c:pt>
                <c:pt idx="73">
                  <c:v>3.2499999999999999E-3</c:v>
                </c:pt>
                <c:pt idx="74">
                  <c:v>3.2499999999999999E-3</c:v>
                </c:pt>
                <c:pt idx="75">
                  <c:v>3.2499999999999999E-3</c:v>
                </c:pt>
                <c:pt idx="76">
                  <c:v>3.2499999999999999E-3</c:v>
                </c:pt>
                <c:pt idx="77">
                  <c:v>3.2499999999999999E-3</c:v>
                </c:pt>
                <c:pt idx="78">
                  <c:v>3.2499999999999999E-3</c:v>
                </c:pt>
                <c:pt idx="79">
                  <c:v>3.2499999999999999E-3</c:v>
                </c:pt>
                <c:pt idx="80">
                  <c:v>3.2499999999999999E-3</c:v>
                </c:pt>
                <c:pt idx="81">
                  <c:v>3.2499999999999999E-3</c:v>
                </c:pt>
                <c:pt idx="82">
                  <c:v>3.2499999999999999E-3</c:v>
                </c:pt>
                <c:pt idx="83">
                  <c:v>3.2499999999999999E-3</c:v>
                </c:pt>
                <c:pt idx="84">
                  <c:v>3.2499999999999999E-3</c:v>
                </c:pt>
                <c:pt idx="85">
                  <c:v>3.2499999999999999E-3</c:v>
                </c:pt>
                <c:pt idx="86">
                  <c:v>3.2499999999999999E-3</c:v>
                </c:pt>
                <c:pt idx="87">
                  <c:v>3.2499999999999999E-3</c:v>
                </c:pt>
                <c:pt idx="88">
                  <c:v>3.2499999999999999E-3</c:v>
                </c:pt>
                <c:pt idx="89">
                  <c:v>3.2499999999999999E-3</c:v>
                </c:pt>
                <c:pt idx="90">
                  <c:v>3.2499999999999999E-3</c:v>
                </c:pt>
                <c:pt idx="91">
                  <c:v>3.2499999999999999E-3</c:v>
                </c:pt>
                <c:pt idx="92">
                  <c:v>3.2499999999999999E-3</c:v>
                </c:pt>
                <c:pt idx="93">
                  <c:v>3.2499999999999999E-3</c:v>
                </c:pt>
                <c:pt idx="94">
                  <c:v>3.2499999999999999E-3</c:v>
                </c:pt>
                <c:pt idx="95">
                  <c:v>3.2499999999999999E-3</c:v>
                </c:pt>
                <c:pt idx="96">
                  <c:v>3.2499999999999999E-3</c:v>
                </c:pt>
                <c:pt idx="97">
                  <c:v>3.2499999999999999E-3</c:v>
                </c:pt>
                <c:pt idx="98">
                  <c:v>3.2499999999999999E-3</c:v>
                </c:pt>
                <c:pt idx="99">
                  <c:v>3.2499999999999999E-3</c:v>
                </c:pt>
                <c:pt idx="100">
                  <c:v>3.2499999999999999E-3</c:v>
                </c:pt>
                <c:pt idx="101">
                  <c:v>3.2499999999999999E-3</c:v>
                </c:pt>
                <c:pt idx="102">
                  <c:v>3.2499999999999999E-3</c:v>
                </c:pt>
                <c:pt idx="103">
                  <c:v>3.2499999999999999E-3</c:v>
                </c:pt>
                <c:pt idx="104">
                  <c:v>3.2499999999999999E-3</c:v>
                </c:pt>
                <c:pt idx="105">
                  <c:v>3.2499999999999999E-3</c:v>
                </c:pt>
                <c:pt idx="106">
                  <c:v>3.2499999999999999E-3</c:v>
                </c:pt>
                <c:pt idx="107">
                  <c:v>3.2499999999999999E-3</c:v>
                </c:pt>
                <c:pt idx="108">
                  <c:v>3.2499999999999999E-3</c:v>
                </c:pt>
                <c:pt idx="109">
                  <c:v>3.2499999999999999E-3</c:v>
                </c:pt>
                <c:pt idx="110">
                  <c:v>3.2499999999999999E-3</c:v>
                </c:pt>
                <c:pt idx="111">
                  <c:v>3.2499999999999999E-3</c:v>
                </c:pt>
                <c:pt idx="112">
                  <c:v>3.2499999999999999E-3</c:v>
                </c:pt>
                <c:pt idx="113">
                  <c:v>3.2499999999999999E-3</c:v>
                </c:pt>
                <c:pt idx="114">
                  <c:v>3.2499999999999999E-3</c:v>
                </c:pt>
                <c:pt idx="115">
                  <c:v>3.2499999999999999E-3</c:v>
                </c:pt>
                <c:pt idx="116">
                  <c:v>3.2499999999999999E-3</c:v>
                </c:pt>
                <c:pt idx="117">
                  <c:v>3.2499999999999999E-3</c:v>
                </c:pt>
                <c:pt idx="118">
                  <c:v>3.2499999999999999E-3</c:v>
                </c:pt>
                <c:pt idx="119">
                  <c:v>3.2499999999999999E-3</c:v>
                </c:pt>
                <c:pt idx="120">
                  <c:v>3.2499999999999999E-3</c:v>
                </c:pt>
                <c:pt idx="121">
                  <c:v>3.2499999999999999E-3</c:v>
                </c:pt>
                <c:pt idx="122">
                  <c:v>3.2499999999999999E-3</c:v>
                </c:pt>
                <c:pt idx="123">
                  <c:v>3.2499999999999999E-3</c:v>
                </c:pt>
                <c:pt idx="124">
                  <c:v>3.2499999999999999E-3</c:v>
                </c:pt>
                <c:pt idx="125">
                  <c:v>3.2499999999999999E-3</c:v>
                </c:pt>
                <c:pt idx="126">
                  <c:v>3.2499999999999999E-3</c:v>
                </c:pt>
                <c:pt idx="127">
                  <c:v>3.2499999999999999E-3</c:v>
                </c:pt>
                <c:pt idx="128">
                  <c:v>3.2499999999999999E-3</c:v>
                </c:pt>
                <c:pt idx="129">
                  <c:v>3.2499999999999999E-3</c:v>
                </c:pt>
                <c:pt idx="130">
                  <c:v>3.2499999999999999E-3</c:v>
                </c:pt>
                <c:pt idx="131">
                  <c:v>3.2499999999999999E-3</c:v>
                </c:pt>
                <c:pt idx="132">
                  <c:v>3.2499999999999999E-3</c:v>
                </c:pt>
                <c:pt idx="133">
                  <c:v>3.2499999999999999E-3</c:v>
                </c:pt>
                <c:pt idx="134">
                  <c:v>3.2499999999999999E-3</c:v>
                </c:pt>
                <c:pt idx="135">
                  <c:v>3.2499999999999999E-3</c:v>
                </c:pt>
                <c:pt idx="136">
                  <c:v>3.2499999999999999E-3</c:v>
                </c:pt>
                <c:pt idx="137">
                  <c:v>3.2499999999999999E-3</c:v>
                </c:pt>
                <c:pt idx="138">
                  <c:v>3.2499999999999999E-3</c:v>
                </c:pt>
                <c:pt idx="139">
                  <c:v>3.2499999999999999E-3</c:v>
                </c:pt>
                <c:pt idx="140">
                  <c:v>3.2499999999999999E-3</c:v>
                </c:pt>
                <c:pt idx="141">
                  <c:v>3.2499999999999999E-3</c:v>
                </c:pt>
                <c:pt idx="142">
                  <c:v>3.2499999999999999E-3</c:v>
                </c:pt>
                <c:pt idx="143">
                  <c:v>3.2499999999999999E-3</c:v>
                </c:pt>
                <c:pt idx="144">
                  <c:v>3.2499999999999999E-3</c:v>
                </c:pt>
                <c:pt idx="145">
                  <c:v>3.2499999999999999E-3</c:v>
                </c:pt>
                <c:pt idx="146">
                  <c:v>3.2499999999999999E-3</c:v>
                </c:pt>
                <c:pt idx="147">
                  <c:v>3.2499999999999999E-3</c:v>
                </c:pt>
                <c:pt idx="148">
                  <c:v>3.2499999999999999E-3</c:v>
                </c:pt>
                <c:pt idx="149">
                  <c:v>3.2499999999999999E-3</c:v>
                </c:pt>
                <c:pt idx="150">
                  <c:v>3.2499999999999999E-3</c:v>
                </c:pt>
                <c:pt idx="151">
                  <c:v>3.2499999999999999E-3</c:v>
                </c:pt>
                <c:pt idx="152">
                  <c:v>3.2499999999999999E-3</c:v>
                </c:pt>
                <c:pt idx="153">
                  <c:v>3.2499999999999999E-3</c:v>
                </c:pt>
                <c:pt idx="154">
                  <c:v>3.2499999999999999E-3</c:v>
                </c:pt>
                <c:pt idx="155">
                  <c:v>3.2499999999999999E-3</c:v>
                </c:pt>
                <c:pt idx="156">
                  <c:v>3.2499999999999999E-3</c:v>
                </c:pt>
                <c:pt idx="157">
                  <c:v>3.2499999999999999E-3</c:v>
                </c:pt>
                <c:pt idx="158">
                  <c:v>3.2499999999999999E-3</c:v>
                </c:pt>
                <c:pt idx="159">
                  <c:v>3.2499999999999999E-3</c:v>
                </c:pt>
                <c:pt idx="160">
                  <c:v>3.2499999999999999E-3</c:v>
                </c:pt>
                <c:pt idx="161">
                  <c:v>3.2499999999999999E-3</c:v>
                </c:pt>
                <c:pt idx="162">
                  <c:v>3.2499999999999999E-3</c:v>
                </c:pt>
                <c:pt idx="163">
                  <c:v>3.2499999999999999E-3</c:v>
                </c:pt>
                <c:pt idx="164">
                  <c:v>3.2499999999999999E-3</c:v>
                </c:pt>
                <c:pt idx="165">
                  <c:v>3.2499999999999999E-3</c:v>
                </c:pt>
                <c:pt idx="166">
                  <c:v>3.2499999999999999E-3</c:v>
                </c:pt>
                <c:pt idx="167">
                  <c:v>3.2499999999999999E-3</c:v>
                </c:pt>
                <c:pt idx="168">
                  <c:v>3.2499999999999999E-3</c:v>
                </c:pt>
                <c:pt idx="169">
                  <c:v>3.2499999999999999E-3</c:v>
                </c:pt>
                <c:pt idx="170">
                  <c:v>3.2499999999999999E-3</c:v>
                </c:pt>
                <c:pt idx="171">
                  <c:v>3.2499999999999999E-3</c:v>
                </c:pt>
                <c:pt idx="172">
                  <c:v>3.2499999999999999E-3</c:v>
                </c:pt>
                <c:pt idx="173">
                  <c:v>3.2499999999999999E-3</c:v>
                </c:pt>
                <c:pt idx="174">
                  <c:v>3.2499999999999999E-3</c:v>
                </c:pt>
                <c:pt idx="175">
                  <c:v>3.2499999999999999E-3</c:v>
                </c:pt>
                <c:pt idx="176">
                  <c:v>3.2499999999999999E-3</c:v>
                </c:pt>
                <c:pt idx="177">
                  <c:v>3.2499999999999999E-3</c:v>
                </c:pt>
                <c:pt idx="178">
                  <c:v>3.2499999999999999E-3</c:v>
                </c:pt>
                <c:pt idx="179">
                  <c:v>3.2499999999999999E-3</c:v>
                </c:pt>
                <c:pt idx="180">
                  <c:v>3.2499999999999999E-3</c:v>
                </c:pt>
                <c:pt idx="181">
                  <c:v>3.2499999999999999E-3</c:v>
                </c:pt>
                <c:pt idx="182">
                  <c:v>3.2499999999999999E-3</c:v>
                </c:pt>
                <c:pt idx="183">
                  <c:v>3.2499999999999999E-3</c:v>
                </c:pt>
                <c:pt idx="184">
                  <c:v>3.2499999999999999E-3</c:v>
                </c:pt>
                <c:pt idx="185">
                  <c:v>3.2499999999999999E-3</c:v>
                </c:pt>
                <c:pt idx="186">
                  <c:v>3.2499999999999999E-3</c:v>
                </c:pt>
                <c:pt idx="187">
                  <c:v>3.2499999999999999E-3</c:v>
                </c:pt>
                <c:pt idx="188">
                  <c:v>3.2499999999999999E-3</c:v>
                </c:pt>
                <c:pt idx="189">
                  <c:v>3.2499999999999999E-3</c:v>
                </c:pt>
                <c:pt idx="190">
                  <c:v>3.2499999999999999E-3</c:v>
                </c:pt>
                <c:pt idx="191">
                  <c:v>3.2499999999999999E-3</c:v>
                </c:pt>
                <c:pt idx="192">
                  <c:v>3.2499999999999999E-3</c:v>
                </c:pt>
                <c:pt idx="193">
                  <c:v>3.2499999999999999E-3</c:v>
                </c:pt>
                <c:pt idx="194">
                  <c:v>3.2499999999999999E-3</c:v>
                </c:pt>
                <c:pt idx="195">
                  <c:v>3.2499999999999999E-3</c:v>
                </c:pt>
                <c:pt idx="196">
                  <c:v>3.2499999999999999E-3</c:v>
                </c:pt>
                <c:pt idx="197">
                  <c:v>3.2499999999999999E-3</c:v>
                </c:pt>
                <c:pt idx="198">
                  <c:v>3.2499999999999999E-3</c:v>
                </c:pt>
                <c:pt idx="199">
                  <c:v>3.2499999999999999E-3</c:v>
                </c:pt>
                <c:pt idx="200">
                  <c:v>3.2499999999999999E-3</c:v>
                </c:pt>
                <c:pt idx="201">
                  <c:v>3.2499999999999999E-3</c:v>
                </c:pt>
                <c:pt idx="202">
                  <c:v>3.2499999999999999E-3</c:v>
                </c:pt>
                <c:pt idx="203">
                  <c:v>3.2499999999999999E-3</c:v>
                </c:pt>
                <c:pt idx="204">
                  <c:v>3.2499999999999999E-3</c:v>
                </c:pt>
                <c:pt idx="205">
                  <c:v>3.2499999999999999E-3</c:v>
                </c:pt>
                <c:pt idx="206">
                  <c:v>3.2499999999999999E-3</c:v>
                </c:pt>
                <c:pt idx="207">
                  <c:v>3.2499999999999999E-3</c:v>
                </c:pt>
                <c:pt idx="208">
                  <c:v>3.2499999999999999E-3</c:v>
                </c:pt>
                <c:pt idx="209">
                  <c:v>3.2499999999999999E-3</c:v>
                </c:pt>
                <c:pt idx="210">
                  <c:v>3.2499999999999999E-3</c:v>
                </c:pt>
                <c:pt idx="211">
                  <c:v>3.2499999999999999E-3</c:v>
                </c:pt>
                <c:pt idx="212">
                  <c:v>3.2499999999999999E-3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Prejudice'!$CP$40:$CP$535</c:f>
              <c:numCache>
                <c:formatCode>General</c:formatCode>
                <c:ptCount val="496"/>
                <c:pt idx="0">
                  <c:v>3.3333333333333335E-5</c:v>
                </c:pt>
                <c:pt idx="1">
                  <c:v>3.3333333333333335E-5</c:v>
                </c:pt>
                <c:pt idx="2">
                  <c:v>3.3333333333333335E-5</c:v>
                </c:pt>
                <c:pt idx="3">
                  <c:v>3.3333333333333335E-5</c:v>
                </c:pt>
                <c:pt idx="4">
                  <c:v>3.3333333333333335E-5</c:v>
                </c:pt>
                <c:pt idx="5">
                  <c:v>3.3333333333333335E-5</c:v>
                </c:pt>
                <c:pt idx="6">
                  <c:v>3.3333333333333335E-5</c:v>
                </c:pt>
                <c:pt idx="7">
                  <c:v>3.3333333333333335E-5</c:v>
                </c:pt>
                <c:pt idx="8">
                  <c:v>3.3333333333333335E-5</c:v>
                </c:pt>
                <c:pt idx="9">
                  <c:v>3.3333333333333335E-5</c:v>
                </c:pt>
                <c:pt idx="10">
                  <c:v>3.3333333333333335E-5</c:v>
                </c:pt>
                <c:pt idx="11">
                  <c:v>3.3333333333333335E-5</c:v>
                </c:pt>
                <c:pt idx="12">
                  <c:v>4.1666666666666665E-5</c:v>
                </c:pt>
                <c:pt idx="13">
                  <c:v>4.1666666666666665E-5</c:v>
                </c:pt>
                <c:pt idx="14">
                  <c:v>4.1666666666666665E-5</c:v>
                </c:pt>
                <c:pt idx="15">
                  <c:v>4.1666666666666665E-5</c:v>
                </c:pt>
                <c:pt idx="16">
                  <c:v>4.1666666666666665E-5</c:v>
                </c:pt>
                <c:pt idx="17">
                  <c:v>4.1666666666666665E-5</c:v>
                </c:pt>
                <c:pt idx="18">
                  <c:v>4.1666666666666665E-5</c:v>
                </c:pt>
                <c:pt idx="19">
                  <c:v>4.1666666666666665E-5</c:v>
                </c:pt>
                <c:pt idx="20">
                  <c:v>4.1666666666666665E-5</c:v>
                </c:pt>
                <c:pt idx="21">
                  <c:v>4.1666666666666665E-5</c:v>
                </c:pt>
                <c:pt idx="22">
                  <c:v>4.1666666666666665E-5</c:v>
                </c:pt>
                <c:pt idx="23">
                  <c:v>4.1666666666666665E-5</c:v>
                </c:pt>
                <c:pt idx="24">
                  <c:v>7.9999999999999993E-4</c:v>
                </c:pt>
                <c:pt idx="25">
                  <c:v>7.9999999999999993E-4</c:v>
                </c:pt>
                <c:pt idx="26">
                  <c:v>7.9999999999999993E-4</c:v>
                </c:pt>
                <c:pt idx="27">
                  <c:v>7.9999999999999993E-4</c:v>
                </c:pt>
                <c:pt idx="28">
                  <c:v>7.9999999999999993E-4</c:v>
                </c:pt>
                <c:pt idx="29">
                  <c:v>7.9999999999999993E-4</c:v>
                </c:pt>
                <c:pt idx="30">
                  <c:v>7.9999999999999993E-4</c:v>
                </c:pt>
                <c:pt idx="31">
                  <c:v>7.9999999999999993E-4</c:v>
                </c:pt>
                <c:pt idx="32">
                  <c:v>7.9999999999999993E-4</c:v>
                </c:pt>
                <c:pt idx="33">
                  <c:v>7.9999999999999993E-4</c:v>
                </c:pt>
                <c:pt idx="34">
                  <c:v>7.9999999999999993E-4</c:v>
                </c:pt>
                <c:pt idx="35">
                  <c:v>7.9999999999999993E-4</c:v>
                </c:pt>
                <c:pt idx="36">
                  <c:v>8.0833333333333332E-4</c:v>
                </c:pt>
                <c:pt idx="37">
                  <c:v>8.0833333333333332E-4</c:v>
                </c:pt>
                <c:pt idx="38">
                  <c:v>8.0833333333333332E-4</c:v>
                </c:pt>
                <c:pt idx="39">
                  <c:v>8.0833333333333332E-4</c:v>
                </c:pt>
                <c:pt idx="40">
                  <c:v>8.0833333333333332E-4</c:v>
                </c:pt>
                <c:pt idx="41">
                  <c:v>8.0833333333333332E-4</c:v>
                </c:pt>
                <c:pt idx="42">
                  <c:v>8.0833333333333332E-4</c:v>
                </c:pt>
                <c:pt idx="43">
                  <c:v>8.0833333333333332E-4</c:v>
                </c:pt>
                <c:pt idx="44">
                  <c:v>8.0833333333333332E-4</c:v>
                </c:pt>
                <c:pt idx="45">
                  <c:v>8.0833333333333332E-4</c:v>
                </c:pt>
                <c:pt idx="46">
                  <c:v>8.0833333333333332E-4</c:v>
                </c:pt>
                <c:pt idx="47">
                  <c:v>8.0833333333333332E-4</c:v>
                </c:pt>
                <c:pt idx="48">
                  <c:v>5.9166666666666666E-4</c:v>
                </c:pt>
                <c:pt idx="49">
                  <c:v>5.9166666666666666E-4</c:v>
                </c:pt>
                <c:pt idx="50">
                  <c:v>5.9166666666666666E-4</c:v>
                </c:pt>
                <c:pt idx="51">
                  <c:v>5.9166666666666666E-4</c:v>
                </c:pt>
                <c:pt idx="52">
                  <c:v>5.9166666666666666E-4</c:v>
                </c:pt>
                <c:pt idx="53">
                  <c:v>5.9166666666666666E-4</c:v>
                </c:pt>
                <c:pt idx="54">
                  <c:v>5.9166666666666666E-4</c:v>
                </c:pt>
                <c:pt idx="55">
                  <c:v>5.9166666666666666E-4</c:v>
                </c:pt>
                <c:pt idx="56">
                  <c:v>5.9166666666666666E-4</c:v>
                </c:pt>
                <c:pt idx="57">
                  <c:v>5.9166666666666666E-4</c:v>
                </c:pt>
                <c:pt idx="58">
                  <c:v>5.9166666666666666E-4</c:v>
                </c:pt>
                <c:pt idx="59">
                  <c:v>5.9166666666666666E-4</c:v>
                </c:pt>
                <c:pt idx="60">
                  <c:v>5.9166666666666666E-4</c:v>
                </c:pt>
                <c:pt idx="61">
                  <c:v>5.9166666666666666E-4</c:v>
                </c:pt>
                <c:pt idx="62">
                  <c:v>5.9166666666666666E-4</c:v>
                </c:pt>
                <c:pt idx="63">
                  <c:v>5.9166666666666666E-4</c:v>
                </c:pt>
                <c:pt idx="64">
                  <c:v>5.9166666666666666E-4</c:v>
                </c:pt>
                <c:pt idx="65">
                  <c:v>5.9166666666666666E-4</c:v>
                </c:pt>
                <c:pt idx="66">
                  <c:v>5.9166666666666666E-4</c:v>
                </c:pt>
                <c:pt idx="67">
                  <c:v>5.9166666666666666E-4</c:v>
                </c:pt>
                <c:pt idx="68">
                  <c:v>5.9166666666666666E-4</c:v>
                </c:pt>
                <c:pt idx="69">
                  <c:v>5.9166666666666666E-4</c:v>
                </c:pt>
                <c:pt idx="70">
                  <c:v>5.9166666666666666E-4</c:v>
                </c:pt>
                <c:pt idx="71">
                  <c:v>5.9166666666666666E-4</c:v>
                </c:pt>
                <c:pt idx="72">
                  <c:v>5.9166666666666666E-4</c:v>
                </c:pt>
                <c:pt idx="73">
                  <c:v>5.9166666666666666E-4</c:v>
                </c:pt>
                <c:pt idx="74">
                  <c:v>5.9166666666666666E-4</c:v>
                </c:pt>
                <c:pt idx="75">
                  <c:v>5.9166666666666666E-4</c:v>
                </c:pt>
                <c:pt idx="76">
                  <c:v>5.9166666666666666E-4</c:v>
                </c:pt>
                <c:pt idx="77">
                  <c:v>5.9166666666666666E-4</c:v>
                </c:pt>
                <c:pt idx="78">
                  <c:v>5.9166666666666666E-4</c:v>
                </c:pt>
                <c:pt idx="79">
                  <c:v>5.9166666666666666E-4</c:v>
                </c:pt>
                <c:pt idx="80">
                  <c:v>5.9166666666666666E-4</c:v>
                </c:pt>
                <c:pt idx="81">
                  <c:v>5.9166666666666666E-4</c:v>
                </c:pt>
                <c:pt idx="82">
                  <c:v>5.9166666666666666E-4</c:v>
                </c:pt>
                <c:pt idx="83">
                  <c:v>5.9166666666666666E-4</c:v>
                </c:pt>
                <c:pt idx="84">
                  <c:v>5.9166666666666666E-4</c:v>
                </c:pt>
                <c:pt idx="85">
                  <c:v>5.9166666666666666E-4</c:v>
                </c:pt>
                <c:pt idx="86">
                  <c:v>5.9166666666666666E-4</c:v>
                </c:pt>
                <c:pt idx="87">
                  <c:v>5.9166666666666666E-4</c:v>
                </c:pt>
                <c:pt idx="88">
                  <c:v>5.9166666666666666E-4</c:v>
                </c:pt>
                <c:pt idx="89">
                  <c:v>5.9166666666666666E-4</c:v>
                </c:pt>
                <c:pt idx="90">
                  <c:v>5.9166666666666666E-4</c:v>
                </c:pt>
                <c:pt idx="91">
                  <c:v>5.9166666666666666E-4</c:v>
                </c:pt>
                <c:pt idx="92">
                  <c:v>5.9166666666666666E-4</c:v>
                </c:pt>
                <c:pt idx="93">
                  <c:v>5.9166666666666666E-4</c:v>
                </c:pt>
                <c:pt idx="94">
                  <c:v>5.9166666666666666E-4</c:v>
                </c:pt>
                <c:pt idx="95">
                  <c:v>5.9166666666666666E-4</c:v>
                </c:pt>
                <c:pt idx="96">
                  <c:v>5.9166666666666666E-4</c:v>
                </c:pt>
                <c:pt idx="97">
                  <c:v>5.9166666666666666E-4</c:v>
                </c:pt>
                <c:pt idx="98">
                  <c:v>5.9166666666666666E-4</c:v>
                </c:pt>
                <c:pt idx="99">
                  <c:v>5.9166666666666666E-4</c:v>
                </c:pt>
                <c:pt idx="100">
                  <c:v>5.9166666666666666E-4</c:v>
                </c:pt>
                <c:pt idx="101">
                  <c:v>5.9166666666666666E-4</c:v>
                </c:pt>
                <c:pt idx="102">
                  <c:v>5.9166666666666666E-4</c:v>
                </c:pt>
                <c:pt idx="103">
                  <c:v>5.9166666666666666E-4</c:v>
                </c:pt>
                <c:pt idx="104">
                  <c:v>5.9166666666666666E-4</c:v>
                </c:pt>
                <c:pt idx="105">
                  <c:v>5.9166666666666666E-4</c:v>
                </c:pt>
                <c:pt idx="106">
                  <c:v>5.9166666666666666E-4</c:v>
                </c:pt>
                <c:pt idx="107">
                  <c:v>5.9166666666666666E-4</c:v>
                </c:pt>
                <c:pt idx="108">
                  <c:v>5.9166666666666666E-4</c:v>
                </c:pt>
                <c:pt idx="109">
                  <c:v>5.9166666666666666E-4</c:v>
                </c:pt>
                <c:pt idx="110">
                  <c:v>5.9166666666666666E-4</c:v>
                </c:pt>
                <c:pt idx="111">
                  <c:v>5.9166666666666666E-4</c:v>
                </c:pt>
                <c:pt idx="112">
                  <c:v>5.9166666666666666E-4</c:v>
                </c:pt>
                <c:pt idx="113">
                  <c:v>5.9166666666666666E-4</c:v>
                </c:pt>
                <c:pt idx="114">
                  <c:v>5.9166666666666666E-4</c:v>
                </c:pt>
                <c:pt idx="115">
                  <c:v>5.9166666666666666E-4</c:v>
                </c:pt>
                <c:pt idx="116">
                  <c:v>5.9166666666666666E-4</c:v>
                </c:pt>
                <c:pt idx="117">
                  <c:v>5.9166666666666666E-4</c:v>
                </c:pt>
                <c:pt idx="118">
                  <c:v>5.9166666666666666E-4</c:v>
                </c:pt>
                <c:pt idx="119">
                  <c:v>5.9166666666666666E-4</c:v>
                </c:pt>
                <c:pt idx="120">
                  <c:v>5.9166666666666666E-4</c:v>
                </c:pt>
                <c:pt idx="121">
                  <c:v>5.9166666666666666E-4</c:v>
                </c:pt>
                <c:pt idx="122">
                  <c:v>5.9166666666666666E-4</c:v>
                </c:pt>
                <c:pt idx="123">
                  <c:v>5.9166666666666666E-4</c:v>
                </c:pt>
                <c:pt idx="124">
                  <c:v>5.9166666666666666E-4</c:v>
                </c:pt>
                <c:pt idx="125">
                  <c:v>5.9166666666666666E-4</c:v>
                </c:pt>
                <c:pt idx="126">
                  <c:v>5.9166666666666666E-4</c:v>
                </c:pt>
                <c:pt idx="127">
                  <c:v>5.9166666666666666E-4</c:v>
                </c:pt>
                <c:pt idx="128">
                  <c:v>5.9166666666666666E-4</c:v>
                </c:pt>
                <c:pt idx="129">
                  <c:v>5.9166666666666666E-4</c:v>
                </c:pt>
                <c:pt idx="130">
                  <c:v>5.9166666666666666E-4</c:v>
                </c:pt>
                <c:pt idx="131">
                  <c:v>5.9166666666666666E-4</c:v>
                </c:pt>
                <c:pt idx="132">
                  <c:v>5.9166666666666666E-4</c:v>
                </c:pt>
                <c:pt idx="133">
                  <c:v>5.9166666666666666E-4</c:v>
                </c:pt>
                <c:pt idx="134">
                  <c:v>5.9166666666666666E-4</c:v>
                </c:pt>
                <c:pt idx="135">
                  <c:v>5.9166666666666666E-4</c:v>
                </c:pt>
                <c:pt idx="136">
                  <c:v>5.9166666666666666E-4</c:v>
                </c:pt>
                <c:pt idx="137">
                  <c:v>5.9166666666666666E-4</c:v>
                </c:pt>
                <c:pt idx="138">
                  <c:v>5.9166666666666666E-4</c:v>
                </c:pt>
                <c:pt idx="139">
                  <c:v>5.9166666666666666E-4</c:v>
                </c:pt>
                <c:pt idx="140">
                  <c:v>5.9166666666666666E-4</c:v>
                </c:pt>
                <c:pt idx="141">
                  <c:v>5.9166666666666666E-4</c:v>
                </c:pt>
                <c:pt idx="142">
                  <c:v>5.9166666666666666E-4</c:v>
                </c:pt>
                <c:pt idx="143">
                  <c:v>5.9166666666666666E-4</c:v>
                </c:pt>
                <c:pt idx="144">
                  <c:v>5.9166666666666666E-4</c:v>
                </c:pt>
                <c:pt idx="145">
                  <c:v>5.9166666666666666E-4</c:v>
                </c:pt>
                <c:pt idx="146">
                  <c:v>5.9166666666666666E-4</c:v>
                </c:pt>
                <c:pt idx="147">
                  <c:v>5.9166666666666666E-4</c:v>
                </c:pt>
                <c:pt idx="148">
                  <c:v>5.9166666666666666E-4</c:v>
                </c:pt>
                <c:pt idx="149">
                  <c:v>5.9166666666666666E-4</c:v>
                </c:pt>
                <c:pt idx="150">
                  <c:v>5.9166666666666666E-4</c:v>
                </c:pt>
                <c:pt idx="151">
                  <c:v>5.9166666666666666E-4</c:v>
                </c:pt>
                <c:pt idx="152">
                  <c:v>5.9166666666666666E-4</c:v>
                </c:pt>
                <c:pt idx="153">
                  <c:v>5.9166666666666666E-4</c:v>
                </c:pt>
                <c:pt idx="154">
                  <c:v>5.9166666666666666E-4</c:v>
                </c:pt>
                <c:pt idx="155">
                  <c:v>5.9166666666666666E-4</c:v>
                </c:pt>
                <c:pt idx="156">
                  <c:v>5.9166666666666666E-4</c:v>
                </c:pt>
                <c:pt idx="157">
                  <c:v>5.9166666666666666E-4</c:v>
                </c:pt>
                <c:pt idx="158">
                  <c:v>5.9166666666666666E-4</c:v>
                </c:pt>
                <c:pt idx="159">
                  <c:v>5.9166666666666666E-4</c:v>
                </c:pt>
                <c:pt idx="160">
                  <c:v>5.9166666666666666E-4</c:v>
                </c:pt>
                <c:pt idx="161">
                  <c:v>5.9166666666666666E-4</c:v>
                </c:pt>
                <c:pt idx="162">
                  <c:v>5.9166666666666666E-4</c:v>
                </c:pt>
                <c:pt idx="163">
                  <c:v>5.9166666666666666E-4</c:v>
                </c:pt>
                <c:pt idx="164">
                  <c:v>5.9166666666666666E-4</c:v>
                </c:pt>
                <c:pt idx="165">
                  <c:v>5.9166666666666666E-4</c:v>
                </c:pt>
                <c:pt idx="166">
                  <c:v>5.9166666666666666E-4</c:v>
                </c:pt>
                <c:pt idx="167">
                  <c:v>5.9166666666666666E-4</c:v>
                </c:pt>
                <c:pt idx="168">
                  <c:v>5.9166666666666666E-4</c:v>
                </c:pt>
                <c:pt idx="169">
                  <c:v>5.9166666666666666E-4</c:v>
                </c:pt>
                <c:pt idx="170">
                  <c:v>5.9166666666666666E-4</c:v>
                </c:pt>
                <c:pt idx="171">
                  <c:v>5.9166666666666666E-4</c:v>
                </c:pt>
                <c:pt idx="172">
                  <c:v>5.9166666666666666E-4</c:v>
                </c:pt>
                <c:pt idx="173">
                  <c:v>5.9166666666666666E-4</c:v>
                </c:pt>
                <c:pt idx="174">
                  <c:v>5.9166666666666666E-4</c:v>
                </c:pt>
                <c:pt idx="175">
                  <c:v>5.9166666666666666E-4</c:v>
                </c:pt>
                <c:pt idx="176">
                  <c:v>5.9166666666666666E-4</c:v>
                </c:pt>
                <c:pt idx="177">
                  <c:v>5.9166666666666666E-4</c:v>
                </c:pt>
                <c:pt idx="178">
                  <c:v>5.9166666666666666E-4</c:v>
                </c:pt>
                <c:pt idx="179">
                  <c:v>5.9166666666666666E-4</c:v>
                </c:pt>
                <c:pt idx="180">
                  <c:v>5.9166666666666666E-4</c:v>
                </c:pt>
                <c:pt idx="181">
                  <c:v>5.9166666666666666E-4</c:v>
                </c:pt>
                <c:pt idx="182">
                  <c:v>5.9166666666666666E-4</c:v>
                </c:pt>
                <c:pt idx="183">
                  <c:v>5.9166666666666666E-4</c:v>
                </c:pt>
                <c:pt idx="184">
                  <c:v>5.9166666666666666E-4</c:v>
                </c:pt>
                <c:pt idx="185">
                  <c:v>5.9166666666666666E-4</c:v>
                </c:pt>
                <c:pt idx="186">
                  <c:v>5.9166666666666666E-4</c:v>
                </c:pt>
                <c:pt idx="187">
                  <c:v>5.9166666666666666E-4</c:v>
                </c:pt>
                <c:pt idx="188">
                  <c:v>5.9166666666666666E-4</c:v>
                </c:pt>
                <c:pt idx="189">
                  <c:v>5.9166666666666666E-4</c:v>
                </c:pt>
                <c:pt idx="190">
                  <c:v>5.9166666666666666E-4</c:v>
                </c:pt>
                <c:pt idx="191">
                  <c:v>5.9166666666666666E-4</c:v>
                </c:pt>
                <c:pt idx="192">
                  <c:v>5.9166666666666666E-4</c:v>
                </c:pt>
                <c:pt idx="193">
                  <c:v>5.9166666666666666E-4</c:v>
                </c:pt>
                <c:pt idx="194">
                  <c:v>5.9166666666666666E-4</c:v>
                </c:pt>
                <c:pt idx="195">
                  <c:v>5.9166666666666666E-4</c:v>
                </c:pt>
                <c:pt idx="196">
                  <c:v>5.9166666666666666E-4</c:v>
                </c:pt>
                <c:pt idx="197">
                  <c:v>5.9166666666666666E-4</c:v>
                </c:pt>
                <c:pt idx="198">
                  <c:v>5.9166666666666666E-4</c:v>
                </c:pt>
                <c:pt idx="199">
                  <c:v>5.9166666666666666E-4</c:v>
                </c:pt>
                <c:pt idx="200">
                  <c:v>5.9166666666666666E-4</c:v>
                </c:pt>
                <c:pt idx="201">
                  <c:v>5.9166666666666666E-4</c:v>
                </c:pt>
                <c:pt idx="202">
                  <c:v>5.9166666666666666E-4</c:v>
                </c:pt>
                <c:pt idx="203">
                  <c:v>5.9166666666666666E-4</c:v>
                </c:pt>
                <c:pt idx="204">
                  <c:v>5.9166666666666666E-4</c:v>
                </c:pt>
                <c:pt idx="205">
                  <c:v>5.9166666666666666E-4</c:v>
                </c:pt>
                <c:pt idx="206">
                  <c:v>5.9166666666666666E-4</c:v>
                </c:pt>
                <c:pt idx="207">
                  <c:v>5.9166666666666666E-4</c:v>
                </c:pt>
                <c:pt idx="208">
                  <c:v>5.9166666666666666E-4</c:v>
                </c:pt>
                <c:pt idx="209">
                  <c:v>5.9166666666666666E-4</c:v>
                </c:pt>
                <c:pt idx="210">
                  <c:v>5.9166666666666666E-4</c:v>
                </c:pt>
                <c:pt idx="211">
                  <c:v>5.9166666666666666E-4</c:v>
                </c:pt>
                <c:pt idx="212">
                  <c:v>5.9166666666666666E-4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48877312"/>
        <c:axId val="148878848"/>
      </c:lineChart>
      <c:catAx>
        <c:axId val="148877312"/>
        <c:scaling>
          <c:orientation val="minMax"/>
        </c:scaling>
        <c:axPos val="b"/>
        <c:tickLblPos val="nextTo"/>
        <c:crossAx val="148878848"/>
        <c:crosses val="autoZero"/>
        <c:auto val="1"/>
        <c:lblAlgn val="ctr"/>
        <c:lblOffset val="100"/>
      </c:catAx>
      <c:valAx>
        <c:axId val="148878848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48877312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091" l="0.70000000000000062" r="0.70000000000000062" t="0.750000000000009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333374</xdr:colOff>
      <xdr:row>12</xdr:row>
      <xdr:rowOff>28575</xdr:rowOff>
    </xdr:from>
    <xdr:to>
      <xdr:col>21</xdr:col>
      <xdr:colOff>647699</xdr:colOff>
      <xdr:row>35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33</xdr:row>
      <xdr:rowOff>0</xdr:rowOff>
    </xdr:from>
    <xdr:to>
      <xdr:col>11</xdr:col>
      <xdr:colOff>257175</xdr:colOff>
      <xdr:row>34</xdr:row>
      <xdr:rowOff>152400</xdr:rowOff>
    </xdr:to>
    <xdr:sp macro="" textlink="">
      <xdr:nvSpPr>
        <xdr:cNvPr id="2" name="Accolade fermante 1"/>
        <xdr:cNvSpPr/>
      </xdr:nvSpPr>
      <xdr:spPr>
        <a:xfrm>
          <a:off x="9848850" y="6610350"/>
          <a:ext cx="190500" cy="3524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JUDICE%20&amp;%20EXPERTISE/PREJUDICE%20EN%20ATTENTE%20D'ENVOI/Laaras%20avenant%20%2012.2012%20%20PREJUDICE%20&amp;%20EXPERTISE%20TEG%20(v9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esktop\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Ech&#233;ancier%20cbqu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PASCAL~1/AppData/Local/Temp/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ejud"/>
      <sheetName val="Calc.Ech.Prej"/>
      <sheetName val="Paramètres EXPERT "/>
      <sheetName val="T.A EXPERT"/>
      <sheetName val="Avancé EXP"/>
      <sheetName val="Calcul TILEXP"/>
      <sheetName val="Calcul du TEG EXP"/>
      <sheetName val="Calcul du TEG (3-4)"/>
      <sheetName val="Rapport EXP"/>
      <sheetName val="Calcul Intercal.- Frais Notaire"/>
      <sheetName val="Echéancier (1)"/>
      <sheetName val="Echéancier (2)"/>
      <sheetName val="Courrier"/>
      <sheetName val="Hypothèque"/>
      <sheetName val="Feuil5"/>
    </sheetNames>
    <sheetDataSet>
      <sheetData sheetId="0" refreshError="1"/>
      <sheetData sheetId="1">
        <row r="8">
          <cell r="U8">
            <v>9912.9</v>
          </cell>
        </row>
        <row r="10">
          <cell r="U10">
            <v>16538.900000000001</v>
          </cell>
        </row>
        <row r="40">
          <cell r="CO40">
            <v>3.2499999999999999E-3</v>
          </cell>
          <cell r="CP40">
            <v>3.3333333333333335E-5</v>
          </cell>
        </row>
        <row r="41">
          <cell r="CO41">
            <v>3.2499999999999999E-3</v>
          </cell>
          <cell r="CP41">
            <v>3.3333333333333335E-5</v>
          </cell>
        </row>
        <row r="42">
          <cell r="CO42">
            <v>3.2499999999999999E-3</v>
          </cell>
          <cell r="CP42">
            <v>3.3333333333333335E-5</v>
          </cell>
        </row>
        <row r="43">
          <cell r="CO43">
            <v>3.2499999999999999E-3</v>
          </cell>
          <cell r="CP43">
            <v>3.3333333333333335E-5</v>
          </cell>
        </row>
        <row r="44">
          <cell r="CO44">
            <v>3.2499999999999999E-3</v>
          </cell>
          <cell r="CP44">
            <v>3.3333333333333335E-5</v>
          </cell>
        </row>
        <row r="45">
          <cell r="CO45">
            <v>3.2499999999999999E-3</v>
          </cell>
          <cell r="CP45">
            <v>3.3333333333333335E-5</v>
          </cell>
        </row>
        <row r="46">
          <cell r="CO46">
            <v>3.2499999999999999E-3</v>
          </cell>
          <cell r="CP46">
            <v>3.3333333333333335E-5</v>
          </cell>
        </row>
        <row r="47">
          <cell r="CO47">
            <v>3.2499999999999999E-3</v>
          </cell>
          <cell r="CP47">
            <v>3.3333333333333335E-5</v>
          </cell>
        </row>
        <row r="48">
          <cell r="CO48">
            <v>3.2499999999999999E-3</v>
          </cell>
          <cell r="CP48">
            <v>3.3333333333333335E-5</v>
          </cell>
        </row>
        <row r="49">
          <cell r="CO49">
            <v>3.2499999999999999E-3</v>
          </cell>
          <cell r="CP49">
            <v>3.3333333333333335E-5</v>
          </cell>
        </row>
        <row r="50">
          <cell r="CO50">
            <v>3.2499999999999999E-3</v>
          </cell>
          <cell r="CP50">
            <v>3.3333333333333335E-5</v>
          </cell>
        </row>
        <row r="51">
          <cell r="CO51">
            <v>3.2499999999999999E-3</v>
          </cell>
          <cell r="CP51">
            <v>3.3333333333333335E-5</v>
          </cell>
        </row>
        <row r="52">
          <cell r="CO52">
            <v>3.2499999999999999E-3</v>
          </cell>
          <cell r="CP52">
            <v>4.1666666666666665E-5</v>
          </cell>
        </row>
        <row r="53">
          <cell r="CO53">
            <v>3.2499999999999999E-3</v>
          </cell>
          <cell r="CP53">
            <v>4.1666666666666665E-5</v>
          </cell>
        </row>
        <row r="54">
          <cell r="CO54">
            <v>3.2499999999999999E-3</v>
          </cell>
          <cell r="CP54">
            <v>4.1666666666666665E-5</v>
          </cell>
        </row>
        <row r="55">
          <cell r="CO55">
            <v>3.2499999999999999E-3</v>
          </cell>
          <cell r="CP55">
            <v>4.1666666666666665E-5</v>
          </cell>
        </row>
        <row r="56">
          <cell r="CO56">
            <v>3.2499999999999999E-3</v>
          </cell>
          <cell r="CP56">
            <v>4.1666666666666665E-5</v>
          </cell>
        </row>
        <row r="57">
          <cell r="CO57">
            <v>3.2499999999999999E-3</v>
          </cell>
          <cell r="CP57">
            <v>4.1666666666666665E-5</v>
          </cell>
        </row>
        <row r="58">
          <cell r="CO58">
            <v>3.2499999999999999E-3</v>
          </cell>
          <cell r="CP58">
            <v>4.1666666666666665E-5</v>
          </cell>
        </row>
        <row r="59">
          <cell r="CO59">
            <v>3.2499999999999999E-3</v>
          </cell>
          <cell r="CP59">
            <v>4.1666666666666665E-5</v>
          </cell>
        </row>
        <row r="60">
          <cell r="CO60">
            <v>3.2499999999999999E-3</v>
          </cell>
          <cell r="CP60">
            <v>4.1666666666666665E-5</v>
          </cell>
        </row>
        <row r="61">
          <cell r="CO61">
            <v>3.2499999999999999E-3</v>
          </cell>
          <cell r="CP61">
            <v>4.1666666666666665E-5</v>
          </cell>
        </row>
        <row r="62">
          <cell r="CO62">
            <v>3.2499999999999999E-3</v>
          </cell>
          <cell r="CP62">
            <v>4.1666666666666665E-5</v>
          </cell>
        </row>
        <row r="63">
          <cell r="CO63">
            <v>3.2499999999999999E-3</v>
          </cell>
          <cell r="CP63">
            <v>4.1666666666666665E-5</v>
          </cell>
        </row>
        <row r="64">
          <cell r="CO64">
            <v>3.2499999999999999E-3</v>
          </cell>
          <cell r="CP64">
            <v>7.9999999999999993E-4</v>
          </cell>
        </row>
        <row r="65">
          <cell r="CO65">
            <v>3.2499999999999999E-3</v>
          </cell>
          <cell r="CP65">
            <v>7.9999999999999993E-4</v>
          </cell>
        </row>
        <row r="66">
          <cell r="CO66">
            <v>3.2499999999999999E-3</v>
          </cell>
          <cell r="CP66">
            <v>7.9999999999999993E-4</v>
          </cell>
        </row>
        <row r="67">
          <cell r="CO67">
            <v>3.2499999999999999E-3</v>
          </cell>
          <cell r="CP67">
            <v>7.9999999999999993E-4</v>
          </cell>
        </row>
        <row r="68">
          <cell r="CO68">
            <v>3.2499999999999999E-3</v>
          </cell>
          <cell r="CP68">
            <v>7.9999999999999993E-4</v>
          </cell>
        </row>
        <row r="69">
          <cell r="CO69">
            <v>3.2499999999999999E-3</v>
          </cell>
          <cell r="CP69">
            <v>7.9999999999999993E-4</v>
          </cell>
        </row>
        <row r="70">
          <cell r="CO70">
            <v>3.2499999999999999E-3</v>
          </cell>
          <cell r="CP70">
            <v>7.9999999999999993E-4</v>
          </cell>
        </row>
        <row r="71">
          <cell r="CO71">
            <v>3.2499999999999999E-3</v>
          </cell>
          <cell r="CP71">
            <v>7.9999999999999993E-4</v>
          </cell>
        </row>
        <row r="72">
          <cell r="CO72">
            <v>3.2499999999999999E-3</v>
          </cell>
          <cell r="CP72">
            <v>7.9999999999999993E-4</v>
          </cell>
        </row>
        <row r="73">
          <cell r="CO73">
            <v>3.2499999999999999E-3</v>
          </cell>
          <cell r="CP73">
            <v>7.9999999999999993E-4</v>
          </cell>
        </row>
        <row r="74">
          <cell r="CO74">
            <v>3.2499999999999999E-3</v>
          </cell>
          <cell r="CP74">
            <v>7.9999999999999993E-4</v>
          </cell>
        </row>
        <row r="75">
          <cell r="CO75">
            <v>3.2499999999999999E-3</v>
          </cell>
          <cell r="CP75">
            <v>7.9999999999999993E-4</v>
          </cell>
        </row>
        <row r="76">
          <cell r="CO76">
            <v>3.2499999999999999E-3</v>
          </cell>
          <cell r="CP76">
            <v>8.0833333333333332E-4</v>
          </cell>
        </row>
        <row r="77">
          <cell r="CO77">
            <v>3.2499999999999999E-3</v>
          </cell>
          <cell r="CP77">
            <v>8.0833333333333332E-4</v>
          </cell>
        </row>
        <row r="78">
          <cell r="CO78">
            <v>3.2499999999999999E-3</v>
          </cell>
          <cell r="CP78">
            <v>8.0833333333333332E-4</v>
          </cell>
        </row>
        <row r="79">
          <cell r="CO79">
            <v>3.2499999999999999E-3</v>
          </cell>
          <cell r="CP79">
            <v>8.0833333333333332E-4</v>
          </cell>
        </row>
        <row r="80">
          <cell r="CO80">
            <v>3.2499999999999999E-3</v>
          </cell>
          <cell r="CP80">
            <v>8.0833333333333332E-4</v>
          </cell>
        </row>
        <row r="81">
          <cell r="CO81">
            <v>3.2499999999999999E-3</v>
          </cell>
          <cell r="CP81">
            <v>8.0833333333333332E-4</v>
          </cell>
        </row>
        <row r="82">
          <cell r="CO82">
            <v>3.2499999999999999E-3</v>
          </cell>
          <cell r="CP82">
            <v>8.0833333333333332E-4</v>
          </cell>
        </row>
        <row r="83">
          <cell r="CO83">
            <v>3.2499999999999999E-3</v>
          </cell>
          <cell r="CP83">
            <v>8.0833333333333332E-4</v>
          </cell>
        </row>
        <row r="84">
          <cell r="CO84">
            <v>3.2499999999999999E-3</v>
          </cell>
          <cell r="CP84">
            <v>8.0833333333333332E-4</v>
          </cell>
        </row>
        <row r="85">
          <cell r="CO85">
            <v>3.2499999999999999E-3</v>
          </cell>
          <cell r="CP85">
            <v>8.0833333333333332E-4</v>
          </cell>
        </row>
        <row r="86">
          <cell r="CO86">
            <v>3.2499999999999999E-3</v>
          </cell>
          <cell r="CP86">
            <v>8.0833333333333332E-4</v>
          </cell>
        </row>
        <row r="87">
          <cell r="CO87">
            <v>3.2499999999999999E-3</v>
          </cell>
          <cell r="CP87">
            <v>8.0833333333333332E-4</v>
          </cell>
        </row>
        <row r="88">
          <cell r="CO88">
            <v>3.2499999999999999E-3</v>
          </cell>
          <cell r="CP88">
            <v>5.9166666666666666E-4</v>
          </cell>
        </row>
        <row r="89">
          <cell r="CO89">
            <v>3.2499999999999999E-3</v>
          </cell>
          <cell r="CP89">
            <v>5.9166666666666666E-4</v>
          </cell>
        </row>
        <row r="90">
          <cell r="CO90">
            <v>3.2499999999999999E-3</v>
          </cell>
          <cell r="CP90">
            <v>5.9166666666666666E-4</v>
          </cell>
        </row>
        <row r="91">
          <cell r="CO91">
            <v>3.2499999999999999E-3</v>
          </cell>
          <cell r="CP91">
            <v>5.9166666666666666E-4</v>
          </cell>
        </row>
        <row r="92">
          <cell r="CO92">
            <v>3.2499999999999999E-3</v>
          </cell>
          <cell r="CP92">
            <v>5.9166666666666666E-4</v>
          </cell>
        </row>
        <row r="93">
          <cell r="CO93">
            <v>3.2499999999999999E-3</v>
          </cell>
          <cell r="CP93">
            <v>5.9166666666666666E-4</v>
          </cell>
        </row>
        <row r="94">
          <cell r="CO94">
            <v>3.2499999999999999E-3</v>
          </cell>
          <cell r="CP94">
            <v>5.9166666666666666E-4</v>
          </cell>
        </row>
        <row r="95">
          <cell r="CO95">
            <v>3.2499999999999999E-3</v>
          </cell>
          <cell r="CP95">
            <v>5.9166666666666666E-4</v>
          </cell>
        </row>
        <row r="96">
          <cell r="CO96">
            <v>3.2499999999999999E-3</v>
          </cell>
          <cell r="CP96">
            <v>5.9166666666666666E-4</v>
          </cell>
        </row>
        <row r="97">
          <cell r="CO97">
            <v>3.2499999999999999E-3</v>
          </cell>
          <cell r="CP97">
            <v>5.9166666666666666E-4</v>
          </cell>
        </row>
        <row r="98">
          <cell r="CO98">
            <v>3.2499999999999999E-3</v>
          </cell>
          <cell r="CP98">
            <v>5.9166666666666666E-4</v>
          </cell>
        </row>
        <row r="99">
          <cell r="CO99">
            <v>3.2499999999999999E-3</v>
          </cell>
          <cell r="CP99">
            <v>5.9166666666666666E-4</v>
          </cell>
        </row>
        <row r="100">
          <cell r="CO100">
            <v>3.2499999999999999E-3</v>
          </cell>
          <cell r="CP100">
            <v>5.9166666666666666E-4</v>
          </cell>
        </row>
        <row r="101">
          <cell r="CO101">
            <v>3.2499999999999999E-3</v>
          </cell>
          <cell r="CP101">
            <v>5.9166666666666666E-4</v>
          </cell>
        </row>
        <row r="102">
          <cell r="CO102">
            <v>3.2499999999999999E-3</v>
          </cell>
          <cell r="CP102">
            <v>5.9166666666666666E-4</v>
          </cell>
        </row>
        <row r="103">
          <cell r="CO103">
            <v>3.2499999999999999E-3</v>
          </cell>
          <cell r="CP103">
            <v>5.9166666666666666E-4</v>
          </cell>
        </row>
        <row r="104">
          <cell r="CO104">
            <v>3.2499999999999999E-3</v>
          </cell>
          <cell r="CP104">
            <v>5.9166666666666666E-4</v>
          </cell>
        </row>
        <row r="105">
          <cell r="CO105">
            <v>3.2499999999999999E-3</v>
          </cell>
          <cell r="CP105">
            <v>5.9166666666666666E-4</v>
          </cell>
        </row>
        <row r="106">
          <cell r="CO106">
            <v>3.2499999999999999E-3</v>
          </cell>
          <cell r="CP106">
            <v>5.9166666666666666E-4</v>
          </cell>
        </row>
        <row r="107">
          <cell r="CO107">
            <v>3.2499999999999999E-3</v>
          </cell>
          <cell r="CP107">
            <v>5.9166666666666666E-4</v>
          </cell>
        </row>
        <row r="108">
          <cell r="CO108">
            <v>3.2499999999999999E-3</v>
          </cell>
          <cell r="CP108">
            <v>5.9166666666666666E-4</v>
          </cell>
        </row>
        <row r="109">
          <cell r="CO109">
            <v>3.2499999999999999E-3</v>
          </cell>
          <cell r="CP109">
            <v>5.9166666666666666E-4</v>
          </cell>
        </row>
        <row r="110">
          <cell r="CO110">
            <v>3.2499999999999999E-3</v>
          </cell>
          <cell r="CP110">
            <v>5.9166666666666666E-4</v>
          </cell>
        </row>
        <row r="111">
          <cell r="CO111">
            <v>3.2499999999999999E-3</v>
          </cell>
          <cell r="CP111">
            <v>5.9166666666666666E-4</v>
          </cell>
        </row>
        <row r="112">
          <cell r="CO112">
            <v>3.2499999999999999E-3</v>
          </cell>
          <cell r="CP112">
            <v>5.9166666666666666E-4</v>
          </cell>
        </row>
        <row r="113">
          <cell r="CO113">
            <v>3.2499999999999999E-3</v>
          </cell>
          <cell r="CP113">
            <v>5.9166666666666666E-4</v>
          </cell>
        </row>
        <row r="114">
          <cell r="CO114">
            <v>3.2499999999999999E-3</v>
          </cell>
          <cell r="CP114">
            <v>5.9166666666666666E-4</v>
          </cell>
        </row>
        <row r="115">
          <cell r="CO115">
            <v>3.2499999999999999E-3</v>
          </cell>
          <cell r="CP115">
            <v>5.9166666666666666E-4</v>
          </cell>
        </row>
        <row r="116">
          <cell r="CO116">
            <v>3.2499999999999999E-3</v>
          </cell>
          <cell r="CP116">
            <v>5.9166666666666666E-4</v>
          </cell>
        </row>
        <row r="117">
          <cell r="CO117">
            <v>3.2499999999999999E-3</v>
          </cell>
          <cell r="CP117">
            <v>5.9166666666666666E-4</v>
          </cell>
        </row>
        <row r="118">
          <cell r="CO118">
            <v>3.2499999999999999E-3</v>
          </cell>
          <cell r="CP118">
            <v>5.9166666666666666E-4</v>
          </cell>
        </row>
        <row r="119">
          <cell r="CO119">
            <v>3.2499999999999999E-3</v>
          </cell>
          <cell r="CP119">
            <v>5.9166666666666666E-4</v>
          </cell>
        </row>
        <row r="120">
          <cell r="CO120">
            <v>3.2499999999999999E-3</v>
          </cell>
          <cell r="CP120">
            <v>5.9166666666666666E-4</v>
          </cell>
        </row>
        <row r="121">
          <cell r="CO121">
            <v>3.2499999999999999E-3</v>
          </cell>
          <cell r="CP121">
            <v>5.9166666666666666E-4</v>
          </cell>
        </row>
        <row r="122">
          <cell r="CO122">
            <v>3.2499999999999999E-3</v>
          </cell>
          <cell r="CP122">
            <v>5.9166666666666666E-4</v>
          </cell>
        </row>
        <row r="123">
          <cell r="CO123">
            <v>3.2499999999999999E-3</v>
          </cell>
          <cell r="CP123">
            <v>5.9166666666666666E-4</v>
          </cell>
        </row>
        <row r="124">
          <cell r="CO124">
            <v>3.2499999999999999E-3</v>
          </cell>
          <cell r="CP124">
            <v>5.9166666666666666E-4</v>
          </cell>
        </row>
        <row r="125">
          <cell r="CO125">
            <v>3.2499999999999999E-3</v>
          </cell>
          <cell r="CP125">
            <v>5.9166666666666666E-4</v>
          </cell>
        </row>
        <row r="126">
          <cell r="CO126">
            <v>3.2499999999999999E-3</v>
          </cell>
          <cell r="CP126">
            <v>5.9166666666666666E-4</v>
          </cell>
        </row>
        <row r="127">
          <cell r="CO127">
            <v>3.2499999999999999E-3</v>
          </cell>
          <cell r="CP127">
            <v>5.9166666666666666E-4</v>
          </cell>
        </row>
        <row r="128">
          <cell r="CO128">
            <v>3.2499999999999999E-3</v>
          </cell>
          <cell r="CP128">
            <v>5.9166666666666666E-4</v>
          </cell>
        </row>
        <row r="129">
          <cell r="CO129">
            <v>3.2499999999999999E-3</v>
          </cell>
          <cell r="CP129">
            <v>5.9166666666666666E-4</v>
          </cell>
        </row>
        <row r="130">
          <cell r="CO130">
            <v>3.2499999999999999E-3</v>
          </cell>
          <cell r="CP130">
            <v>5.9166666666666666E-4</v>
          </cell>
        </row>
        <row r="131">
          <cell r="CO131">
            <v>3.2499999999999999E-3</v>
          </cell>
          <cell r="CP131">
            <v>5.9166666666666666E-4</v>
          </cell>
        </row>
        <row r="132">
          <cell r="CO132">
            <v>3.2499999999999999E-3</v>
          </cell>
          <cell r="CP132">
            <v>5.9166666666666666E-4</v>
          </cell>
        </row>
        <row r="133">
          <cell r="CO133">
            <v>3.2499999999999999E-3</v>
          </cell>
          <cell r="CP133">
            <v>5.9166666666666666E-4</v>
          </cell>
        </row>
        <row r="134">
          <cell r="CO134">
            <v>3.2499999999999999E-3</v>
          </cell>
          <cell r="CP134">
            <v>5.9166666666666666E-4</v>
          </cell>
        </row>
        <row r="135">
          <cell r="CO135">
            <v>3.2499999999999999E-3</v>
          </cell>
          <cell r="CP135">
            <v>5.9166666666666666E-4</v>
          </cell>
        </row>
        <row r="136">
          <cell r="CO136">
            <v>3.2499999999999999E-3</v>
          </cell>
          <cell r="CP136">
            <v>5.9166666666666666E-4</v>
          </cell>
        </row>
        <row r="137">
          <cell r="CO137">
            <v>3.2499999999999999E-3</v>
          </cell>
          <cell r="CP137">
            <v>5.9166666666666666E-4</v>
          </cell>
        </row>
        <row r="138">
          <cell r="CO138">
            <v>3.2499999999999999E-3</v>
          </cell>
          <cell r="CP138">
            <v>5.9166666666666666E-4</v>
          </cell>
        </row>
        <row r="139">
          <cell r="CO139">
            <v>3.2499999999999999E-3</v>
          </cell>
          <cell r="CP139">
            <v>5.9166666666666666E-4</v>
          </cell>
        </row>
        <row r="140">
          <cell r="CO140">
            <v>3.2499999999999999E-3</v>
          </cell>
          <cell r="CP140">
            <v>5.9166666666666666E-4</v>
          </cell>
        </row>
        <row r="141">
          <cell r="CO141">
            <v>3.2499999999999999E-3</v>
          </cell>
          <cell r="CP141">
            <v>5.9166666666666666E-4</v>
          </cell>
        </row>
        <row r="142">
          <cell r="CO142">
            <v>3.2499999999999999E-3</v>
          </cell>
          <cell r="CP142">
            <v>5.9166666666666666E-4</v>
          </cell>
        </row>
        <row r="143">
          <cell r="CO143">
            <v>3.2499999999999999E-3</v>
          </cell>
          <cell r="CP143">
            <v>5.9166666666666666E-4</v>
          </cell>
        </row>
        <row r="144">
          <cell r="CO144">
            <v>3.2499999999999999E-3</v>
          </cell>
          <cell r="CP144">
            <v>5.9166666666666666E-4</v>
          </cell>
        </row>
        <row r="145">
          <cell r="CO145">
            <v>3.2499999999999999E-3</v>
          </cell>
          <cell r="CP145">
            <v>5.9166666666666666E-4</v>
          </cell>
        </row>
        <row r="146">
          <cell r="CO146">
            <v>3.2499999999999999E-3</v>
          </cell>
          <cell r="CP146">
            <v>5.9166666666666666E-4</v>
          </cell>
        </row>
        <row r="147">
          <cell r="CO147">
            <v>3.2499999999999999E-3</v>
          </cell>
          <cell r="CP147">
            <v>5.9166666666666666E-4</v>
          </cell>
        </row>
        <row r="148">
          <cell r="CO148">
            <v>3.2499999999999999E-3</v>
          </cell>
          <cell r="CP148">
            <v>5.9166666666666666E-4</v>
          </cell>
        </row>
        <row r="149">
          <cell r="CO149">
            <v>3.2499999999999999E-3</v>
          </cell>
          <cell r="CP149">
            <v>5.9166666666666666E-4</v>
          </cell>
        </row>
        <row r="150">
          <cell r="CO150">
            <v>3.2499999999999999E-3</v>
          </cell>
          <cell r="CP150">
            <v>5.9166666666666666E-4</v>
          </cell>
        </row>
        <row r="151">
          <cell r="CO151">
            <v>3.2499999999999999E-3</v>
          </cell>
          <cell r="CP151">
            <v>5.9166666666666666E-4</v>
          </cell>
        </row>
        <row r="152">
          <cell r="CO152">
            <v>3.2499999999999999E-3</v>
          </cell>
          <cell r="CP152">
            <v>5.9166666666666666E-4</v>
          </cell>
        </row>
        <row r="153">
          <cell r="CO153">
            <v>3.2499999999999999E-3</v>
          </cell>
          <cell r="CP153">
            <v>5.9166666666666666E-4</v>
          </cell>
        </row>
        <row r="154">
          <cell r="CO154">
            <v>3.2499999999999999E-3</v>
          </cell>
          <cell r="CP154">
            <v>5.9166666666666666E-4</v>
          </cell>
        </row>
        <row r="155">
          <cell r="CO155">
            <v>3.2499999999999999E-3</v>
          </cell>
          <cell r="CP155">
            <v>5.9166666666666666E-4</v>
          </cell>
        </row>
        <row r="156">
          <cell r="CO156">
            <v>3.2499999999999999E-3</v>
          </cell>
          <cell r="CP156">
            <v>5.9166666666666666E-4</v>
          </cell>
        </row>
        <row r="157">
          <cell r="CO157">
            <v>3.2499999999999999E-3</v>
          </cell>
          <cell r="CP157">
            <v>5.9166666666666666E-4</v>
          </cell>
        </row>
        <row r="158">
          <cell r="CO158">
            <v>3.2499999999999999E-3</v>
          </cell>
          <cell r="CP158">
            <v>5.9166666666666666E-4</v>
          </cell>
        </row>
        <row r="159">
          <cell r="CO159">
            <v>3.2499999999999999E-3</v>
          </cell>
          <cell r="CP159">
            <v>5.9166666666666666E-4</v>
          </cell>
        </row>
        <row r="160">
          <cell r="CO160">
            <v>3.2499999999999999E-3</v>
          </cell>
          <cell r="CP160">
            <v>5.9166666666666666E-4</v>
          </cell>
        </row>
        <row r="161">
          <cell r="CO161">
            <v>3.2499999999999999E-3</v>
          </cell>
          <cell r="CP161">
            <v>5.9166666666666666E-4</v>
          </cell>
        </row>
        <row r="162">
          <cell r="CO162">
            <v>3.2499999999999999E-3</v>
          </cell>
          <cell r="CP162">
            <v>5.9166666666666666E-4</v>
          </cell>
        </row>
        <row r="163">
          <cell r="CO163">
            <v>3.2499999999999999E-3</v>
          </cell>
          <cell r="CP163">
            <v>5.9166666666666666E-4</v>
          </cell>
        </row>
        <row r="164">
          <cell r="CO164">
            <v>3.2499999999999999E-3</v>
          </cell>
          <cell r="CP164">
            <v>5.9166666666666666E-4</v>
          </cell>
        </row>
        <row r="165">
          <cell r="CO165">
            <v>3.2499999999999999E-3</v>
          </cell>
          <cell r="CP165">
            <v>5.9166666666666666E-4</v>
          </cell>
        </row>
        <row r="166">
          <cell r="CO166">
            <v>3.2499999999999999E-3</v>
          </cell>
          <cell r="CP166">
            <v>5.9166666666666666E-4</v>
          </cell>
        </row>
        <row r="167">
          <cell r="CO167">
            <v>3.2499999999999999E-3</v>
          </cell>
          <cell r="CP167">
            <v>5.9166666666666666E-4</v>
          </cell>
        </row>
        <row r="168">
          <cell r="CO168">
            <v>3.2499999999999999E-3</v>
          </cell>
          <cell r="CP168">
            <v>5.9166666666666666E-4</v>
          </cell>
        </row>
        <row r="169">
          <cell r="CO169">
            <v>3.2499999999999999E-3</v>
          </cell>
          <cell r="CP169">
            <v>5.9166666666666666E-4</v>
          </cell>
        </row>
        <row r="170">
          <cell r="CO170">
            <v>3.2499999999999999E-3</v>
          </cell>
          <cell r="CP170">
            <v>5.9166666666666666E-4</v>
          </cell>
        </row>
        <row r="171">
          <cell r="CO171">
            <v>3.2499999999999999E-3</v>
          </cell>
          <cell r="CP171">
            <v>5.9166666666666666E-4</v>
          </cell>
        </row>
        <row r="172">
          <cell r="CO172">
            <v>3.2499999999999999E-3</v>
          </cell>
          <cell r="CP172">
            <v>5.9166666666666666E-4</v>
          </cell>
        </row>
        <row r="173">
          <cell r="CO173">
            <v>3.2499999999999999E-3</v>
          </cell>
          <cell r="CP173">
            <v>5.9166666666666666E-4</v>
          </cell>
        </row>
        <row r="174">
          <cell r="CO174">
            <v>3.2499999999999999E-3</v>
          </cell>
          <cell r="CP174">
            <v>5.9166666666666666E-4</v>
          </cell>
        </row>
        <row r="175">
          <cell r="CO175">
            <v>3.2499999999999999E-3</v>
          </cell>
          <cell r="CP175">
            <v>5.9166666666666666E-4</v>
          </cell>
        </row>
        <row r="176">
          <cell r="CO176">
            <v>3.2499999999999999E-3</v>
          </cell>
          <cell r="CP176">
            <v>5.9166666666666666E-4</v>
          </cell>
        </row>
        <row r="177">
          <cell r="CO177">
            <v>3.2499999999999999E-3</v>
          </cell>
          <cell r="CP177">
            <v>5.9166666666666666E-4</v>
          </cell>
        </row>
        <row r="178">
          <cell r="CO178">
            <v>3.2499999999999999E-3</v>
          </cell>
          <cell r="CP178">
            <v>5.9166666666666666E-4</v>
          </cell>
        </row>
        <row r="179">
          <cell r="CO179">
            <v>3.2499999999999999E-3</v>
          </cell>
          <cell r="CP179">
            <v>5.9166666666666666E-4</v>
          </cell>
        </row>
        <row r="180">
          <cell r="CO180">
            <v>3.2499999999999999E-3</v>
          </cell>
          <cell r="CP180">
            <v>5.9166666666666666E-4</v>
          </cell>
        </row>
        <row r="181">
          <cell r="CO181">
            <v>3.2499999999999999E-3</v>
          </cell>
          <cell r="CP181">
            <v>5.9166666666666666E-4</v>
          </cell>
        </row>
        <row r="182">
          <cell r="CO182">
            <v>3.2499999999999999E-3</v>
          </cell>
          <cell r="CP182">
            <v>5.9166666666666666E-4</v>
          </cell>
        </row>
        <row r="183">
          <cell r="CO183">
            <v>3.2499999999999999E-3</v>
          </cell>
          <cell r="CP183">
            <v>5.9166666666666666E-4</v>
          </cell>
        </row>
        <row r="184">
          <cell r="CO184">
            <v>3.2499999999999999E-3</v>
          </cell>
          <cell r="CP184">
            <v>5.9166666666666666E-4</v>
          </cell>
        </row>
        <row r="185">
          <cell r="CO185">
            <v>3.2499999999999999E-3</v>
          </cell>
          <cell r="CP185">
            <v>5.9166666666666666E-4</v>
          </cell>
        </row>
        <row r="186">
          <cell r="CO186">
            <v>3.2499999999999999E-3</v>
          </cell>
          <cell r="CP186">
            <v>5.9166666666666666E-4</v>
          </cell>
        </row>
        <row r="187">
          <cell r="CO187">
            <v>3.2499999999999999E-3</v>
          </cell>
          <cell r="CP187">
            <v>5.9166666666666666E-4</v>
          </cell>
        </row>
        <row r="188">
          <cell r="CO188">
            <v>3.2499999999999999E-3</v>
          </cell>
          <cell r="CP188">
            <v>5.9166666666666666E-4</v>
          </cell>
        </row>
        <row r="189">
          <cell r="CO189">
            <v>3.2499999999999999E-3</v>
          </cell>
          <cell r="CP189">
            <v>5.9166666666666666E-4</v>
          </cell>
        </row>
        <row r="190">
          <cell r="CO190">
            <v>3.2499999999999999E-3</v>
          </cell>
          <cell r="CP190">
            <v>5.9166666666666666E-4</v>
          </cell>
        </row>
        <row r="191">
          <cell r="CO191">
            <v>3.2499999999999999E-3</v>
          </cell>
          <cell r="CP191">
            <v>5.9166666666666666E-4</v>
          </cell>
        </row>
        <row r="192">
          <cell r="CO192">
            <v>3.2499999999999999E-3</v>
          </cell>
          <cell r="CP192">
            <v>5.9166666666666666E-4</v>
          </cell>
        </row>
        <row r="193">
          <cell r="CO193">
            <v>3.2499999999999999E-3</v>
          </cell>
          <cell r="CP193">
            <v>5.9166666666666666E-4</v>
          </cell>
        </row>
        <row r="194">
          <cell r="CO194">
            <v>3.2499999999999999E-3</v>
          </cell>
          <cell r="CP194">
            <v>5.9166666666666666E-4</v>
          </cell>
        </row>
        <row r="195">
          <cell r="CO195">
            <v>3.2499999999999999E-3</v>
          </cell>
          <cell r="CP195">
            <v>5.9166666666666666E-4</v>
          </cell>
        </row>
        <row r="196">
          <cell r="CO196">
            <v>3.2499999999999999E-3</v>
          </cell>
          <cell r="CP196">
            <v>5.9166666666666666E-4</v>
          </cell>
        </row>
        <row r="197">
          <cell r="CO197">
            <v>3.2499999999999999E-3</v>
          </cell>
          <cell r="CP197">
            <v>5.9166666666666666E-4</v>
          </cell>
        </row>
        <row r="198">
          <cell r="CO198">
            <v>3.2499999999999999E-3</v>
          </cell>
          <cell r="CP198">
            <v>5.9166666666666666E-4</v>
          </cell>
        </row>
        <row r="199">
          <cell r="CO199">
            <v>3.2499999999999999E-3</v>
          </cell>
          <cell r="CP199">
            <v>5.9166666666666666E-4</v>
          </cell>
        </row>
        <row r="200">
          <cell r="CO200">
            <v>3.2499999999999999E-3</v>
          </cell>
          <cell r="CP200">
            <v>5.9166666666666666E-4</v>
          </cell>
        </row>
        <row r="201">
          <cell r="CO201">
            <v>3.2499999999999999E-3</v>
          </cell>
          <cell r="CP201">
            <v>5.9166666666666666E-4</v>
          </cell>
        </row>
        <row r="202">
          <cell r="CO202">
            <v>3.2499999999999999E-3</v>
          </cell>
          <cell r="CP202">
            <v>5.9166666666666666E-4</v>
          </cell>
        </row>
        <row r="203">
          <cell r="CO203">
            <v>3.2499999999999999E-3</v>
          </cell>
          <cell r="CP203">
            <v>5.9166666666666666E-4</v>
          </cell>
        </row>
        <row r="204">
          <cell r="CO204">
            <v>3.2499999999999999E-3</v>
          </cell>
          <cell r="CP204">
            <v>5.9166666666666666E-4</v>
          </cell>
        </row>
        <row r="205">
          <cell r="CO205">
            <v>3.2499999999999999E-3</v>
          </cell>
          <cell r="CP205">
            <v>5.9166666666666666E-4</v>
          </cell>
        </row>
        <row r="206">
          <cell r="CO206">
            <v>3.2499999999999999E-3</v>
          </cell>
          <cell r="CP206">
            <v>5.9166666666666666E-4</v>
          </cell>
        </row>
        <row r="207">
          <cell r="CO207">
            <v>3.2499999999999999E-3</v>
          </cell>
          <cell r="CP207">
            <v>5.9166666666666666E-4</v>
          </cell>
        </row>
        <row r="208">
          <cell r="CO208">
            <v>3.2499999999999999E-3</v>
          </cell>
          <cell r="CP208">
            <v>5.9166666666666666E-4</v>
          </cell>
        </row>
        <row r="209">
          <cell r="CO209">
            <v>3.2499999999999999E-3</v>
          </cell>
          <cell r="CP209">
            <v>5.9166666666666666E-4</v>
          </cell>
        </row>
        <row r="210">
          <cell r="CO210">
            <v>3.2499999999999999E-3</v>
          </cell>
          <cell r="CP210">
            <v>5.9166666666666666E-4</v>
          </cell>
        </row>
        <row r="211">
          <cell r="CO211">
            <v>3.2499999999999999E-3</v>
          </cell>
          <cell r="CP211">
            <v>5.9166666666666666E-4</v>
          </cell>
        </row>
        <row r="212">
          <cell r="CO212">
            <v>3.2499999999999999E-3</v>
          </cell>
          <cell r="CP212">
            <v>5.9166666666666666E-4</v>
          </cell>
        </row>
        <row r="213">
          <cell r="CO213">
            <v>3.2499999999999999E-3</v>
          </cell>
          <cell r="CP213">
            <v>5.9166666666666666E-4</v>
          </cell>
        </row>
        <row r="214">
          <cell r="CO214">
            <v>3.2499999999999999E-3</v>
          </cell>
          <cell r="CP214">
            <v>5.9166666666666666E-4</v>
          </cell>
        </row>
        <row r="215">
          <cell r="CO215">
            <v>3.2499999999999999E-3</v>
          </cell>
          <cell r="CP215">
            <v>5.9166666666666666E-4</v>
          </cell>
        </row>
        <row r="216">
          <cell r="CO216">
            <v>3.2499999999999999E-3</v>
          </cell>
          <cell r="CP216">
            <v>5.9166666666666666E-4</v>
          </cell>
        </row>
        <row r="217">
          <cell r="CO217">
            <v>3.2499999999999999E-3</v>
          </cell>
          <cell r="CP217">
            <v>5.9166666666666666E-4</v>
          </cell>
        </row>
        <row r="218">
          <cell r="CO218">
            <v>3.2499999999999999E-3</v>
          </cell>
          <cell r="CP218">
            <v>5.9166666666666666E-4</v>
          </cell>
        </row>
        <row r="219">
          <cell r="CO219">
            <v>3.2499999999999999E-3</v>
          </cell>
          <cell r="CP219">
            <v>5.9166666666666666E-4</v>
          </cell>
        </row>
        <row r="220">
          <cell r="CO220">
            <v>3.2499999999999999E-3</v>
          </cell>
          <cell r="CP220">
            <v>5.9166666666666666E-4</v>
          </cell>
        </row>
        <row r="221">
          <cell r="CO221">
            <v>3.2499999999999999E-3</v>
          </cell>
          <cell r="CP221">
            <v>5.9166666666666666E-4</v>
          </cell>
        </row>
        <row r="222">
          <cell r="CO222">
            <v>3.2499999999999999E-3</v>
          </cell>
          <cell r="CP222">
            <v>5.9166666666666666E-4</v>
          </cell>
        </row>
        <row r="223">
          <cell r="CO223">
            <v>3.2499999999999999E-3</v>
          </cell>
          <cell r="CP223">
            <v>5.9166666666666666E-4</v>
          </cell>
        </row>
        <row r="224">
          <cell r="CO224">
            <v>3.2499999999999999E-3</v>
          </cell>
          <cell r="CP224">
            <v>5.9166666666666666E-4</v>
          </cell>
        </row>
        <row r="225">
          <cell r="CO225">
            <v>3.2499999999999999E-3</v>
          </cell>
          <cell r="CP225">
            <v>5.9166666666666666E-4</v>
          </cell>
        </row>
        <row r="226">
          <cell r="CO226">
            <v>3.2499999999999999E-3</v>
          </cell>
          <cell r="CP226">
            <v>5.9166666666666666E-4</v>
          </cell>
        </row>
        <row r="227">
          <cell r="CO227">
            <v>3.2499999999999999E-3</v>
          </cell>
          <cell r="CP227">
            <v>5.9166666666666666E-4</v>
          </cell>
        </row>
        <row r="228">
          <cell r="CO228">
            <v>3.2499999999999999E-3</v>
          </cell>
          <cell r="CP228">
            <v>5.9166666666666666E-4</v>
          </cell>
        </row>
        <row r="229">
          <cell r="CO229">
            <v>3.2499999999999999E-3</v>
          </cell>
          <cell r="CP229">
            <v>5.9166666666666666E-4</v>
          </cell>
        </row>
        <row r="230">
          <cell r="CO230">
            <v>3.2499999999999999E-3</v>
          </cell>
          <cell r="CP230">
            <v>5.9166666666666666E-4</v>
          </cell>
        </row>
        <row r="231">
          <cell r="CO231">
            <v>3.2499999999999999E-3</v>
          </cell>
          <cell r="CP231">
            <v>5.9166666666666666E-4</v>
          </cell>
        </row>
        <row r="232">
          <cell r="CO232">
            <v>3.2499999999999999E-3</v>
          </cell>
          <cell r="CP232">
            <v>5.9166666666666666E-4</v>
          </cell>
        </row>
        <row r="233">
          <cell r="CO233">
            <v>3.2499999999999999E-3</v>
          </cell>
          <cell r="CP233">
            <v>5.9166666666666666E-4</v>
          </cell>
        </row>
        <row r="234">
          <cell r="CO234">
            <v>3.2499999999999999E-3</v>
          </cell>
          <cell r="CP234">
            <v>5.9166666666666666E-4</v>
          </cell>
        </row>
        <row r="235">
          <cell r="CO235">
            <v>3.2499999999999999E-3</v>
          </cell>
          <cell r="CP235">
            <v>5.9166666666666666E-4</v>
          </cell>
        </row>
        <row r="236">
          <cell r="CO236">
            <v>3.2499999999999999E-3</v>
          </cell>
          <cell r="CP236">
            <v>5.9166666666666666E-4</v>
          </cell>
        </row>
        <row r="237">
          <cell r="CO237">
            <v>3.2499999999999999E-3</v>
          </cell>
          <cell r="CP237">
            <v>5.9166666666666666E-4</v>
          </cell>
        </row>
        <row r="238">
          <cell r="CO238">
            <v>3.2499999999999999E-3</v>
          </cell>
          <cell r="CP238">
            <v>5.9166666666666666E-4</v>
          </cell>
        </row>
        <row r="239">
          <cell r="CO239">
            <v>3.2499999999999999E-3</v>
          </cell>
          <cell r="CP239">
            <v>5.9166666666666666E-4</v>
          </cell>
        </row>
        <row r="240">
          <cell r="CO240">
            <v>3.2499999999999999E-3</v>
          </cell>
          <cell r="CP240">
            <v>5.9166666666666666E-4</v>
          </cell>
        </row>
        <row r="241">
          <cell r="CO241">
            <v>3.2499999999999999E-3</v>
          </cell>
          <cell r="CP241">
            <v>5.9166666666666666E-4</v>
          </cell>
        </row>
        <row r="242">
          <cell r="CO242">
            <v>3.2499999999999999E-3</v>
          </cell>
          <cell r="CP242">
            <v>5.9166666666666666E-4</v>
          </cell>
        </row>
        <row r="243">
          <cell r="CO243">
            <v>3.2499999999999999E-3</v>
          </cell>
          <cell r="CP243">
            <v>5.9166666666666666E-4</v>
          </cell>
        </row>
        <row r="244">
          <cell r="CO244">
            <v>3.2499999999999999E-3</v>
          </cell>
          <cell r="CP244">
            <v>5.9166666666666666E-4</v>
          </cell>
        </row>
        <row r="245">
          <cell r="CO245">
            <v>3.2499999999999999E-3</v>
          </cell>
          <cell r="CP245">
            <v>5.9166666666666666E-4</v>
          </cell>
        </row>
        <row r="246">
          <cell r="CO246">
            <v>3.2499999999999999E-3</v>
          </cell>
          <cell r="CP246">
            <v>5.9166666666666666E-4</v>
          </cell>
        </row>
        <row r="247">
          <cell r="CO247">
            <v>3.2499999999999999E-3</v>
          </cell>
          <cell r="CP247">
            <v>5.9166666666666666E-4</v>
          </cell>
        </row>
        <row r="248">
          <cell r="CO248">
            <v>3.2499999999999999E-3</v>
          </cell>
          <cell r="CP248">
            <v>5.9166666666666666E-4</v>
          </cell>
        </row>
        <row r="249">
          <cell r="CO249">
            <v>3.2499999999999999E-3</v>
          </cell>
          <cell r="CP249">
            <v>5.9166666666666666E-4</v>
          </cell>
        </row>
        <row r="250">
          <cell r="CO250">
            <v>3.2499999999999999E-3</v>
          </cell>
          <cell r="CP250">
            <v>5.9166666666666666E-4</v>
          </cell>
        </row>
        <row r="251">
          <cell r="CO251">
            <v>3.2499999999999999E-3</v>
          </cell>
          <cell r="CP251">
            <v>5.9166666666666666E-4</v>
          </cell>
        </row>
        <row r="252">
          <cell r="CO252">
            <v>3.2499999999999999E-3</v>
          </cell>
          <cell r="CP252">
            <v>5.9166666666666666E-4</v>
          </cell>
        </row>
        <row r="253">
          <cell r="CO253" t="str">
            <v/>
          </cell>
          <cell r="CP253" t="str">
            <v/>
          </cell>
        </row>
        <row r="254">
          <cell r="CO254" t="str">
            <v/>
          </cell>
          <cell r="CP254" t="str">
            <v/>
          </cell>
        </row>
        <row r="255">
          <cell r="CO255" t="str">
            <v/>
          </cell>
          <cell r="CP255" t="str">
            <v/>
          </cell>
        </row>
        <row r="256">
          <cell r="CO256" t="str">
            <v/>
          </cell>
          <cell r="CP256" t="str">
            <v/>
          </cell>
        </row>
        <row r="257">
          <cell r="CO257" t="str">
            <v/>
          </cell>
          <cell r="CP257" t="str">
            <v/>
          </cell>
        </row>
        <row r="258">
          <cell r="CO258" t="str">
            <v/>
          </cell>
          <cell r="CP258" t="str">
            <v/>
          </cell>
        </row>
        <row r="259">
          <cell r="CO259" t="str">
            <v/>
          </cell>
          <cell r="CP259" t="str">
            <v/>
          </cell>
        </row>
        <row r="260">
          <cell r="CO260" t="str">
            <v/>
          </cell>
          <cell r="CP260" t="str">
            <v/>
          </cell>
        </row>
        <row r="261">
          <cell r="CO261" t="str">
            <v/>
          </cell>
          <cell r="CP261" t="str">
            <v/>
          </cell>
        </row>
        <row r="262">
          <cell r="CO262" t="str">
            <v/>
          </cell>
          <cell r="CP262" t="str">
            <v/>
          </cell>
        </row>
        <row r="263">
          <cell r="CO263" t="str">
            <v/>
          </cell>
          <cell r="CP263" t="str">
            <v/>
          </cell>
        </row>
        <row r="264">
          <cell r="CO264" t="str">
            <v/>
          </cell>
          <cell r="CP264" t="str">
            <v/>
          </cell>
        </row>
        <row r="265">
          <cell r="CO265" t="str">
            <v/>
          </cell>
          <cell r="CP265" t="str">
            <v/>
          </cell>
        </row>
        <row r="266">
          <cell r="CO266" t="str">
            <v/>
          </cell>
          <cell r="CP266" t="str">
            <v/>
          </cell>
        </row>
        <row r="267">
          <cell r="CO267" t="str">
            <v/>
          </cell>
          <cell r="CP267" t="str">
            <v/>
          </cell>
        </row>
        <row r="268">
          <cell r="CO268" t="str">
            <v/>
          </cell>
          <cell r="CP268" t="str">
            <v/>
          </cell>
        </row>
        <row r="269">
          <cell r="CO269" t="str">
            <v/>
          </cell>
          <cell r="CP269" t="str">
            <v/>
          </cell>
        </row>
        <row r="270">
          <cell r="CO270" t="str">
            <v/>
          </cell>
          <cell r="CP270" t="str">
            <v/>
          </cell>
        </row>
        <row r="271">
          <cell r="CO271" t="str">
            <v/>
          </cell>
          <cell r="CP271" t="str">
            <v/>
          </cell>
        </row>
        <row r="272">
          <cell r="CO272" t="str">
            <v/>
          </cell>
          <cell r="CP272" t="str">
            <v/>
          </cell>
        </row>
        <row r="273">
          <cell r="CO273" t="str">
            <v/>
          </cell>
          <cell r="CP273" t="str">
            <v/>
          </cell>
        </row>
        <row r="274">
          <cell r="CO274" t="str">
            <v/>
          </cell>
          <cell r="CP274" t="str">
            <v/>
          </cell>
        </row>
        <row r="275">
          <cell r="CO275" t="str">
            <v/>
          </cell>
          <cell r="CP275" t="str">
            <v/>
          </cell>
        </row>
        <row r="276">
          <cell r="CO276" t="str">
            <v/>
          </cell>
          <cell r="CP276" t="str">
            <v/>
          </cell>
        </row>
        <row r="277">
          <cell r="CO277" t="str">
            <v/>
          </cell>
          <cell r="CP277" t="str">
            <v/>
          </cell>
        </row>
        <row r="278">
          <cell r="CO278" t="str">
            <v/>
          </cell>
          <cell r="CP278" t="str">
            <v/>
          </cell>
        </row>
        <row r="279">
          <cell r="CO279" t="str">
            <v/>
          </cell>
          <cell r="CP279" t="str">
            <v/>
          </cell>
        </row>
        <row r="280">
          <cell r="CO280" t="str">
            <v/>
          </cell>
          <cell r="CP280" t="str">
            <v/>
          </cell>
        </row>
        <row r="281">
          <cell r="CO281" t="str">
            <v/>
          </cell>
          <cell r="CP281" t="str">
            <v/>
          </cell>
        </row>
        <row r="282">
          <cell r="CO282" t="str">
            <v/>
          </cell>
          <cell r="CP282" t="str">
            <v/>
          </cell>
        </row>
        <row r="283">
          <cell r="CO283" t="str">
            <v/>
          </cell>
          <cell r="CP283" t="str">
            <v/>
          </cell>
        </row>
        <row r="284">
          <cell r="CO284" t="str">
            <v/>
          </cell>
          <cell r="CP284" t="str">
            <v/>
          </cell>
        </row>
        <row r="285">
          <cell r="CO285" t="str">
            <v/>
          </cell>
          <cell r="CP285" t="str">
            <v/>
          </cell>
        </row>
        <row r="286">
          <cell r="CO286" t="str">
            <v/>
          </cell>
          <cell r="CP286" t="str">
            <v/>
          </cell>
        </row>
        <row r="287">
          <cell r="CO287" t="str">
            <v/>
          </cell>
          <cell r="CP287" t="str">
            <v/>
          </cell>
        </row>
        <row r="288">
          <cell r="CO288" t="str">
            <v/>
          </cell>
          <cell r="CP288" t="str">
            <v/>
          </cell>
        </row>
        <row r="289">
          <cell r="CO289" t="str">
            <v/>
          </cell>
          <cell r="CP289" t="str">
            <v/>
          </cell>
        </row>
        <row r="290">
          <cell r="CO290" t="str">
            <v/>
          </cell>
          <cell r="CP290" t="str">
            <v/>
          </cell>
        </row>
        <row r="291">
          <cell r="CO291" t="str">
            <v/>
          </cell>
          <cell r="CP291" t="str">
            <v/>
          </cell>
        </row>
        <row r="292">
          <cell r="CO292" t="str">
            <v/>
          </cell>
          <cell r="CP292" t="str">
            <v/>
          </cell>
        </row>
        <row r="293">
          <cell r="CO293" t="str">
            <v/>
          </cell>
          <cell r="CP293" t="str">
            <v/>
          </cell>
        </row>
        <row r="294">
          <cell r="CO294" t="str">
            <v/>
          </cell>
          <cell r="CP294" t="str">
            <v/>
          </cell>
        </row>
        <row r="295">
          <cell r="CO295" t="str">
            <v/>
          </cell>
          <cell r="CP295" t="str">
            <v/>
          </cell>
        </row>
        <row r="296">
          <cell r="CO296" t="str">
            <v/>
          </cell>
          <cell r="CP296" t="str">
            <v/>
          </cell>
        </row>
        <row r="297">
          <cell r="CO297" t="str">
            <v/>
          </cell>
          <cell r="CP297" t="str">
            <v/>
          </cell>
        </row>
        <row r="298">
          <cell r="CO298" t="str">
            <v/>
          </cell>
          <cell r="CP298" t="str">
            <v/>
          </cell>
        </row>
        <row r="299">
          <cell r="CO299" t="str">
            <v/>
          </cell>
          <cell r="CP299" t="str">
            <v/>
          </cell>
        </row>
        <row r="300">
          <cell r="CO300" t="str">
            <v/>
          </cell>
          <cell r="CP300" t="str">
            <v/>
          </cell>
        </row>
        <row r="301">
          <cell r="CO301" t="str">
            <v/>
          </cell>
          <cell r="CP301" t="str">
            <v/>
          </cell>
        </row>
        <row r="302">
          <cell r="CO302" t="str">
            <v/>
          </cell>
          <cell r="CP302" t="str">
            <v/>
          </cell>
        </row>
        <row r="303">
          <cell r="CO303" t="str">
            <v/>
          </cell>
          <cell r="CP303" t="str">
            <v/>
          </cell>
        </row>
        <row r="304">
          <cell r="CO304" t="str">
            <v/>
          </cell>
          <cell r="CP304" t="str">
            <v/>
          </cell>
        </row>
        <row r="305">
          <cell r="CO305" t="str">
            <v/>
          </cell>
          <cell r="CP305" t="str">
            <v/>
          </cell>
        </row>
        <row r="306">
          <cell r="CO306" t="str">
            <v/>
          </cell>
          <cell r="CP306" t="str">
            <v/>
          </cell>
        </row>
        <row r="307">
          <cell r="CO307" t="str">
            <v/>
          </cell>
          <cell r="CP307" t="str">
            <v/>
          </cell>
        </row>
        <row r="308">
          <cell r="CO308" t="str">
            <v/>
          </cell>
          <cell r="CP308" t="str">
            <v/>
          </cell>
        </row>
        <row r="309">
          <cell r="CO309" t="str">
            <v/>
          </cell>
          <cell r="CP309" t="str">
            <v/>
          </cell>
        </row>
        <row r="310">
          <cell r="CO310" t="str">
            <v/>
          </cell>
          <cell r="CP310" t="str">
            <v/>
          </cell>
        </row>
        <row r="311">
          <cell r="CO311" t="str">
            <v/>
          </cell>
          <cell r="CP311" t="str">
            <v/>
          </cell>
        </row>
        <row r="312">
          <cell r="CO312" t="str">
            <v/>
          </cell>
          <cell r="CP312" t="str">
            <v/>
          </cell>
        </row>
        <row r="313">
          <cell r="CO313" t="str">
            <v/>
          </cell>
          <cell r="CP313" t="str">
            <v/>
          </cell>
        </row>
        <row r="314">
          <cell r="CO314" t="str">
            <v/>
          </cell>
          <cell r="CP314" t="str">
            <v/>
          </cell>
        </row>
        <row r="315">
          <cell r="CO315" t="str">
            <v/>
          </cell>
          <cell r="CP315" t="str">
            <v/>
          </cell>
        </row>
        <row r="316">
          <cell r="CO316" t="str">
            <v/>
          </cell>
          <cell r="CP316" t="str">
            <v/>
          </cell>
        </row>
        <row r="317">
          <cell r="CO317" t="str">
            <v/>
          </cell>
          <cell r="CP317" t="str">
            <v/>
          </cell>
        </row>
        <row r="318">
          <cell r="CO318" t="str">
            <v/>
          </cell>
          <cell r="CP318" t="str">
            <v/>
          </cell>
        </row>
        <row r="319">
          <cell r="CO319" t="str">
            <v/>
          </cell>
          <cell r="CP319" t="str">
            <v/>
          </cell>
        </row>
        <row r="320">
          <cell r="CO320" t="str">
            <v/>
          </cell>
          <cell r="CP320" t="str">
            <v/>
          </cell>
        </row>
        <row r="321">
          <cell r="CO321" t="str">
            <v/>
          </cell>
          <cell r="CP321" t="str">
            <v/>
          </cell>
        </row>
        <row r="322">
          <cell r="CO322" t="str">
            <v/>
          </cell>
          <cell r="CP322" t="str">
            <v/>
          </cell>
        </row>
        <row r="323">
          <cell r="CO323" t="str">
            <v/>
          </cell>
          <cell r="CP323" t="str">
            <v/>
          </cell>
        </row>
        <row r="324">
          <cell r="CO324" t="str">
            <v/>
          </cell>
          <cell r="CP324" t="str">
            <v/>
          </cell>
        </row>
        <row r="325">
          <cell r="CO325" t="str">
            <v/>
          </cell>
          <cell r="CP325" t="str">
            <v/>
          </cell>
        </row>
        <row r="326">
          <cell r="CO326" t="str">
            <v/>
          </cell>
          <cell r="CP326" t="str">
            <v/>
          </cell>
        </row>
        <row r="327">
          <cell r="CO327" t="str">
            <v/>
          </cell>
          <cell r="CP327" t="str">
            <v/>
          </cell>
        </row>
        <row r="328">
          <cell r="CO328" t="str">
            <v/>
          </cell>
          <cell r="CP328" t="str">
            <v/>
          </cell>
        </row>
        <row r="329">
          <cell r="CO329" t="str">
            <v/>
          </cell>
          <cell r="CP329" t="str">
            <v/>
          </cell>
        </row>
        <row r="330">
          <cell r="CO330" t="str">
            <v/>
          </cell>
          <cell r="CP330" t="str">
            <v/>
          </cell>
        </row>
        <row r="331">
          <cell r="CO331" t="str">
            <v/>
          </cell>
          <cell r="CP331" t="str">
            <v/>
          </cell>
        </row>
        <row r="332">
          <cell r="CO332" t="str">
            <v/>
          </cell>
          <cell r="CP332" t="str">
            <v/>
          </cell>
        </row>
        <row r="333">
          <cell r="CO333" t="str">
            <v/>
          </cell>
          <cell r="CP333" t="str">
            <v/>
          </cell>
        </row>
        <row r="334">
          <cell r="CO334" t="str">
            <v/>
          </cell>
          <cell r="CP334" t="str">
            <v/>
          </cell>
        </row>
        <row r="335">
          <cell r="CO335" t="str">
            <v/>
          </cell>
          <cell r="CP335" t="str">
            <v/>
          </cell>
        </row>
        <row r="336">
          <cell r="CO336" t="str">
            <v/>
          </cell>
          <cell r="CP336" t="str">
            <v/>
          </cell>
        </row>
        <row r="337">
          <cell r="CO337" t="str">
            <v/>
          </cell>
          <cell r="CP337" t="str">
            <v/>
          </cell>
        </row>
        <row r="338">
          <cell r="CO338" t="str">
            <v/>
          </cell>
          <cell r="CP338" t="str">
            <v/>
          </cell>
        </row>
        <row r="339">
          <cell r="CO339" t="str">
            <v/>
          </cell>
          <cell r="CP339" t="str">
            <v/>
          </cell>
        </row>
        <row r="340">
          <cell r="CO340" t="str">
            <v/>
          </cell>
          <cell r="CP340" t="str">
            <v/>
          </cell>
        </row>
        <row r="341">
          <cell r="CO341" t="str">
            <v/>
          </cell>
          <cell r="CP341" t="str">
            <v/>
          </cell>
        </row>
        <row r="342">
          <cell r="CO342" t="str">
            <v/>
          </cell>
          <cell r="CP342" t="str">
            <v/>
          </cell>
        </row>
        <row r="343">
          <cell r="CO343" t="str">
            <v/>
          </cell>
          <cell r="CP343" t="str">
            <v/>
          </cell>
        </row>
        <row r="344">
          <cell r="CO344" t="str">
            <v/>
          </cell>
          <cell r="CP344" t="str">
            <v/>
          </cell>
        </row>
        <row r="345">
          <cell r="CO345" t="str">
            <v/>
          </cell>
          <cell r="CP345" t="str">
            <v/>
          </cell>
        </row>
        <row r="346">
          <cell r="CO346" t="str">
            <v/>
          </cell>
          <cell r="CP346" t="str">
            <v/>
          </cell>
        </row>
        <row r="347">
          <cell r="CO347" t="str">
            <v/>
          </cell>
          <cell r="CP347" t="str">
            <v/>
          </cell>
        </row>
        <row r="348">
          <cell r="CO348" t="str">
            <v/>
          </cell>
          <cell r="CP348" t="str">
            <v/>
          </cell>
        </row>
        <row r="349">
          <cell r="CO349" t="str">
            <v/>
          </cell>
          <cell r="CP349" t="str">
            <v/>
          </cell>
        </row>
        <row r="350">
          <cell r="CO350" t="str">
            <v/>
          </cell>
          <cell r="CP350" t="str">
            <v/>
          </cell>
        </row>
        <row r="351">
          <cell r="CO351" t="str">
            <v/>
          </cell>
          <cell r="CP351" t="str">
            <v/>
          </cell>
        </row>
        <row r="352">
          <cell r="CO352" t="str">
            <v/>
          </cell>
          <cell r="CP352" t="str">
            <v/>
          </cell>
        </row>
        <row r="353">
          <cell r="CO353" t="str">
            <v/>
          </cell>
          <cell r="CP353" t="str">
            <v/>
          </cell>
        </row>
        <row r="354">
          <cell r="CO354" t="str">
            <v/>
          </cell>
          <cell r="CP354" t="str">
            <v/>
          </cell>
        </row>
        <row r="355">
          <cell r="CO355" t="str">
            <v/>
          </cell>
          <cell r="CP355" t="str">
            <v/>
          </cell>
        </row>
        <row r="356">
          <cell r="CO356" t="str">
            <v/>
          </cell>
          <cell r="CP356" t="str">
            <v/>
          </cell>
        </row>
        <row r="357">
          <cell r="CO357" t="str">
            <v/>
          </cell>
          <cell r="CP357" t="str">
            <v/>
          </cell>
        </row>
        <row r="358">
          <cell r="CO358" t="str">
            <v/>
          </cell>
          <cell r="CP358" t="str">
            <v/>
          </cell>
        </row>
        <row r="359">
          <cell r="CO359" t="str">
            <v/>
          </cell>
          <cell r="CP359" t="str">
            <v/>
          </cell>
        </row>
        <row r="360">
          <cell r="CO360" t="str">
            <v/>
          </cell>
          <cell r="CP360" t="str">
            <v/>
          </cell>
        </row>
        <row r="361">
          <cell r="CO361" t="str">
            <v/>
          </cell>
          <cell r="CP361" t="str">
            <v/>
          </cell>
        </row>
        <row r="362">
          <cell r="CO362" t="str">
            <v/>
          </cell>
          <cell r="CP362" t="str">
            <v/>
          </cell>
        </row>
        <row r="363">
          <cell r="CO363" t="str">
            <v/>
          </cell>
          <cell r="CP363" t="str">
            <v/>
          </cell>
        </row>
        <row r="364">
          <cell r="CO364" t="str">
            <v/>
          </cell>
          <cell r="CP364" t="str">
            <v/>
          </cell>
        </row>
        <row r="365">
          <cell r="CO365" t="str">
            <v/>
          </cell>
          <cell r="CP365" t="str">
            <v/>
          </cell>
        </row>
        <row r="366">
          <cell r="CO366" t="str">
            <v/>
          </cell>
          <cell r="CP366" t="str">
            <v/>
          </cell>
        </row>
        <row r="367">
          <cell r="CO367" t="str">
            <v/>
          </cell>
          <cell r="CP367" t="str">
            <v/>
          </cell>
        </row>
        <row r="368">
          <cell r="CO368" t="str">
            <v/>
          </cell>
          <cell r="CP368" t="str">
            <v/>
          </cell>
        </row>
        <row r="369">
          <cell r="CO369" t="str">
            <v/>
          </cell>
          <cell r="CP369" t="str">
            <v/>
          </cell>
        </row>
        <row r="370">
          <cell r="CO370" t="str">
            <v/>
          </cell>
          <cell r="CP370" t="str">
            <v/>
          </cell>
        </row>
        <row r="371">
          <cell r="CO371" t="str">
            <v/>
          </cell>
          <cell r="CP371" t="str">
            <v/>
          </cell>
        </row>
        <row r="372">
          <cell r="CO372" t="str">
            <v/>
          </cell>
          <cell r="CP372" t="str">
            <v/>
          </cell>
        </row>
        <row r="373">
          <cell r="CO373" t="str">
            <v/>
          </cell>
          <cell r="CP373" t="str">
            <v/>
          </cell>
        </row>
        <row r="374">
          <cell r="CO374" t="str">
            <v/>
          </cell>
          <cell r="CP374" t="str">
            <v/>
          </cell>
        </row>
        <row r="375">
          <cell r="CO375" t="str">
            <v/>
          </cell>
          <cell r="CP375" t="str">
            <v/>
          </cell>
        </row>
        <row r="376">
          <cell r="CO376" t="str">
            <v/>
          </cell>
          <cell r="CP376" t="str">
            <v/>
          </cell>
        </row>
        <row r="377">
          <cell r="CO377" t="str">
            <v/>
          </cell>
          <cell r="CP377" t="str">
            <v/>
          </cell>
        </row>
        <row r="378">
          <cell r="CO378" t="str">
            <v/>
          </cell>
          <cell r="CP378" t="str">
            <v/>
          </cell>
        </row>
        <row r="379">
          <cell r="CO379" t="str">
            <v/>
          </cell>
          <cell r="CP379" t="str">
            <v/>
          </cell>
        </row>
        <row r="380">
          <cell r="CO380" t="str">
            <v/>
          </cell>
          <cell r="CP380" t="str">
            <v/>
          </cell>
        </row>
        <row r="381">
          <cell r="CO381" t="str">
            <v/>
          </cell>
          <cell r="CP381" t="str">
            <v/>
          </cell>
        </row>
        <row r="382">
          <cell r="CO382" t="str">
            <v/>
          </cell>
          <cell r="CP382" t="str">
            <v/>
          </cell>
        </row>
        <row r="383">
          <cell r="CO383" t="str">
            <v/>
          </cell>
          <cell r="CP383" t="str">
            <v/>
          </cell>
        </row>
        <row r="384">
          <cell r="CO384" t="str">
            <v/>
          </cell>
          <cell r="CP384" t="str">
            <v/>
          </cell>
        </row>
        <row r="385">
          <cell r="CO385" t="str">
            <v/>
          </cell>
          <cell r="CP385" t="str">
            <v/>
          </cell>
        </row>
        <row r="386">
          <cell r="CO386" t="str">
            <v/>
          </cell>
          <cell r="CP386" t="str">
            <v/>
          </cell>
        </row>
        <row r="387">
          <cell r="CO387" t="str">
            <v/>
          </cell>
          <cell r="CP387" t="str">
            <v/>
          </cell>
        </row>
        <row r="388">
          <cell r="CO388" t="str">
            <v/>
          </cell>
          <cell r="CP388" t="str">
            <v/>
          </cell>
        </row>
        <row r="389">
          <cell r="CO389" t="str">
            <v/>
          </cell>
          <cell r="CP389" t="str">
            <v/>
          </cell>
        </row>
        <row r="390">
          <cell r="CO390" t="str">
            <v/>
          </cell>
          <cell r="CP390" t="str">
            <v/>
          </cell>
        </row>
        <row r="391">
          <cell r="CO391" t="str">
            <v/>
          </cell>
          <cell r="CP391" t="str">
            <v/>
          </cell>
        </row>
        <row r="392">
          <cell r="CO392" t="str">
            <v/>
          </cell>
          <cell r="CP392" t="str">
            <v/>
          </cell>
        </row>
        <row r="393">
          <cell r="CO393" t="str">
            <v/>
          </cell>
          <cell r="CP393" t="str">
            <v/>
          </cell>
        </row>
        <row r="394">
          <cell r="CO394" t="str">
            <v/>
          </cell>
          <cell r="CP394" t="str">
            <v/>
          </cell>
        </row>
        <row r="395">
          <cell r="CO395" t="str">
            <v/>
          </cell>
          <cell r="CP395" t="str">
            <v/>
          </cell>
        </row>
        <row r="396">
          <cell r="CO396" t="str">
            <v/>
          </cell>
          <cell r="CP396" t="str">
            <v/>
          </cell>
        </row>
        <row r="397">
          <cell r="CO397" t="str">
            <v/>
          </cell>
          <cell r="CP397" t="str">
            <v/>
          </cell>
        </row>
        <row r="398">
          <cell r="CO398" t="str">
            <v/>
          </cell>
          <cell r="CP398" t="str">
            <v/>
          </cell>
        </row>
        <row r="399">
          <cell r="CO399" t="str">
            <v/>
          </cell>
          <cell r="CP399" t="str">
            <v/>
          </cell>
        </row>
        <row r="400">
          <cell r="CO400" t="str">
            <v/>
          </cell>
          <cell r="CP400" t="str">
            <v/>
          </cell>
        </row>
        <row r="401">
          <cell r="CO401" t="str">
            <v/>
          </cell>
          <cell r="CP401" t="str">
            <v/>
          </cell>
        </row>
        <row r="402">
          <cell r="CO402" t="str">
            <v/>
          </cell>
          <cell r="CP402" t="str">
            <v/>
          </cell>
        </row>
        <row r="403">
          <cell r="CO403" t="str">
            <v/>
          </cell>
          <cell r="CP403" t="str">
            <v/>
          </cell>
        </row>
        <row r="404">
          <cell r="CO404" t="str">
            <v/>
          </cell>
          <cell r="CP404" t="str">
            <v/>
          </cell>
        </row>
        <row r="405">
          <cell r="CO405" t="str">
            <v/>
          </cell>
          <cell r="CP405" t="str">
            <v/>
          </cell>
        </row>
        <row r="406">
          <cell r="CO406" t="str">
            <v/>
          </cell>
          <cell r="CP406" t="str">
            <v/>
          </cell>
        </row>
        <row r="407">
          <cell r="CO407" t="str">
            <v/>
          </cell>
          <cell r="CP407" t="str">
            <v/>
          </cell>
        </row>
        <row r="408">
          <cell r="CO408" t="str">
            <v/>
          </cell>
          <cell r="CP408" t="str">
            <v/>
          </cell>
        </row>
        <row r="409">
          <cell r="CO409" t="str">
            <v/>
          </cell>
          <cell r="CP409" t="str">
            <v/>
          </cell>
        </row>
        <row r="410">
          <cell r="CO410" t="str">
            <v/>
          </cell>
          <cell r="CP410" t="str">
            <v/>
          </cell>
        </row>
        <row r="411">
          <cell r="CO411" t="str">
            <v/>
          </cell>
          <cell r="CP411" t="str">
            <v/>
          </cell>
        </row>
        <row r="412">
          <cell r="CO412" t="str">
            <v/>
          </cell>
          <cell r="CP412" t="str">
            <v/>
          </cell>
        </row>
        <row r="413">
          <cell r="CO413" t="str">
            <v/>
          </cell>
          <cell r="CP413" t="str">
            <v/>
          </cell>
        </row>
        <row r="414">
          <cell r="CO414" t="str">
            <v/>
          </cell>
          <cell r="CP414" t="str">
            <v/>
          </cell>
        </row>
        <row r="415">
          <cell r="CO415" t="str">
            <v/>
          </cell>
          <cell r="CP415" t="str">
            <v/>
          </cell>
        </row>
        <row r="416">
          <cell r="CO416" t="str">
            <v/>
          </cell>
          <cell r="CP416" t="str">
            <v/>
          </cell>
        </row>
        <row r="417">
          <cell r="CO417" t="str">
            <v/>
          </cell>
          <cell r="CP417" t="str">
            <v/>
          </cell>
        </row>
        <row r="418">
          <cell r="CO418" t="str">
            <v/>
          </cell>
          <cell r="CP418" t="str">
            <v/>
          </cell>
        </row>
        <row r="419">
          <cell r="CO419" t="str">
            <v/>
          </cell>
          <cell r="CP419" t="str">
            <v/>
          </cell>
        </row>
        <row r="420">
          <cell r="CO420" t="str">
            <v/>
          </cell>
          <cell r="CP420" t="str">
            <v/>
          </cell>
        </row>
        <row r="421">
          <cell r="CO421" t="str">
            <v/>
          </cell>
          <cell r="CP421" t="str">
            <v/>
          </cell>
        </row>
        <row r="422">
          <cell r="CO422" t="str">
            <v/>
          </cell>
          <cell r="CP422" t="str">
            <v/>
          </cell>
        </row>
        <row r="423">
          <cell r="CO423" t="str">
            <v/>
          </cell>
          <cell r="CP423" t="str">
            <v/>
          </cell>
        </row>
        <row r="424">
          <cell r="CO424" t="str">
            <v/>
          </cell>
          <cell r="CP424" t="str">
            <v/>
          </cell>
        </row>
        <row r="425">
          <cell r="CO425" t="str">
            <v/>
          </cell>
          <cell r="CP425" t="str">
            <v/>
          </cell>
        </row>
        <row r="426">
          <cell r="CO426" t="str">
            <v/>
          </cell>
          <cell r="CP426" t="str">
            <v/>
          </cell>
        </row>
        <row r="427">
          <cell r="CO427" t="str">
            <v/>
          </cell>
          <cell r="CP427" t="str">
            <v/>
          </cell>
        </row>
        <row r="428">
          <cell r="CO428" t="str">
            <v/>
          </cell>
          <cell r="CP428" t="str">
            <v/>
          </cell>
        </row>
        <row r="429">
          <cell r="CO429" t="str">
            <v/>
          </cell>
          <cell r="CP429" t="str">
            <v/>
          </cell>
        </row>
        <row r="430">
          <cell r="CO430" t="str">
            <v/>
          </cell>
          <cell r="CP430" t="str">
            <v/>
          </cell>
        </row>
        <row r="431">
          <cell r="CO431" t="str">
            <v/>
          </cell>
          <cell r="CP431" t="str">
            <v/>
          </cell>
        </row>
        <row r="432">
          <cell r="CO432" t="str">
            <v/>
          </cell>
          <cell r="CP432" t="str">
            <v/>
          </cell>
        </row>
        <row r="433">
          <cell r="CO433" t="str">
            <v/>
          </cell>
          <cell r="CP433" t="str">
            <v/>
          </cell>
        </row>
        <row r="434">
          <cell r="CO434" t="str">
            <v/>
          </cell>
          <cell r="CP434" t="str">
            <v/>
          </cell>
        </row>
        <row r="435">
          <cell r="CO435" t="str">
            <v/>
          </cell>
          <cell r="CP435" t="str">
            <v/>
          </cell>
        </row>
        <row r="436">
          <cell r="CO436" t="str">
            <v/>
          </cell>
          <cell r="CP436" t="str">
            <v/>
          </cell>
        </row>
        <row r="437">
          <cell r="CO437" t="str">
            <v/>
          </cell>
          <cell r="CP437" t="str">
            <v/>
          </cell>
        </row>
        <row r="438">
          <cell r="CO438" t="str">
            <v/>
          </cell>
          <cell r="CP438" t="str">
            <v/>
          </cell>
        </row>
        <row r="439">
          <cell r="CO439" t="str">
            <v/>
          </cell>
          <cell r="CP439" t="str">
            <v/>
          </cell>
        </row>
        <row r="440">
          <cell r="CO440" t="str">
            <v/>
          </cell>
          <cell r="CP440" t="str">
            <v/>
          </cell>
        </row>
        <row r="441">
          <cell r="CO441" t="str">
            <v/>
          </cell>
          <cell r="CP441" t="str">
            <v/>
          </cell>
        </row>
        <row r="442">
          <cell r="CO442" t="str">
            <v/>
          </cell>
          <cell r="CP442" t="str">
            <v/>
          </cell>
        </row>
        <row r="443">
          <cell r="CO443" t="str">
            <v/>
          </cell>
          <cell r="CP443" t="str">
            <v/>
          </cell>
        </row>
        <row r="444">
          <cell r="CO444" t="str">
            <v/>
          </cell>
          <cell r="CP444" t="str">
            <v/>
          </cell>
        </row>
        <row r="445">
          <cell r="CO445" t="str">
            <v/>
          </cell>
          <cell r="CP445" t="str">
            <v/>
          </cell>
        </row>
        <row r="446">
          <cell r="CO446" t="str">
            <v/>
          </cell>
          <cell r="CP446" t="str">
            <v/>
          </cell>
        </row>
        <row r="447">
          <cell r="CO447" t="str">
            <v/>
          </cell>
          <cell r="CP447" t="str">
            <v/>
          </cell>
        </row>
        <row r="448">
          <cell r="CO448" t="str">
            <v/>
          </cell>
          <cell r="CP448" t="str">
            <v/>
          </cell>
        </row>
        <row r="449">
          <cell r="CO449" t="str">
            <v/>
          </cell>
          <cell r="CP449" t="str">
            <v/>
          </cell>
        </row>
        <row r="450">
          <cell r="CO450" t="str">
            <v/>
          </cell>
          <cell r="CP450" t="str">
            <v/>
          </cell>
        </row>
        <row r="451">
          <cell r="CO451" t="str">
            <v/>
          </cell>
          <cell r="CP451" t="str">
            <v/>
          </cell>
        </row>
        <row r="452">
          <cell r="CO452" t="str">
            <v/>
          </cell>
          <cell r="CP452" t="str">
            <v/>
          </cell>
        </row>
        <row r="453">
          <cell r="CO453" t="str">
            <v/>
          </cell>
          <cell r="CP453" t="str">
            <v/>
          </cell>
        </row>
        <row r="454">
          <cell r="CO454" t="str">
            <v/>
          </cell>
          <cell r="CP454" t="str">
            <v/>
          </cell>
        </row>
        <row r="455">
          <cell r="CO455" t="str">
            <v/>
          </cell>
          <cell r="CP455" t="str">
            <v/>
          </cell>
        </row>
        <row r="456">
          <cell r="CO456" t="str">
            <v/>
          </cell>
          <cell r="CP456" t="str">
            <v/>
          </cell>
        </row>
        <row r="457">
          <cell r="CO457" t="str">
            <v/>
          </cell>
          <cell r="CP457" t="str">
            <v/>
          </cell>
        </row>
        <row r="458">
          <cell r="CO458" t="str">
            <v/>
          </cell>
          <cell r="CP458" t="str">
            <v/>
          </cell>
        </row>
        <row r="459">
          <cell r="CO459" t="str">
            <v/>
          </cell>
          <cell r="CP459" t="str">
            <v/>
          </cell>
        </row>
        <row r="460">
          <cell r="CO460" t="str">
            <v/>
          </cell>
          <cell r="CP460" t="str">
            <v/>
          </cell>
        </row>
        <row r="461">
          <cell r="CO461" t="str">
            <v/>
          </cell>
          <cell r="CP461" t="str">
            <v/>
          </cell>
        </row>
        <row r="462">
          <cell r="CO462" t="str">
            <v/>
          </cell>
          <cell r="CP462" t="str">
            <v/>
          </cell>
        </row>
        <row r="463">
          <cell r="CO463" t="str">
            <v/>
          </cell>
          <cell r="CP463" t="str">
            <v/>
          </cell>
        </row>
        <row r="464">
          <cell r="CO464" t="str">
            <v/>
          </cell>
          <cell r="CP464" t="str">
            <v/>
          </cell>
        </row>
        <row r="465">
          <cell r="CO465" t="str">
            <v/>
          </cell>
          <cell r="CP465" t="str">
            <v/>
          </cell>
        </row>
        <row r="466">
          <cell r="CO466" t="str">
            <v/>
          </cell>
          <cell r="CP466" t="str">
            <v/>
          </cell>
        </row>
        <row r="467">
          <cell r="CO467" t="str">
            <v/>
          </cell>
          <cell r="CP467" t="str">
            <v/>
          </cell>
        </row>
        <row r="468">
          <cell r="CO468" t="str">
            <v/>
          </cell>
          <cell r="CP468" t="str">
            <v/>
          </cell>
        </row>
        <row r="469">
          <cell r="CO469" t="str">
            <v/>
          </cell>
          <cell r="CP469" t="str">
            <v/>
          </cell>
        </row>
        <row r="470">
          <cell r="CO470" t="str">
            <v/>
          </cell>
          <cell r="CP470" t="str">
            <v/>
          </cell>
        </row>
        <row r="471">
          <cell r="CO471" t="str">
            <v/>
          </cell>
          <cell r="CP471" t="str">
            <v/>
          </cell>
        </row>
        <row r="472">
          <cell r="CO472" t="str">
            <v/>
          </cell>
          <cell r="CP472" t="str">
            <v/>
          </cell>
        </row>
        <row r="473">
          <cell r="CO473" t="str">
            <v/>
          </cell>
          <cell r="CP473" t="str">
            <v/>
          </cell>
        </row>
        <row r="474">
          <cell r="CO474" t="str">
            <v/>
          </cell>
          <cell r="CP474" t="str">
            <v/>
          </cell>
        </row>
        <row r="475">
          <cell r="CO475" t="str">
            <v/>
          </cell>
          <cell r="CP475" t="str">
            <v/>
          </cell>
        </row>
        <row r="476">
          <cell r="CO476" t="str">
            <v/>
          </cell>
          <cell r="CP476" t="str">
            <v/>
          </cell>
        </row>
        <row r="477">
          <cell r="CO477" t="str">
            <v/>
          </cell>
          <cell r="CP477" t="str">
            <v/>
          </cell>
        </row>
        <row r="478">
          <cell r="CO478" t="str">
            <v/>
          </cell>
          <cell r="CP478" t="str">
            <v/>
          </cell>
        </row>
        <row r="479">
          <cell r="CO479" t="str">
            <v/>
          </cell>
          <cell r="CP479" t="str">
            <v/>
          </cell>
        </row>
        <row r="480">
          <cell r="CO480" t="str">
            <v/>
          </cell>
          <cell r="CP480" t="str">
            <v/>
          </cell>
        </row>
        <row r="481">
          <cell r="CO481" t="str">
            <v/>
          </cell>
          <cell r="CP481" t="str">
            <v/>
          </cell>
        </row>
        <row r="482">
          <cell r="CO482" t="str">
            <v/>
          </cell>
          <cell r="CP482" t="str">
            <v/>
          </cell>
        </row>
        <row r="483">
          <cell r="CO483" t="str">
            <v/>
          </cell>
          <cell r="CP483" t="str">
            <v/>
          </cell>
        </row>
        <row r="484">
          <cell r="CO484" t="str">
            <v/>
          </cell>
          <cell r="CP484" t="str">
            <v/>
          </cell>
        </row>
        <row r="485">
          <cell r="CO485" t="str">
            <v/>
          </cell>
          <cell r="CP485" t="str">
            <v/>
          </cell>
        </row>
        <row r="486">
          <cell r="CO486" t="str">
            <v/>
          </cell>
          <cell r="CP486" t="str">
            <v/>
          </cell>
        </row>
        <row r="487">
          <cell r="CO487" t="str">
            <v/>
          </cell>
          <cell r="CP487" t="str">
            <v/>
          </cell>
        </row>
        <row r="488">
          <cell r="CO488" t="str">
            <v/>
          </cell>
          <cell r="CP488" t="str">
            <v/>
          </cell>
        </row>
        <row r="489">
          <cell r="CO489" t="str">
            <v/>
          </cell>
          <cell r="CP489" t="str">
            <v/>
          </cell>
        </row>
        <row r="490">
          <cell r="CO490" t="str">
            <v/>
          </cell>
          <cell r="CP490" t="str">
            <v/>
          </cell>
        </row>
        <row r="491">
          <cell r="CO491" t="str">
            <v/>
          </cell>
          <cell r="CP491" t="str">
            <v/>
          </cell>
        </row>
        <row r="492">
          <cell r="CO492" t="str">
            <v/>
          </cell>
          <cell r="CP492" t="str">
            <v/>
          </cell>
        </row>
        <row r="493">
          <cell r="CO493" t="str">
            <v/>
          </cell>
          <cell r="CP493" t="str">
            <v/>
          </cell>
        </row>
        <row r="494">
          <cell r="CO494" t="str">
            <v/>
          </cell>
          <cell r="CP494" t="str">
            <v/>
          </cell>
        </row>
        <row r="495">
          <cell r="CO495" t="str">
            <v/>
          </cell>
          <cell r="CP495" t="str">
            <v/>
          </cell>
        </row>
        <row r="496">
          <cell r="CO496" t="str">
            <v/>
          </cell>
          <cell r="CP496" t="str">
            <v/>
          </cell>
        </row>
        <row r="497">
          <cell r="CO497" t="str">
            <v/>
          </cell>
          <cell r="CP497" t="str">
            <v/>
          </cell>
        </row>
        <row r="498">
          <cell r="CO498" t="str">
            <v/>
          </cell>
          <cell r="CP498" t="str">
            <v/>
          </cell>
        </row>
        <row r="499">
          <cell r="CO499" t="str">
            <v/>
          </cell>
          <cell r="CP499" t="str">
            <v/>
          </cell>
        </row>
        <row r="500">
          <cell r="CO500" t="str">
            <v/>
          </cell>
          <cell r="CP500" t="str">
            <v/>
          </cell>
        </row>
        <row r="501">
          <cell r="CO501" t="str">
            <v/>
          </cell>
          <cell r="CP501" t="str">
            <v/>
          </cell>
        </row>
        <row r="502">
          <cell r="CO502" t="str">
            <v/>
          </cell>
          <cell r="CP502" t="str">
            <v/>
          </cell>
        </row>
        <row r="503">
          <cell r="CO503" t="str">
            <v/>
          </cell>
          <cell r="CP503" t="str">
            <v/>
          </cell>
        </row>
        <row r="504">
          <cell r="CO504" t="str">
            <v/>
          </cell>
          <cell r="CP504" t="str">
            <v/>
          </cell>
        </row>
        <row r="505">
          <cell r="CO505" t="str">
            <v/>
          </cell>
          <cell r="CP505" t="str">
            <v/>
          </cell>
        </row>
        <row r="506">
          <cell r="CO506" t="str">
            <v/>
          </cell>
          <cell r="CP506" t="str">
            <v/>
          </cell>
        </row>
        <row r="507">
          <cell r="CO507" t="str">
            <v/>
          </cell>
          <cell r="CP507" t="str">
            <v/>
          </cell>
        </row>
        <row r="508">
          <cell r="CO508" t="str">
            <v/>
          </cell>
          <cell r="CP508" t="str">
            <v/>
          </cell>
        </row>
        <row r="509">
          <cell r="CO509" t="str">
            <v/>
          </cell>
          <cell r="CP509" t="str">
            <v/>
          </cell>
        </row>
        <row r="510">
          <cell r="CO510" t="str">
            <v/>
          </cell>
          <cell r="CP510" t="str">
            <v/>
          </cell>
        </row>
        <row r="511">
          <cell r="CO511" t="str">
            <v/>
          </cell>
          <cell r="CP511" t="str">
            <v/>
          </cell>
        </row>
        <row r="512">
          <cell r="CO512" t="str">
            <v/>
          </cell>
          <cell r="CP512" t="str">
            <v/>
          </cell>
        </row>
        <row r="513">
          <cell r="CO513" t="str">
            <v/>
          </cell>
          <cell r="CP513" t="str">
            <v/>
          </cell>
        </row>
        <row r="514">
          <cell r="CO514" t="str">
            <v/>
          </cell>
          <cell r="CP514" t="str">
            <v/>
          </cell>
        </row>
        <row r="515">
          <cell r="CO515" t="str">
            <v/>
          </cell>
          <cell r="CP515" t="str">
            <v/>
          </cell>
        </row>
        <row r="516">
          <cell r="CO516" t="str">
            <v/>
          </cell>
          <cell r="CP516" t="str">
            <v/>
          </cell>
        </row>
        <row r="517">
          <cell r="CO517" t="str">
            <v/>
          </cell>
          <cell r="CP517" t="str">
            <v/>
          </cell>
        </row>
        <row r="518">
          <cell r="CO518" t="str">
            <v/>
          </cell>
          <cell r="CP518" t="str">
            <v/>
          </cell>
        </row>
        <row r="519">
          <cell r="CO519" t="str">
            <v/>
          </cell>
          <cell r="CP519" t="str">
            <v/>
          </cell>
        </row>
        <row r="520">
          <cell r="CO520" t="str">
            <v/>
          </cell>
          <cell r="CP520" t="str">
            <v/>
          </cell>
        </row>
        <row r="521">
          <cell r="CO521" t="str">
            <v/>
          </cell>
          <cell r="CP521" t="str">
            <v/>
          </cell>
        </row>
        <row r="522">
          <cell r="CO522" t="str">
            <v/>
          </cell>
          <cell r="CP522" t="str">
            <v/>
          </cell>
        </row>
        <row r="523">
          <cell r="CO523" t="str">
            <v/>
          </cell>
          <cell r="CP523" t="str">
            <v/>
          </cell>
        </row>
        <row r="524">
          <cell r="CO524" t="str">
            <v/>
          </cell>
          <cell r="CP524" t="str">
            <v/>
          </cell>
        </row>
        <row r="525">
          <cell r="CO525" t="str">
            <v/>
          </cell>
          <cell r="CP525" t="str">
            <v/>
          </cell>
        </row>
        <row r="526">
          <cell r="CO526" t="str">
            <v/>
          </cell>
          <cell r="CP526" t="str">
            <v/>
          </cell>
        </row>
        <row r="527">
          <cell r="CO527" t="str">
            <v/>
          </cell>
          <cell r="CP527" t="str">
            <v/>
          </cell>
        </row>
        <row r="528">
          <cell r="CO528" t="str">
            <v/>
          </cell>
          <cell r="CP528" t="str">
            <v/>
          </cell>
        </row>
        <row r="529">
          <cell r="CO529" t="str">
            <v/>
          </cell>
          <cell r="CP529" t="str">
            <v/>
          </cell>
        </row>
        <row r="530">
          <cell r="CO530" t="str">
            <v/>
          </cell>
          <cell r="CP530" t="str">
            <v/>
          </cell>
        </row>
        <row r="531">
          <cell r="CO531" t="str">
            <v/>
          </cell>
          <cell r="CP531" t="str">
            <v/>
          </cell>
        </row>
        <row r="532">
          <cell r="CO532" t="str">
            <v/>
          </cell>
          <cell r="CP532" t="str">
            <v/>
          </cell>
        </row>
        <row r="533">
          <cell r="CO533" t="str">
            <v/>
          </cell>
          <cell r="CP533" t="str">
            <v/>
          </cell>
        </row>
        <row r="534">
          <cell r="CO534" t="str">
            <v/>
          </cell>
          <cell r="CP534" t="str">
            <v/>
          </cell>
        </row>
        <row r="535">
          <cell r="CO535" t="str">
            <v/>
          </cell>
          <cell r="CP535" t="str">
            <v/>
          </cell>
        </row>
      </sheetData>
      <sheetData sheetId="2" refreshError="1"/>
      <sheetData sheetId="3" refreshError="1"/>
      <sheetData sheetId="4">
        <row r="1">
          <cell r="C1" t="str">
            <v>v</v>
          </cell>
          <cell r="D1" t="str">
            <v>Taux d'usure taux variables</v>
          </cell>
        </row>
        <row r="4">
          <cell r="L4">
            <v>41269</v>
          </cell>
        </row>
        <row r="6">
          <cell r="V6">
            <v>0</v>
          </cell>
          <cell r="Y6">
            <v>0</v>
          </cell>
        </row>
        <row r="7">
          <cell r="V7">
            <v>0</v>
          </cell>
          <cell r="Y7">
            <v>0</v>
          </cell>
        </row>
        <row r="8">
          <cell r="D8">
            <v>42697</v>
          </cell>
          <cell r="V8">
            <v>0</v>
          </cell>
          <cell r="Y8">
            <v>0</v>
          </cell>
        </row>
        <row r="9">
          <cell r="L9">
            <v>4.7600000000000003E-2</v>
          </cell>
          <cell r="V9">
            <v>0</v>
          </cell>
          <cell r="Y9">
            <v>0</v>
          </cell>
        </row>
        <row r="10">
          <cell r="L10">
            <v>4.0000000000000001E-3</v>
          </cell>
          <cell r="V10">
            <v>0</v>
          </cell>
          <cell r="Y10">
            <v>0</v>
          </cell>
        </row>
        <row r="11">
          <cell r="D11">
            <v>0</v>
          </cell>
          <cell r="L11">
            <v>79653.34</v>
          </cell>
          <cell r="V11">
            <v>0</v>
          </cell>
          <cell r="Y11">
            <v>0</v>
          </cell>
        </row>
        <row r="12">
          <cell r="V12">
            <v>0</v>
          </cell>
          <cell r="Y12">
            <v>0</v>
          </cell>
        </row>
        <row r="13">
          <cell r="A13" t="str">
            <v>L'OFFRE  de  PRÊT</v>
          </cell>
          <cell r="V13">
            <v>0</v>
          </cell>
          <cell r="Y13">
            <v>0</v>
          </cell>
        </row>
        <row r="14">
          <cell r="V14">
            <v>0</v>
          </cell>
          <cell r="Y14">
            <v>0</v>
          </cell>
        </row>
        <row r="15">
          <cell r="A15" t="str">
            <v>L'AVENANT</v>
          </cell>
          <cell r="C15" t="str">
            <v>*</v>
          </cell>
          <cell r="V15">
            <v>0</v>
          </cell>
          <cell r="Y15">
            <v>0</v>
          </cell>
        </row>
        <row r="16">
          <cell r="V16">
            <v>0</v>
          </cell>
          <cell r="Y16">
            <v>0</v>
          </cell>
        </row>
        <row r="17">
          <cell r="V17">
            <v>0</v>
          </cell>
          <cell r="Y17">
            <v>0</v>
          </cell>
        </row>
        <row r="18">
          <cell r="V18">
            <v>0</v>
          </cell>
          <cell r="Y18">
            <v>0</v>
          </cell>
        </row>
        <row r="19">
          <cell r="V19">
            <v>0</v>
          </cell>
          <cell r="Y19">
            <v>0</v>
          </cell>
        </row>
        <row r="20">
          <cell r="V20">
            <v>0</v>
          </cell>
          <cell r="Y20">
            <v>0</v>
          </cell>
        </row>
        <row r="21">
          <cell r="V21">
            <v>0</v>
          </cell>
          <cell r="Y21">
            <v>0</v>
          </cell>
        </row>
        <row r="22">
          <cell r="V22">
            <v>0</v>
          </cell>
          <cell r="Y22">
            <v>0</v>
          </cell>
        </row>
        <row r="23">
          <cell r="V23">
            <v>0</v>
          </cell>
          <cell r="Y23">
            <v>0</v>
          </cell>
        </row>
        <row r="24">
          <cell r="V24">
            <v>0</v>
          </cell>
          <cell r="Y24">
            <v>0</v>
          </cell>
        </row>
        <row r="25">
          <cell r="V25">
            <v>0</v>
          </cell>
          <cell r="Y25">
            <v>0</v>
          </cell>
        </row>
        <row r="26">
          <cell r="V26">
            <v>0</v>
          </cell>
          <cell r="Y26">
            <v>0</v>
          </cell>
        </row>
        <row r="27">
          <cell r="V27">
            <v>0</v>
          </cell>
          <cell r="Y27">
            <v>0</v>
          </cell>
        </row>
        <row r="28">
          <cell r="V28">
            <v>0</v>
          </cell>
          <cell r="Y28">
            <v>0</v>
          </cell>
        </row>
        <row r="29">
          <cell r="L29">
            <v>0</v>
          </cell>
          <cell r="V29">
            <v>5.6399999999999999E-2</v>
          </cell>
          <cell r="Y29">
            <v>0</v>
          </cell>
        </row>
        <row r="30">
          <cell r="L30">
            <v>1</v>
          </cell>
          <cell r="V30">
            <v>0</v>
          </cell>
          <cell r="Y30">
            <v>0</v>
          </cell>
        </row>
        <row r="31">
          <cell r="L31">
            <v>1</v>
          </cell>
          <cell r="V31">
            <v>0</v>
          </cell>
          <cell r="Y31">
            <v>0</v>
          </cell>
        </row>
        <row r="32">
          <cell r="V32">
            <v>0</v>
          </cell>
          <cell r="Y32">
            <v>0</v>
          </cell>
        </row>
        <row r="33">
          <cell r="V33">
            <v>0</v>
          </cell>
          <cell r="Y33">
            <v>0</v>
          </cell>
        </row>
        <row r="34">
          <cell r="V34">
            <v>0</v>
          </cell>
          <cell r="Y34">
            <v>0</v>
          </cell>
        </row>
        <row r="35">
          <cell r="V35">
            <v>0</v>
          </cell>
          <cell r="Y35">
            <v>0</v>
          </cell>
        </row>
        <row r="36">
          <cell r="V36">
            <v>0</v>
          </cell>
          <cell r="Y36">
            <v>0</v>
          </cell>
        </row>
        <row r="37">
          <cell r="V37">
            <v>0</v>
          </cell>
          <cell r="Y37">
            <v>0</v>
          </cell>
        </row>
        <row r="38">
          <cell r="V38">
            <v>0</v>
          </cell>
          <cell r="Y38">
            <v>0</v>
          </cell>
        </row>
        <row r="39">
          <cell r="V39">
            <v>0</v>
          </cell>
          <cell r="Y39">
            <v>0</v>
          </cell>
        </row>
        <row r="40">
          <cell r="V40">
            <v>0</v>
          </cell>
          <cell r="Y40">
            <v>0</v>
          </cell>
        </row>
        <row r="41">
          <cell r="V41">
            <v>0</v>
          </cell>
          <cell r="Y41">
            <v>0</v>
          </cell>
        </row>
        <row r="42">
          <cell r="V42">
            <v>0</v>
          </cell>
          <cell r="Y42">
            <v>0</v>
          </cell>
        </row>
        <row r="43">
          <cell r="V43">
            <v>0</v>
          </cell>
          <cell r="Y43">
            <v>0</v>
          </cell>
        </row>
        <row r="44">
          <cell r="V44">
            <v>0</v>
          </cell>
          <cell r="Y44">
            <v>0</v>
          </cell>
        </row>
        <row r="45">
          <cell r="V45">
            <v>0</v>
          </cell>
          <cell r="Y45">
            <v>0</v>
          </cell>
        </row>
        <row r="46">
          <cell r="V46">
            <v>0</v>
          </cell>
          <cell r="Y46">
            <v>0</v>
          </cell>
        </row>
        <row r="47">
          <cell r="V47">
            <v>0</v>
          </cell>
          <cell r="Y47">
            <v>0</v>
          </cell>
        </row>
        <row r="48">
          <cell r="V48">
            <v>0</v>
          </cell>
          <cell r="Y48">
            <v>0</v>
          </cell>
        </row>
        <row r="49">
          <cell r="V49">
            <v>0</v>
          </cell>
          <cell r="Y49">
            <v>0</v>
          </cell>
        </row>
        <row r="50">
          <cell r="V50">
            <v>0</v>
          </cell>
          <cell r="Y50">
            <v>0</v>
          </cell>
        </row>
        <row r="51">
          <cell r="V51">
            <v>0</v>
          </cell>
          <cell r="Y51">
            <v>0</v>
          </cell>
        </row>
        <row r="52">
          <cell r="V52">
            <v>0</v>
          </cell>
          <cell r="Y52">
            <v>0</v>
          </cell>
        </row>
        <row r="53">
          <cell r="V53">
            <v>0</v>
          </cell>
          <cell r="Y53">
            <v>0</v>
          </cell>
        </row>
        <row r="54">
          <cell r="V54">
            <v>0</v>
          </cell>
          <cell r="Y54">
            <v>0</v>
          </cell>
        </row>
        <row r="55">
          <cell r="V55">
            <v>0</v>
          </cell>
          <cell r="Y55">
            <v>0</v>
          </cell>
        </row>
        <row r="56">
          <cell r="V56">
            <v>0</v>
          </cell>
          <cell r="Y56">
            <v>0</v>
          </cell>
        </row>
        <row r="57">
          <cell r="V57">
            <v>0</v>
          </cell>
          <cell r="Y57">
            <v>0</v>
          </cell>
        </row>
        <row r="58">
          <cell r="V58">
            <v>0</v>
          </cell>
          <cell r="Y58">
            <v>0</v>
          </cell>
        </row>
        <row r="59">
          <cell r="V59">
            <v>0</v>
          </cell>
          <cell r="Y59">
            <v>0</v>
          </cell>
        </row>
        <row r="60">
          <cell r="V60">
            <v>0</v>
          </cell>
          <cell r="Y60">
            <v>0</v>
          </cell>
        </row>
        <row r="61">
          <cell r="V61">
            <v>0</v>
          </cell>
          <cell r="Y61">
            <v>0</v>
          </cell>
        </row>
        <row r="62">
          <cell r="V62">
            <v>0</v>
          </cell>
          <cell r="Y62">
            <v>0</v>
          </cell>
        </row>
        <row r="63">
          <cell r="V63">
            <v>0</v>
          </cell>
          <cell r="Y63">
            <v>0</v>
          </cell>
        </row>
        <row r="64">
          <cell r="V64">
            <v>0</v>
          </cell>
          <cell r="Y64">
            <v>0</v>
          </cell>
        </row>
        <row r="65">
          <cell r="V65">
            <v>0</v>
          </cell>
          <cell r="Y65">
            <v>0</v>
          </cell>
        </row>
        <row r="66">
          <cell r="V66">
            <v>0</v>
          </cell>
          <cell r="Y66">
            <v>0</v>
          </cell>
        </row>
        <row r="67">
          <cell r="V67">
            <v>0</v>
          </cell>
          <cell r="Y67">
            <v>0</v>
          </cell>
        </row>
        <row r="68">
          <cell r="V68">
            <v>0</v>
          </cell>
          <cell r="Y68">
            <v>0</v>
          </cell>
        </row>
        <row r="69">
          <cell r="V69">
            <v>0</v>
          </cell>
          <cell r="Y69">
            <v>0</v>
          </cell>
        </row>
        <row r="70">
          <cell r="V70">
            <v>0</v>
          </cell>
          <cell r="Y70">
            <v>0</v>
          </cell>
        </row>
        <row r="71">
          <cell r="V71">
            <v>0</v>
          </cell>
          <cell r="Y71">
            <v>0</v>
          </cell>
        </row>
        <row r="72">
          <cell r="V72">
            <v>0</v>
          </cell>
          <cell r="Y72">
            <v>0</v>
          </cell>
        </row>
        <row r="73">
          <cell r="V73">
            <v>0</v>
          </cell>
          <cell r="Y73">
            <v>0</v>
          </cell>
        </row>
        <row r="74">
          <cell r="V74">
            <v>0</v>
          </cell>
          <cell r="Y74">
            <v>0</v>
          </cell>
        </row>
        <row r="75">
          <cell r="V75">
            <v>0</v>
          </cell>
          <cell r="Y75">
            <v>0</v>
          </cell>
        </row>
        <row r="76">
          <cell r="V76">
            <v>0</v>
          </cell>
          <cell r="Y76">
            <v>0</v>
          </cell>
        </row>
        <row r="77">
          <cell r="V77">
            <v>0</v>
          </cell>
          <cell r="Y77">
            <v>0</v>
          </cell>
        </row>
        <row r="78">
          <cell r="V78">
            <v>0</v>
          </cell>
          <cell r="Y78">
            <v>0</v>
          </cell>
        </row>
        <row r="79">
          <cell r="V79">
            <v>0</v>
          </cell>
          <cell r="Y79">
            <v>0</v>
          </cell>
        </row>
        <row r="80">
          <cell r="V80">
            <v>0</v>
          </cell>
          <cell r="Y80">
            <v>0</v>
          </cell>
        </row>
        <row r="81">
          <cell r="V81">
            <v>0</v>
          </cell>
          <cell r="Y81">
            <v>0</v>
          </cell>
        </row>
        <row r="82">
          <cell r="V82">
            <v>0</v>
          </cell>
          <cell r="Y82">
            <v>0</v>
          </cell>
        </row>
        <row r="83">
          <cell r="V83">
            <v>0</v>
          </cell>
          <cell r="Y83">
            <v>0</v>
          </cell>
        </row>
        <row r="84">
          <cell r="V84">
            <v>0</v>
          </cell>
          <cell r="Y84">
            <v>0</v>
          </cell>
        </row>
        <row r="85">
          <cell r="V85">
            <v>0</v>
          </cell>
          <cell r="Y85">
            <v>0</v>
          </cell>
        </row>
      </sheetData>
      <sheetData sheetId="5">
        <row r="8">
          <cell r="O8">
            <v>42697</v>
          </cell>
          <cell r="R8">
            <v>9912.9</v>
          </cell>
        </row>
        <row r="10">
          <cell r="O10">
            <v>42697</v>
          </cell>
          <cell r="R10">
            <v>16538.900000000001</v>
          </cell>
        </row>
        <row r="11">
          <cell r="F11">
            <v>30849.62</v>
          </cell>
        </row>
        <row r="16">
          <cell r="E16">
            <v>4.3359157452271729E-2</v>
          </cell>
          <cell r="I16">
            <v>3.613263121022644E-3</v>
          </cell>
        </row>
        <row r="17">
          <cell r="E17">
            <v>4.3359171408158016E-2</v>
          </cell>
          <cell r="I17">
            <v>3.6132642840131682E-3</v>
          </cell>
          <cell r="W17">
            <v>2</v>
          </cell>
          <cell r="X17">
            <v>12</v>
          </cell>
        </row>
        <row r="18">
          <cell r="E18">
            <v>4.3360237564698922E-2</v>
          </cell>
          <cell r="I18">
            <v>3.613353130391577E-3</v>
          </cell>
          <cell r="W18" t="b">
            <v>1</v>
          </cell>
          <cell r="X18">
            <v>213</v>
          </cell>
        </row>
        <row r="19">
          <cell r="W19">
            <v>99999</v>
          </cell>
          <cell r="Z19" t="b">
            <v>0</v>
          </cell>
        </row>
        <row r="20">
          <cell r="W20">
            <v>99999</v>
          </cell>
          <cell r="X20">
            <v>3.2499999999999999E-3</v>
          </cell>
        </row>
        <row r="21">
          <cell r="E21">
            <v>4.3360237564577901E-2</v>
          </cell>
          <cell r="I21">
            <v>3.6133531303814918E-3</v>
          </cell>
          <cell r="W21">
            <v>229.79</v>
          </cell>
          <cell r="X21">
            <v>1</v>
          </cell>
        </row>
        <row r="22">
          <cell r="E22">
            <v>4.3360237564577901E-2</v>
          </cell>
          <cell r="I22">
            <v>3.6133531303814918E-3</v>
          </cell>
          <cell r="M22">
            <v>213</v>
          </cell>
          <cell r="X22">
            <v>0</v>
          </cell>
        </row>
        <row r="23">
          <cell r="W23">
            <v>41248</v>
          </cell>
          <cell r="X23">
            <v>1</v>
          </cell>
          <cell r="Z23" t="b">
            <v>0</v>
          </cell>
        </row>
        <row r="24">
          <cell r="X24">
            <v>1</v>
          </cell>
          <cell r="Z24">
            <v>0</v>
          </cell>
        </row>
        <row r="25">
          <cell r="X25">
            <v>0</v>
          </cell>
        </row>
        <row r="26">
          <cell r="AA26" t="str">
            <v>M</v>
          </cell>
        </row>
        <row r="28">
          <cell r="O28">
            <v>35.979999999999997</v>
          </cell>
          <cell r="Z28">
            <v>79653.34</v>
          </cell>
          <cell r="AR28">
            <v>35.979999999999997</v>
          </cell>
        </row>
        <row r="29">
          <cell r="S29">
            <v>213</v>
          </cell>
        </row>
        <row r="30">
          <cell r="D30">
            <v>3.9E-2</v>
          </cell>
          <cell r="S30">
            <v>30849.62</v>
          </cell>
          <cell r="AV30">
            <v>4397.8499999999976</v>
          </cell>
        </row>
        <row r="31">
          <cell r="F31">
            <v>41275</v>
          </cell>
        </row>
        <row r="32">
          <cell r="S32">
            <v>3831.869999999979</v>
          </cell>
        </row>
        <row r="33">
          <cell r="D33">
            <v>518.79999999999995</v>
          </cell>
        </row>
        <row r="40">
          <cell r="B40">
            <v>3.9E-2</v>
          </cell>
          <cell r="K40">
            <v>41275</v>
          </cell>
          <cell r="U40">
            <v>518.79999999999995</v>
          </cell>
          <cell r="AG40">
            <v>398.13</v>
          </cell>
        </row>
        <row r="52">
          <cell r="B52">
            <v>3.9E-2</v>
          </cell>
          <cell r="C52">
            <v>0</v>
          </cell>
          <cell r="F52">
            <v>-17.989999999999998</v>
          </cell>
        </row>
        <row r="64">
          <cell r="B64">
            <v>3.9E-2</v>
          </cell>
          <cell r="C64">
            <v>0</v>
          </cell>
          <cell r="F64">
            <v>-17.989999999999998</v>
          </cell>
        </row>
        <row r="76">
          <cell r="B76">
            <v>3.9E-2</v>
          </cell>
          <cell r="C76">
            <v>0</v>
          </cell>
          <cell r="F76">
            <v>-17.989999999999998</v>
          </cell>
        </row>
        <row r="88">
          <cell r="B88">
            <v>3.9E-2</v>
          </cell>
          <cell r="C88">
            <v>0</v>
          </cell>
          <cell r="F88">
            <v>-17.989999999999998</v>
          </cell>
        </row>
        <row r="472">
          <cell r="U472">
            <v>518.79999999999995</v>
          </cell>
        </row>
      </sheetData>
      <sheetData sheetId="6" refreshError="1"/>
      <sheetData sheetId="7" refreshError="1"/>
      <sheetData sheetId="8">
        <row r="17">
          <cell r="U17">
            <v>0</v>
          </cell>
        </row>
        <row r="21">
          <cell r="U21">
            <v>0</v>
          </cell>
        </row>
        <row r="22">
          <cell r="D22">
            <v>3.9E-2</v>
          </cell>
        </row>
        <row r="23">
          <cell r="U23">
            <v>4.3602375646989225E-3</v>
          </cell>
        </row>
        <row r="25">
          <cell r="Q25">
            <v>0</v>
          </cell>
          <cell r="U25">
            <v>0</v>
          </cell>
        </row>
        <row r="28">
          <cell r="U28">
            <v>0</v>
          </cell>
        </row>
        <row r="31">
          <cell r="U31">
            <v>0</v>
          </cell>
        </row>
        <row r="35">
          <cell r="U35">
            <v>0</v>
          </cell>
        </row>
        <row r="38">
          <cell r="U38">
            <v>0</v>
          </cell>
        </row>
        <row r="45">
          <cell r="U45">
            <v>0</v>
          </cell>
        </row>
        <row r="50">
          <cell r="U50">
            <v>0</v>
          </cell>
        </row>
        <row r="55">
          <cell r="U55">
            <v>0</v>
          </cell>
        </row>
        <row r="66">
          <cell r="U66">
            <v>0</v>
          </cell>
        </row>
        <row r="73">
          <cell r="U73">
            <v>0</v>
          </cell>
        </row>
      </sheetData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>
        <row r="17">
          <cell r="V17">
            <v>2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B1:T54"/>
  <sheetViews>
    <sheetView tabSelected="1" zoomScaleNormal="100" workbookViewId="0">
      <selection activeCell="H1" sqref="H1:L2"/>
    </sheetView>
  </sheetViews>
  <sheetFormatPr baseColWidth="10" defaultRowHeight="15"/>
  <cols>
    <col min="1" max="1" width="4.1406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8.7109375" style="2" customWidth="1"/>
    <col min="7" max="7" width="15.42578125" style="2" customWidth="1"/>
    <col min="8" max="8" width="12.5703125" style="2" customWidth="1"/>
    <col min="9" max="10" width="13.5703125" style="2" customWidth="1"/>
    <col min="11" max="11" width="18.28515625" style="2" customWidth="1"/>
    <col min="12" max="12" width="5.5703125" style="2" customWidth="1"/>
    <col min="13" max="13" width="4.7109375" style="2" customWidth="1"/>
    <col min="14" max="14" width="15" style="2" customWidth="1"/>
    <col min="15" max="15" width="7.5703125" style="2" customWidth="1"/>
    <col min="16" max="16" width="16.7109375" style="2" customWidth="1"/>
    <col min="17" max="17" width="12" style="2" customWidth="1"/>
    <col min="18" max="18" width="10.85546875" style="2" customWidth="1"/>
    <col min="19" max="19" width="13" style="2" customWidth="1"/>
    <col min="20" max="20" width="13.42578125" style="2" customWidth="1"/>
    <col min="21" max="21" width="13.85546875" style="2" customWidth="1"/>
    <col min="22" max="16384" width="11.42578125" style="2"/>
  </cols>
  <sheetData>
    <row r="1" spans="2:20" ht="15.75" thickBot="1">
      <c r="B1" s="1"/>
      <c r="C1" s="1"/>
      <c r="D1" s="1"/>
      <c r="H1" s="3"/>
      <c r="I1" s="4"/>
      <c r="J1" s="4"/>
      <c r="K1" s="4"/>
      <c r="L1" s="5"/>
    </row>
    <row r="2" spans="2:20" ht="16.5" customHeight="1" thickBot="1">
      <c r="H2" s="6"/>
      <c r="I2" s="7"/>
      <c r="J2" s="7"/>
      <c r="K2" s="7"/>
      <c r="L2" s="8"/>
      <c r="P2" s="9" t="s">
        <v>0</v>
      </c>
      <c r="Q2" s="10"/>
      <c r="R2" s="11">
        <v>42693</v>
      </c>
      <c r="S2" s="12">
        <f>'[1]T.A Prejudice'!U8</f>
        <v>9912.9</v>
      </c>
    </row>
    <row r="3" spans="2:20" ht="15.75" customHeight="1">
      <c r="B3" s="1" t="s">
        <v>1</v>
      </c>
      <c r="D3" s="13"/>
      <c r="P3" s="14"/>
      <c r="Q3" s="15"/>
      <c r="R3" s="16"/>
      <c r="S3" s="17"/>
    </row>
    <row r="4" spans="2:20" ht="15.75" customHeight="1" thickBot="1">
      <c r="P4" s="18" t="s">
        <v>2</v>
      </c>
      <c r="Q4" s="19"/>
      <c r="R4" s="20">
        <v>42693</v>
      </c>
      <c r="S4" s="21">
        <f>'[1]T.A Prejudice'!U10</f>
        <v>16538.900000000001</v>
      </c>
    </row>
    <row r="5" spans="2:20" ht="15" customHeight="1">
      <c r="B5" s="1" t="s">
        <v>3</v>
      </c>
      <c r="C5" s="1"/>
      <c r="D5" s="1"/>
      <c r="F5" s="22"/>
    </row>
    <row r="6" spans="2:20" ht="15" customHeight="1" thickBot="1">
      <c r="D6" s="23"/>
      <c r="E6" s="24"/>
    </row>
    <row r="7" spans="2:20" ht="15" customHeight="1">
      <c r="P7" s="25" t="str">
        <f>IF(AND(AND(AND(AND(B34="",B36="",B38="",B40="",B42="")))),"RESULTAT de L'OFFRE",IF(OR(OR(OR(OR(B34="*",B36="*",B38="*",B40="*",B42="*")))),"RESULTAT de L'AVENANT",""))</f>
        <v>RESULTAT de L'OFFRE</v>
      </c>
      <c r="Q7" s="26"/>
      <c r="R7" s="26"/>
      <c r="S7" s="27">
        <f>IF(AND(AND(AND(AND(B34="",B36="",B38="",B40="",B42="")))),I28,IF(B34="*",G34,IF(B36="*",G36,IF(B38="*",G38,IF(B40="*",G40,IF(B42="*",G42,""))))))</f>
        <v>3.9E-2</v>
      </c>
    </row>
    <row r="8" spans="2:20" ht="15.75" customHeight="1" thickBot="1">
      <c r="B8" s="1" t="s">
        <v>4</v>
      </c>
      <c r="C8" s="1"/>
      <c r="D8" s="28"/>
      <c r="P8" s="29"/>
      <c r="Q8" s="30"/>
      <c r="R8" s="30"/>
      <c r="S8" s="31" t="str">
        <f>IF(AND(AND(AND(AND(E35="",E37="",E39="",E41="",E44="")))),"RESULTAT de L'OFFRE")</f>
        <v>RESULTAT de L'OFFRE</v>
      </c>
    </row>
    <row r="9" spans="2:20" ht="15" customHeight="1">
      <c r="D9" s="32" t="s">
        <v>5</v>
      </c>
      <c r="E9" s="33"/>
    </row>
    <row r="10" spans="2:20" ht="15" customHeight="1">
      <c r="F10" s="22"/>
    </row>
    <row r="11" spans="2:20" ht="15" customHeight="1">
      <c r="B11" s="34" t="s">
        <v>6</v>
      </c>
      <c r="C11" s="34"/>
      <c r="D11" s="34"/>
      <c r="E11" s="34"/>
    </row>
    <row r="12" spans="2:20" ht="15.75" customHeight="1">
      <c r="D12" s="35">
        <v>42697</v>
      </c>
      <c r="E12" s="36"/>
      <c r="T12" s="37"/>
    </row>
    <row r="13" spans="2:20" ht="15.75" thickBot="1">
      <c r="T13" s="37"/>
    </row>
    <row r="14" spans="2:20" ht="15.75" thickBot="1">
      <c r="D14" s="38" t="s">
        <v>7</v>
      </c>
      <c r="E14" s="39"/>
      <c r="F14" s="39"/>
      <c r="G14" s="39"/>
      <c r="H14" s="39"/>
      <c r="I14" s="39"/>
      <c r="J14" s="39"/>
      <c r="K14" s="40"/>
    </row>
    <row r="16" spans="2:20" ht="15" customHeight="1">
      <c r="D16" s="41" t="s">
        <v>8</v>
      </c>
      <c r="E16" s="42"/>
      <c r="F16" s="42"/>
      <c r="G16" s="43"/>
      <c r="I16" s="44">
        <v>41269</v>
      </c>
      <c r="S16" s="45"/>
    </row>
    <row r="17" spans="4:19" ht="15" customHeight="1">
      <c r="N17" s="46"/>
      <c r="S17" s="45"/>
    </row>
    <row r="18" spans="4:19" ht="15" customHeight="1">
      <c r="D18" s="41" t="s">
        <v>9</v>
      </c>
      <c r="E18" s="42"/>
      <c r="F18" s="42"/>
      <c r="G18" s="43"/>
      <c r="I18" s="47">
        <v>79653.34</v>
      </c>
      <c r="N18" s="48" t="s">
        <v>10</v>
      </c>
      <c r="S18" s="45"/>
    </row>
    <row r="19" spans="4:19" ht="15" customHeight="1">
      <c r="S19" s="45"/>
    </row>
    <row r="20" spans="4:19" ht="15" customHeight="1">
      <c r="D20" s="41" t="s">
        <v>11</v>
      </c>
      <c r="E20" s="42"/>
      <c r="F20" s="42"/>
      <c r="G20" s="43"/>
      <c r="I20" s="49">
        <v>213</v>
      </c>
      <c r="S20" s="45"/>
    </row>
    <row r="21" spans="4:19" ht="15" customHeight="1">
      <c r="N21" s="50" t="s">
        <v>10</v>
      </c>
      <c r="O21" s="50"/>
      <c r="S21" s="45"/>
    </row>
    <row r="22" spans="4:19" ht="15" customHeight="1">
      <c r="D22" s="51" t="s">
        <v>12</v>
      </c>
      <c r="E22" s="52"/>
      <c r="F22" s="52"/>
      <c r="G22" s="53"/>
      <c r="I22" s="54">
        <f>YEAR(I30)+(I20/12)</f>
        <v>2030.75</v>
      </c>
      <c r="J22" s="46">
        <v>2031</v>
      </c>
      <c r="N22" s="50"/>
      <c r="O22" s="50"/>
      <c r="S22" s="45"/>
    </row>
    <row r="23" spans="4:19" ht="15" customHeight="1">
      <c r="S23" s="45"/>
    </row>
    <row r="24" spans="4:19" ht="15" customHeight="1">
      <c r="D24" s="41" t="s">
        <v>13</v>
      </c>
      <c r="E24" s="55"/>
      <c r="F24" s="55"/>
      <c r="G24" s="56"/>
      <c r="H24" s="57">
        <f>DAY($I$30)</f>
        <v>1</v>
      </c>
      <c r="I24" s="58"/>
      <c r="S24" s="45"/>
    </row>
    <row r="25" spans="4:19" ht="15" customHeight="1" thickBot="1">
      <c r="S25" s="45"/>
    </row>
    <row r="26" spans="4:19" ht="15" customHeight="1" thickBot="1">
      <c r="D26" s="41" t="s">
        <v>14</v>
      </c>
      <c r="E26" s="55"/>
      <c r="F26" s="55"/>
      <c r="G26" s="59"/>
      <c r="H26" s="57">
        <f>DAY($I$30)</f>
        <v>1</v>
      </c>
      <c r="I26" s="47"/>
      <c r="S26" s="45"/>
    </row>
    <row r="27" spans="4:19" ht="15" customHeight="1">
      <c r="N27" s="50" t="s">
        <v>10</v>
      </c>
      <c r="O27" s="50"/>
      <c r="S27" s="45"/>
    </row>
    <row r="28" spans="4:19" ht="15" customHeight="1">
      <c r="D28" s="41" t="s">
        <v>15</v>
      </c>
      <c r="E28" s="42"/>
      <c r="F28" s="42"/>
      <c r="G28" s="43"/>
      <c r="I28" s="60">
        <v>3.9E-2</v>
      </c>
      <c r="N28" s="50"/>
      <c r="O28" s="50"/>
      <c r="S28" s="45"/>
    </row>
    <row r="29" spans="4:19" ht="15" customHeight="1">
      <c r="S29" s="45"/>
    </row>
    <row r="30" spans="4:19" ht="15" customHeight="1">
      <c r="D30" s="41" t="s">
        <v>16</v>
      </c>
      <c r="E30" s="42"/>
      <c r="F30" s="42"/>
      <c r="G30" s="43"/>
      <c r="I30" s="44">
        <v>41275</v>
      </c>
      <c r="K30" s="61" t="str">
        <f>IF(AND(B34="*",K34&gt;0),"Supprimer la révision de taux",IF(AND(B36="*",K36&gt;0),"Supprimer la révision de taux",IF(AND(B38="*",K38&gt;0),"Supprimer la révision de taux",IF(AND(B40="*",K40&gt;0),"Supprimer la révision de taux",IF(AND(B42="*",K42&gt;0),"Supprimer la révision de taux","")))))</f>
        <v/>
      </c>
      <c r="L30" s="61"/>
      <c r="M30" s="46"/>
      <c r="S30" s="45"/>
    </row>
    <row r="31" spans="4:19" ht="15" customHeight="1" thickBot="1">
      <c r="S31" s="45"/>
    </row>
    <row r="32" spans="4:19" ht="15.75" thickBot="1">
      <c r="D32" s="62"/>
      <c r="E32" s="62"/>
      <c r="F32" s="63" t="s">
        <v>17</v>
      </c>
      <c r="G32" s="64" t="s">
        <v>18</v>
      </c>
      <c r="H32" s="65" t="s">
        <v>19</v>
      </c>
      <c r="I32" s="65" t="s">
        <v>20</v>
      </c>
      <c r="J32" s="65" t="s">
        <v>21</v>
      </c>
      <c r="K32" s="66" t="s">
        <v>22</v>
      </c>
      <c r="L32" s="62"/>
      <c r="M32" s="62"/>
      <c r="N32" s="67" t="s">
        <v>23</v>
      </c>
      <c r="S32" s="45"/>
    </row>
    <row r="33" spans="2:19"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Q33" s="68"/>
      <c r="R33" s="68"/>
      <c r="S33" s="68"/>
    </row>
    <row r="34" spans="2:19">
      <c r="B34" s="69"/>
      <c r="D34" s="70" t="s">
        <v>24</v>
      </c>
      <c r="E34" s="71"/>
      <c r="F34" s="72"/>
      <c r="G34" s="73"/>
      <c r="H34" s="74"/>
      <c r="I34" s="74"/>
      <c r="J34" s="75"/>
      <c r="K34" s="76"/>
      <c r="L34" s="77" t="s">
        <v>25</v>
      </c>
      <c r="M34" s="78">
        <f>DAY($I$30)</f>
        <v>1</v>
      </c>
      <c r="N34" s="79"/>
      <c r="Q34" s="68"/>
      <c r="R34" s="68"/>
      <c r="S34" s="68"/>
    </row>
    <row r="35" spans="2:19">
      <c r="D35" s="62"/>
      <c r="E35" s="62"/>
      <c r="F35" s="62"/>
      <c r="G35" s="62"/>
      <c r="H35" s="62"/>
      <c r="I35" s="62"/>
      <c r="J35" s="62"/>
      <c r="K35" s="62"/>
      <c r="L35" s="62"/>
      <c r="M35" s="80"/>
      <c r="N35" s="62"/>
    </row>
    <row r="36" spans="2:19">
      <c r="B36" s="69"/>
      <c r="D36" s="81" t="s">
        <v>24</v>
      </c>
      <c r="E36" s="71"/>
      <c r="F36" s="71"/>
      <c r="G36" s="73"/>
      <c r="H36" s="74"/>
      <c r="I36" s="74"/>
      <c r="J36" s="75"/>
      <c r="K36" s="76"/>
      <c r="L36" s="77" t="s">
        <v>25</v>
      </c>
      <c r="M36" s="78">
        <f>DAY($I$30)</f>
        <v>1</v>
      </c>
      <c r="N36" s="79"/>
    </row>
    <row r="37" spans="2:19">
      <c r="D37" s="62"/>
      <c r="E37" s="62"/>
      <c r="F37" s="62"/>
      <c r="G37" s="62"/>
      <c r="H37" s="62"/>
      <c r="I37" s="62"/>
      <c r="J37" s="62"/>
      <c r="K37" s="62"/>
      <c r="L37" s="62"/>
      <c r="M37" s="78"/>
      <c r="N37" s="62"/>
    </row>
    <row r="38" spans="2:19">
      <c r="B38" s="69"/>
      <c r="D38" s="81" t="s">
        <v>24</v>
      </c>
      <c r="E38" s="71"/>
      <c r="F38" s="71"/>
      <c r="G38" s="73"/>
      <c r="H38" s="74"/>
      <c r="I38" s="74"/>
      <c r="J38" s="75"/>
      <c r="K38" s="76"/>
      <c r="L38" s="77" t="s">
        <v>25</v>
      </c>
      <c r="M38" s="78">
        <f>DAY($I$30)</f>
        <v>1</v>
      </c>
      <c r="N38" s="79"/>
      <c r="P38" s="82"/>
    </row>
    <row r="39" spans="2:19">
      <c r="D39" s="62"/>
      <c r="E39" s="62"/>
      <c r="F39" s="62"/>
      <c r="G39" s="62"/>
      <c r="H39" s="62"/>
      <c r="I39" s="62"/>
      <c r="J39" s="62"/>
      <c r="K39" s="62"/>
      <c r="L39" s="62"/>
      <c r="M39" s="78"/>
      <c r="N39" s="62"/>
    </row>
    <row r="40" spans="2:19">
      <c r="B40" s="69"/>
      <c r="D40" s="81" t="s">
        <v>24</v>
      </c>
      <c r="E40" s="71"/>
      <c r="F40" s="71"/>
      <c r="G40" s="73"/>
      <c r="H40" s="74"/>
      <c r="I40" s="74"/>
      <c r="J40" s="75"/>
      <c r="K40" s="76"/>
      <c r="L40" s="77" t="s">
        <v>25</v>
      </c>
      <c r="M40" s="78">
        <f>DAY($I$30)</f>
        <v>1</v>
      </c>
      <c r="N40" s="79"/>
    </row>
    <row r="41" spans="2:19">
      <c r="D41" s="62"/>
      <c r="E41" s="62"/>
      <c r="F41" s="62"/>
      <c r="G41" s="62"/>
      <c r="H41" s="62"/>
      <c r="I41" s="62"/>
      <c r="J41" s="62"/>
      <c r="K41" s="62"/>
      <c r="L41" s="62"/>
      <c r="M41" s="78"/>
      <c r="N41" s="62"/>
    </row>
    <row r="42" spans="2:19">
      <c r="B42" s="69"/>
      <c r="D42" s="81" t="s">
        <v>24</v>
      </c>
      <c r="E42" s="71"/>
      <c r="F42" s="71"/>
      <c r="G42" s="73"/>
      <c r="H42" s="74"/>
      <c r="I42" s="74"/>
      <c r="J42" s="75"/>
      <c r="K42" s="76"/>
      <c r="L42" s="77" t="s">
        <v>25</v>
      </c>
      <c r="M42" s="78">
        <f>DAY($I$30)</f>
        <v>1</v>
      </c>
      <c r="N42" s="79"/>
    </row>
    <row r="43" spans="2:19">
      <c r="M43" s="78"/>
    </row>
    <row r="44" spans="2:19">
      <c r="D44" s="70" t="s">
        <v>24</v>
      </c>
      <c r="E44" s="71"/>
      <c r="F44" s="72"/>
      <c r="K44" s="76"/>
      <c r="L44" s="77" t="s">
        <v>25</v>
      </c>
      <c r="M44" s="78">
        <f>DAY($I$30)</f>
        <v>1</v>
      </c>
      <c r="N44" s="79"/>
    </row>
    <row r="45" spans="2:19">
      <c r="D45" s="62"/>
      <c r="E45" s="62"/>
      <c r="F45" s="62"/>
      <c r="K45" s="62"/>
      <c r="L45" s="62"/>
      <c r="M45" s="78"/>
      <c r="N45" s="62"/>
    </row>
    <row r="46" spans="2:19">
      <c r="D46" s="70" t="s">
        <v>24</v>
      </c>
      <c r="E46" s="71"/>
      <c r="F46" s="72"/>
      <c r="K46" s="76"/>
      <c r="L46" s="77" t="s">
        <v>25</v>
      </c>
      <c r="M46" s="78">
        <f>DAY($I$30)</f>
        <v>1</v>
      </c>
      <c r="N46" s="79"/>
    </row>
    <row r="47" spans="2:19">
      <c r="D47" s="62"/>
      <c r="E47" s="62"/>
      <c r="F47" s="62"/>
      <c r="K47" s="62"/>
      <c r="L47" s="62"/>
      <c r="M47" s="78"/>
      <c r="N47" s="62"/>
    </row>
    <row r="48" spans="2:19">
      <c r="D48" s="70" t="s">
        <v>24</v>
      </c>
      <c r="E48" s="71"/>
      <c r="F48" s="72"/>
      <c r="K48" s="76"/>
      <c r="L48" s="77" t="s">
        <v>25</v>
      </c>
      <c r="M48" s="78">
        <f>DAY($I$30)</f>
        <v>1</v>
      </c>
      <c r="N48" s="79"/>
    </row>
    <row r="49" spans="4:14">
      <c r="D49" s="62"/>
      <c r="E49" s="62"/>
      <c r="F49" s="62"/>
      <c r="K49" s="62"/>
      <c r="L49" s="62"/>
      <c r="M49" s="78"/>
      <c r="N49" s="62"/>
    </row>
    <row r="50" spans="4:14">
      <c r="D50" s="70" t="s">
        <v>24</v>
      </c>
      <c r="E50" s="71"/>
      <c r="F50" s="72"/>
      <c r="K50" s="76"/>
      <c r="L50" s="77" t="s">
        <v>25</v>
      </c>
      <c r="M50" s="78">
        <f>DAY($I$30)</f>
        <v>1</v>
      </c>
      <c r="N50" s="79"/>
    </row>
    <row r="51" spans="4:14">
      <c r="K51" s="62"/>
      <c r="L51" s="62"/>
      <c r="M51" s="78"/>
      <c r="N51" s="62"/>
    </row>
    <row r="52" spans="4:14">
      <c r="D52" s="70" t="s">
        <v>24</v>
      </c>
      <c r="E52" s="71"/>
      <c r="F52" s="72"/>
      <c r="K52" s="76"/>
      <c r="L52" s="77" t="s">
        <v>25</v>
      </c>
      <c r="M52" s="78">
        <f>DAY($I$30)</f>
        <v>1</v>
      </c>
      <c r="N52" s="79"/>
    </row>
    <row r="53" spans="4:14">
      <c r="D53" s="62"/>
      <c r="E53" s="62"/>
      <c r="F53" s="62"/>
      <c r="M53" s="78"/>
      <c r="N53" s="83"/>
    </row>
    <row r="54" spans="4:14">
      <c r="D54" s="70" t="s">
        <v>24</v>
      </c>
      <c r="E54" s="71"/>
      <c r="F54" s="72"/>
      <c r="K54" s="76"/>
      <c r="L54" s="77" t="s">
        <v>25</v>
      </c>
      <c r="M54" s="78">
        <f>DAY($I$30)</f>
        <v>1</v>
      </c>
      <c r="N54" s="79"/>
    </row>
  </sheetData>
  <mergeCells count="30">
    <mergeCell ref="D46:F46"/>
    <mergeCell ref="D48:F48"/>
    <mergeCell ref="D50:F50"/>
    <mergeCell ref="D52:F52"/>
    <mergeCell ref="D54:F54"/>
    <mergeCell ref="D34:F34"/>
    <mergeCell ref="D36:F36"/>
    <mergeCell ref="D38:F38"/>
    <mergeCell ref="D40:F40"/>
    <mergeCell ref="D42:F42"/>
    <mergeCell ref="D44:F44"/>
    <mergeCell ref="D24:G24"/>
    <mergeCell ref="D26:F26"/>
    <mergeCell ref="N27:O28"/>
    <mergeCell ref="D28:G28"/>
    <mergeCell ref="D30:G30"/>
    <mergeCell ref="K30:L30"/>
    <mergeCell ref="D12:E12"/>
    <mergeCell ref="D14:K14"/>
    <mergeCell ref="D16:G16"/>
    <mergeCell ref="D18:G18"/>
    <mergeCell ref="D20:G20"/>
    <mergeCell ref="N21:O22"/>
    <mergeCell ref="D22:G22"/>
    <mergeCell ref="H1:L2"/>
    <mergeCell ref="D6:E6"/>
    <mergeCell ref="P7:R8"/>
    <mergeCell ref="S7:S8"/>
    <mergeCell ref="D9:E9"/>
    <mergeCell ref="B11:E11"/>
  </mergeCells>
  <conditionalFormatting sqref="D22">
    <cfRule type="expression" dxfId="16" priority="10" stopIfTrue="1">
      <formula>#REF!="*"</formula>
    </cfRule>
  </conditionalFormatting>
  <conditionalFormatting sqref="Q33:S34">
    <cfRule type="containsText" dxfId="15" priority="9" operator="containsText" text="Le TEG n'intègre pas les frais résultant de l'exigence de garanties notariées">
      <formula>NOT(ISERROR(SEARCH("Le TEG n'intègre pas les frais résultant de l'exigence de garanties notariées",Q33)))</formula>
    </cfRule>
  </conditionalFormatting>
  <conditionalFormatting sqref="S4">
    <cfRule type="cellIs" dxfId="14" priority="8" operator="lessThan">
      <formula>0</formula>
    </cfRule>
  </conditionalFormatting>
  <conditionalFormatting sqref="N27 N21">
    <cfRule type="cellIs" dxfId="13" priority="7" operator="equal">
      <formula>"Effacer colonne B"</formula>
    </cfRule>
  </conditionalFormatting>
  <conditionalFormatting sqref="N27">
    <cfRule type="cellIs" dxfId="12" priority="6" operator="equal">
      <formula>"Effacer colonne E"</formula>
    </cfRule>
  </conditionalFormatting>
  <conditionalFormatting sqref="N17:N18">
    <cfRule type="containsText" dxfId="11" priority="5" operator="containsText" text="completer le T.A">
      <formula>NOT(ISERROR(SEARCH("completer le T.A",N17)))</formula>
    </cfRule>
  </conditionalFormatting>
  <conditionalFormatting sqref="B34 B36 B38 B40 B42">
    <cfRule type="cellIs" dxfId="10" priority="4" operator="equal">
      <formula>"*"</formula>
    </cfRule>
  </conditionalFormatting>
  <conditionalFormatting sqref="P7:R8">
    <cfRule type="expression" dxfId="9" priority="3">
      <formula>"si($j$7=$K$26"</formula>
    </cfRule>
  </conditionalFormatting>
  <conditionalFormatting sqref="S7:S8">
    <cfRule type="expression" dxfId="8" priority="2">
      <formula>"si($M$7=$K$26"</formula>
    </cfRule>
  </conditionalFormatting>
  <conditionalFormatting sqref="K30:M30">
    <cfRule type="containsText" dxfId="7" priority="1" operator="containsText" text="supprimer la révision de taux">
      <formula>NOT(ISERROR(SEARCH("supprimer la révision de taux",K30)))</formula>
    </cfRule>
  </conditionalFormatting>
  <pageMargins left="0.11811023622047245" right="0.19685039370078741" top="0.74803149606299213" bottom="0.74803149606299213" header="0.31496062992125984" footer="0.31496062992125984"/>
  <pageSetup paperSize="9" scale="55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1:AD128"/>
  <sheetViews>
    <sheetView zoomScaleNormal="100" workbookViewId="0">
      <selection activeCell="F9" sqref="F9:G9"/>
    </sheetView>
  </sheetViews>
  <sheetFormatPr baseColWidth="10" defaultRowHeight="15.75"/>
  <cols>
    <col min="1" max="1" width="5.140625" style="84" customWidth="1"/>
    <col min="2" max="2" width="11.42578125" style="84"/>
    <col min="3" max="3" width="11.42578125" style="84" customWidth="1"/>
    <col min="4" max="4" width="13.28515625" style="84" customWidth="1"/>
    <col min="5" max="5" width="15.7109375" style="84" customWidth="1"/>
    <col min="6" max="6" width="12.28515625" style="84" customWidth="1"/>
    <col min="7" max="7" width="12.5703125" style="84" customWidth="1"/>
    <col min="8" max="8" width="14.42578125" style="84" customWidth="1"/>
    <col min="9" max="9" width="20.42578125" style="84" customWidth="1"/>
    <col min="10" max="11" width="15" style="84" customWidth="1"/>
    <col min="12" max="12" width="10.7109375" style="84" customWidth="1"/>
    <col min="13" max="13" width="15.140625" style="111" customWidth="1"/>
    <col min="14" max="14" width="4.85546875" style="95" customWidth="1"/>
    <col min="15" max="15" width="16.85546875" style="111" customWidth="1"/>
    <col min="16" max="16" width="4.28515625" style="84" customWidth="1"/>
    <col min="17" max="17" width="11.42578125" style="84"/>
    <col min="18" max="18" width="12.5703125" style="84" customWidth="1"/>
    <col min="19" max="19" width="6.7109375" style="89" customWidth="1"/>
    <col min="20" max="20" width="39.5703125" style="84" customWidth="1"/>
    <col min="21" max="16384" width="11.42578125" style="84"/>
  </cols>
  <sheetData>
    <row r="1" spans="1:23" ht="15" customHeight="1">
      <c r="F1" s="85" t="s">
        <v>26</v>
      </c>
      <c r="G1" s="86"/>
      <c r="H1" s="86"/>
      <c r="I1" s="86"/>
      <c r="J1" s="86"/>
      <c r="K1" s="87" t="str">
        <f>IF('[1]Paramètres EXPERT '!C13="*",'[1]Paramètres EXPERT '!A13,IF('[1]Paramètres EXPERT '!C15="*",'[1]Paramètres EXPERT '!A15,""))</f>
        <v>L'AVENANT</v>
      </c>
      <c r="L1" s="87"/>
      <c r="M1" s="87"/>
      <c r="N1" s="87"/>
      <c r="O1" s="88"/>
    </row>
    <row r="2" spans="1:23" ht="15.75" customHeight="1" thickBot="1">
      <c r="F2" s="90"/>
      <c r="G2" s="91"/>
      <c r="H2" s="91"/>
      <c r="I2" s="91"/>
      <c r="J2" s="91"/>
      <c r="K2" s="92"/>
      <c r="L2" s="92"/>
      <c r="M2" s="92"/>
      <c r="N2" s="92"/>
      <c r="O2" s="93"/>
      <c r="T2" s="94" t="str">
        <f>'[1]Paramètres EXPERT '!D1</f>
        <v>Taux d'usure taux variables</v>
      </c>
    </row>
    <row r="4" spans="1:23" ht="16.5" thickBot="1">
      <c r="M4" s="84"/>
      <c r="O4" s="84"/>
      <c r="T4" s="84" t="s">
        <v>27</v>
      </c>
    </row>
    <row r="5" spans="1:23">
      <c r="B5" s="84" t="s">
        <v>6</v>
      </c>
      <c r="F5" s="96">
        <f>'[1]Paramètres EXPERT '!D8</f>
        <v>42697</v>
      </c>
      <c r="G5" s="97"/>
      <c r="J5" s="98" t="s">
        <v>28</v>
      </c>
      <c r="K5" s="99"/>
      <c r="M5" s="100">
        <f>ROUND('[1]Paramètres EXPERT '!L9,4)</f>
        <v>4.7600000000000003E-2</v>
      </c>
      <c r="N5" s="101"/>
      <c r="O5" s="102">
        <f>'[1]Paramètres EXPERT '!L10</f>
        <v>4.0000000000000001E-3</v>
      </c>
      <c r="R5" s="103"/>
    </row>
    <row r="6" spans="1:23" ht="16.5" thickBot="1">
      <c r="J6" s="104"/>
      <c r="K6" s="105"/>
      <c r="M6" s="106"/>
      <c r="N6" s="101"/>
      <c r="O6" s="107"/>
      <c r="T6" s="108"/>
    </row>
    <row r="7" spans="1:23" ht="16.5" thickBot="1">
      <c r="B7" s="84" t="s">
        <v>3</v>
      </c>
      <c r="F7" s="109"/>
      <c r="G7" s="110"/>
    </row>
    <row r="8" spans="1:23" ht="16.5" thickBot="1">
      <c r="A8" s="84" t="s">
        <v>29</v>
      </c>
      <c r="J8" s="112" t="s">
        <v>30</v>
      </c>
      <c r="K8" s="113"/>
      <c r="M8" s="114">
        <f>SUM('[1]Paramètres EXPERT '!V6:V85)+SUM('[1]Paramètres EXPERT '!Y6:Y85)/100</f>
        <v>5.6399999999999999E-2</v>
      </c>
      <c r="R8" s="111"/>
      <c r="S8" s="111"/>
      <c r="T8" s="111"/>
      <c r="U8" s="111"/>
      <c r="V8" s="111"/>
      <c r="W8" s="111"/>
    </row>
    <row r="9" spans="1:23" ht="15" customHeight="1" thickBot="1">
      <c r="B9" s="84" t="s">
        <v>4</v>
      </c>
      <c r="F9" s="109"/>
      <c r="G9" s="110"/>
      <c r="J9" s="115"/>
      <c r="K9" s="115"/>
      <c r="O9" s="84"/>
      <c r="R9" s="111"/>
      <c r="S9" s="116" t="s">
        <v>31</v>
      </c>
      <c r="T9" s="84" t="s">
        <v>32</v>
      </c>
      <c r="U9" s="84" t="s">
        <v>33</v>
      </c>
    </row>
    <row r="10" spans="1:23">
      <c r="J10" s="98" t="s">
        <v>34</v>
      </c>
      <c r="K10" s="99"/>
      <c r="M10" s="100">
        <f>IF($U$10="oui",'[1]T.A EXPERT'!E18,IF($U$9="oui",'[1]T.A EXPERT'!E17,IF(U13="oui",'[1]T.A EXPERT'!E16,IF('Rapport EXP'!$U$11="oui",'[1]T.A EXPERT'!E21,IF('Rapport EXP'!$U$12="oui",'[1]T.A EXPERT'!E22,IF('Rapport EXP'!$U$13="oui",'[1]T.A EXPERT'!E23,0))))))</f>
        <v>4.3359157452271729E-2</v>
      </c>
      <c r="O10" s="100">
        <f>IF($U$10="oui",'[1]T.A EXPERT'!I18,IF($U$9="oui",'[1]T.A EXPERT'!I17,IF('Rapport EXP'!$U$11="oui",'[1]T.A EXPERT'!I21,IF('Rapport EXP'!$U$12="oui",'[1]T.A EXPERT'!I22,IF('Rapport EXP'!$U$13="oui",'[1]T.A EXPERT'!I16,0)))))</f>
        <v>3.613263121022644E-3</v>
      </c>
      <c r="R10" s="103"/>
      <c r="S10" s="116" t="s">
        <v>31</v>
      </c>
      <c r="T10" s="84" t="s">
        <v>35</v>
      </c>
      <c r="U10" s="84" t="s">
        <v>33</v>
      </c>
    </row>
    <row r="11" spans="1:23" ht="16.5" thickBot="1">
      <c r="B11" s="84" t="str">
        <f>IF('[1]Paramètres EXPERT '!C15="*","DATE DE L'AVENANT","DATE de L'OFFRE")</f>
        <v>DATE DE L'AVENANT</v>
      </c>
      <c r="D11" s="117"/>
      <c r="E11" s="117"/>
      <c r="F11" s="118">
        <f>'[1]Paramètres EXPERT '!L4</f>
        <v>41269</v>
      </c>
      <c r="G11" s="119"/>
      <c r="H11" s="120"/>
      <c r="I11" s="120"/>
      <c r="J11" s="104"/>
      <c r="K11" s="105"/>
      <c r="M11" s="106"/>
      <c r="O11" s="106"/>
      <c r="R11" s="84" t="s">
        <v>36</v>
      </c>
      <c r="S11" s="116" t="s">
        <v>31</v>
      </c>
      <c r="T11" s="84" t="s">
        <v>37</v>
      </c>
      <c r="U11" s="84" t="s">
        <v>33</v>
      </c>
    </row>
    <row r="12" spans="1:23">
      <c r="D12" s="117"/>
      <c r="E12" s="117"/>
      <c r="S12" s="116" t="s">
        <v>31</v>
      </c>
      <c r="T12" s="84" t="s">
        <v>38</v>
      </c>
      <c r="U12" s="84" t="s">
        <v>33</v>
      </c>
    </row>
    <row r="13" spans="1:23">
      <c r="A13" s="84" t="s">
        <v>29</v>
      </c>
      <c r="B13" s="84" t="str">
        <f>IF(B11="DATE DE L'AVENANT","1ère MENSUALITE de L'AVENANT","REMBOURSEMENT DU PRÊT LE")</f>
        <v>1ère MENSUALITE de L'AVENANT</v>
      </c>
      <c r="D13" s="117"/>
      <c r="E13" s="117"/>
      <c r="F13" s="121">
        <f>IF(B13="1ère MENSUALITE de L'AVENANT",'[1]T.A EXPERT'!K40,IF('[1]Paramètres EXPERT '!D11&gt;0,'[1]Paramètres EXPERT '!D11,""))</f>
        <v>41275</v>
      </c>
      <c r="G13" s="122"/>
      <c r="O13" s="84"/>
      <c r="S13" s="116" t="s">
        <v>39</v>
      </c>
      <c r="T13" s="84" t="s">
        <v>40</v>
      </c>
      <c r="U13" s="84" t="s">
        <v>41</v>
      </c>
    </row>
    <row r="14" spans="1:23">
      <c r="S14" s="116"/>
    </row>
    <row r="15" spans="1:23">
      <c r="B15" s="84" t="s">
        <v>42</v>
      </c>
      <c r="J15" s="123">
        <f>'[1]Paramètres EXPERT '!L11</f>
        <v>79653.34</v>
      </c>
      <c r="K15" s="124"/>
      <c r="M15" s="84"/>
      <c r="O15" s="84"/>
      <c r="S15" s="116"/>
    </row>
    <row r="16" spans="1:23">
      <c r="J16" s="111"/>
      <c r="K16" s="111"/>
      <c r="M16" s="84"/>
      <c r="O16" s="84"/>
    </row>
    <row r="17" spans="2:20">
      <c r="B17" s="125" t="str">
        <f>IF('[1]Paramètres EXPERT '!C1="f","Val. annuelle du taux d'intérêt (Offre de prêt)",IF('[1]Paramètres EXPERT '!C1="v","1er taux nominal au début du remboursement du prêt"))</f>
        <v>1er taux nominal au début du remboursement du prêt</v>
      </c>
      <c r="C17" s="125"/>
      <c r="D17" s="125"/>
      <c r="E17" s="125"/>
      <c r="F17" s="125"/>
      <c r="G17" s="125"/>
      <c r="J17" s="126">
        <f>IF('[1]T.A EXPERT'!B40&gt;0,'[1]Calcul du TEG EXP'!D22,'[1]T.A EXPERT'!D30)</f>
        <v>3.9E-2</v>
      </c>
      <c r="K17" s="124"/>
      <c r="M17" s="84"/>
      <c r="O17" s="127" t="str">
        <f>IF($U$10="Oui",$J$17,IF(OR(OR(OR(OR($U$9="non",$U$11="non",$U$12="non",$U$13="non")))),""))</f>
        <v/>
      </c>
      <c r="T17" s="84" t="s">
        <v>43</v>
      </c>
    </row>
    <row r="18" spans="2:20">
      <c r="J18" s="111"/>
      <c r="K18" s="111"/>
      <c r="M18" s="84"/>
      <c r="O18" s="84"/>
    </row>
    <row r="19" spans="2:20">
      <c r="B19" s="84" t="s">
        <v>44</v>
      </c>
      <c r="J19" s="128">
        <f>'[1]T.A EXPERT'!M22</f>
        <v>213</v>
      </c>
      <c r="K19" s="124"/>
      <c r="M19" s="84"/>
      <c r="O19" s="84"/>
    </row>
    <row r="20" spans="2:20">
      <c r="J20" s="111"/>
      <c r="K20" s="111"/>
      <c r="M20" s="84"/>
      <c r="O20" s="84"/>
    </row>
    <row r="21" spans="2:20">
      <c r="M21" s="84"/>
      <c r="O21" s="84"/>
    </row>
    <row r="22" spans="2:20">
      <c r="J22" s="111"/>
      <c r="K22" s="111"/>
      <c r="M22" s="84"/>
      <c r="O22" s="84"/>
    </row>
    <row r="23" spans="2:20" ht="14.25" customHeight="1">
      <c r="B23" s="129" t="str">
        <f>IF(U10="oui","Assurance","")</f>
        <v/>
      </c>
      <c r="M23" s="130" t="s">
        <v>45</v>
      </c>
      <c r="O23" s="127" t="str">
        <f>IF($U$10="Oui",'[1]Calcul du TEG EXP'!$U$21,IF(OR(OR(OR(OR($U$9="non",$U$11="non",$U$12="non",$U$13="non")))),""))</f>
        <v/>
      </c>
      <c r="T23" s="84" t="s">
        <v>43</v>
      </c>
    </row>
    <row r="24" spans="2:20">
      <c r="J24" s="111"/>
      <c r="K24" s="111"/>
      <c r="M24" s="131"/>
    </row>
    <row r="25" spans="2:20">
      <c r="B25" s="84" t="str">
        <f>IF($U$10="oui","Assurance quotité &gt; 100%, réduite au taux imposé (100%) pour le calcul du T.E.G",IF($U$9="oui","Mensualité + assurance quotité &gt; 100%, réduite au taux imposé (100%) pour le calcul du T.E.G, variable",IF($U$11="oui","Mensualité + assurance quotité &gt; 100%, réduite à 100% pour le calcul du T.E.G","")))</f>
        <v/>
      </c>
      <c r="I25" s="132"/>
      <c r="J25" s="132"/>
      <c r="K25" s="132"/>
      <c r="M25" s="131"/>
      <c r="O25" s="127" t="str">
        <f>IF($U$10="Oui",'[1]Calcul du TEG EXP'!$U$23,IF(OR(OR(OR(OR($U$9="non",$U$11="non",$U$12="non",$U$13="non")))),""))</f>
        <v/>
      </c>
      <c r="T25" s="84" t="s">
        <v>43</v>
      </c>
    </row>
    <row r="26" spans="2:20">
      <c r="J26" s="111"/>
      <c r="K26" s="111"/>
      <c r="M26" s="131"/>
    </row>
    <row r="27" spans="2:20">
      <c r="B27" s="84" t="s">
        <v>46</v>
      </c>
      <c r="J27" s="123">
        <f>'[1]Calcul du TEG EXP'!Q25</f>
        <v>0</v>
      </c>
      <c r="K27" s="124"/>
      <c r="M27" s="131"/>
      <c r="O27" s="127" t="str">
        <f>IF($U$10="Oui",'[1]Calcul du TEG EXP'!$U$25,IF(OR(OR(OR(OR($U$9="non",$U$11="non",$U$12="non",$U$13="non")))),""))</f>
        <v/>
      </c>
      <c r="T27" s="84" t="s">
        <v>43</v>
      </c>
    </row>
    <row r="28" spans="2:20">
      <c r="J28" s="111"/>
      <c r="K28" s="111"/>
      <c r="M28" s="131"/>
    </row>
    <row r="29" spans="2:20" ht="15.75" customHeight="1">
      <c r="B29" s="133" t="s">
        <v>47</v>
      </c>
      <c r="C29" s="133"/>
      <c r="D29" s="134">
        <f>'[1]Paramètres EXPERT '!L28</f>
        <v>0</v>
      </c>
      <c r="E29" s="135" t="s">
        <v>48</v>
      </c>
      <c r="F29" s="133"/>
      <c r="G29" s="134">
        <f>'[1]Paramètres EXPERT '!L29</f>
        <v>0</v>
      </c>
      <c r="H29" s="133"/>
      <c r="I29" s="133"/>
      <c r="J29" s="136">
        <f>D29+G29</f>
        <v>0</v>
      </c>
      <c r="K29" s="137"/>
      <c r="L29" s="133"/>
      <c r="M29" s="131"/>
      <c r="N29" s="138"/>
      <c r="O29" s="127" t="str">
        <f>IF($U$10="Oui",'[1]Calcul du TEG EXP'!$U$17+'[1]Calcul du TEG EXP'!$U$31,IF(OR(OR(OR(OR($U$9="non",$U$11="non",$U$12="non",$U$13="non")))),""))</f>
        <v/>
      </c>
      <c r="T29" s="84" t="s">
        <v>43</v>
      </c>
    </row>
    <row r="30" spans="2:20">
      <c r="B30" s="133"/>
      <c r="C30" s="133"/>
      <c r="D30" s="133"/>
      <c r="E30" s="133"/>
      <c r="F30" s="133"/>
      <c r="G30" s="133"/>
      <c r="H30" s="133"/>
      <c r="I30" s="133"/>
      <c r="J30" s="139"/>
      <c r="K30" s="139"/>
      <c r="L30" s="133"/>
      <c r="M30" s="131"/>
      <c r="N30" s="138"/>
      <c r="O30" s="139"/>
    </row>
    <row r="31" spans="2:20">
      <c r="B31" s="133" t="s">
        <v>49</v>
      </c>
      <c r="C31" s="133"/>
      <c r="D31" s="133"/>
      <c r="E31" s="133"/>
      <c r="F31" s="133"/>
      <c r="G31" s="133"/>
      <c r="H31" s="133"/>
      <c r="I31" s="133"/>
      <c r="J31" s="140">
        <f>'[1]Paramètres EXPERT '!L30</f>
        <v>1</v>
      </c>
      <c r="K31" s="141"/>
      <c r="L31" s="133"/>
      <c r="M31" s="131"/>
      <c r="N31" s="138"/>
      <c r="O31" s="139"/>
    </row>
    <row r="32" spans="2:20">
      <c r="B32" s="133" t="s">
        <v>50</v>
      </c>
      <c r="C32" s="133"/>
      <c r="D32" s="133"/>
      <c r="E32" s="133"/>
      <c r="F32" s="133"/>
      <c r="G32" s="133"/>
      <c r="H32" s="133"/>
      <c r="I32" s="133"/>
      <c r="J32" s="140">
        <f>'[1]Paramètres EXPERT '!L31</f>
        <v>1</v>
      </c>
      <c r="K32" s="141"/>
      <c r="L32" s="133"/>
      <c r="M32" s="131"/>
      <c r="N32" s="138"/>
      <c r="O32" s="139"/>
    </row>
    <row r="33" spans="2:20">
      <c r="B33" s="133"/>
      <c r="C33" s="133"/>
      <c r="D33" s="133"/>
      <c r="E33" s="133"/>
      <c r="F33" s="133"/>
      <c r="G33" s="133"/>
      <c r="H33" s="133"/>
      <c r="I33" s="133"/>
      <c r="J33" s="142"/>
      <c r="K33" s="139"/>
      <c r="L33" s="133"/>
      <c r="M33" s="131"/>
      <c r="N33" s="138"/>
      <c r="O33" s="139"/>
    </row>
    <row r="34" spans="2:20">
      <c r="B34" s="133" t="s">
        <v>51</v>
      </c>
      <c r="C34" s="133"/>
      <c r="D34" s="133"/>
      <c r="E34" s="133"/>
      <c r="F34" s="133"/>
      <c r="G34" s="133"/>
      <c r="H34" s="133"/>
      <c r="I34" s="133"/>
      <c r="J34" s="136">
        <f>'[1]Paramètres EXPERT '!L32</f>
        <v>0</v>
      </c>
      <c r="K34" s="137"/>
      <c r="L34" s="133"/>
      <c r="M34" s="131"/>
      <c r="N34" s="138"/>
      <c r="O34" s="127" t="str">
        <f>IF($U$10="Oui",'[1]Calcul du TEG EXP'!$U$28,IF(OR(OR(OR(OR($U$9="non",$U$11="non",$U$12="non",$U$13="non")))),""))</f>
        <v/>
      </c>
      <c r="T34" s="84" t="s">
        <v>43</v>
      </c>
    </row>
    <row r="35" spans="2:20">
      <c r="B35" s="133" t="s">
        <v>52</v>
      </c>
      <c r="C35" s="133"/>
      <c r="D35" s="133"/>
      <c r="E35" s="133"/>
      <c r="F35" s="133"/>
      <c r="G35" s="133"/>
      <c r="H35" s="133"/>
      <c r="I35" s="133"/>
      <c r="J35" s="136">
        <f>'[1]Paramètres EXPERT '!L33</f>
        <v>0</v>
      </c>
      <c r="K35" s="137"/>
      <c r="L35" s="133"/>
      <c r="M35" s="131"/>
      <c r="N35" s="138"/>
      <c r="O35" s="133"/>
    </row>
    <row r="36" spans="2:20">
      <c r="B36" s="133"/>
      <c r="C36" s="133"/>
      <c r="D36" s="133"/>
      <c r="E36" s="133"/>
      <c r="F36" s="133"/>
      <c r="G36" s="133"/>
      <c r="H36" s="133"/>
      <c r="I36" s="133"/>
      <c r="J36" s="139"/>
      <c r="K36" s="139"/>
      <c r="L36" s="133"/>
      <c r="M36" s="131"/>
      <c r="N36" s="138"/>
      <c r="O36" s="139"/>
    </row>
    <row r="37" spans="2:20">
      <c r="B37" s="133" t="s">
        <v>53</v>
      </c>
      <c r="C37" s="133"/>
      <c r="D37" s="133"/>
      <c r="E37" s="133"/>
      <c r="F37" s="143"/>
      <c r="G37" s="143"/>
      <c r="H37" s="144"/>
      <c r="I37" s="145"/>
      <c r="J37" s="136">
        <f>'[1]Paramètres EXPERT '!L34</f>
        <v>0</v>
      </c>
      <c r="K37" s="137"/>
      <c r="L37" s="133"/>
      <c r="M37" s="131"/>
      <c r="N37" s="138"/>
      <c r="O37" s="127" t="str">
        <f>IF($U$10="Oui",'[1]Calcul du TEG EXP'!$U$35,IF(OR(OR(OR(OR($U$9="non",$U$11="non",$U$12="non",$U$13="non")))),""))</f>
        <v/>
      </c>
      <c r="T37" s="84" t="s">
        <v>43</v>
      </c>
    </row>
    <row r="38" spans="2:20">
      <c r="B38" s="133"/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1"/>
      <c r="N38" s="138"/>
      <c r="O38" s="139"/>
    </row>
    <row r="39" spans="2:20">
      <c r="B39" s="133" t="s">
        <v>54</v>
      </c>
      <c r="C39" s="133"/>
      <c r="D39" s="133"/>
      <c r="E39" s="133"/>
      <c r="F39" s="133"/>
      <c r="G39" s="133"/>
      <c r="H39" s="133"/>
      <c r="I39" s="133"/>
      <c r="J39" s="136">
        <f>'[1]Paramètres EXPERT '!L36</f>
        <v>0</v>
      </c>
      <c r="K39" s="137"/>
      <c r="L39" s="133"/>
      <c r="M39" s="131"/>
      <c r="N39" s="138"/>
      <c r="O39" s="127" t="str">
        <f>IF($U$10="Oui",'[1]Calcul du TEG EXP'!$U$38,IF(OR(OR(OR(OR($U$9="non",$U$11="non",$U$12="non",$U$13="non")))),""))</f>
        <v/>
      </c>
      <c r="T39" s="84" t="s">
        <v>43</v>
      </c>
    </row>
    <row r="40" spans="2:20">
      <c r="B40" s="133"/>
      <c r="C40" s="133"/>
      <c r="D40" s="133"/>
      <c r="E40" s="133"/>
      <c r="F40" s="133"/>
      <c r="G40" s="133"/>
      <c r="H40" s="133"/>
      <c r="I40" s="133"/>
      <c r="J40" s="139"/>
      <c r="K40" s="139"/>
      <c r="L40" s="133"/>
      <c r="M40" s="131"/>
      <c r="N40" s="138"/>
      <c r="O40" s="139"/>
    </row>
    <row r="41" spans="2:20">
      <c r="B41" s="133" t="s">
        <v>55</v>
      </c>
      <c r="C41" s="133"/>
      <c r="D41" s="133"/>
      <c r="E41" s="133"/>
      <c r="F41" s="133"/>
      <c r="G41" s="133"/>
      <c r="H41" s="133"/>
      <c r="I41" s="133"/>
      <c r="J41" s="136">
        <f>'[1]Paramètres EXPERT '!L37</f>
        <v>0</v>
      </c>
      <c r="K41" s="137"/>
      <c r="L41" s="133"/>
      <c r="M41" s="131"/>
      <c r="N41" s="138"/>
      <c r="O41" s="127" t="str">
        <f>IF($U$10="Oui",'[1]Calcul du TEG EXP'!$U$45,IF(OR(OR(OR(OR($U$9="non",$U$11="non",$U$12="non",$U$13="non")))),""))</f>
        <v/>
      </c>
      <c r="T41" s="84" t="s">
        <v>43</v>
      </c>
    </row>
    <row r="42" spans="2:20">
      <c r="B42" s="133"/>
      <c r="C42" s="133"/>
      <c r="D42" s="133"/>
      <c r="E42" s="133"/>
      <c r="F42" s="133"/>
      <c r="G42" s="133"/>
      <c r="H42" s="133"/>
      <c r="I42" s="133"/>
      <c r="J42" s="139"/>
      <c r="K42" s="139"/>
      <c r="L42" s="133"/>
      <c r="M42" s="131"/>
      <c r="N42" s="138"/>
      <c r="O42" s="139"/>
    </row>
    <row r="43" spans="2:20">
      <c r="B43" s="133" t="s">
        <v>56</v>
      </c>
      <c r="C43" s="133"/>
      <c r="D43" s="133"/>
      <c r="E43" s="133"/>
      <c r="F43" s="133"/>
      <c r="G43" s="133"/>
      <c r="H43" s="133"/>
      <c r="I43" s="133"/>
      <c r="J43" s="136">
        <f>'[1]Paramètres EXPERT '!L38</f>
        <v>0</v>
      </c>
      <c r="K43" s="137"/>
      <c r="L43" s="133"/>
      <c r="M43" s="131"/>
      <c r="N43" s="138"/>
      <c r="O43" s="127" t="str">
        <f>IF($U$10="Oui",'[1]Calcul du TEG EXP'!$U$50,IF(OR(OR(OR(OR($U$9="non",$U$11="non",$U$12="non",$U$13="non")))),""))</f>
        <v/>
      </c>
      <c r="T43" s="84" t="s">
        <v>43</v>
      </c>
    </row>
    <row r="44" spans="2:20">
      <c r="B44" s="133"/>
      <c r="C44" s="133"/>
      <c r="D44" s="133"/>
      <c r="E44" s="133"/>
      <c r="F44" s="133"/>
      <c r="G44" s="133"/>
      <c r="H44" s="133"/>
      <c r="I44" s="133"/>
      <c r="J44" s="139"/>
      <c r="K44" s="139"/>
      <c r="L44" s="133"/>
      <c r="M44" s="131"/>
      <c r="N44" s="138"/>
      <c r="O44" s="139"/>
    </row>
    <row r="45" spans="2:20">
      <c r="B45" s="133" t="s">
        <v>57</v>
      </c>
      <c r="C45" s="133"/>
      <c r="D45" s="133"/>
      <c r="E45" s="133"/>
      <c r="F45" s="133"/>
      <c r="G45" s="133"/>
      <c r="H45" s="133"/>
      <c r="I45" s="133"/>
      <c r="J45" s="136">
        <f>'[1]Paramètres EXPERT '!L39</f>
        <v>0</v>
      </c>
      <c r="K45" s="137"/>
      <c r="L45" s="133"/>
      <c r="M45" s="131"/>
      <c r="N45" s="138"/>
      <c r="O45" s="127" t="str">
        <f>IF($U$10="Oui",'[1]Calcul du TEG EXP'!$U$55,IF(OR(OR(OR(OR($U$9="non",$U$11="non",$U$12="non",$U$13="non")))),""))</f>
        <v/>
      </c>
      <c r="T45" s="84" t="s">
        <v>43</v>
      </c>
    </row>
    <row r="46" spans="2:20">
      <c r="B46" s="133"/>
      <c r="C46" s="133"/>
      <c r="D46" s="133"/>
      <c r="E46" s="133"/>
      <c r="F46" s="133"/>
      <c r="G46" s="133"/>
      <c r="H46" s="133"/>
      <c r="I46" s="133"/>
      <c r="J46" s="139"/>
      <c r="K46" s="139"/>
      <c r="L46" s="133"/>
      <c r="M46" s="131"/>
      <c r="N46" s="138"/>
      <c r="O46" s="139"/>
    </row>
    <row r="47" spans="2:20">
      <c r="B47" s="133" t="s">
        <v>58</v>
      </c>
      <c r="C47" s="133"/>
      <c r="D47" s="133"/>
      <c r="E47" s="133"/>
      <c r="F47" s="133"/>
      <c r="G47" s="133"/>
      <c r="H47" s="133"/>
      <c r="I47" s="133"/>
      <c r="J47" s="136">
        <f>'[1]Paramètres EXPERT '!L40</f>
        <v>0</v>
      </c>
      <c r="K47" s="137"/>
      <c r="L47" s="133"/>
      <c r="M47" s="131"/>
      <c r="N47" s="138"/>
      <c r="O47" s="127" t="str">
        <f>IF($U$10="Oui",'[1]Calcul du TEG EXP'!$U$73,IF(OR(OR(OR(OR($U$9="non",$U$11="non",$U$12="non",$U$13="non")))),""))</f>
        <v/>
      </c>
      <c r="T47" s="84" t="s">
        <v>43</v>
      </c>
    </row>
    <row r="48" spans="2:20">
      <c r="B48" s="133"/>
      <c r="C48" s="133"/>
      <c r="D48" s="133"/>
      <c r="E48" s="133"/>
      <c r="F48" s="133"/>
      <c r="G48" s="133"/>
      <c r="H48" s="133"/>
      <c r="I48" s="133"/>
      <c r="J48" s="139"/>
      <c r="K48" s="139"/>
      <c r="L48" s="133"/>
      <c r="M48" s="131"/>
      <c r="N48" s="138"/>
      <c r="O48" s="139"/>
    </row>
    <row r="49" spans="1:30">
      <c r="B49" s="133" t="s">
        <v>59</v>
      </c>
      <c r="C49" s="133"/>
      <c r="D49" s="133"/>
      <c r="E49" s="133"/>
      <c r="F49" s="133"/>
      <c r="G49" s="133"/>
      <c r="H49" s="133"/>
      <c r="I49" s="133"/>
      <c r="J49" s="136">
        <f>'[1]Paramètres EXPERT '!L41</f>
        <v>0</v>
      </c>
      <c r="K49" s="137"/>
      <c r="L49" s="133"/>
      <c r="M49" s="146"/>
      <c r="N49" s="138"/>
      <c r="O49" s="127" t="str">
        <f>IF($U$10="Oui",'[1]Calcul du TEG EXP'!$U$66,IF(OR(OR(OR(OR($U$9="non",$U$11="non",$U$12="non",$U$13="non")))),""))</f>
        <v/>
      </c>
      <c r="T49" s="84" t="s">
        <v>43</v>
      </c>
    </row>
    <row r="50" spans="1:30">
      <c r="O50" s="111" t="s">
        <v>60</v>
      </c>
    </row>
    <row r="51" spans="1:30">
      <c r="B51" s="147"/>
      <c r="C51" s="148"/>
      <c r="D51" s="148"/>
      <c r="E51" s="148"/>
      <c r="F51" s="148"/>
      <c r="G51" s="148"/>
      <c r="H51" s="148"/>
      <c r="I51" s="148"/>
      <c r="J51" s="148"/>
      <c r="K51" s="148"/>
      <c r="L51" s="148"/>
      <c r="M51" s="149"/>
      <c r="N51" s="150"/>
      <c r="O51" s="151"/>
    </row>
    <row r="52" spans="1:30">
      <c r="A52" s="84" t="s">
        <v>29</v>
      </c>
      <c r="B52" s="152" t="s">
        <v>61</v>
      </c>
      <c r="C52" s="153"/>
      <c r="D52" s="153"/>
      <c r="E52" s="154">
        <f>'[1]T.A EXPERT'!F11</f>
        <v>30849.62</v>
      </c>
      <c r="F52" s="153"/>
      <c r="G52" s="154"/>
      <c r="H52" s="155" t="s">
        <v>62</v>
      </c>
      <c r="I52" s="153"/>
      <c r="J52" s="154">
        <f>'[1]T.A EXPERT'!AG40+'[1]T.A EXPERT'!AR28</f>
        <v>434.11</v>
      </c>
      <c r="K52" s="153"/>
      <c r="L52" s="153" t="s">
        <v>63</v>
      </c>
      <c r="M52" s="156">
        <f>'[1]T.A EXPERT'!O8</f>
        <v>42697</v>
      </c>
      <c r="N52" s="129"/>
      <c r="O52" s="157">
        <f>'[1]T.A EXPERT'!R8</f>
        <v>9912.9</v>
      </c>
      <c r="S52" s="89" t="s">
        <v>39</v>
      </c>
      <c r="T52" s="84" t="s">
        <v>64</v>
      </c>
      <c r="U52" s="84" t="s">
        <v>41</v>
      </c>
    </row>
    <row r="53" spans="1:30">
      <c r="B53" s="158"/>
      <c r="C53" s="153"/>
      <c r="D53" s="153"/>
      <c r="E53" s="153"/>
      <c r="F53" s="153"/>
      <c r="G53" s="153"/>
      <c r="H53" s="153"/>
      <c r="I53" s="153"/>
      <c r="J53" s="153"/>
      <c r="K53" s="153"/>
      <c r="L53" s="153"/>
      <c r="M53" s="153"/>
      <c r="N53" s="129"/>
      <c r="O53" s="159"/>
      <c r="S53" s="89" t="s">
        <v>31</v>
      </c>
      <c r="T53" s="84" t="str">
        <f>IF(SUM('[1]T.A EXPERT'!R8+'[1]T.A EXPERT'!R10)&lt;10000,"PREJUDICE INSUFFISANT","")</f>
        <v/>
      </c>
      <c r="U53" s="84" t="s">
        <v>33</v>
      </c>
    </row>
    <row r="54" spans="1:30">
      <c r="B54" s="152" t="s">
        <v>65</v>
      </c>
      <c r="C54" s="153"/>
      <c r="D54" s="153"/>
      <c r="E54" s="154">
        <f>'[1]T.A EXPERT'!AV30</f>
        <v>4397.8499999999976</v>
      </c>
      <c r="F54" s="153"/>
      <c r="G54" s="154"/>
      <c r="H54" s="155" t="str">
        <f>IF(U13="oui","",IF('[1]T.A EXPERT'!U40='[1]T.A EXPERT'!U472,"Gain sur mensualité",""))</f>
        <v/>
      </c>
      <c r="I54" s="153"/>
      <c r="J54" s="160" t="str">
        <f>IF(H54="","",IF(U13="oui","",J23-J52))</f>
        <v/>
      </c>
      <c r="K54" s="153"/>
      <c r="L54" s="153" t="s">
        <v>66</v>
      </c>
      <c r="M54" s="156">
        <f>'[1]T.A EXPERT'!O10</f>
        <v>42697</v>
      </c>
      <c r="N54" s="129"/>
      <c r="O54" s="161">
        <f>'[1]T.A EXPERT'!R10</f>
        <v>16538.900000000001</v>
      </c>
      <c r="S54" s="89" t="s">
        <v>31</v>
      </c>
      <c r="T54" s="84" t="s">
        <v>67</v>
      </c>
      <c r="U54" s="84" t="s">
        <v>33</v>
      </c>
      <c r="W54" s="162"/>
    </row>
    <row r="55" spans="1:30">
      <c r="B55" s="163"/>
      <c r="C55" s="164"/>
      <c r="D55" s="164"/>
      <c r="E55" s="165"/>
      <c r="F55" s="164"/>
      <c r="G55" s="165"/>
      <c r="H55" s="166"/>
      <c r="I55" s="164"/>
      <c r="J55" s="165"/>
      <c r="K55" s="164"/>
      <c r="L55" s="164"/>
      <c r="M55" s="167"/>
      <c r="N55" s="168"/>
      <c r="O55" s="169"/>
      <c r="S55" s="89" t="s">
        <v>31</v>
      </c>
      <c r="T55" s="84" t="s">
        <v>68</v>
      </c>
      <c r="U55" s="84" t="s">
        <v>33</v>
      </c>
    </row>
    <row r="56" spans="1:30" ht="16.5" thickBot="1">
      <c r="S56" s="89" t="s">
        <v>31</v>
      </c>
      <c r="T56" s="84" t="s">
        <v>69</v>
      </c>
      <c r="U56" s="84" t="s">
        <v>33</v>
      </c>
    </row>
    <row r="57" spans="1:30" ht="23.25" thickBot="1">
      <c r="D57" s="170" t="str">
        <f>IF(U53="oui",T53,IF(U56="oui",T56,IF(U57="oui",T57,IF(U58="oui",T58,IF(U59="oui",T59,IF(U52="oui",T52,IF(U55="oui",T55,IF(U54="oui",T54))))))))</f>
        <v>LE CONTRAT DEVIENDRA ERRONE PAR L'APPLICATION DES OBSERVATIONS</v>
      </c>
      <c r="E57" s="171"/>
      <c r="F57" s="171"/>
      <c r="G57" s="171"/>
      <c r="H57" s="171"/>
      <c r="I57" s="171"/>
      <c r="J57" s="171"/>
      <c r="K57" s="172"/>
      <c r="L57" s="173"/>
      <c r="M57" s="174"/>
      <c r="S57" s="89" t="s">
        <v>31</v>
      </c>
      <c r="T57" s="84" t="s">
        <v>70</v>
      </c>
      <c r="U57" s="84" t="s">
        <v>33</v>
      </c>
      <c r="X57" s="175" t="str">
        <f>IF(AND(SUM($M$5=$M$10),SUM($T$63:$T$108)=0),"TEG JUSTE ET CONTRAT CONFORME",IF(AND(SUM($M$5&lt;&gt;$M$10),SUM($T$63:$T$108)=0),"TEG ERRONE ET CONTRAT CONFORME",IF(AND(SUM($M$5=$M$10),SUM($T$63:$T$108)&gt;0),"TEG JUSTE ET CONTRAT NON CONFORME",IF(AND(SUM($M$5&lt;&gt;$M$10),SUM($T$63:$T$108)&gt;0),"TEG ERRONE ET CONTRAT NON CONFORME",""))))</f>
        <v>TEG ERRONE ET CONTRAT NON CONFORME</v>
      </c>
      <c r="Y57" s="176"/>
      <c r="Z57" s="176"/>
      <c r="AA57" s="176"/>
      <c r="AB57" s="176"/>
      <c r="AC57" s="176"/>
      <c r="AD57" s="177"/>
    </row>
    <row r="58" spans="1:30" ht="14.25" customHeight="1" thickBot="1">
      <c r="E58" s="153"/>
      <c r="F58" s="178"/>
      <c r="G58" s="178"/>
      <c r="H58" s="178"/>
      <c r="I58" s="178"/>
      <c r="J58" s="178"/>
      <c r="S58" s="89" t="s">
        <v>31</v>
      </c>
      <c r="T58" s="84" t="s">
        <v>71</v>
      </c>
      <c r="U58" s="84" t="s">
        <v>33</v>
      </c>
      <c r="X58" s="179"/>
      <c r="Y58" s="180"/>
      <c r="Z58" s="180"/>
      <c r="AA58" s="180"/>
      <c r="AB58" s="180"/>
      <c r="AC58" s="180"/>
      <c r="AD58" s="181"/>
    </row>
    <row r="59" spans="1:30" ht="14.25" customHeight="1">
      <c r="E59" s="178"/>
      <c r="F59" s="178"/>
      <c r="G59" s="178"/>
      <c r="H59" s="178"/>
      <c r="I59" s="178"/>
      <c r="J59" s="178"/>
      <c r="S59" s="89" t="s">
        <v>31</v>
      </c>
      <c r="T59" s="84" t="s">
        <v>72</v>
      </c>
      <c r="U59" s="84" t="s">
        <v>33</v>
      </c>
    </row>
    <row r="60" spans="1:30" s="189" customFormat="1" ht="18" customHeight="1">
      <c r="A60" s="182"/>
      <c r="B60" s="183" t="str">
        <f>IF(A60="*","- Le T.E.G est supérieur au taux d'usure ","")</f>
        <v/>
      </c>
      <c r="C60" s="184"/>
      <c r="D60" s="185"/>
      <c r="E60" s="185"/>
      <c r="F60" s="185"/>
      <c r="G60" s="185"/>
      <c r="H60" s="185"/>
      <c r="I60" s="185"/>
      <c r="J60" s="185"/>
      <c r="K60" s="185"/>
      <c r="L60" s="185"/>
      <c r="M60" s="186"/>
      <c r="N60" s="187"/>
      <c r="O60" s="186"/>
      <c r="P60" s="188"/>
      <c r="Q60" s="188"/>
      <c r="S60" s="190" t="s">
        <v>31</v>
      </c>
      <c r="T60" s="191">
        <v>1</v>
      </c>
      <c r="U60" s="189" t="s">
        <v>33</v>
      </c>
    </row>
    <row r="61" spans="1:30" s="189" customFormat="1" ht="18" customHeight="1">
      <c r="A61" s="182" t="s">
        <v>29</v>
      </c>
      <c r="B61" s="183"/>
      <c r="C61" s="192"/>
      <c r="D61" s="186"/>
      <c r="E61" s="186"/>
      <c r="F61" s="186"/>
      <c r="G61" s="186"/>
      <c r="H61" s="186"/>
      <c r="I61" s="186"/>
      <c r="L61" s="188"/>
      <c r="M61" s="193"/>
      <c r="N61" s="194"/>
      <c r="O61" s="195"/>
      <c r="P61" s="188"/>
      <c r="Q61" s="188"/>
      <c r="S61" s="190" t="s">
        <v>39</v>
      </c>
      <c r="T61" s="191">
        <v>1</v>
      </c>
      <c r="U61" s="189" t="s">
        <v>41</v>
      </c>
    </row>
    <row r="62" spans="1:30" s="189" customFormat="1" ht="18" customHeight="1">
      <c r="A62" s="182"/>
      <c r="B62" s="183"/>
      <c r="C62" s="184"/>
      <c r="M62" s="191"/>
      <c r="N62" s="196"/>
      <c r="O62" s="191"/>
      <c r="S62" s="197"/>
      <c r="T62" s="191"/>
    </row>
    <row r="63" spans="1:30" s="189" customFormat="1" ht="18" customHeight="1">
      <c r="A63" s="182"/>
      <c r="B63" s="183"/>
      <c r="C63" s="184"/>
      <c r="M63" s="191"/>
      <c r="N63" s="196"/>
      <c r="O63" s="191"/>
      <c r="S63" s="197" t="s">
        <v>31</v>
      </c>
      <c r="T63" s="191">
        <v>1</v>
      </c>
      <c r="U63" s="189" t="s">
        <v>33</v>
      </c>
    </row>
    <row r="64" spans="1:30" s="189" customFormat="1" ht="18" customHeight="1">
      <c r="A64" s="182"/>
      <c r="B64" s="183"/>
      <c r="C64" s="184"/>
      <c r="D64" s="188"/>
      <c r="E64" s="188"/>
      <c r="F64" s="188"/>
      <c r="G64" s="188"/>
      <c r="H64" s="188"/>
      <c r="I64" s="188"/>
      <c r="J64" s="188"/>
      <c r="K64" s="188"/>
      <c r="L64" s="188"/>
      <c r="M64" s="188"/>
      <c r="N64" s="198"/>
      <c r="O64" s="195"/>
      <c r="P64" s="188"/>
      <c r="Q64" s="188"/>
      <c r="S64" s="190" t="s">
        <v>31</v>
      </c>
      <c r="T64" s="191">
        <v>1</v>
      </c>
      <c r="U64" s="189" t="s">
        <v>33</v>
      </c>
    </row>
    <row r="65" spans="1:21" s="189" customFormat="1" ht="18" customHeight="1">
      <c r="A65" s="182"/>
      <c r="B65" s="183"/>
      <c r="C65" s="184"/>
      <c r="D65" s="188"/>
      <c r="E65" s="188"/>
      <c r="F65" s="188"/>
      <c r="G65" s="188"/>
      <c r="H65" s="188"/>
      <c r="I65" s="188"/>
      <c r="J65" s="188"/>
      <c r="K65" s="188"/>
      <c r="L65" s="188"/>
      <c r="M65" s="188"/>
      <c r="N65" s="198"/>
      <c r="O65" s="195"/>
      <c r="P65" s="188"/>
      <c r="Q65" s="188"/>
      <c r="S65" s="190" t="s">
        <v>31</v>
      </c>
      <c r="T65" s="191">
        <v>1</v>
      </c>
      <c r="U65" s="189" t="s">
        <v>33</v>
      </c>
    </row>
    <row r="66" spans="1:21" s="189" customFormat="1" ht="18" customHeight="1">
      <c r="A66" s="182"/>
      <c r="B66" s="183"/>
      <c r="C66" s="184"/>
      <c r="D66" s="188"/>
      <c r="E66" s="188"/>
      <c r="F66" s="188"/>
      <c r="G66" s="188"/>
      <c r="H66" s="188"/>
      <c r="I66" s="188"/>
      <c r="J66" s="188"/>
      <c r="K66" s="188"/>
      <c r="L66" s="188"/>
      <c r="M66" s="188"/>
      <c r="N66" s="198"/>
      <c r="O66" s="195"/>
      <c r="P66" s="188"/>
      <c r="Q66" s="188"/>
      <c r="S66" s="190"/>
      <c r="T66" s="191"/>
    </row>
    <row r="67" spans="1:21" s="189" customFormat="1" ht="18" customHeight="1">
      <c r="A67" s="182"/>
      <c r="B67" s="183"/>
      <c r="C67" s="184"/>
      <c r="D67" s="188"/>
      <c r="E67" s="188"/>
      <c r="F67" s="188"/>
      <c r="G67" s="188"/>
      <c r="H67" s="188"/>
      <c r="I67" s="188"/>
      <c r="J67" s="188"/>
      <c r="K67" s="188"/>
      <c r="L67" s="188"/>
      <c r="M67" s="188"/>
      <c r="N67" s="198"/>
      <c r="O67" s="195"/>
      <c r="P67" s="188"/>
      <c r="Q67" s="188"/>
      <c r="S67" s="190" t="s">
        <v>31</v>
      </c>
      <c r="T67" s="191">
        <v>1</v>
      </c>
      <c r="U67" s="189" t="s">
        <v>33</v>
      </c>
    </row>
    <row r="68" spans="1:21" s="189" customFormat="1" ht="18" customHeight="1">
      <c r="A68" s="182"/>
      <c r="B68" s="183"/>
      <c r="C68" s="184"/>
      <c r="D68" s="188"/>
      <c r="E68" s="188"/>
      <c r="F68" s="188"/>
      <c r="G68" s="188"/>
      <c r="H68" s="188"/>
      <c r="I68" s="188"/>
      <c r="J68" s="188"/>
      <c r="K68" s="188"/>
      <c r="L68" s="188"/>
      <c r="M68" s="188"/>
      <c r="N68" s="198"/>
      <c r="O68" s="195"/>
      <c r="P68" s="188"/>
      <c r="Q68" s="188"/>
      <c r="S68" s="190" t="s">
        <v>31</v>
      </c>
      <c r="T68" s="191">
        <v>1</v>
      </c>
      <c r="U68" s="189" t="s">
        <v>33</v>
      </c>
    </row>
    <row r="69" spans="1:21" s="189" customFormat="1" ht="18" customHeight="1">
      <c r="A69" s="182"/>
      <c r="B69" s="183"/>
      <c r="C69" s="184"/>
      <c r="D69" s="188"/>
      <c r="E69" s="188"/>
      <c r="F69" s="188"/>
      <c r="G69" s="188"/>
      <c r="H69" s="188"/>
      <c r="I69" s="188"/>
      <c r="J69" s="188"/>
      <c r="K69" s="188"/>
      <c r="L69" s="188"/>
      <c r="M69" s="188"/>
      <c r="N69" s="198"/>
      <c r="O69" s="195"/>
      <c r="P69" s="188"/>
      <c r="Q69" s="188"/>
      <c r="S69" s="190"/>
      <c r="T69" s="191"/>
    </row>
    <row r="70" spans="1:21" s="189" customFormat="1" ht="18" customHeight="1">
      <c r="A70" s="182"/>
      <c r="B70" s="183"/>
      <c r="C70" s="184"/>
      <c r="D70" s="188"/>
      <c r="E70" s="188"/>
      <c r="F70" s="188"/>
      <c r="G70" s="188"/>
      <c r="H70" s="188"/>
      <c r="I70" s="188"/>
      <c r="J70" s="188"/>
      <c r="K70" s="188"/>
      <c r="L70" s="188"/>
      <c r="M70" s="188"/>
      <c r="N70" s="198"/>
      <c r="O70" s="195"/>
      <c r="P70" s="188"/>
      <c r="Q70" s="188"/>
      <c r="S70" s="190" t="s">
        <v>31</v>
      </c>
      <c r="T70" s="191">
        <v>1</v>
      </c>
      <c r="U70" s="189" t="s">
        <v>33</v>
      </c>
    </row>
    <row r="71" spans="1:21" s="189" customFormat="1" ht="18" customHeight="1">
      <c r="A71" s="182"/>
      <c r="B71" s="183"/>
      <c r="C71" s="184"/>
      <c r="D71" s="188"/>
      <c r="E71" s="188"/>
      <c r="F71" s="188"/>
      <c r="G71" s="188"/>
      <c r="H71" s="188"/>
      <c r="I71" s="188"/>
      <c r="J71" s="188"/>
      <c r="K71" s="188"/>
      <c r="L71" s="188"/>
      <c r="M71" s="188"/>
      <c r="N71" s="198"/>
      <c r="O71" s="195"/>
      <c r="P71" s="188"/>
      <c r="Q71" s="188"/>
      <c r="S71" s="190"/>
      <c r="T71" s="191"/>
    </row>
    <row r="72" spans="1:21" s="189" customFormat="1" ht="18" customHeight="1">
      <c r="A72" s="182"/>
      <c r="B72" s="183"/>
      <c r="C72" s="184"/>
      <c r="D72" s="188"/>
      <c r="E72" s="188"/>
      <c r="F72" s="188"/>
      <c r="G72" s="188"/>
      <c r="H72" s="188"/>
      <c r="I72" s="188"/>
      <c r="J72" s="188"/>
      <c r="K72" s="188"/>
      <c r="L72" s="188"/>
      <c r="M72" s="188"/>
      <c r="N72" s="198"/>
      <c r="O72" s="195"/>
      <c r="P72" s="188"/>
      <c r="Q72" s="188"/>
      <c r="S72" s="190" t="s">
        <v>31</v>
      </c>
      <c r="T72" s="191">
        <v>1</v>
      </c>
      <c r="U72" s="189" t="s">
        <v>33</v>
      </c>
    </row>
    <row r="73" spans="1:21" s="189" customFormat="1" ht="18" customHeight="1">
      <c r="A73" s="182"/>
      <c r="B73" s="183"/>
      <c r="C73" s="184"/>
      <c r="D73" s="188"/>
      <c r="E73" s="188"/>
      <c r="F73" s="188"/>
      <c r="G73" s="188"/>
      <c r="H73" s="188"/>
      <c r="I73" s="188"/>
      <c r="J73" s="188"/>
      <c r="K73" s="188"/>
      <c r="L73" s="188"/>
      <c r="M73" s="188"/>
      <c r="N73" s="198"/>
      <c r="O73" s="195"/>
      <c r="P73" s="188"/>
      <c r="Q73" s="188"/>
      <c r="S73" s="190"/>
      <c r="T73" s="191"/>
    </row>
    <row r="74" spans="1:21" s="189" customFormat="1" ht="18" customHeight="1">
      <c r="A74" s="182"/>
      <c r="B74" s="183"/>
      <c r="C74" s="184"/>
      <c r="D74" s="188"/>
      <c r="E74" s="188"/>
      <c r="F74" s="188"/>
      <c r="G74" s="188"/>
      <c r="H74" s="188"/>
      <c r="I74" s="188"/>
      <c r="J74" s="188"/>
      <c r="K74" s="188"/>
      <c r="L74" s="188"/>
      <c r="M74" s="188"/>
      <c r="N74" s="198"/>
      <c r="O74" s="195"/>
      <c r="P74" s="188"/>
      <c r="Q74" s="188"/>
      <c r="S74" s="190" t="s">
        <v>31</v>
      </c>
      <c r="T74" s="191">
        <v>1</v>
      </c>
      <c r="U74" s="189" t="s">
        <v>33</v>
      </c>
    </row>
    <row r="75" spans="1:21" s="189" customFormat="1" ht="18" customHeight="1">
      <c r="A75" s="182"/>
      <c r="B75" s="183"/>
      <c r="C75" s="184"/>
      <c r="D75" s="188"/>
      <c r="E75" s="188"/>
      <c r="F75" s="188"/>
      <c r="G75" s="188"/>
      <c r="H75" s="188"/>
      <c r="I75" s="188"/>
      <c r="J75" s="188"/>
      <c r="K75" s="188"/>
      <c r="L75" s="188"/>
      <c r="M75" s="188"/>
      <c r="N75" s="198"/>
      <c r="O75" s="195"/>
      <c r="P75" s="188"/>
      <c r="Q75" s="188"/>
      <c r="S75" s="190"/>
      <c r="T75" s="191"/>
    </row>
    <row r="76" spans="1:21" s="189" customFormat="1" ht="18" customHeight="1">
      <c r="A76" s="182" t="s">
        <v>29</v>
      </c>
      <c r="B76" s="183"/>
      <c r="C76" s="184"/>
      <c r="D76" s="188"/>
      <c r="E76" s="188"/>
      <c r="F76" s="188"/>
      <c r="G76" s="188"/>
      <c r="H76" s="188"/>
      <c r="I76" s="188"/>
      <c r="J76" s="188"/>
      <c r="K76" s="188"/>
      <c r="L76" s="188"/>
      <c r="M76" s="188"/>
      <c r="N76" s="198"/>
      <c r="O76" s="195"/>
      <c r="P76" s="188"/>
      <c r="Q76" s="188"/>
      <c r="S76" s="190" t="s">
        <v>39</v>
      </c>
      <c r="T76" s="191">
        <v>1</v>
      </c>
      <c r="U76" s="189" t="s">
        <v>41</v>
      </c>
    </row>
    <row r="77" spans="1:21" s="189" customFormat="1" ht="18" customHeight="1">
      <c r="A77" s="182"/>
      <c r="B77" s="183"/>
      <c r="C77" s="184"/>
      <c r="D77" s="188"/>
      <c r="E77" s="188"/>
      <c r="F77" s="188"/>
      <c r="G77" s="188"/>
      <c r="H77" s="188"/>
      <c r="I77" s="188"/>
      <c r="J77" s="188"/>
      <c r="K77" s="188"/>
      <c r="L77" s="188"/>
      <c r="M77" s="188"/>
      <c r="N77" s="198"/>
      <c r="O77" s="195"/>
      <c r="P77" s="188"/>
      <c r="Q77" s="188"/>
      <c r="S77" s="190"/>
      <c r="T77" s="191"/>
    </row>
    <row r="78" spans="1:21" s="189" customFormat="1" ht="18" customHeight="1">
      <c r="A78" s="182"/>
      <c r="B78" s="183"/>
      <c r="C78" s="184"/>
      <c r="D78" s="188"/>
      <c r="E78" s="188"/>
      <c r="F78" s="188"/>
      <c r="G78" s="188"/>
      <c r="H78" s="188"/>
      <c r="I78" s="188"/>
      <c r="J78" s="188"/>
      <c r="K78" s="188"/>
      <c r="L78" s="188"/>
      <c r="M78" s="188"/>
      <c r="N78" s="199"/>
      <c r="O78" s="195"/>
      <c r="P78" s="188"/>
      <c r="Q78" s="188"/>
      <c r="S78" s="190" t="s">
        <v>31</v>
      </c>
      <c r="T78" s="191">
        <v>1</v>
      </c>
      <c r="U78" s="189" t="s">
        <v>33</v>
      </c>
    </row>
    <row r="79" spans="1:21" s="189" customFormat="1" ht="18" customHeight="1">
      <c r="A79" s="182"/>
      <c r="B79" s="183"/>
      <c r="C79" s="184"/>
      <c r="D79" s="188"/>
      <c r="E79" s="188"/>
      <c r="F79" s="188"/>
      <c r="G79" s="188"/>
      <c r="H79" s="188"/>
      <c r="I79" s="188"/>
      <c r="J79" s="188"/>
      <c r="K79" s="188"/>
      <c r="L79" s="188"/>
      <c r="M79" s="188"/>
      <c r="N79" s="198"/>
      <c r="O79" s="195"/>
      <c r="P79" s="188"/>
      <c r="Q79" s="188"/>
      <c r="S79" s="190" t="s">
        <v>31</v>
      </c>
      <c r="T79" s="191">
        <v>1</v>
      </c>
      <c r="U79" s="189" t="s">
        <v>33</v>
      </c>
    </row>
    <row r="80" spans="1:21" s="189" customFormat="1" ht="18" customHeight="1">
      <c r="A80" s="182"/>
      <c r="B80" s="183" t="str">
        <f>IF(A80="*","- La banque met l'emprunteur dans l'obligation d'ouvrir un compte afin de domicilier ses revenus. Elle est dans une clause abusive","")</f>
        <v/>
      </c>
      <c r="C80" s="184"/>
      <c r="D80" s="188"/>
      <c r="E80" s="188"/>
      <c r="F80" s="188"/>
      <c r="G80" s="188"/>
      <c r="H80" s="188"/>
      <c r="I80" s="188"/>
      <c r="J80" s="188"/>
      <c r="K80" s="188"/>
      <c r="L80" s="188"/>
      <c r="M80" s="188"/>
      <c r="N80" s="198"/>
      <c r="O80" s="195"/>
      <c r="P80" s="188"/>
      <c r="Q80" s="188"/>
      <c r="S80" s="190" t="s">
        <v>31</v>
      </c>
      <c r="T80" s="191">
        <v>1</v>
      </c>
      <c r="U80" s="189" t="s">
        <v>33</v>
      </c>
    </row>
    <row r="81" spans="1:21" s="189" customFormat="1" ht="18" customHeight="1">
      <c r="A81" s="182"/>
      <c r="B81" s="183" t="str">
        <f>IF(A80="*","(B.O.C.C du 30/9/2004), et n'a pas précisé sur le contrat de prêt que le client bénéficiait  d'un taux individualisé.","")</f>
        <v/>
      </c>
      <c r="C81" s="184"/>
      <c r="D81" s="188"/>
      <c r="E81" s="188"/>
      <c r="F81" s="188"/>
      <c r="G81" s="188"/>
      <c r="H81" s="188"/>
      <c r="I81" s="188"/>
      <c r="J81" s="188"/>
      <c r="K81" s="188"/>
      <c r="L81" s="188"/>
      <c r="M81" s="188"/>
      <c r="N81" s="198"/>
      <c r="O81" s="195"/>
      <c r="P81" s="188"/>
      <c r="Q81" s="188"/>
      <c r="S81" s="190"/>
      <c r="T81" s="191"/>
    </row>
    <row r="82" spans="1:21" s="189" customFormat="1" ht="18" customHeight="1">
      <c r="A82" s="182"/>
      <c r="B82" s="183" t="str">
        <f>IF(A82="*","- La banque a imposé un contrat incendie à l'emprunteur, le montant des primes n'étant peut être pas connues lors de l'offre de ","")</f>
        <v/>
      </c>
      <c r="C82" s="184"/>
      <c r="D82" s="188"/>
      <c r="E82" s="188"/>
      <c r="F82" s="188"/>
      <c r="G82" s="188"/>
      <c r="H82" s="188"/>
      <c r="I82" s="188"/>
      <c r="J82" s="188"/>
      <c r="K82" s="188"/>
      <c r="L82" s="188"/>
      <c r="M82" s="188"/>
      <c r="N82" s="198"/>
      <c r="O82" s="195"/>
      <c r="P82" s="188"/>
      <c r="Q82" s="188"/>
      <c r="S82" s="190" t="s">
        <v>31</v>
      </c>
      <c r="T82" s="191">
        <v>1</v>
      </c>
      <c r="U82" s="189" t="s">
        <v>33</v>
      </c>
    </row>
    <row r="83" spans="1:21" s="189" customFormat="1" ht="18" customHeight="1">
      <c r="A83" s="182"/>
      <c r="B83" s="183" t="str">
        <f>IF(A82="*","prêt, il incombe à la banque de s'informer auprès de l'emprunteur du coût de celle-ci avant de procéder à la détermination du TEG.","")</f>
        <v/>
      </c>
      <c r="C83" s="184"/>
      <c r="D83" s="188"/>
      <c r="E83" s="188"/>
      <c r="F83" s="188"/>
      <c r="G83" s="188"/>
      <c r="H83" s="188"/>
      <c r="I83" s="188"/>
      <c r="J83" s="188"/>
      <c r="K83" s="188"/>
      <c r="L83" s="188"/>
      <c r="M83" s="188"/>
      <c r="N83" s="198"/>
      <c r="O83" s="195"/>
      <c r="P83" s="188"/>
      <c r="Q83" s="188"/>
      <c r="S83" s="190"/>
      <c r="T83" s="191"/>
    </row>
    <row r="84" spans="1:21" s="189" customFormat="1" ht="18" customHeight="1">
      <c r="A84" s="182"/>
      <c r="B84" s="183" t="str">
        <f>IF(A82="*","(Ces primes doivent être intégrées au TEG. Cas. Civ 13/11/2008 pourvoi n° 07-17737)","")</f>
        <v/>
      </c>
      <c r="C84" s="184"/>
      <c r="D84" s="188"/>
      <c r="E84" s="188"/>
      <c r="F84" s="188"/>
      <c r="G84" s="188"/>
      <c r="H84" s="188"/>
      <c r="I84" s="188"/>
      <c r="J84" s="188"/>
      <c r="K84" s="188"/>
      <c r="L84" s="188"/>
      <c r="M84" s="188"/>
      <c r="N84" s="198"/>
      <c r="O84" s="195"/>
      <c r="P84" s="188"/>
      <c r="Q84" s="188"/>
      <c r="S84" s="190"/>
      <c r="T84" s="191"/>
    </row>
    <row r="85" spans="1:21" s="189" customFormat="1" ht="18" customHeight="1">
      <c r="A85" s="182"/>
      <c r="B85" s="183" t="str">
        <f>IF(A85="*","- Le TEG n'intègre pas les frais résultant de l'exigence de garanties notariées (TGI Versailles 7/5/2012). Le préteur a toujours la ","")</f>
        <v/>
      </c>
      <c r="C85" s="184"/>
      <c r="D85" s="188"/>
      <c r="E85" s="188"/>
      <c r="F85" s="188"/>
      <c r="G85" s="188"/>
      <c r="H85" s="188"/>
      <c r="I85" s="188"/>
      <c r="J85" s="188"/>
      <c r="K85" s="188"/>
      <c r="L85" s="188"/>
      <c r="M85" s="188"/>
      <c r="N85" s="198"/>
      <c r="O85" s="195"/>
      <c r="P85" s="195"/>
      <c r="Q85" s="188"/>
      <c r="S85" s="190" t="s">
        <v>31</v>
      </c>
      <c r="T85" s="191">
        <v>1</v>
      </c>
      <c r="U85" s="189" t="s">
        <v>33</v>
      </c>
    </row>
    <row r="86" spans="1:21" s="189" customFormat="1" ht="18" customHeight="1">
      <c r="A86" s="182"/>
      <c r="B86" s="183" t="str">
        <f>IF(A85="*","possibilité d'intéroger le Notaire ou d'intégrer les barèmes des Notaires afin de déterminer ces coûts.","")</f>
        <v/>
      </c>
      <c r="C86" s="184"/>
      <c r="D86" s="188"/>
      <c r="E86" s="188"/>
      <c r="F86" s="188"/>
      <c r="G86" s="188"/>
      <c r="H86" s="188"/>
      <c r="I86" s="188"/>
      <c r="J86" s="188"/>
      <c r="K86" s="188"/>
      <c r="L86" s="188"/>
      <c r="M86" s="188"/>
      <c r="N86" s="198"/>
      <c r="O86" s="195"/>
      <c r="P86" s="195"/>
      <c r="Q86" s="188"/>
      <c r="S86" s="190"/>
      <c r="T86" s="191"/>
    </row>
    <row r="87" spans="1:21" s="189" customFormat="1" ht="18" customHeight="1">
      <c r="A87" s="182"/>
      <c r="B87" s="183" t="str">
        <f>IF(A85="*","(Cass. Civ. 30/03/2005 - pourvoi n° 02-11171 - Cass.Civ. 14/2/2008 - pourvoi n°06-17205) - Cass. Civ. 1ère 18/2/2009 ) ","")</f>
        <v/>
      </c>
      <c r="C87" s="184"/>
      <c r="D87" s="188"/>
      <c r="E87" s="188"/>
      <c r="F87" s="188"/>
      <c r="G87" s="188"/>
      <c r="H87" s="188"/>
      <c r="I87" s="188"/>
      <c r="J87" s="188"/>
      <c r="K87" s="188"/>
      <c r="L87" s="188"/>
      <c r="M87" s="188"/>
      <c r="N87" s="198"/>
      <c r="O87" s="195"/>
      <c r="P87" s="195"/>
      <c r="Q87" s="188"/>
      <c r="S87" s="200"/>
      <c r="T87" s="191"/>
    </row>
    <row r="88" spans="1:21" s="189" customFormat="1" ht="18" customHeight="1">
      <c r="A88" s="182"/>
      <c r="B88" s="183" t="str">
        <f>IF(A85="*","pourvoi n° 5-16774). C'est à la Banque qu'il incombe de rapporter la preuve des circonstances qui ne permettaient pas de","" )</f>
        <v/>
      </c>
      <c r="C88" s="184"/>
      <c r="D88" s="188"/>
      <c r="E88" s="188"/>
      <c r="F88" s="188"/>
      <c r="G88" s="188"/>
      <c r="H88" s="188"/>
      <c r="I88" s="188"/>
      <c r="J88" s="188"/>
      <c r="K88" s="188"/>
      <c r="L88" s="188"/>
      <c r="M88" s="188"/>
      <c r="N88" s="198"/>
      <c r="O88" s="195"/>
      <c r="P88" s="195"/>
      <c r="Q88" s="188"/>
      <c r="S88" s="200"/>
      <c r="T88" s="191"/>
    </row>
    <row r="89" spans="1:21" s="189" customFormat="1" ht="18" customHeight="1">
      <c r="A89" s="182"/>
      <c r="B89" s="183" t="str">
        <f>IF(A85="*"," déterminer avec précision le coût des émoluments tarifés du Notaire chargé d'établir l'acte de prêt assorti d'une garantie ","")</f>
        <v/>
      </c>
      <c r="C89" s="184"/>
      <c r="D89" s="188"/>
      <c r="E89" s="188"/>
      <c r="F89" s="188"/>
      <c r="G89" s="188"/>
      <c r="H89" s="188"/>
      <c r="I89" s="188"/>
      <c r="J89" s="188"/>
      <c r="K89" s="188"/>
      <c r="L89" s="188"/>
      <c r="M89" s="188"/>
      <c r="N89" s="198"/>
      <c r="O89" s="195"/>
      <c r="P89" s="188"/>
      <c r="Q89" s="188"/>
      <c r="S89" s="200"/>
      <c r="T89" s="191"/>
    </row>
    <row r="90" spans="1:21" s="189" customFormat="1" ht="18" customHeight="1">
      <c r="A90" s="182"/>
      <c r="B90" s="183" t="str">
        <f>IF(A85="*","hypothécaire, ce qu'elle ne fait pas, se bornant à se prévaloir de la mention de l'offre au terme de laquelle cette charge ne pouvait ","")</f>
        <v/>
      </c>
      <c r="C90" s="184"/>
      <c r="D90" s="188"/>
      <c r="E90" s="188"/>
      <c r="F90" s="188"/>
      <c r="G90" s="188"/>
      <c r="H90" s="188"/>
      <c r="I90" s="188"/>
      <c r="J90" s="188"/>
      <c r="K90" s="188"/>
      <c r="L90" s="188"/>
      <c r="M90" s="188"/>
      <c r="N90" s="198"/>
      <c r="O90" s="195"/>
      <c r="P90" s="188"/>
      <c r="Q90" s="188"/>
      <c r="S90" s="200"/>
      <c r="T90" s="191"/>
    </row>
    <row r="91" spans="1:21" s="189" customFormat="1" ht="18" customHeight="1">
      <c r="A91" s="182"/>
      <c r="B91" s="189" t="str">
        <f>IF(A85="*","être déterminée avec exactitude. Or, il est acquis qu'à la date de l'acte Notarié, les frais de Notaire et d'inscription","")</f>
        <v/>
      </c>
      <c r="E91" s="188"/>
      <c r="F91" s="188"/>
      <c r="G91" s="188"/>
      <c r="H91" s="188"/>
      <c r="I91" s="188"/>
      <c r="J91" s="188"/>
      <c r="K91" s="188"/>
      <c r="L91" s="188"/>
      <c r="M91" s="188"/>
      <c r="N91" s="198"/>
      <c r="O91" s="195"/>
      <c r="P91" s="188"/>
      <c r="Q91" s="188"/>
      <c r="S91" s="200"/>
      <c r="T91" s="191"/>
    </row>
    <row r="92" spans="1:21" s="189" customFormat="1" ht="18" customHeight="1">
      <c r="A92" s="182"/>
      <c r="B92" s="183" t="str">
        <f>IF(A85="*","hypothécaire étaient déterminables et devaient être donc compris dans le TEG. Il s'ensuit que le TEG mentionné dans l'acte de","")</f>
        <v/>
      </c>
      <c r="C92" s="184"/>
      <c r="D92" s="188"/>
      <c r="E92" s="188"/>
      <c r="F92" s="188"/>
      <c r="G92" s="188"/>
      <c r="H92" s="188"/>
      <c r="I92" s="188"/>
      <c r="J92" s="188"/>
      <c r="K92" s="188"/>
      <c r="L92" s="188"/>
      <c r="M92" s="188"/>
      <c r="N92" s="198"/>
      <c r="O92" s="195"/>
      <c r="P92" s="188"/>
      <c r="Q92" s="188"/>
      <c r="S92" s="200"/>
      <c r="T92" s="191"/>
    </row>
    <row r="93" spans="1:21" s="189" customFormat="1" ht="18" customHeight="1">
      <c r="A93" s="182"/>
      <c r="B93" s="183" t="str">
        <f>IF(A85="*","prêt qui ne prend pas en compte les frais d'acte et de garantie est irrégulier (Jugement TGI Versailles 7/5/2012)","")</f>
        <v/>
      </c>
      <c r="C93" s="184"/>
      <c r="D93" s="188"/>
      <c r="E93" s="188"/>
      <c r="F93" s="188"/>
      <c r="G93" s="188"/>
      <c r="H93" s="188"/>
      <c r="I93" s="188"/>
      <c r="J93" s="188"/>
      <c r="K93" s="188"/>
      <c r="L93" s="188"/>
      <c r="M93" s="188"/>
      <c r="N93" s="198"/>
      <c r="O93" s="195"/>
      <c r="P93" s="188"/>
      <c r="Q93" s="188"/>
      <c r="S93" s="200"/>
      <c r="T93" s="191"/>
    </row>
    <row r="94" spans="1:21" s="189" customFormat="1" ht="18" customHeight="1">
      <c r="A94" s="182"/>
      <c r="B94" s="183" t="str">
        <f>IF(A94="*","- La banque n'a pas intégré dans le TEG les frais de garantie caution mutuelle ,  ces frais doivent etre pris en compte dans le calcul","")</f>
        <v/>
      </c>
      <c r="C94" s="184"/>
      <c r="D94" s="188"/>
      <c r="E94" s="188"/>
      <c r="F94" s="188"/>
      <c r="G94" s="188"/>
      <c r="H94" s="188"/>
      <c r="I94" s="188"/>
      <c r="J94" s="188"/>
      <c r="K94" s="188"/>
      <c r="L94" s="188"/>
      <c r="M94" s="188"/>
      <c r="N94" s="198"/>
      <c r="O94" s="195"/>
      <c r="P94" s="188"/>
      <c r="Q94" s="188"/>
      <c r="S94" s="190" t="s">
        <v>31</v>
      </c>
      <c r="T94" s="191">
        <v>1</v>
      </c>
      <c r="U94" s="189" t="s">
        <v>33</v>
      </c>
    </row>
    <row r="95" spans="1:21" s="189" customFormat="1" ht="18" customHeight="1">
      <c r="A95" s="182"/>
      <c r="B95" s="183" t="str">
        <f>IF(A94="*","du TEG (Cass.Civ. 1ère 09/12/2010 - pourvoi n°09-14977)","")</f>
        <v/>
      </c>
      <c r="C95" s="184"/>
      <c r="D95" s="188"/>
      <c r="E95" s="188"/>
      <c r="F95" s="188"/>
      <c r="G95" s="188"/>
      <c r="H95" s="188"/>
      <c r="I95" s="188"/>
      <c r="J95" s="188"/>
      <c r="K95" s="188"/>
      <c r="L95" s="188"/>
      <c r="M95" s="188"/>
      <c r="N95" s="198"/>
      <c r="O95" s="195"/>
      <c r="P95" s="188"/>
      <c r="Q95" s="188"/>
      <c r="S95" s="190"/>
      <c r="T95" s="191"/>
    </row>
    <row r="96" spans="1:21" s="189" customFormat="1" ht="18" customHeight="1">
      <c r="A96" s="182"/>
      <c r="B96" s="183" t="str">
        <f>IF(A96="*","- La banque a imposée une souscription de parts sociales. (C'est un titre qui représente une fraction du capital social d'une coopérative,","")</f>
        <v/>
      </c>
      <c r="C96" s="184"/>
      <c r="D96" s="188"/>
      <c r="E96" s="188"/>
      <c r="F96" s="188"/>
      <c r="G96" s="188"/>
      <c r="H96" s="188"/>
      <c r="I96" s="188"/>
      <c r="J96" s="188"/>
      <c r="K96" s="188"/>
      <c r="L96" s="188"/>
      <c r="M96" s="188"/>
      <c r="N96" s="198"/>
      <c r="O96" s="195"/>
      <c r="P96" s="188"/>
      <c r="Q96" s="188"/>
      <c r="S96" s="190" t="s">
        <v>31</v>
      </c>
      <c r="T96" s="191">
        <v>1</v>
      </c>
      <c r="U96" s="189" t="s">
        <v>33</v>
      </c>
    </row>
    <row r="97" spans="1:21" s="189" customFormat="1" ht="18" customHeight="1">
      <c r="A97" s="182"/>
      <c r="B97" s="183" t="str">
        <f>IF(A96="*","l'emprunteur devient donc sociétaire de la banque). Dans un arret du 9/12/2010, la première chambre de la cour de cassation a cassé","")</f>
        <v/>
      </c>
      <c r="C97" s="184"/>
      <c r="D97" s="188"/>
      <c r="E97" s="188"/>
      <c r="F97" s="188"/>
      <c r="G97" s="188"/>
      <c r="H97" s="188"/>
      <c r="I97" s="188"/>
      <c r="J97" s="188"/>
      <c r="K97" s="188"/>
      <c r="L97" s="188"/>
      <c r="M97" s="188"/>
      <c r="N97" s="198"/>
      <c r="O97" s="195"/>
      <c r="P97" s="188"/>
      <c r="Q97" s="188"/>
      <c r="S97" s="190"/>
      <c r="T97" s="191"/>
    </row>
    <row r="98" spans="1:21" s="189" customFormat="1" ht="18" customHeight="1">
      <c r="A98" s="182"/>
      <c r="B98" s="183" t="str">
        <f>IF(A96="*","et annulé le jugement. La cour a considéré que la souscription de parts sociales avait été imposée par la banque comme une condition","")</f>
        <v/>
      </c>
      <c r="C98" s="184"/>
      <c r="D98" s="188"/>
      <c r="E98" s="188"/>
      <c r="F98" s="188"/>
      <c r="G98" s="188"/>
      <c r="H98" s="188"/>
      <c r="I98" s="188"/>
      <c r="J98" s="188"/>
      <c r="K98" s="188"/>
      <c r="L98" s="188"/>
      <c r="M98" s="188"/>
      <c r="N98" s="198"/>
      <c r="O98" s="195"/>
      <c r="P98" s="188"/>
      <c r="Q98" s="188"/>
      <c r="S98" s="190"/>
      <c r="T98" s="191"/>
    </row>
    <row r="99" spans="1:21" s="189" customFormat="1" ht="18" customHeight="1">
      <c r="A99" s="182"/>
      <c r="B99" s="183" t="str">
        <f>IF(A96="*"," d'octroi du prêt. Une telle souscription constitue alors des frais entrant dans la détermination du TEG, en application de l'article L313-1 ","")</f>
        <v/>
      </c>
      <c r="C99" s="184"/>
      <c r="D99" s="188"/>
      <c r="E99" s="188"/>
      <c r="F99" s="188"/>
      <c r="G99" s="188"/>
      <c r="H99" s="188"/>
      <c r="I99" s="188"/>
      <c r="J99" s="188"/>
      <c r="K99" s="188"/>
      <c r="L99" s="188"/>
      <c r="M99" s="188"/>
      <c r="N99" s="198"/>
      <c r="O99" s="195"/>
      <c r="P99" s="188"/>
      <c r="Q99" s="188"/>
      <c r="S99" s="190"/>
      <c r="T99" s="191"/>
    </row>
    <row r="100" spans="1:21" s="189" customFormat="1" ht="18" customHeight="1">
      <c r="A100" s="182"/>
      <c r="B100" s="183" t="str">
        <f>IF(A96="*","du code de la consommation.","")</f>
        <v/>
      </c>
      <c r="C100" s="184"/>
      <c r="D100" s="188"/>
      <c r="E100" s="188"/>
      <c r="F100" s="188"/>
      <c r="G100" s="188"/>
      <c r="H100" s="188"/>
      <c r="I100" s="188"/>
      <c r="J100" s="188"/>
      <c r="K100" s="188"/>
      <c r="L100" s="188"/>
      <c r="M100" s="188"/>
      <c r="N100" s="198"/>
      <c r="O100" s="195"/>
      <c r="P100" s="188"/>
      <c r="Q100" s="188"/>
      <c r="S100" s="190"/>
      <c r="T100" s="191"/>
    </row>
    <row r="101" spans="1:21" s="189" customFormat="1" ht="18" customHeight="1">
      <c r="A101" s="182" t="s">
        <v>29</v>
      </c>
      <c r="B101" s="183" t="str">
        <f>IF(A101="*","- Il n'est pas précisé que le compte bancaire sur lequel doivent être prélevées les mensualités avait été ouvert avant l'octroi du prêt, il n'en reste ","")</f>
        <v xml:space="preserve">- Il n'est pas précisé que le compte bancaire sur lequel doivent être prélevées les mensualités avait été ouvert avant l'octroi du prêt, il n'en reste </v>
      </c>
      <c r="C101" s="192"/>
      <c r="D101" s="186"/>
      <c r="E101" s="186"/>
      <c r="F101" s="186"/>
      <c r="G101" s="186"/>
      <c r="H101" s="186"/>
      <c r="I101" s="186"/>
      <c r="L101" s="188"/>
      <c r="M101" s="193"/>
      <c r="N101" s="194"/>
      <c r="O101" s="195"/>
      <c r="P101" s="188"/>
      <c r="Q101" s="188"/>
      <c r="S101" s="190" t="s">
        <v>39</v>
      </c>
      <c r="T101" s="191">
        <v>1</v>
      </c>
      <c r="U101" s="189" t="s">
        <v>41</v>
      </c>
    </row>
    <row r="102" spans="1:21" ht="18" customHeight="1">
      <c r="B102" s="183" t="str">
        <f>IF(A101="*","pas moins que l'existence de ce dernier devenait obligatoire, ce qui imposait donc d'indispensables frais non intégrés dans le TEG","")</f>
        <v>pas moins que l'existence de ce dernier devenait obligatoire, ce qui imposait donc d'indispensables frais non intégrés dans le TEG</v>
      </c>
    </row>
    <row r="103" spans="1:21" s="189" customFormat="1" ht="18" customHeight="1">
      <c r="A103" s="182"/>
      <c r="B103" s="183" t="str">
        <f>IF(A103="*","- La banque n'a pas tenu compte des frais de forçage, ayant accordé un dépassement, en l'honorant, elle accordait un nouveau crédit au","")</f>
        <v/>
      </c>
      <c r="C103" s="201"/>
      <c r="D103" s="202"/>
      <c r="E103" s="202"/>
      <c r="F103" s="202"/>
      <c r="G103" s="202"/>
      <c r="H103" s="202"/>
      <c r="I103" s="202"/>
      <c r="J103" s="202"/>
      <c r="K103" s="202"/>
      <c r="L103" s="202"/>
      <c r="M103" s="202"/>
      <c r="N103" s="203"/>
      <c r="O103" s="202"/>
      <c r="S103" s="190" t="s">
        <v>31</v>
      </c>
      <c r="T103" s="191">
        <v>1</v>
      </c>
      <c r="U103" s="189" t="s">
        <v>33</v>
      </c>
    </row>
    <row r="104" spans="1:21" s="189" customFormat="1" ht="18" customHeight="1">
      <c r="A104" s="182"/>
      <c r="B104" s="183" t="str">
        <f>IF(A103="*","au client. Les frais de forçage sont alors un élément du prêt et doivent figurer dans le TEG. La loi considère que le découvert bancaire","")</f>
        <v/>
      </c>
      <c r="C104" s="184"/>
      <c r="M104" s="191"/>
      <c r="N104" s="196"/>
      <c r="O104" s="191"/>
      <c r="S104" s="190"/>
      <c r="T104" s="191"/>
    </row>
    <row r="105" spans="1:21" s="189" customFormat="1" ht="18" customHeight="1">
      <c r="A105" s="182"/>
      <c r="B105" s="183" t="str">
        <f>IF(A103="*","(autorisé ou non) de même que la facilité de caisse doit être assimilée à une opération de crédit","")</f>
        <v/>
      </c>
      <c r="C105" s="184"/>
      <c r="M105" s="191"/>
      <c r="N105" s="196"/>
      <c r="O105" s="191"/>
      <c r="S105" s="190"/>
      <c r="T105" s="191"/>
    </row>
    <row r="106" spans="1:21" s="189" customFormat="1" ht="18" customHeight="1">
      <c r="A106" s="182"/>
      <c r="B106" s="183" t="str">
        <f>IF(A106="*","- Lorsqu'il y a une assurance externe et que celle-ci est une condition d'octroi du prêt, il appartient à la banque de se renseigner sur le coût ","")</f>
        <v/>
      </c>
      <c r="C106" s="184"/>
      <c r="M106" s="191"/>
      <c r="N106" s="196"/>
      <c r="O106" s="191"/>
      <c r="S106" s="190" t="s">
        <v>31</v>
      </c>
      <c r="T106" s="191">
        <v>1</v>
      </c>
      <c r="U106" s="189" t="s">
        <v>33</v>
      </c>
    </row>
    <row r="107" spans="1:21" s="189" customFormat="1" ht="18" customHeight="1">
      <c r="A107" s="182"/>
      <c r="B107" s="183" t="str">
        <f>IF(A106="*","de l'assurance afin de l'intégrer dans le T.E.G ","")</f>
        <v/>
      </c>
      <c r="C107" s="184"/>
      <c r="M107" s="191"/>
      <c r="N107" s="196"/>
      <c r="O107" s="191"/>
      <c r="S107" s="190"/>
      <c r="T107" s="191"/>
    </row>
    <row r="108" spans="1:21" s="189" customFormat="1" ht="18" customHeight="1">
      <c r="A108" s="182"/>
      <c r="B108" s="183" t="str">
        <f>IF(A108="*","- La banque a omis d'intégrer dans le TEG la commission d'engagement. Conformément à la circulaire aux banques et aux établissements","")</f>
        <v/>
      </c>
      <c r="C108" s="184"/>
      <c r="M108" s="191"/>
      <c r="N108" s="196"/>
      <c r="O108" s="191"/>
      <c r="S108" s="190" t="s">
        <v>31</v>
      </c>
      <c r="T108" s="191">
        <v>1</v>
      </c>
      <c r="U108" s="189" t="s">
        <v>33</v>
      </c>
    </row>
    <row r="109" spans="1:21" ht="18" customHeight="1">
      <c r="A109" s="204"/>
      <c r="B109" s="183" t="str">
        <f>IF(A108="*","financiers n°2000-03 du 27/3/2000","")</f>
        <v/>
      </c>
      <c r="S109" s="205"/>
      <c r="T109" s="111" t="s">
        <v>10</v>
      </c>
    </row>
    <row r="110" spans="1:21" ht="19.5">
      <c r="A110" s="204"/>
      <c r="S110" s="84"/>
      <c r="T110" s="111" t="s">
        <v>10</v>
      </c>
    </row>
    <row r="111" spans="1:21" ht="19.5">
      <c r="A111" s="204"/>
      <c r="S111" s="84"/>
      <c r="T111" s="111" t="s">
        <v>10</v>
      </c>
    </row>
    <row r="112" spans="1:21" ht="19.5">
      <c r="A112" s="204"/>
      <c r="T112" s="111" t="s">
        <v>10</v>
      </c>
    </row>
    <row r="113" spans="1:20" ht="19.5">
      <c r="A113" s="204"/>
      <c r="T113" s="111" t="s">
        <v>10</v>
      </c>
    </row>
    <row r="114" spans="1:20" ht="19.5">
      <c r="A114" s="204"/>
      <c r="T114" s="111" t="s">
        <v>10</v>
      </c>
    </row>
    <row r="115" spans="1:20" ht="19.5">
      <c r="A115" s="204"/>
      <c r="T115" s="111" t="s">
        <v>10</v>
      </c>
    </row>
    <row r="116" spans="1:20" ht="19.5">
      <c r="A116" s="204"/>
      <c r="T116" s="111"/>
    </row>
    <row r="117" spans="1:20" ht="19.5">
      <c r="A117" s="204"/>
      <c r="T117" s="111"/>
    </row>
    <row r="118" spans="1:20" ht="19.5">
      <c r="A118" s="204"/>
      <c r="T118" s="111"/>
    </row>
    <row r="119" spans="1:20" ht="19.5">
      <c r="A119" s="204"/>
      <c r="T119" s="111"/>
    </row>
    <row r="120" spans="1:20" ht="19.5">
      <c r="A120" s="204"/>
      <c r="T120" s="111"/>
    </row>
    <row r="121" spans="1:20" ht="19.5">
      <c r="A121" s="204"/>
      <c r="T121" s="111"/>
    </row>
    <row r="122" spans="1:20" ht="19.5">
      <c r="A122" s="204"/>
      <c r="T122" s="111"/>
    </row>
    <row r="123" spans="1:20" ht="19.5">
      <c r="A123" s="204"/>
      <c r="T123" s="111"/>
    </row>
    <row r="124" spans="1:20" ht="19.5">
      <c r="A124" s="204"/>
      <c r="T124" s="111"/>
    </row>
    <row r="125" spans="1:20" ht="19.5">
      <c r="A125" s="204"/>
      <c r="T125" s="111"/>
    </row>
    <row r="126" spans="1:20">
      <c r="T126" s="111"/>
    </row>
    <row r="127" spans="1:20">
      <c r="T127" s="111"/>
    </row>
    <row r="128" spans="1:20">
      <c r="T128" s="111"/>
    </row>
  </sheetData>
  <mergeCells count="33">
    <mergeCell ref="J47:K47"/>
    <mergeCell ref="J49:K49"/>
    <mergeCell ref="D57:K57"/>
    <mergeCell ref="X57:AD58"/>
    <mergeCell ref="J35:K35"/>
    <mergeCell ref="J37:K37"/>
    <mergeCell ref="J39:K39"/>
    <mergeCell ref="J41:K41"/>
    <mergeCell ref="J43:K43"/>
    <mergeCell ref="J45:K45"/>
    <mergeCell ref="F13:G13"/>
    <mergeCell ref="J15:K15"/>
    <mergeCell ref="J17:K17"/>
    <mergeCell ref="J19:K19"/>
    <mergeCell ref="M23:M49"/>
    <mergeCell ref="J27:K27"/>
    <mergeCell ref="J29:K29"/>
    <mergeCell ref="J31:K31"/>
    <mergeCell ref="J32:K32"/>
    <mergeCell ref="J34:K34"/>
    <mergeCell ref="F7:G7"/>
    <mergeCell ref="J8:K8"/>
    <mergeCell ref="F9:G9"/>
    <mergeCell ref="J10:K11"/>
    <mergeCell ref="M10:M11"/>
    <mergeCell ref="O10:O11"/>
    <mergeCell ref="F11:G11"/>
    <mergeCell ref="F1:J2"/>
    <mergeCell ref="K1:O2"/>
    <mergeCell ref="F5:G5"/>
    <mergeCell ref="J5:K6"/>
    <mergeCell ref="M5:M6"/>
    <mergeCell ref="O5:O6"/>
  </mergeCells>
  <conditionalFormatting sqref="H11:I11">
    <cfRule type="containsText" dxfId="6" priority="7" operator="containsText" text="LE DELAI DE REMISE EN CAUSE DU T.E.G EST DEPASSE">
      <formula>NOT(ISERROR(SEARCH("LE DELAI DE REMISE EN CAUSE DU T.E.G EST DEPASSE",H11)))</formula>
    </cfRule>
  </conditionalFormatting>
  <conditionalFormatting sqref="B17">
    <cfRule type="expression" dxfId="5" priority="6" stopIfTrue="1">
      <formula>#REF!="*"</formula>
    </cfRule>
  </conditionalFormatting>
  <conditionalFormatting sqref="O54:O55 M57">
    <cfRule type="cellIs" dxfId="4" priority="4" operator="lessThan">
      <formula>-665.3</formula>
    </cfRule>
    <cfRule type="cellIs" dxfId="3" priority="5" operator="lessThan">
      <formula>0</formula>
    </cfRule>
  </conditionalFormatting>
  <conditionalFormatting sqref="T53:T54">
    <cfRule type="expression" dxfId="2" priority="3">
      <formula>$M$10&lt;$M$5</formula>
    </cfRule>
  </conditionalFormatting>
  <conditionalFormatting sqref="D57:K57">
    <cfRule type="expression" dxfId="1" priority="2">
      <formula>"si($T$53=PREJUDICE  INSUFFISANT"</formula>
    </cfRule>
  </conditionalFormatting>
  <conditionalFormatting sqref="T53">
    <cfRule type="containsText" dxfId="0" priority="1" operator="containsText" text="PREJUDICE INSUFFISANT">
      <formula>NOT(ISERROR(SEARCH("PREJUDICE INSUFFISANT",T53)))</formula>
    </cfRule>
  </conditionalFormatting>
  <pageMargins left="0.11811023622047245" right="0.11811023622047245" top="0.15748031496062992" bottom="0.15748031496062992" header="0.31496062992125984" footer="0.31496062992125984"/>
  <pageSetup paperSize="9" scale="44" orientation="portrait" horizontalDpi="300" verticalDpi="300" r:id="rId1"/>
  <drawing r:id="rId2"/>
  <legacyDrawing r:id="rId3"/>
  <controls>
    <control shapeId="1025" r:id="rId4" name="Bt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Préjudice</vt:lpstr>
      <vt:lpstr>Rapport EXP</vt:lpstr>
      <vt:lpstr>'Rapport EXP'!Zone_d_impression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2016-11-23T14:26:08Z</dcterms:created>
  <dcterms:modified xsi:type="dcterms:W3CDTF">2016-11-23T14:44:59Z</dcterms:modified>
</cp:coreProperties>
</file>