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ACCUEIL" sheetId="1" r:id="rId1"/>
    <sheet name="MASQUE" sheetId="3" r:id="rId2"/>
    <sheet name="LISTES" sheetId="4" r:id="rId3"/>
  </sheets>
  <definedNames>
    <definedName name="SQCDP">LISTES!$A$2:$A$8</definedName>
    <definedName name="ville">LISTES!$I:$I</definedName>
    <definedName name="zone">LISTES!$G:$G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3" l="1"/>
  <c r="B11" i="3"/>
  <c r="Q7" i="3"/>
  <c r="B5" i="3" l="1"/>
  <c r="B7" i="3" s="1"/>
  <c r="D7" i="3" l="1"/>
  <c r="F7" i="3"/>
  <c r="H7" i="3"/>
  <c r="N13" i="4" l="1"/>
  <c r="N12" i="4"/>
  <c r="N11" i="4"/>
  <c r="N10" i="4"/>
  <c r="N9" i="4"/>
  <c r="N6" i="4"/>
  <c r="N5" i="4"/>
  <c r="N3" i="4"/>
  <c r="N8" i="4" s="1"/>
  <c r="N2" i="4"/>
  <c r="N7" i="4" l="1"/>
  <c r="N4" i="4"/>
  <c r="N6" i="3" l="1"/>
  <c r="L6" i="3"/>
  <c r="J6" i="3"/>
  <c r="H6" i="3"/>
  <c r="F6" i="3"/>
  <c r="D6" i="3"/>
  <c r="B6" i="3"/>
  <c r="N12" i="3" l="1"/>
  <c r="L11" i="3"/>
  <c r="J10" i="3"/>
  <c r="H9" i="3"/>
  <c r="F8" i="3"/>
  <c r="L12" i="3"/>
  <c r="J11" i="3"/>
  <c r="H10" i="3"/>
  <c r="F9" i="3"/>
  <c r="D8" i="3"/>
  <c r="J12" i="3"/>
  <c r="H11" i="3"/>
  <c r="F10" i="3"/>
  <c r="D9" i="3"/>
  <c r="P8" i="3"/>
  <c r="Q8" i="3" s="1"/>
  <c r="H12" i="3"/>
  <c r="F11" i="3"/>
  <c r="D10" i="3"/>
  <c r="B9" i="3"/>
  <c r="P9" i="3" s="1"/>
  <c r="Q9" i="3" s="1"/>
  <c r="L7" i="3"/>
  <c r="H8" i="3"/>
  <c r="F12" i="3"/>
  <c r="D11" i="3"/>
  <c r="B10" i="3"/>
  <c r="P10" i="3" s="1"/>
  <c r="Q10" i="3" s="1"/>
  <c r="N8" i="3"/>
  <c r="J7" i="3"/>
  <c r="J9" i="3"/>
  <c r="D12" i="3"/>
  <c r="P11" i="3"/>
  <c r="Q11" i="3" s="1"/>
  <c r="N9" i="3"/>
  <c r="L8" i="3"/>
  <c r="N7" i="3"/>
  <c r="L10" i="3"/>
  <c r="B12" i="3"/>
  <c r="P12" i="3" s="1"/>
  <c r="Q12" i="3" s="1"/>
  <c r="N10" i="3"/>
  <c r="L9" i="3"/>
  <c r="J8" i="3"/>
  <c r="N11" i="3"/>
  <c r="P7" i="3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/>
  <c r="C32" i="1"/>
  <c r="C33" i="1"/>
</calcChain>
</file>

<file path=xl/sharedStrings.xml><?xml version="1.0" encoding="utf-8"?>
<sst xmlns="http://schemas.openxmlformats.org/spreadsheetml/2006/main" count="47" uniqueCount="47">
  <si>
    <t>C</t>
  </si>
  <si>
    <t>P</t>
  </si>
  <si>
    <t>M</t>
  </si>
  <si>
    <t>Q</t>
  </si>
  <si>
    <t>Chiffre d'affaire</t>
  </si>
  <si>
    <t>Personnel</t>
  </si>
  <si>
    <t>Matériel</t>
  </si>
  <si>
    <t>qualité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</si>
  <si>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</si>
  <si>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</si>
  <si>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</si>
  <si>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</si>
  <si>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</si>
  <si>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</si>
  <si>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</si>
  <si>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</si>
  <si>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</si>
  <si>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</si>
  <si>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</si>
  <si>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</si>
  <si>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Semaine</t>
  </si>
  <si>
    <t>Zone longue</t>
  </si>
  <si>
    <t>Zone courte</t>
  </si>
  <si>
    <t>SAINT-QUENTIN</t>
  </si>
  <si>
    <t>NEUVILLE</t>
  </si>
  <si>
    <t>TPS Exceptionnels</t>
  </si>
  <si>
    <t>LETTRE</t>
  </si>
  <si>
    <t>DÉNOMINATION</t>
  </si>
  <si>
    <t>MOIS</t>
  </si>
  <si>
    <t>MOIS2</t>
  </si>
  <si>
    <t>ZONES</t>
  </si>
  <si>
    <t>VILLES</t>
  </si>
  <si>
    <t>ANNÉES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</si>
  <si>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</si>
  <si>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</si>
  <si>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</si>
  <si>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</si>
  <si>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</si>
  <si>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</si>
  <si>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</si>
  <si>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</si>
  <si>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</si>
  <si>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</si>
  <si>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</si>
  <si>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</si>
  <si>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JOURS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</si>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</sst>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mm\ \'yyyy"/>
    <numFmt numFmtId="166" formatCode="dd\ &quot;→&quot;"/>
    <numFmt numFmtId="167" formatCode="ddd\ dd/mm/yyyy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Nexa Bold"/>
      <family val="3"/>
    </font>
    <font>
      <sz val="14"/>
      <color rgb="FF00B0F0"/>
      <name val="Nexa Bold"/>
      <family val="3"/>
    </font>
    <font>
      <sz val="18"/>
      <color theme="1"/>
      <name val="Nexa Bold"/>
      <family val="3"/>
    </font>
    <font>
      <sz val="16"/>
      <color theme="1"/>
      <name val="Nexa Light"/>
      <family val="3"/>
    </font>
    <font>
      <sz val="10"/>
      <color theme="0"/>
      <name val="Calibri"/>
      <family val="2"/>
    </font>
    <font>
      <sz val="5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thin">
        <color rgb="FF0070C0"/>
      </bottom>
      <diagonal/>
    </border>
    <border>
      <left style="thin">
        <color rgb="FF0070C0"/>
      </left>
      <right/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medium">
        <color rgb="FF0070C0"/>
      </bottom>
      <diagonal/>
    </border>
    <border>
      <left/>
      <right/>
      <top style="thin">
        <color rgb="FF0070C0"/>
      </top>
      <bottom style="medium">
        <color rgb="FF0070C0"/>
      </bottom>
      <diagonal/>
    </border>
    <border>
      <left style="thin">
        <color rgb="FF0070C0"/>
      </left>
      <right/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medium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rgb="FF0070C0"/>
      </right>
      <top style="medium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6" fontId="8" fillId="0" borderId="11" xfId="0" applyNumberFormat="1" applyFont="1" applyBorder="1" applyAlignment="1">
      <alignment horizontal="center" vertical="center"/>
    </xf>
    <xf numFmtId="166" fontId="8" fillId="0" borderId="12" xfId="0" applyNumberFormat="1" applyFont="1" applyBorder="1" applyAlignment="1">
      <alignment horizontal="center" vertical="center"/>
    </xf>
    <xf numFmtId="166" fontId="8" fillId="0" borderId="14" xfId="0" applyNumberFormat="1" applyFont="1" applyBorder="1" applyAlignment="1">
      <alignment horizontal="center" vertical="center"/>
    </xf>
    <xf numFmtId="166" fontId="8" fillId="0" borderId="17" xfId="0" applyNumberFormat="1" applyFont="1" applyBorder="1" applyAlignment="1">
      <alignment horizontal="center" vertical="center"/>
    </xf>
    <xf numFmtId="166" fontId="8" fillId="0" borderId="16" xfId="0" applyNumberFormat="1" applyFont="1" applyBorder="1" applyAlignment="1">
      <alignment horizontal="center" vertical="center"/>
    </xf>
    <xf numFmtId="166" fontId="8" fillId="7" borderId="11" xfId="0" applyNumberFormat="1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166" fontId="8" fillId="7" borderId="14" xfId="0" applyNumberFormat="1" applyFont="1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166" fontId="8" fillId="7" borderId="17" xfId="0" applyNumberFormat="1" applyFont="1" applyFill="1" applyBorder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166" fontId="8" fillId="0" borderId="15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167" fontId="6" fillId="0" borderId="23" xfId="0" applyNumberFormat="1" applyFont="1" applyBorder="1" applyAlignment="1">
      <alignment horizontal="center" vertical="center"/>
    </xf>
    <xf numFmtId="167" fontId="6" fillId="0" borderId="27" xfId="0" applyNumberFormat="1" applyFont="1" applyBorder="1" applyAlignment="1">
      <alignment horizontal="center" vertical="center"/>
    </xf>
    <xf numFmtId="167" fontId="6" fillId="0" borderId="25" xfId="0" applyNumberFormat="1" applyFont="1" applyBorder="1" applyAlignment="1">
      <alignment horizontal="center" vertical="center"/>
    </xf>
    <xf numFmtId="164" fontId="4" fillId="5" borderId="2" xfId="0" applyNumberFormat="1" applyFont="1" applyFill="1" applyBorder="1" applyAlignment="1">
      <alignment horizontal="center" vertical="center"/>
    </xf>
    <xf numFmtId="164" fontId="4" fillId="5" borderId="3" xfId="0" applyNumberFormat="1" applyFont="1" applyFill="1" applyBorder="1" applyAlignment="1">
      <alignment horizontal="center" vertical="center"/>
    </xf>
    <xf numFmtId="164" fontId="4" fillId="5" borderId="4" xfId="0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166" fontId="8" fillId="0" borderId="13" xfId="0" applyNumberFormat="1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</cellXfs>
  <cellStyles count="1">
    <cellStyle name="Normal" xfId="0" builtinId="0"/>
  </cellStyles>
  <dxfs count="498"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numFmt numFmtId="167" formatCode="ddd\ dd/mm/yyyy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CPMQ" displayName="CPMQ" ref="A1:B6" totalsRowShown="0" headerRowDxfId="497" dataDxfId="496">
  <autoFilter ref="A1:B6"/>
  <tableColumns count="2">
    <tableColumn id="1" name="LETTRE" dataDxfId="495"/>
    <tableColumn id="2" name="DÉNOMINATION" dataDxfId="494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2" name="MOIS" displayName="MOIS" ref="D1:E13" totalsRowShown="0" headerRowDxfId="493" dataDxfId="492">
  <autoFilter ref="D1:E13"/>
  <tableColumns count="2">
    <tableColumn id="1" name="MOIS" dataDxfId="491"/>
    <tableColumn id="2" name="MOIS2" dataDxfId="490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3" name="ZONES" displayName="ZONES" ref="G1:G4" totalsRowShown="0" headerRowDxfId="489" dataDxfId="488">
  <autoFilter ref="G1:G4"/>
  <tableColumns count="1">
    <tableColumn id="1" name="ZONES" dataDxfId="487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id="4" name="VILLES" displayName="VILLES" ref="I1:I3" totalsRowShown="0" headerRowDxfId="486" dataDxfId="485">
  <autoFilter ref="I1:I3"/>
  <tableColumns count="1">
    <tableColumn id="1" name="VILLES" dataDxfId="484"/>
  </tableColumns>
  <tableStyleInfo name="TableStyleMedium14" showFirstColumn="0" showLastColumn="0" showRowStripes="1" showColumnStripes="0"/>
</table>
</file>

<file path=xl/tables/table5.xml><?xml version="1.0" encoding="utf-8"?>
<table xmlns="http://schemas.openxmlformats.org/spreadsheetml/2006/main" id="5" name="ANNÉES" displayName="ANNÉES" ref="K1:K11" totalsRowShown="0" headerRowDxfId="483" dataDxfId="482">
  <autoFilter ref="K1:K11"/>
  <tableColumns count="1">
    <tableColumn id="1" name="ANNÉES" dataDxfId="481"/>
  </tableColumns>
  <tableStyleInfo name="TableStyleDark7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M1:N13" totalsRowShown="0" headerRowBorderDxfId="480" tableBorderDxfId="479" totalsRowBorderDxfId="478">
  <autoFilter ref="M1:N13"/>
  <tableColumns count="2">
    <tableColumn id="1" name="JOURS" dataDxfId="477"/>
    <tableColumn id="2" name="DATES" dataDxfId="476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D35"/>
  <sheetViews>
    <sheetView tabSelected="1" zoomScaleNormal="100" workbookViewId="0">
      <selection activeCell="E20" sqref="E20"/>
    </sheetView>
  </sheetViews>
  <sheetFormatPr baseColWidth="10" defaultColWidth="8.88671875" defaultRowHeight="14.4" x14ac:dyDescent="0.3"/>
  <cols>
    <col min="1" max="1" width="8.88671875" style="1"/>
    <col min="2" max="2" width="12" style="1" customWidth="1"/>
    <col min="3" max="3" width="14.88671875" style="1" customWidth="1"/>
    <col min="4" max="4" width="8.88671875" style="1"/>
    <col min="5" max="5" width="29.109375" style="1" customWidth="1"/>
    <col min="6" max="16384" width="8.88671875" style="1"/>
  </cols>
  <sheetData>
    <row r="1" spans="1:4" x14ac:dyDescent="0.3">
      <c r="B1" s="1">
        <v>2</v>
      </c>
      <c r="C1" s="5">
        <v>2021</v>
      </c>
      <c r="D1" s="6">
        <v>8</v>
      </c>
    </row>
    <row r="3" spans="1:4" x14ac:dyDescent="0.3">
      <c r="A3" s="2">
        <v>1</v>
      </c>
      <c r="B3" s="3"/>
      <c r="C3" s="3">
        <f>DATE(C1,D1,1)</f>
        <v>44409</v>
      </c>
      <c r="D3" s="2"/>
    </row>
    <row r="4" spans="1:4" x14ac:dyDescent="0.3">
      <c r="A4" s="2">
        <v>2</v>
      </c>
      <c r="B4" s="3"/>
      <c r="C4" s="3">
        <f>C3+1</f>
        <v>44410</v>
      </c>
      <c r="D4" s="2"/>
    </row>
    <row r="5" spans="1:4" x14ac:dyDescent="0.3">
      <c r="A5" s="2">
        <v>3</v>
      </c>
      <c r="B5" s="3"/>
      <c r="C5" s="3">
        <f t="shared" ref="C5:C30" si="0">C4+1</f>
        <v>44411</v>
      </c>
      <c r="D5" s="2"/>
    </row>
    <row r="6" spans="1:4" x14ac:dyDescent="0.3">
      <c r="A6" s="2">
        <v>4</v>
      </c>
      <c r="B6" s="3"/>
      <c r="C6" s="3">
        <f t="shared" si="0"/>
        <v>44412</v>
      </c>
      <c r="D6" s="2"/>
    </row>
    <row r="7" spans="1:4" x14ac:dyDescent="0.3">
      <c r="A7" s="2">
        <v>5</v>
      </c>
      <c r="B7" s="3"/>
      <c r="C7" s="3">
        <f t="shared" si="0"/>
        <v>44413</v>
      </c>
      <c r="D7" s="2"/>
    </row>
    <row r="8" spans="1:4" x14ac:dyDescent="0.3">
      <c r="A8" s="2">
        <v>6</v>
      </c>
      <c r="B8" s="3"/>
      <c r="C8" s="3">
        <f t="shared" si="0"/>
        <v>44414</v>
      </c>
      <c r="D8" s="2"/>
    </row>
    <row r="9" spans="1:4" x14ac:dyDescent="0.3">
      <c r="A9" s="2">
        <v>7</v>
      </c>
      <c r="B9" s="3"/>
      <c r="C9" s="3">
        <f t="shared" si="0"/>
        <v>44415</v>
      </c>
      <c r="D9" s="2"/>
    </row>
    <row r="10" spans="1:4" x14ac:dyDescent="0.3">
      <c r="A10" s="2">
        <v>8</v>
      </c>
      <c r="B10" s="3"/>
      <c r="C10" s="3">
        <f t="shared" si="0"/>
        <v>44416</v>
      </c>
      <c r="D10" s="2"/>
    </row>
    <row r="11" spans="1:4" x14ac:dyDescent="0.3">
      <c r="A11" s="2">
        <v>9</v>
      </c>
      <c r="B11" s="3"/>
      <c r="C11" s="3">
        <f t="shared" si="0"/>
        <v>44417</v>
      </c>
      <c r="D11" s="2"/>
    </row>
    <row r="12" spans="1:4" x14ac:dyDescent="0.3">
      <c r="A12" s="2">
        <v>10</v>
      </c>
      <c r="B12" s="3"/>
      <c r="C12" s="3">
        <f t="shared" si="0"/>
        <v>44418</v>
      </c>
      <c r="D12" s="2"/>
    </row>
    <row r="13" spans="1:4" x14ac:dyDescent="0.3">
      <c r="A13" s="2">
        <v>11</v>
      </c>
      <c r="B13" s="3"/>
      <c r="C13" s="3">
        <f t="shared" si="0"/>
        <v>44419</v>
      </c>
      <c r="D13" s="2"/>
    </row>
    <row r="14" spans="1:4" x14ac:dyDescent="0.3">
      <c r="A14" s="2">
        <v>12</v>
      </c>
      <c r="B14" s="3"/>
      <c r="C14" s="3">
        <f t="shared" si="0"/>
        <v>44420</v>
      </c>
      <c r="D14" s="2"/>
    </row>
    <row r="15" spans="1:4" x14ac:dyDescent="0.3">
      <c r="A15" s="2">
        <v>13</v>
      </c>
      <c r="B15" s="3"/>
      <c r="C15" s="3">
        <f t="shared" si="0"/>
        <v>44421</v>
      </c>
      <c r="D15" s="2"/>
    </row>
    <row r="16" spans="1:4" x14ac:dyDescent="0.3">
      <c r="A16" s="2">
        <v>14</v>
      </c>
      <c r="B16" s="3"/>
      <c r="C16" s="3">
        <f t="shared" si="0"/>
        <v>44422</v>
      </c>
      <c r="D16" s="2"/>
    </row>
    <row r="17" spans="1:4" x14ac:dyDescent="0.3">
      <c r="A17" s="2">
        <v>15</v>
      </c>
      <c r="B17" s="3"/>
      <c r="C17" s="3">
        <f t="shared" si="0"/>
        <v>44423</v>
      </c>
      <c r="D17" s="2"/>
    </row>
    <row r="18" spans="1:4" x14ac:dyDescent="0.3">
      <c r="A18" s="2">
        <v>16</v>
      </c>
      <c r="B18" s="3"/>
      <c r="C18" s="3">
        <f t="shared" si="0"/>
        <v>44424</v>
      </c>
      <c r="D18" s="2"/>
    </row>
    <row r="19" spans="1:4" x14ac:dyDescent="0.3">
      <c r="A19" s="2">
        <v>17</v>
      </c>
      <c r="B19" s="3"/>
      <c r="C19" s="3">
        <f>C18+1</f>
        <v>44425</v>
      </c>
      <c r="D19" s="2"/>
    </row>
    <row r="20" spans="1:4" x14ac:dyDescent="0.3">
      <c r="A20" s="2">
        <v>18</v>
      </c>
      <c r="B20" s="3"/>
      <c r="C20" s="3">
        <f t="shared" si="0"/>
        <v>44426</v>
      </c>
      <c r="D20" s="2"/>
    </row>
    <row r="21" spans="1:4" x14ac:dyDescent="0.3">
      <c r="A21" s="2">
        <v>19</v>
      </c>
      <c r="B21" s="3"/>
      <c r="C21" s="3">
        <f t="shared" si="0"/>
        <v>44427</v>
      </c>
      <c r="D21" s="2"/>
    </row>
    <row r="22" spans="1:4" x14ac:dyDescent="0.3">
      <c r="A22" s="2">
        <v>20</v>
      </c>
      <c r="B22" s="3"/>
      <c r="C22" s="3">
        <f t="shared" si="0"/>
        <v>44428</v>
      </c>
      <c r="D22" s="2"/>
    </row>
    <row r="23" spans="1:4" x14ac:dyDescent="0.3">
      <c r="A23" s="2">
        <v>21</v>
      </c>
      <c r="B23" s="3"/>
      <c r="C23" s="3">
        <f t="shared" si="0"/>
        <v>44429</v>
      </c>
      <c r="D23" s="2"/>
    </row>
    <row r="24" spans="1:4" x14ac:dyDescent="0.3">
      <c r="A24" s="2">
        <v>22</v>
      </c>
      <c r="B24" s="3"/>
      <c r="C24" s="3">
        <f t="shared" si="0"/>
        <v>44430</v>
      </c>
      <c r="D24" s="2"/>
    </row>
    <row r="25" spans="1:4" x14ac:dyDescent="0.3">
      <c r="A25" s="2">
        <v>23</v>
      </c>
      <c r="B25" s="3"/>
      <c r="C25" s="3">
        <f t="shared" si="0"/>
        <v>44431</v>
      </c>
      <c r="D25" s="2"/>
    </row>
    <row r="26" spans="1:4" x14ac:dyDescent="0.3">
      <c r="A26" s="2">
        <v>24</v>
      </c>
      <c r="B26" s="3"/>
      <c r="C26" s="3">
        <f t="shared" si="0"/>
        <v>44432</v>
      </c>
      <c r="D26" s="2"/>
    </row>
    <row r="27" spans="1:4" x14ac:dyDescent="0.3">
      <c r="A27" s="2">
        <v>25</v>
      </c>
      <c r="B27" s="3"/>
      <c r="C27" s="3">
        <f t="shared" si="0"/>
        <v>44433</v>
      </c>
      <c r="D27" s="2"/>
    </row>
    <row r="28" spans="1:4" x14ac:dyDescent="0.3">
      <c r="A28" s="2">
        <v>26</v>
      </c>
      <c r="B28" s="3"/>
      <c r="C28" s="3">
        <f>C27+1</f>
        <v>44434</v>
      </c>
      <c r="D28" s="2"/>
    </row>
    <row r="29" spans="1:4" x14ac:dyDescent="0.3">
      <c r="A29" s="2">
        <v>27</v>
      </c>
      <c r="B29" s="3"/>
      <c r="C29" s="3">
        <f t="shared" si="0"/>
        <v>44435</v>
      </c>
      <c r="D29" s="2"/>
    </row>
    <row r="30" spans="1:4" x14ac:dyDescent="0.3">
      <c r="A30" s="2">
        <v>28</v>
      </c>
      <c r="B30" s="3"/>
      <c r="C30" s="3">
        <f t="shared" si="0"/>
        <v>44436</v>
      </c>
      <c r="D30" s="2"/>
    </row>
    <row r="31" spans="1:4" x14ac:dyDescent="0.3">
      <c r="A31" s="2">
        <v>29</v>
      </c>
      <c r="B31" s="3"/>
      <c r="C31" s="3" t="e">
        <f ca="1">IF(MOIS[]($C30+1)&lt;&gt;MOIS[]($C30),"",$C30+1)</f>
        <v>#REF!</v>
      </c>
      <c r="D31" s="2"/>
    </row>
    <row r="32" spans="1:4" x14ac:dyDescent="0.3">
      <c r="A32" s="2">
        <v>30</v>
      </c>
      <c r="B32" s="3"/>
      <c r="C32" s="3" t="e">
        <f ca="1">IF(MOIS[]($C30+2)&lt;&gt;MOIS[]($C30),"",$C30+2)</f>
        <v>#REF!</v>
      </c>
      <c r="D32" s="2"/>
    </row>
    <row r="33" spans="1:4" x14ac:dyDescent="0.3">
      <c r="A33" s="2">
        <v>31</v>
      </c>
      <c r="B33" s="3"/>
      <c r="C33" s="3" t="e">
        <f ca="1">IF(MOIS[]($C30+3)&lt;&gt;MOIS[]($C30),"",$C30+3)</f>
        <v>#REF!</v>
      </c>
      <c r="D33" s="2"/>
    </row>
    <row r="34" spans="1:4" x14ac:dyDescent="0.3">
      <c r="C34" s="4"/>
    </row>
    <row r="35" spans="1:4" x14ac:dyDescent="0.3">
      <c r="C35" s="4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LISTES!$K$2:$K$11</xm:f>
          </x14:formula1>
          <xm:sqref>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R14"/>
  <sheetViews>
    <sheetView zoomScale="85" zoomScaleNormal="85" workbookViewId="0">
      <selection activeCell="F27" sqref="F27"/>
    </sheetView>
  </sheetViews>
  <sheetFormatPr baseColWidth="10" defaultRowHeight="14.4" x14ac:dyDescent="0.3"/>
  <cols>
    <col min="1" max="1" width="3.77734375" style="9" customWidth="1"/>
    <col min="2" max="2" width="6.77734375" style="9" customWidth="1"/>
    <col min="3" max="3" width="10.33203125" style="9" customWidth="1"/>
    <col min="4" max="4" width="6.77734375" style="9" customWidth="1"/>
    <col min="5" max="5" width="10.33203125" style="9" customWidth="1"/>
    <col min="6" max="6" width="6.77734375" style="9" customWidth="1"/>
    <col min="7" max="7" width="10.33203125" style="9" customWidth="1"/>
    <col min="8" max="8" width="6.77734375" style="9" customWidth="1"/>
    <col min="9" max="9" width="10.33203125" style="9" customWidth="1"/>
    <col min="10" max="10" width="6.77734375" style="9" customWidth="1"/>
    <col min="11" max="11" width="10.33203125" style="9" customWidth="1"/>
    <col min="12" max="12" width="6.77734375" style="9" customWidth="1"/>
    <col min="13" max="13" width="10.33203125" style="9" customWidth="1"/>
    <col min="14" max="14" width="6.77734375" style="9" customWidth="1"/>
    <col min="15" max="15" width="10.33203125" style="9" customWidth="1"/>
    <col min="16" max="16" width="4.44140625" style="9" customWidth="1"/>
    <col min="17" max="17" width="11.5546875" style="9"/>
    <col min="18" max="18" width="3.77734375" style="9" customWidth="1"/>
    <col min="19" max="16384" width="11.5546875" style="9"/>
  </cols>
  <sheetData>
    <row r="2" spans="1:18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18" ht="18.600000000000001" x14ac:dyDescent="0.3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</row>
    <row r="4" spans="1:18" ht="7.05" customHeight="1" thickBot="1" x14ac:dyDescent="0.35"/>
    <row r="5" spans="1:18" ht="19.95" customHeight="1" thickBot="1" x14ac:dyDescent="0.35">
      <c r="B5" s="34">
        <f>DATE(ACCUEIL!$C$1,ACCUEIL!$D$1,1)</f>
        <v>44409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6"/>
      <c r="Q5" s="7" t="s">
        <v>20</v>
      </c>
    </row>
    <row r="6" spans="1:18" ht="19.95" customHeight="1" thickBot="1" x14ac:dyDescent="0.35">
      <c r="B6" s="37" t="str">
        <f>INDEX({"Dim","Lun","Mar","Mer","Jeu","Ven","Sam"},1+MOD(ACCUEIL!$B$1+1-2,7))</f>
        <v>Lun</v>
      </c>
      <c r="C6" s="38"/>
      <c r="D6" s="39" t="str">
        <f>INDEX({"Dim","Lun","Mar","Mer","Jeu","Ven","Sam"},1+MOD(ACCUEIL!$B$1+2-2,7))</f>
        <v>Mar</v>
      </c>
      <c r="E6" s="40"/>
      <c r="F6" s="38" t="str">
        <f>INDEX({"Dim","Lun","Mar","Mer","Jeu","Ven","Sam"},1+MOD(ACCUEIL!$B$1+3-2,7))</f>
        <v>Mer</v>
      </c>
      <c r="G6" s="38"/>
      <c r="H6" s="39" t="str">
        <f>INDEX({"Dim","Lun","Mar","Mer","Jeu","Ven","Sam"},1+MOD(ACCUEIL!$B$1+4-2,7))</f>
        <v>Jeu</v>
      </c>
      <c r="I6" s="40"/>
      <c r="J6" s="38" t="str">
        <f>INDEX({"Dim","Lun","Mar","Mer","Jeu","Ven","Sam"},1+MOD(ACCUEIL!$B$1+5-2,7))</f>
        <v>Ven</v>
      </c>
      <c r="K6" s="38"/>
      <c r="L6" s="39" t="str">
        <f>INDEX({"Dim","Lun","Mar","Mer","Jeu","Ven","Sam"},1+MOD(ACCUEIL!$B$1+6-2,7))</f>
        <v>Sam</v>
      </c>
      <c r="M6" s="40"/>
      <c r="N6" s="38" t="str">
        <f>INDEX({"Dim","Lun","Mar","Mer","Jeu","Ven","Sam"},1+MOD(ACCUEIL!$B$1+7-2,7))</f>
        <v>Dim</v>
      </c>
      <c r="O6" s="41"/>
      <c r="Q6" s="10"/>
    </row>
    <row r="7" spans="1:18" ht="19.95" customHeight="1" x14ac:dyDescent="0.3">
      <c r="B7" s="14" t="str">
        <f>IF(MONTH($B$5)&lt;&gt;MONTH($B$5-(WEEKDAY($B$5,1)-(ACCUEIL!$B$1-1))-IF((WEEKDAY($B$5,1)-(ACCUEIL!$B$1-1))&lt;=0,7,0)+(ROW(B7)-ROW($B$7))*7+(COLUMN(B7)-COLUMN($B$7)+1)),"",$B$5-(WEEKDAY($B$5,1)-(ACCUEIL!$B$1-1))-IF((WEEKDAY($B$5,1)-(ACCUEIL!$B$1-1))&lt;=0,7,0)+(ROW(B7)-ROW($B$7))*7+(COLUMN(B7)-COLUMN($B$7)+1))</f>
        <v/>
      </c>
      <c r="C7" s="12"/>
      <c r="D7" s="13" t="str">
        <f>IF(MONTH($B$5)&lt;&gt;MONTH($B$5-(WEEKDAY($B$5,1)-(ACCUEIL!$B$1-1))-IF((WEEKDAY($B$5,1)-(ACCUEIL!$B$1-1))&lt;=0,7,0)+(ROW(C7)-ROW($B$7))*7+(COLUMN(C7)-COLUMN($B$7)+1)),"",$B$5-(WEEKDAY($B$5,1)-(ACCUEIL!$B$1-1))-IF((WEEKDAY($B$5,1)-(ACCUEIL!$B$1-1))&lt;=0,7,0)+(ROW(C7)-ROW($B$7))*7+(COLUMN(C7)-COLUMN($B$7)+1))</f>
        <v/>
      </c>
      <c r="E7" s="44"/>
      <c r="F7" s="43" t="str">
        <f>IF(MONTH($B$5)&lt;&gt;MONTH($B$5-(WEEKDAY($B$5,1)-(ACCUEIL!$B$1-1))-IF((WEEKDAY($B$5,1)-(ACCUEIL!$B$1-1))&lt;=0,7,0)+(ROW(D7)-ROW($B$7))*7+(COLUMN(D7)-COLUMN($B$7)+1)),"",$B$5-(WEEKDAY($B$5,1)-(ACCUEIL!$B$1-1))-IF((WEEKDAY($B$5,1)-(ACCUEIL!$B$1-1))&lt;=0,7,0)+(ROW(D7)-ROW($B$7))*7+(COLUMN(D7)-COLUMN($B$7)+1))</f>
        <v/>
      </c>
      <c r="G7" s="12"/>
      <c r="H7" s="13" t="str">
        <f>IF(MONTH($B$5)&lt;&gt;MONTH($B$5-(WEEKDAY($B$5,1)-(ACCUEIL!$B$1-1))-IF((WEEKDAY($B$5,1)-(ACCUEIL!$B$1-1))&lt;=0,7,0)+(ROW(E7)-ROW($B$7))*7+(COLUMN(E7)-COLUMN($B$7)+1)),"",$B$5-(WEEKDAY($B$5,1)-(ACCUEIL!$B$1-1))-IF((WEEKDAY($B$5,1)-(ACCUEIL!$B$1-1))&lt;=0,7,0)+(ROW(E7)-ROW($B$7))*7+(COLUMN(E7)-COLUMN($B$7)+1))</f>
        <v/>
      </c>
      <c r="I7" s="12"/>
      <c r="J7" s="13" t="str">
        <f>IF(MONTH($B$5)&lt;&gt;MONTH($B$5-(WEEKDAY($B$5,1)-(ACCUEIL!$B$1-1))-IF((WEEKDAY($B$5,1)-(ACCUEIL!$B$1-1))&lt;=0,7,0)+(ROW(F7)-ROW($B$7))*7+(COLUMN(F7)-COLUMN($B$7)+1)),"",$B$5-(WEEKDAY($B$5,1)-(ACCUEIL!$B$1-1))-IF((WEEKDAY($B$5,1)-(ACCUEIL!$B$1-1))&lt;=0,7,0)+(ROW(F7)-ROW($B$7))*7+(COLUMN(F7)-COLUMN($B$7)+1))</f>
        <v/>
      </c>
      <c r="K7" s="12"/>
      <c r="L7" s="18" t="str">
        <f>IF(MONTH($B$5)&lt;&gt;MONTH($B$5-(WEEKDAY($B$5,1)-(ACCUEIL!$B$1-1))-IF((WEEKDAY($B$5,1)-(ACCUEIL!$B$1-1))&lt;=0,7,0)+(ROW(G7)-ROW($B$7))*7+(COLUMN(G7)-COLUMN($B$7)+1)),"",$B$5-(WEEKDAY($B$5,1)-(ACCUEIL!$B$1-1))-IF((WEEKDAY($B$5,1)-(ACCUEIL!$B$1-1))&lt;=0,7,0)+(ROW(G7)-ROW($B$7))*7+(COLUMN(G7)-COLUMN($B$7)+1))</f>
        <v/>
      </c>
      <c r="M7" s="19"/>
      <c r="N7" s="18">
        <f>IF(MONTH($B$5)&lt;&gt;MONTH($B$5-(WEEKDAY($B$5,1)-(ACCUEIL!$B$1-1))-IF((WEEKDAY($B$5,1)-(ACCUEIL!$B$1-1))&lt;=0,7,0)+(ROW(H7)-ROW($B$7))*7+(COLUMN(H7)-COLUMN($B$7)+1)),"",$B$5-(WEEKDAY($B$5,1)-(ACCUEIL!$B$1-1))-IF((WEEKDAY($B$5,1)-(ACCUEIL!$B$1-1))&lt;=0,7,0)+(ROW(H7)-ROW($B$7))*7+(COLUMN(H7)-COLUMN($B$7)+1))</f>
        <v>44409</v>
      </c>
      <c r="O7" s="19"/>
      <c r="P7" s="23" t="str">
        <f>IF(B7="","",B7)</f>
        <v/>
      </c>
      <c r="Q7" s="24">
        <f>IF(N7="","",(INT(MOD(INT((N7-2)/7)+0.6,52+5/28))+1))</f>
        <v>30</v>
      </c>
    </row>
    <row r="8" spans="1:18" ht="19.95" customHeight="1" x14ac:dyDescent="0.3">
      <c r="B8" s="14">
        <f>IF(MONTH($B$5)&lt;&gt;MONTH($B$5-(WEEKDAY($B$5,1)-(ACCUEIL!$B$1-1))-IF((WEEKDAY($B$5,1)-(ACCUEIL!$B$1-1))&lt;=0,7,0)+(ROW(B8)-ROW($B$7))*7+(COLUMN(B8)-COLUMN($B$7)+1)),"",$B$5-(WEEKDAY($B$5,1)-(ACCUEIL!$B$1-1))-IF((WEEKDAY($B$5,1)-(ACCUEIL!$B$1-1))&lt;=0,7,0)+(ROW(B8)-ROW($B$7))*7+(COLUMN(B8)-COLUMN($B$7)+1))</f>
        <v>44410</v>
      </c>
      <c r="C8" s="11"/>
      <c r="D8" s="15">
        <f>IF(MONTH($B$5)&lt;&gt;MONTH($B$5-(WEEKDAY($B$5,1)-(ACCUEIL!$B$1-1))-IF((WEEKDAY($B$5,1)-(ACCUEIL!$B$1-1))&lt;=0,7,0)+(ROW(C8)-ROW($B$7))*7+(COLUMN(C8)-COLUMN($B$7)+1)),"",$B$5-(WEEKDAY($B$5,1)-(ACCUEIL!$B$1-1))-IF((WEEKDAY($B$5,1)-(ACCUEIL!$B$1-1))&lt;=0,7,0)+(ROW(C8)-ROW($B$7))*7+(COLUMN(C8)-COLUMN($B$7)+1))</f>
        <v>44411</v>
      </c>
      <c r="E8" s="11"/>
      <c r="F8" s="15">
        <f>IF(MONTH($B$5)&lt;&gt;MONTH($B$5-(WEEKDAY($B$5,1)-(ACCUEIL!$B$1-1))-IF((WEEKDAY($B$5,1)-(ACCUEIL!$B$1-1))&lt;=0,7,0)+(ROW(D8)-ROW($B$7))*7+(COLUMN(D8)-COLUMN($B$7)+1)),"",$B$5-(WEEKDAY($B$5,1)-(ACCUEIL!$B$1-1))-IF((WEEKDAY($B$5,1)-(ACCUEIL!$B$1-1))&lt;=0,7,0)+(ROW(D8)-ROW($B$7))*7+(COLUMN(D8)-COLUMN($B$7)+1))</f>
        <v>44412</v>
      </c>
      <c r="G8" s="11"/>
      <c r="H8" s="15">
        <f>IF(MONTH($B$5)&lt;&gt;MONTH($B$5-(WEEKDAY($B$5,1)-(ACCUEIL!$B$1-1))-IF((WEEKDAY($B$5,1)-(ACCUEIL!$B$1-1))&lt;=0,7,0)+(ROW(E8)-ROW($B$7))*7+(COLUMN(E8)-COLUMN($B$7)+1)),"",$B$5-(WEEKDAY($B$5,1)-(ACCUEIL!$B$1-1))-IF((WEEKDAY($B$5,1)-(ACCUEIL!$B$1-1))&lt;=0,7,0)+(ROW(E8)-ROW($B$7))*7+(COLUMN(E8)-COLUMN($B$7)+1))</f>
        <v>44413</v>
      </c>
      <c r="I8" s="11"/>
      <c r="J8" s="15">
        <f>IF(MONTH($B$5)&lt;&gt;MONTH($B$5-(WEEKDAY($B$5,1)-(ACCUEIL!$B$1-1))-IF((WEEKDAY($B$5,1)-(ACCUEIL!$B$1-1))&lt;=0,7,0)+(ROW(F8)-ROW($B$7))*7+(COLUMN(F8)-COLUMN($B$7)+1)),"",$B$5-(WEEKDAY($B$5,1)-(ACCUEIL!$B$1-1))-IF((WEEKDAY($B$5,1)-(ACCUEIL!$B$1-1))&lt;=0,7,0)+(ROW(F8)-ROW($B$7))*7+(COLUMN(F8)-COLUMN($B$7)+1))</f>
        <v>44414</v>
      </c>
      <c r="K8" s="11"/>
      <c r="L8" s="20">
        <f>IF(MONTH($B$5)&lt;&gt;MONTH($B$5-(WEEKDAY($B$5,1)-(ACCUEIL!$B$1-1))-IF((WEEKDAY($B$5,1)-(ACCUEIL!$B$1-1))&lt;=0,7,0)+(ROW(G8)-ROW($B$7))*7+(COLUMN(G8)-COLUMN($B$7)+1)),"",$B$5-(WEEKDAY($B$5,1)-(ACCUEIL!$B$1-1))-IF((WEEKDAY($B$5,1)-(ACCUEIL!$B$1-1))&lt;=0,7,0)+(ROW(G8)-ROW($B$7))*7+(COLUMN(G8)-COLUMN($B$7)+1))</f>
        <v>44415</v>
      </c>
      <c r="M8" s="21"/>
      <c r="N8" s="20">
        <f>IF(MONTH($B$5)&lt;&gt;MONTH($B$5-(WEEKDAY($B$5,1)-(ACCUEIL!$B$1-1))-IF((WEEKDAY($B$5,1)-(ACCUEIL!$B$1-1))&lt;=0,7,0)+(ROW(H8)-ROW($B$7))*7+(COLUMN(H8)-COLUMN($B$7)+1)),"",$B$5-(WEEKDAY($B$5,1)-(ACCUEIL!$B$1-1))-IF((WEEKDAY($B$5,1)-(ACCUEIL!$B$1-1))&lt;=0,7,0)+(ROW(H8)-ROW($B$7))*7+(COLUMN(H8)-COLUMN($B$7)+1))</f>
        <v>44416</v>
      </c>
      <c r="O8" s="21"/>
      <c r="P8" s="23">
        <f t="shared" ref="P8:P12" si="0">IF(B8="","",B8)</f>
        <v>44410</v>
      </c>
      <c r="Q8" s="25">
        <f>IF(P8="","",(INT(MOD(INT((P8-2)/7)+0.6,52+5/28))+1))</f>
        <v>31</v>
      </c>
    </row>
    <row r="9" spans="1:18" ht="19.95" customHeight="1" x14ac:dyDescent="0.3">
      <c r="B9" s="14">
        <f>IF(MONTH($B$5)&lt;&gt;MONTH($B$5-(WEEKDAY($B$5,1)-(ACCUEIL!$B$1-1))-IF((WEEKDAY($B$5,1)-(ACCUEIL!$B$1-1))&lt;=0,7,0)+(ROW(B9)-ROW($B$7))*7+(COLUMN(B9)-COLUMN($B$7)+1)),"",$B$5-(WEEKDAY($B$5,1)-(ACCUEIL!$B$1-1))-IF((WEEKDAY($B$5,1)-(ACCUEIL!$B$1-1))&lt;=0,7,0)+(ROW(B9)-ROW($B$7))*7+(COLUMN(B9)-COLUMN($B$7)+1))</f>
        <v>44417</v>
      </c>
      <c r="C9" s="11"/>
      <c r="D9" s="15">
        <f>IF(MONTH($B$5)&lt;&gt;MONTH($B$5-(WEEKDAY($B$5,1)-(ACCUEIL!$B$1-1))-IF((WEEKDAY($B$5,1)-(ACCUEIL!$B$1-1))&lt;=0,7,0)+(ROW(C9)-ROW($B$7))*7+(COLUMN(C9)-COLUMN($B$7)+1)),"",$B$5-(WEEKDAY($B$5,1)-(ACCUEIL!$B$1-1))-IF((WEEKDAY($B$5,1)-(ACCUEIL!$B$1-1))&lt;=0,7,0)+(ROW(C9)-ROW($B$7))*7+(COLUMN(C9)-COLUMN($B$7)+1))</f>
        <v>44418</v>
      </c>
      <c r="E9" s="11"/>
      <c r="F9" s="15">
        <f>IF(MONTH($B$5)&lt;&gt;MONTH($B$5-(WEEKDAY($B$5,1)-(ACCUEIL!$B$1-1))-IF((WEEKDAY($B$5,1)-(ACCUEIL!$B$1-1))&lt;=0,7,0)+(ROW(D9)-ROW($B$7))*7+(COLUMN(D9)-COLUMN($B$7)+1)),"",$B$5-(WEEKDAY($B$5,1)-(ACCUEIL!$B$1-1))-IF((WEEKDAY($B$5,1)-(ACCUEIL!$B$1-1))&lt;=0,7,0)+(ROW(D9)-ROW($B$7))*7+(COLUMN(D9)-COLUMN($B$7)+1))</f>
        <v>44419</v>
      </c>
      <c r="G9" s="11"/>
      <c r="H9" s="15">
        <f>IF(MONTH($B$5)&lt;&gt;MONTH($B$5-(WEEKDAY($B$5,1)-(ACCUEIL!$B$1-1))-IF((WEEKDAY($B$5,1)-(ACCUEIL!$B$1-1))&lt;=0,7,0)+(ROW(E9)-ROW($B$7))*7+(COLUMN(E9)-COLUMN($B$7)+1)),"",$B$5-(WEEKDAY($B$5,1)-(ACCUEIL!$B$1-1))-IF((WEEKDAY($B$5,1)-(ACCUEIL!$B$1-1))&lt;=0,7,0)+(ROW(E9)-ROW($B$7))*7+(COLUMN(E9)-COLUMN($B$7)+1))</f>
        <v>44420</v>
      </c>
      <c r="I9" s="11"/>
      <c r="J9" s="15">
        <f>IF(MONTH($B$5)&lt;&gt;MONTH($B$5-(WEEKDAY($B$5,1)-(ACCUEIL!$B$1-1))-IF((WEEKDAY($B$5,1)-(ACCUEIL!$B$1-1))&lt;=0,7,0)+(ROW(F9)-ROW($B$7))*7+(COLUMN(F9)-COLUMN($B$7)+1)),"",$B$5-(WEEKDAY($B$5,1)-(ACCUEIL!$B$1-1))-IF((WEEKDAY($B$5,1)-(ACCUEIL!$B$1-1))&lt;=0,7,0)+(ROW(F9)-ROW($B$7))*7+(COLUMN(F9)-COLUMN($B$7)+1))</f>
        <v>44421</v>
      </c>
      <c r="K9" s="11"/>
      <c r="L9" s="20">
        <f>IF(MONTH($B$5)&lt;&gt;MONTH($B$5-(WEEKDAY($B$5,1)-(ACCUEIL!$B$1-1))-IF((WEEKDAY($B$5,1)-(ACCUEIL!$B$1-1))&lt;=0,7,0)+(ROW(G9)-ROW($B$7))*7+(COLUMN(G9)-COLUMN($B$7)+1)),"",$B$5-(WEEKDAY($B$5,1)-(ACCUEIL!$B$1-1))-IF((WEEKDAY($B$5,1)-(ACCUEIL!$B$1-1))&lt;=0,7,0)+(ROW(G9)-ROW($B$7))*7+(COLUMN(G9)-COLUMN($B$7)+1))</f>
        <v>44422</v>
      </c>
      <c r="M9" s="21"/>
      <c r="N9" s="20">
        <f>IF(MONTH($B$5)&lt;&gt;MONTH($B$5-(WEEKDAY($B$5,1)-(ACCUEIL!$B$1-1))-IF((WEEKDAY($B$5,1)-(ACCUEIL!$B$1-1))&lt;=0,7,0)+(ROW(H9)-ROW($B$7))*7+(COLUMN(H9)-COLUMN($B$7)+1)),"",$B$5-(WEEKDAY($B$5,1)-(ACCUEIL!$B$1-1))-IF((WEEKDAY($B$5,1)-(ACCUEIL!$B$1-1))&lt;=0,7,0)+(ROW(H9)-ROW($B$7))*7+(COLUMN(H9)-COLUMN($B$7)+1))</f>
        <v>44423</v>
      </c>
      <c r="O9" s="21"/>
      <c r="P9" s="23">
        <f t="shared" si="0"/>
        <v>44417</v>
      </c>
      <c r="Q9" s="25">
        <f t="shared" ref="Q9:Q12" si="1">IF(P9="","",(INT(MOD(INT((P9-2)/7)+0.6,52+5/28))+1))</f>
        <v>32</v>
      </c>
    </row>
    <row r="10" spans="1:18" ht="19.95" customHeight="1" x14ac:dyDescent="0.3">
      <c r="B10" s="14">
        <f>IF(MONTH($B$5)&lt;&gt;MONTH($B$5-(WEEKDAY($B$5,1)-(ACCUEIL!$B$1-1))-IF((WEEKDAY($B$5,1)-(ACCUEIL!$B$1-1))&lt;=0,7,0)+(ROW(B10)-ROW($B$7))*7+(COLUMN(B10)-COLUMN($B$7)+1)),"",$B$5-(WEEKDAY($B$5,1)-(ACCUEIL!$B$1-1))-IF((WEEKDAY($B$5,1)-(ACCUEIL!$B$1-1))&lt;=0,7,0)+(ROW(B10)-ROW($B$7))*7+(COLUMN(B10)-COLUMN($B$7)+1))</f>
        <v>44424</v>
      </c>
      <c r="C10" s="11"/>
      <c r="D10" s="15">
        <f>IF(MONTH($B$5)&lt;&gt;MONTH($B$5-(WEEKDAY($B$5,1)-(ACCUEIL!$B$1-1))-IF((WEEKDAY($B$5,1)-(ACCUEIL!$B$1-1))&lt;=0,7,0)+(ROW(C10)-ROW($B$7))*7+(COLUMN(C10)-COLUMN($B$7)+1)),"",$B$5-(WEEKDAY($B$5,1)-(ACCUEIL!$B$1-1))-IF((WEEKDAY($B$5,1)-(ACCUEIL!$B$1-1))&lt;=0,7,0)+(ROW(C10)-ROW($B$7))*7+(COLUMN(C10)-COLUMN($B$7)+1))</f>
        <v>44425</v>
      </c>
      <c r="E10" s="11"/>
      <c r="F10" s="15">
        <f>IF(MONTH($B$5)&lt;&gt;MONTH($B$5-(WEEKDAY($B$5,1)-(ACCUEIL!$B$1-1))-IF((WEEKDAY($B$5,1)-(ACCUEIL!$B$1-1))&lt;=0,7,0)+(ROW(D10)-ROW($B$7))*7+(COLUMN(D10)-COLUMN($B$7)+1)),"",$B$5-(WEEKDAY($B$5,1)-(ACCUEIL!$B$1-1))-IF((WEEKDAY($B$5,1)-(ACCUEIL!$B$1-1))&lt;=0,7,0)+(ROW(D10)-ROW($B$7))*7+(COLUMN(D10)-COLUMN($B$7)+1))</f>
        <v>44426</v>
      </c>
      <c r="G10" s="11"/>
      <c r="H10" s="15">
        <f>IF(MONTH($B$5)&lt;&gt;MONTH($B$5-(WEEKDAY($B$5,1)-(ACCUEIL!$B$1-1))-IF((WEEKDAY($B$5,1)-(ACCUEIL!$B$1-1))&lt;=0,7,0)+(ROW(E10)-ROW($B$7))*7+(COLUMN(E10)-COLUMN($B$7)+1)),"",$B$5-(WEEKDAY($B$5,1)-(ACCUEIL!$B$1-1))-IF((WEEKDAY($B$5,1)-(ACCUEIL!$B$1-1))&lt;=0,7,0)+(ROW(E10)-ROW($B$7))*7+(COLUMN(E10)-COLUMN($B$7)+1))</f>
        <v>44427</v>
      </c>
      <c r="I10" s="11"/>
      <c r="J10" s="15">
        <f>IF(MONTH($B$5)&lt;&gt;MONTH($B$5-(WEEKDAY($B$5,1)-(ACCUEIL!$B$1-1))-IF((WEEKDAY($B$5,1)-(ACCUEIL!$B$1-1))&lt;=0,7,0)+(ROW(F10)-ROW($B$7))*7+(COLUMN(F10)-COLUMN($B$7)+1)),"",$B$5-(WEEKDAY($B$5,1)-(ACCUEIL!$B$1-1))-IF((WEEKDAY($B$5,1)-(ACCUEIL!$B$1-1))&lt;=0,7,0)+(ROW(F10)-ROW($B$7))*7+(COLUMN(F10)-COLUMN($B$7)+1))</f>
        <v>44428</v>
      </c>
      <c r="K10" s="11"/>
      <c r="L10" s="20">
        <f>IF(MONTH($B$5)&lt;&gt;MONTH($B$5-(WEEKDAY($B$5,1)-(ACCUEIL!$B$1-1))-IF((WEEKDAY($B$5,1)-(ACCUEIL!$B$1-1))&lt;=0,7,0)+(ROW(G10)-ROW($B$7))*7+(COLUMN(G10)-COLUMN($B$7)+1)),"",$B$5-(WEEKDAY($B$5,1)-(ACCUEIL!$B$1-1))-IF((WEEKDAY($B$5,1)-(ACCUEIL!$B$1-1))&lt;=0,7,0)+(ROW(G10)-ROW($B$7))*7+(COLUMN(G10)-COLUMN($B$7)+1))</f>
        <v>44429</v>
      </c>
      <c r="M10" s="21"/>
      <c r="N10" s="20">
        <f>IF(MONTH($B$5)&lt;&gt;MONTH($B$5-(WEEKDAY($B$5,1)-(ACCUEIL!$B$1-1))-IF((WEEKDAY($B$5,1)-(ACCUEIL!$B$1-1))&lt;=0,7,0)+(ROW(H10)-ROW($B$7))*7+(COLUMN(H10)-COLUMN($B$7)+1)),"",$B$5-(WEEKDAY($B$5,1)-(ACCUEIL!$B$1-1))-IF((WEEKDAY($B$5,1)-(ACCUEIL!$B$1-1))&lt;=0,7,0)+(ROW(H10)-ROW($B$7))*7+(COLUMN(H10)-COLUMN($B$7)+1))</f>
        <v>44430</v>
      </c>
      <c r="O10" s="21"/>
      <c r="P10" s="23">
        <f t="shared" si="0"/>
        <v>44424</v>
      </c>
      <c r="Q10" s="25">
        <f t="shared" si="1"/>
        <v>33</v>
      </c>
    </row>
    <row r="11" spans="1:18" ht="19.95" customHeight="1" x14ac:dyDescent="0.3">
      <c r="B11" s="14">
        <f>IF(MONTH($B$5)&lt;&gt;MONTH($B$5-(WEEKDAY($B$5,1)-(ACCUEIL!$B$1-1))-IF((WEEKDAY($B$5,1)-(ACCUEIL!$B$1-1))&lt;=0,7,0)+(ROW(B11)-ROW($B$7))*7+(COLUMN(B11)-COLUMN($B$7)+1)),"",$B$5-(WEEKDAY($B$5,1)-(ACCUEIL!$B$1-1))-IF((WEEKDAY($B$5,1)-(ACCUEIL!$B$1-1))&lt;=0,7,0)+(ROW(B11)-ROW($B$7))*7+(COLUMN(B11)-COLUMN($B$7)+1))</f>
        <v>44431</v>
      </c>
      <c r="C11" s="11"/>
      <c r="D11" s="15">
        <f>IF(MONTH($B$5)&lt;&gt;MONTH($B$5-(WEEKDAY($B$5,1)-(ACCUEIL!$B$1-1))-IF((WEEKDAY($B$5,1)-(ACCUEIL!$B$1-1))&lt;=0,7,0)+(ROW(C11)-ROW($B$7))*7+(COLUMN(C11)-COLUMN($B$7)+1)),"",$B$5-(WEEKDAY($B$5,1)-(ACCUEIL!$B$1-1))-IF((WEEKDAY($B$5,1)-(ACCUEIL!$B$1-1))&lt;=0,7,0)+(ROW(C11)-ROW($B$7))*7+(COLUMN(C11)-COLUMN($B$7)+1))</f>
        <v>44432</v>
      </c>
      <c r="E11" s="11"/>
      <c r="F11" s="15">
        <f>IF(MONTH($B$5)&lt;&gt;MONTH($B$5-(WEEKDAY($B$5,1)-(ACCUEIL!$B$1-1))-IF((WEEKDAY($B$5,1)-(ACCUEIL!$B$1-1))&lt;=0,7,0)+(ROW(D11)-ROW($B$7))*7+(COLUMN(D11)-COLUMN($B$7)+1)),"",$B$5-(WEEKDAY($B$5,1)-(ACCUEIL!$B$1-1))-IF((WEEKDAY($B$5,1)-(ACCUEIL!$B$1-1))&lt;=0,7,0)+(ROW(D11)-ROW($B$7))*7+(COLUMN(D11)-COLUMN($B$7)+1))</f>
        <v>44433</v>
      </c>
      <c r="G11" s="11"/>
      <c r="H11" s="15">
        <f>IF(MONTH($B$5)&lt;&gt;MONTH($B$5-(WEEKDAY($B$5,1)-(ACCUEIL!$B$1-1))-IF((WEEKDAY($B$5,1)-(ACCUEIL!$B$1-1))&lt;=0,7,0)+(ROW(E11)-ROW($B$7))*7+(COLUMN(E11)-COLUMN($B$7)+1)),"",$B$5-(WEEKDAY($B$5,1)-(ACCUEIL!$B$1-1))-IF((WEEKDAY($B$5,1)-(ACCUEIL!$B$1-1))&lt;=0,7,0)+(ROW(E11)-ROW($B$7))*7+(COLUMN(E11)-COLUMN($B$7)+1))</f>
        <v>44434</v>
      </c>
      <c r="I11" s="11"/>
      <c r="J11" s="15">
        <f>IF(MONTH($B$5)&lt;&gt;MONTH($B$5-(WEEKDAY($B$5,1)-(ACCUEIL!$B$1-1))-IF((WEEKDAY($B$5,1)-(ACCUEIL!$B$1-1))&lt;=0,7,0)+(ROW(F11)-ROW($B$7))*7+(COLUMN(F11)-COLUMN($B$7)+1)),"",$B$5-(WEEKDAY($B$5,1)-(ACCUEIL!$B$1-1))-IF((WEEKDAY($B$5,1)-(ACCUEIL!$B$1-1))&lt;=0,7,0)+(ROW(F11)-ROW($B$7))*7+(COLUMN(F11)-COLUMN($B$7)+1))</f>
        <v>44435</v>
      </c>
      <c r="K11" s="11"/>
      <c r="L11" s="20">
        <f>IF(MONTH($B$5)&lt;&gt;MONTH($B$5-(WEEKDAY($B$5,1)-(ACCUEIL!$B$1-1))-IF((WEEKDAY($B$5,1)-(ACCUEIL!$B$1-1))&lt;=0,7,0)+(ROW(G11)-ROW($B$7))*7+(COLUMN(G11)-COLUMN($B$7)+1)),"",$B$5-(WEEKDAY($B$5,1)-(ACCUEIL!$B$1-1))-IF((WEEKDAY($B$5,1)-(ACCUEIL!$B$1-1))&lt;=0,7,0)+(ROW(G11)-ROW($B$7))*7+(COLUMN(G11)-COLUMN($B$7)+1))</f>
        <v>44436</v>
      </c>
      <c r="M11" s="21"/>
      <c r="N11" s="20">
        <f>IF(MONTH($B$5)&lt;&gt;MONTH($B$5-(WEEKDAY($B$5,1)-(ACCUEIL!$B$1-1))-IF((WEEKDAY($B$5,1)-(ACCUEIL!$B$1-1))&lt;=0,7,0)+(ROW(H11)-ROW($B$7))*7+(COLUMN(H11)-COLUMN($B$7)+1)),"",$B$5-(WEEKDAY($B$5,1)-(ACCUEIL!$B$1-1))-IF((WEEKDAY($B$5,1)-(ACCUEIL!$B$1-1))&lt;=0,7,0)+(ROW(H11)-ROW($B$7))*7+(COLUMN(H11)-COLUMN($B$7)+1))</f>
        <v>44437</v>
      </c>
      <c r="O11" s="21"/>
      <c r="P11" s="23">
        <f t="shared" si="0"/>
        <v>44431</v>
      </c>
      <c r="Q11" s="25">
        <f t="shared" si="1"/>
        <v>34</v>
      </c>
    </row>
    <row r="12" spans="1:18" ht="19.95" customHeight="1" thickBot="1" x14ac:dyDescent="0.35">
      <c r="B12" s="27">
        <f>IF(MONTH($B$5)&lt;&gt;MONTH($B$5-(WEEKDAY($B$5,1)-(ACCUEIL!$B$1-1))-IF((WEEKDAY($B$5,1)-(ACCUEIL!$B$1-1))&lt;=0,7,0)+(ROW(B12)-ROW($B$7))*7+(COLUMN(B12)-COLUMN($B$7)+1)),"",$B$5-(WEEKDAY($B$5,1)-(ACCUEIL!$B$1-1))-IF((WEEKDAY($B$5,1)-(ACCUEIL!$B$1-1))&lt;=0,7,0)+(ROW(B12)-ROW($B$7))*7+(COLUMN(B12)-COLUMN($B$7)+1))</f>
        <v>44438</v>
      </c>
      <c r="C12" s="17"/>
      <c r="D12" s="16">
        <f>IF(MONTH($B$5)&lt;&gt;MONTH($B$5-(WEEKDAY($B$5,1)-(ACCUEIL!$B$1-1))-IF((WEEKDAY($B$5,1)-(ACCUEIL!$B$1-1))&lt;=0,7,0)+(ROW(C12)-ROW($B$7))*7+(COLUMN(C12)-COLUMN($B$7)+1)),"",$B$5-(WEEKDAY($B$5,1)-(ACCUEIL!$B$1-1))-IF((WEEKDAY($B$5,1)-(ACCUEIL!$B$1-1))&lt;=0,7,0)+(ROW(C12)-ROW($B$7))*7+(COLUMN(C12)-COLUMN($B$7)+1))</f>
        <v>44439</v>
      </c>
      <c r="E12" s="17"/>
      <c r="F12" s="16" t="str">
        <f>IF(MONTH($B$5)&lt;&gt;MONTH($B$5-(WEEKDAY($B$5,1)-(ACCUEIL!$B$1-1))-IF((WEEKDAY($B$5,1)-(ACCUEIL!$B$1-1))&lt;=0,7,0)+(ROW(D12)-ROW($B$7))*7+(COLUMN(D12)-COLUMN($B$7)+1)),"",$B$5-(WEEKDAY($B$5,1)-(ACCUEIL!$B$1-1))-IF((WEEKDAY($B$5,1)-(ACCUEIL!$B$1-1))&lt;=0,7,0)+(ROW(D12)-ROW($B$7))*7+(COLUMN(D12)-COLUMN($B$7)+1))</f>
        <v/>
      </c>
      <c r="G12" s="17"/>
      <c r="H12" s="16" t="str">
        <f>IF(MONTH($B$5)&lt;&gt;MONTH($B$5-(WEEKDAY($B$5,1)-(ACCUEIL!$B$1-1))-IF((WEEKDAY($B$5,1)-(ACCUEIL!$B$1-1))&lt;=0,7,0)+(ROW(E12)-ROW($B$7))*7+(COLUMN(E12)-COLUMN($B$7)+1)),"",$B$5-(WEEKDAY($B$5,1)-(ACCUEIL!$B$1-1))-IF((WEEKDAY($B$5,1)-(ACCUEIL!$B$1-1))&lt;=0,7,0)+(ROW(E12)-ROW($B$7))*7+(COLUMN(E12)-COLUMN($B$7)+1))</f>
        <v/>
      </c>
      <c r="I12" s="17"/>
      <c r="J12" s="16" t="str">
        <f>IF(MONTH($B$5)&lt;&gt;MONTH($B$5-(WEEKDAY($B$5,1)-(ACCUEIL!$B$1-1))-IF((WEEKDAY($B$5,1)-(ACCUEIL!$B$1-1))&lt;=0,7,0)+(ROW(F12)-ROW($B$7))*7+(COLUMN(F12)-COLUMN($B$7)+1)),"",$B$5-(WEEKDAY($B$5,1)-(ACCUEIL!$B$1-1))-IF((WEEKDAY($B$5,1)-(ACCUEIL!$B$1-1))&lt;=0,7,0)+(ROW(F12)-ROW($B$7))*7+(COLUMN(F12)-COLUMN($B$7)+1))</f>
        <v/>
      </c>
      <c r="K12" s="17"/>
      <c r="L12" s="22" t="str">
        <f>IF(MONTH($B$5)&lt;&gt;MONTH($B$5-(WEEKDAY($B$5,1)-(ACCUEIL!$B$1-1))-IF((WEEKDAY($B$5,1)-(ACCUEIL!$B$1-1))&lt;=0,7,0)+(ROW(G12)-ROW($B$7))*7+(COLUMN(G12)-COLUMN($B$7)+1)),"",$B$5-(WEEKDAY($B$5,1)-(ACCUEIL!$B$1-1))-IF((WEEKDAY($B$5,1)-(ACCUEIL!$B$1-1))&lt;=0,7,0)+(ROW(G12)-ROW($B$7))*7+(COLUMN(G12)-COLUMN($B$7)+1))</f>
        <v/>
      </c>
      <c r="M12" s="17"/>
      <c r="N12" s="22" t="str">
        <f>IF(MONTH($B$5)&lt;&gt;MONTH($B$5-(WEEKDAY($B$5,1)-(ACCUEIL!$B$1-1))-IF((WEEKDAY($B$5,1)-(ACCUEIL!$B$1-1))&lt;=0,7,0)+(ROW(H12)-ROW($B$7))*7+(COLUMN(H12)-COLUMN($B$7)+1)),"",$B$5-(WEEKDAY($B$5,1)-(ACCUEIL!$B$1-1))-IF((WEEKDAY($B$5,1)-(ACCUEIL!$B$1-1))&lt;=0,7,0)+(ROW(H12)-ROW($B$7))*7+(COLUMN(H12)-COLUMN($B$7)+1))</f>
        <v/>
      </c>
      <c r="O12" s="17"/>
      <c r="P12" s="23">
        <f t="shared" si="0"/>
        <v>44438</v>
      </c>
      <c r="Q12" s="26">
        <f t="shared" si="1"/>
        <v>35</v>
      </c>
    </row>
    <row r="13" spans="1:18" ht="7.05" customHeight="1" x14ac:dyDescent="0.3"/>
    <row r="14" spans="1:18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</row>
  </sheetData>
  <mergeCells count="9">
    <mergeCell ref="A3:Q3"/>
    <mergeCell ref="B5:O5"/>
    <mergeCell ref="B6:C6"/>
    <mergeCell ref="D6:E6"/>
    <mergeCell ref="F6:G6"/>
    <mergeCell ref="H6:I6"/>
    <mergeCell ref="J6:K6"/>
    <mergeCell ref="L6:M6"/>
    <mergeCell ref="N6:O6"/>
  </mergeCells>
  <conditionalFormatting sqref="H7:H11 J7:J11 L7:L11 N7:N11 B7:B11 D7:D11 F7:F11">
    <cfRule type="cellIs" dxfId="254" priority="133" operator="equal">
      <formula>""</formula>
    </cfRule>
  </conditionalFormatting>
  <conditionalFormatting sqref="C7">
    <cfRule type="expression" dxfId="253" priority="86">
      <formula>B$7=TODAY()</formula>
    </cfRule>
    <cfRule type="expression" dxfId="252" priority="132">
      <formula>B$7=""</formula>
    </cfRule>
  </conditionalFormatting>
  <conditionalFormatting sqref="E7">
    <cfRule type="expression" dxfId="251" priority="131">
      <formula>D$7=""</formula>
    </cfRule>
  </conditionalFormatting>
  <conditionalFormatting sqref="G7">
    <cfRule type="expression" dxfId="250" priority="130">
      <formula>F$7=""</formula>
    </cfRule>
  </conditionalFormatting>
  <conditionalFormatting sqref="I7">
    <cfRule type="expression" dxfId="249" priority="129">
      <formula>H$7=""</formula>
    </cfRule>
  </conditionalFormatting>
  <conditionalFormatting sqref="K7">
    <cfRule type="expression" dxfId="248" priority="128">
      <formula>J$7=""</formula>
    </cfRule>
  </conditionalFormatting>
  <conditionalFormatting sqref="M7">
    <cfRule type="expression" dxfId="247" priority="127">
      <formula>L$7=""</formula>
    </cfRule>
  </conditionalFormatting>
  <conditionalFormatting sqref="O7">
    <cfRule type="expression" dxfId="246" priority="126">
      <formula>N$7=""</formula>
    </cfRule>
  </conditionalFormatting>
  <conditionalFormatting sqref="C8">
    <cfRule type="expression" dxfId="245" priority="73">
      <formula>B$8=TODAY()</formula>
    </cfRule>
    <cfRule type="expression" dxfId="244" priority="125">
      <formula>B$8=""</formula>
    </cfRule>
  </conditionalFormatting>
  <conditionalFormatting sqref="E8">
    <cfRule type="expression" dxfId="243" priority="124">
      <formula>D$8=""</formula>
    </cfRule>
  </conditionalFormatting>
  <conditionalFormatting sqref="G8">
    <cfRule type="expression" dxfId="242" priority="123">
      <formula>F$8=""</formula>
    </cfRule>
  </conditionalFormatting>
  <conditionalFormatting sqref="I8">
    <cfRule type="expression" dxfId="241" priority="122">
      <formula>H$8=""</formula>
    </cfRule>
  </conditionalFormatting>
  <conditionalFormatting sqref="K8">
    <cfRule type="expression" dxfId="240" priority="121">
      <formula>J$8=""</formula>
    </cfRule>
  </conditionalFormatting>
  <conditionalFormatting sqref="M8">
    <cfRule type="expression" dxfId="239" priority="120">
      <formula>L$8=""</formula>
    </cfRule>
  </conditionalFormatting>
  <conditionalFormatting sqref="O8">
    <cfRule type="expression" dxfId="238" priority="119">
      <formula>N$8=""</formula>
    </cfRule>
  </conditionalFormatting>
  <conditionalFormatting sqref="C9">
    <cfRule type="expression" dxfId="237" priority="60">
      <formula>B$9=TODAY()</formula>
    </cfRule>
    <cfRule type="expression" dxfId="236" priority="118">
      <formula>B$9=""</formula>
    </cfRule>
  </conditionalFormatting>
  <conditionalFormatting sqref="E9">
    <cfRule type="expression" dxfId="235" priority="117">
      <formula>D$9=""</formula>
    </cfRule>
  </conditionalFormatting>
  <conditionalFormatting sqref="G9">
    <cfRule type="expression" dxfId="234" priority="116">
      <formula>F$9=""</formula>
    </cfRule>
  </conditionalFormatting>
  <conditionalFormatting sqref="I9">
    <cfRule type="expression" dxfId="233" priority="115">
      <formula>H$9=""</formula>
    </cfRule>
  </conditionalFormatting>
  <conditionalFormatting sqref="K9">
    <cfRule type="expression" dxfId="232" priority="114">
      <formula>J$9=""</formula>
    </cfRule>
  </conditionalFormatting>
  <conditionalFormatting sqref="M9">
    <cfRule type="expression" dxfId="231" priority="113">
      <formula>L$9=""</formula>
    </cfRule>
  </conditionalFormatting>
  <conditionalFormatting sqref="O9">
    <cfRule type="expression" dxfId="230" priority="112">
      <formula>N$9=""</formula>
    </cfRule>
  </conditionalFormatting>
  <conditionalFormatting sqref="C10">
    <cfRule type="expression" dxfId="229" priority="47">
      <formula>B$10=TODAY()</formula>
    </cfRule>
    <cfRule type="expression" dxfId="228" priority="111">
      <formula>B$10=""</formula>
    </cfRule>
  </conditionalFormatting>
  <conditionalFormatting sqref="E10">
    <cfRule type="expression" dxfId="227" priority="110">
      <formula>D$10=""</formula>
    </cfRule>
  </conditionalFormatting>
  <conditionalFormatting sqref="G10">
    <cfRule type="expression" dxfId="226" priority="109">
      <formula>F$10=""</formula>
    </cfRule>
  </conditionalFormatting>
  <conditionalFormatting sqref="I10">
    <cfRule type="expression" dxfId="225" priority="108">
      <formula>H$10=""</formula>
    </cfRule>
  </conditionalFormatting>
  <conditionalFormatting sqref="K10">
    <cfRule type="expression" dxfId="224" priority="107">
      <formula>J$10=""</formula>
    </cfRule>
  </conditionalFormatting>
  <conditionalFormatting sqref="M10">
    <cfRule type="expression" dxfId="223" priority="106">
      <formula>L$10=""</formula>
    </cfRule>
  </conditionalFormatting>
  <conditionalFormatting sqref="O10">
    <cfRule type="expression" dxfId="222" priority="105">
      <formula>N$10=""</formula>
    </cfRule>
  </conditionalFormatting>
  <conditionalFormatting sqref="C11">
    <cfRule type="expression" dxfId="221" priority="34">
      <formula>B$11=TODAY()</formula>
    </cfRule>
    <cfRule type="expression" dxfId="220" priority="104">
      <formula>B$11=""</formula>
    </cfRule>
  </conditionalFormatting>
  <conditionalFormatting sqref="E11">
    <cfRule type="expression" dxfId="219" priority="103">
      <formula>D$11=""</formula>
    </cfRule>
  </conditionalFormatting>
  <conditionalFormatting sqref="G11">
    <cfRule type="expression" dxfId="218" priority="102">
      <formula>F$11=""</formula>
    </cfRule>
  </conditionalFormatting>
  <conditionalFormatting sqref="I11">
    <cfRule type="expression" dxfId="217" priority="101">
      <formula>H$11=""</formula>
    </cfRule>
  </conditionalFormatting>
  <conditionalFormatting sqref="K11">
    <cfRule type="expression" dxfId="216" priority="100">
      <formula>J$11=""</formula>
    </cfRule>
  </conditionalFormatting>
  <conditionalFormatting sqref="M11">
    <cfRule type="expression" dxfId="215" priority="99">
      <formula>L$11=""</formula>
    </cfRule>
  </conditionalFormatting>
  <conditionalFormatting sqref="O11">
    <cfRule type="expression" dxfId="214" priority="98">
      <formula>N$11=""</formula>
    </cfRule>
  </conditionalFormatting>
  <conditionalFormatting sqref="Q7:Q12">
    <cfRule type="cellIs" dxfId="213" priority="88" operator="equal">
      <formula>""</formula>
    </cfRule>
  </conditionalFormatting>
  <conditionalFormatting sqref="B7:O12">
    <cfRule type="cellIs" dxfId="212" priority="87" operator="equal">
      <formula>TODAY()</formula>
    </cfRule>
  </conditionalFormatting>
  <conditionalFormatting sqref="E7">
    <cfRule type="expression" dxfId="211" priority="84">
      <formula>D$7=TODAY()</formula>
    </cfRule>
    <cfRule type="expression" dxfId="210" priority="85">
      <formula>D$7=""</formula>
    </cfRule>
  </conditionalFormatting>
  <conditionalFormatting sqref="G7">
    <cfRule type="expression" dxfId="209" priority="82">
      <formula>F$7=TODAY()</formula>
    </cfRule>
    <cfRule type="expression" dxfId="208" priority="83">
      <formula>F$7=""</formula>
    </cfRule>
  </conditionalFormatting>
  <conditionalFormatting sqref="I7">
    <cfRule type="expression" dxfId="207" priority="80">
      <formula>H$7=TODAY()</formula>
    </cfRule>
    <cfRule type="expression" dxfId="206" priority="81">
      <formula>H$7=""</formula>
    </cfRule>
  </conditionalFormatting>
  <conditionalFormatting sqref="K7">
    <cfRule type="expression" dxfId="205" priority="78">
      <formula>J$7=TODAY()</formula>
    </cfRule>
    <cfRule type="expression" dxfId="204" priority="79">
      <formula>J$7=""</formula>
    </cfRule>
  </conditionalFormatting>
  <conditionalFormatting sqref="M7">
    <cfRule type="expression" dxfId="203" priority="76">
      <formula>L$7=TODAY()</formula>
    </cfRule>
    <cfRule type="expression" dxfId="202" priority="77">
      <formula>L$7=""</formula>
    </cfRule>
  </conditionalFormatting>
  <conditionalFormatting sqref="O7">
    <cfRule type="expression" dxfId="201" priority="74">
      <formula>N$7=TODAY()</formula>
    </cfRule>
    <cfRule type="expression" dxfId="200" priority="75">
      <formula>N$7=""</formula>
    </cfRule>
  </conditionalFormatting>
  <conditionalFormatting sqref="E8">
    <cfRule type="expression" dxfId="199" priority="71">
      <formula>D$8=TODAY()</formula>
    </cfRule>
    <cfRule type="expression" dxfId="198" priority="72">
      <formula>D$8=""</formula>
    </cfRule>
  </conditionalFormatting>
  <conditionalFormatting sqref="G8">
    <cfRule type="expression" dxfId="197" priority="69">
      <formula>F$8=TODAY()</formula>
    </cfRule>
    <cfRule type="expression" dxfId="196" priority="70">
      <formula>F$8=""</formula>
    </cfRule>
  </conditionalFormatting>
  <conditionalFormatting sqref="I8">
    <cfRule type="expression" dxfId="195" priority="67">
      <formula>H$8=TODAY()</formula>
    </cfRule>
    <cfRule type="expression" dxfId="194" priority="68">
      <formula>H$8=""</formula>
    </cfRule>
  </conditionalFormatting>
  <conditionalFormatting sqref="K8">
    <cfRule type="expression" dxfId="193" priority="65">
      <formula>J$8=TODAY()</formula>
    </cfRule>
    <cfRule type="expression" dxfId="192" priority="66">
      <formula>J$8=""</formula>
    </cfRule>
  </conditionalFormatting>
  <conditionalFormatting sqref="M8">
    <cfRule type="expression" dxfId="191" priority="63">
      <formula>L$8=TODAY()</formula>
    </cfRule>
    <cfRule type="expression" dxfId="190" priority="64">
      <formula>L$8=""</formula>
    </cfRule>
  </conditionalFormatting>
  <conditionalFormatting sqref="O8">
    <cfRule type="expression" dxfId="189" priority="61">
      <formula>N$8=TODAY()</formula>
    </cfRule>
    <cfRule type="expression" dxfId="188" priority="62">
      <formula>N$8=""</formula>
    </cfRule>
  </conditionalFormatting>
  <conditionalFormatting sqref="E9">
    <cfRule type="expression" dxfId="187" priority="58">
      <formula>D$9=TODAY()</formula>
    </cfRule>
    <cfRule type="expression" dxfId="186" priority="59">
      <formula>D$9=""</formula>
    </cfRule>
  </conditionalFormatting>
  <conditionalFormatting sqref="G9">
    <cfRule type="expression" dxfId="185" priority="56">
      <formula>F$9=TODAY()</formula>
    </cfRule>
    <cfRule type="expression" dxfId="184" priority="57">
      <formula>F$9=""</formula>
    </cfRule>
  </conditionalFormatting>
  <conditionalFormatting sqref="I9">
    <cfRule type="expression" dxfId="183" priority="54">
      <formula>H$9=TODAY()</formula>
    </cfRule>
    <cfRule type="expression" dxfId="182" priority="55">
      <formula>H$9=""</formula>
    </cfRule>
  </conditionalFormatting>
  <conditionalFormatting sqref="K9">
    <cfRule type="expression" dxfId="181" priority="52">
      <formula>J$9=TODAY()</formula>
    </cfRule>
    <cfRule type="expression" dxfId="180" priority="53">
      <formula>J$9=""</formula>
    </cfRule>
  </conditionalFormatting>
  <conditionalFormatting sqref="M9">
    <cfRule type="expression" dxfId="179" priority="50">
      <formula>L$9=TODAY()</formula>
    </cfRule>
    <cfRule type="expression" dxfId="178" priority="51">
      <formula>L$9=""</formula>
    </cfRule>
  </conditionalFormatting>
  <conditionalFormatting sqref="O9">
    <cfRule type="expression" dxfId="177" priority="48">
      <formula>N$9=TODAY()</formula>
    </cfRule>
    <cfRule type="expression" dxfId="176" priority="49">
      <formula>N$9=""</formula>
    </cfRule>
  </conditionalFormatting>
  <conditionalFormatting sqref="E10">
    <cfRule type="expression" dxfId="175" priority="45">
      <formula>D$10=TODAY()</formula>
    </cfRule>
    <cfRule type="expression" dxfId="174" priority="46">
      <formula>D$10=""</formula>
    </cfRule>
  </conditionalFormatting>
  <conditionalFormatting sqref="G10">
    <cfRule type="expression" dxfId="173" priority="43">
      <formula>F$10=TODAY()</formula>
    </cfRule>
    <cfRule type="expression" dxfId="172" priority="44">
      <formula>F$10=""</formula>
    </cfRule>
  </conditionalFormatting>
  <conditionalFormatting sqref="I10">
    <cfRule type="expression" dxfId="171" priority="41">
      <formula>H$10=TODAY()</formula>
    </cfRule>
    <cfRule type="expression" dxfId="170" priority="42">
      <formula>H$10=""</formula>
    </cfRule>
  </conditionalFormatting>
  <conditionalFormatting sqref="K10">
    <cfRule type="expression" dxfId="169" priority="39">
      <formula>J$10=TODAY()</formula>
    </cfRule>
    <cfRule type="expression" dxfId="168" priority="40">
      <formula>J$10=""</formula>
    </cfRule>
  </conditionalFormatting>
  <conditionalFormatting sqref="M10">
    <cfRule type="expression" dxfId="167" priority="37">
      <formula>L$10=TODAY()</formula>
    </cfRule>
    <cfRule type="expression" dxfId="166" priority="38">
      <formula>L$10=""</formula>
    </cfRule>
  </conditionalFormatting>
  <conditionalFormatting sqref="O10">
    <cfRule type="expression" dxfId="165" priority="35">
      <formula>N$10=TODAY()</formula>
    </cfRule>
    <cfRule type="expression" dxfId="164" priority="36">
      <formula>N$10=""</formula>
    </cfRule>
  </conditionalFormatting>
  <conditionalFormatting sqref="E11">
    <cfRule type="expression" dxfId="163" priority="32">
      <formula>D$11=TODAY()</formula>
    </cfRule>
    <cfRule type="expression" dxfId="162" priority="33">
      <formula>D$11=""</formula>
    </cfRule>
  </conditionalFormatting>
  <conditionalFormatting sqref="G11">
    <cfRule type="expression" dxfId="161" priority="30">
      <formula>F$11=TODAY()</formula>
    </cfRule>
    <cfRule type="expression" dxfId="160" priority="31">
      <formula>F$11=""</formula>
    </cfRule>
  </conditionalFormatting>
  <conditionalFormatting sqref="I11">
    <cfRule type="expression" dxfId="159" priority="28">
      <formula>H$11=TODAY()</formula>
    </cfRule>
    <cfRule type="expression" dxfId="158" priority="29">
      <formula>H$11=""</formula>
    </cfRule>
  </conditionalFormatting>
  <conditionalFormatting sqref="K11">
    <cfRule type="expression" dxfId="157" priority="26">
      <formula>J$11=TODAY()</formula>
    </cfRule>
    <cfRule type="expression" dxfId="156" priority="27">
      <formula>J$11=""</formula>
    </cfRule>
  </conditionalFormatting>
  <conditionalFormatting sqref="M11">
    <cfRule type="expression" dxfId="155" priority="24">
      <formula>L$11=TODAY()</formula>
    </cfRule>
    <cfRule type="expression" dxfId="154" priority="25">
      <formula>L$11=""</formula>
    </cfRule>
  </conditionalFormatting>
  <conditionalFormatting sqref="O11">
    <cfRule type="expression" dxfId="153" priority="22">
      <formula>N$11=TODAY()</formula>
    </cfRule>
    <cfRule type="expression" dxfId="152" priority="23">
      <formula>N$11=""</formula>
    </cfRule>
  </conditionalFormatting>
  <conditionalFormatting sqref="C12">
    <cfRule type="expression" dxfId="151" priority="21">
      <formula>B$12=TODAY()</formula>
    </cfRule>
    <cfRule type="expression" dxfId="150" priority="14">
      <formula>B$12=""</formula>
    </cfRule>
  </conditionalFormatting>
  <conditionalFormatting sqref="E12">
    <cfRule type="expression" dxfId="149" priority="20">
      <formula>D$12=TODAY()</formula>
    </cfRule>
  </conditionalFormatting>
  <conditionalFormatting sqref="G12">
    <cfRule type="expression" dxfId="148" priority="19">
      <formula>F$12=TODAY()</formula>
    </cfRule>
  </conditionalFormatting>
  <conditionalFormatting sqref="I12">
    <cfRule type="expression" dxfId="147" priority="18">
      <formula>H$12=TODAY()</formula>
    </cfRule>
  </conditionalFormatting>
  <conditionalFormatting sqref="K12">
    <cfRule type="expression" dxfId="146" priority="17">
      <formula>J$12=TODAY()</formula>
    </cfRule>
  </conditionalFormatting>
  <conditionalFormatting sqref="M12">
    <cfRule type="expression" dxfId="145" priority="16">
      <formula>L$12=TODAY()</formula>
    </cfRule>
  </conditionalFormatting>
  <conditionalFormatting sqref="O12">
    <cfRule type="expression" dxfId="144" priority="15">
      <formula>N$12=TODAY()</formula>
    </cfRule>
  </conditionalFormatting>
  <conditionalFormatting sqref="E12">
    <cfRule type="expression" dxfId="143" priority="12">
      <formula>D$12=""</formula>
    </cfRule>
    <cfRule type="expression" dxfId="142" priority="13">
      <formula>D$12=TODAY()</formula>
    </cfRule>
  </conditionalFormatting>
  <conditionalFormatting sqref="G12">
    <cfRule type="expression" dxfId="141" priority="10">
      <formula>F$12=""</formula>
    </cfRule>
    <cfRule type="expression" dxfId="140" priority="11">
      <formula>F$12=TODAY()</formula>
    </cfRule>
  </conditionalFormatting>
  <conditionalFormatting sqref="I12">
    <cfRule type="expression" dxfId="139" priority="8">
      <formula>H$12=""</formula>
    </cfRule>
    <cfRule type="expression" dxfId="138" priority="9">
      <formula>H$12=TODAY()</formula>
    </cfRule>
  </conditionalFormatting>
  <conditionalFormatting sqref="K12">
    <cfRule type="expression" dxfId="137" priority="6">
      <formula>J$12=""</formula>
    </cfRule>
    <cfRule type="expression" dxfId="136" priority="7">
      <formula>J$12=TODAY()</formula>
    </cfRule>
  </conditionalFormatting>
  <conditionalFormatting sqref="M12">
    <cfRule type="expression" dxfId="135" priority="4">
      <formula>L$12=""</formula>
    </cfRule>
    <cfRule type="expression" dxfId="134" priority="5">
      <formula>L$12=TODAY()</formula>
    </cfRule>
  </conditionalFormatting>
  <conditionalFormatting sqref="O12">
    <cfRule type="expression" dxfId="133" priority="2">
      <formula>N$12=""</formula>
    </cfRule>
    <cfRule type="expression" dxfId="132" priority="3">
      <formula>N$12=TODAY()</formula>
    </cfRule>
  </conditionalFormatting>
  <conditionalFormatting sqref="B12 D12 F12 H12 J12 L12 N12">
    <cfRule type="cellIs" dxfId="131" priority="1" operator="equal">
      <formula>""</formula>
    </cfRule>
  </conditionalFormatting>
  <printOptions horizontalCentered="1"/>
  <pageMargins left="0.11811023622047245" right="0.11811023622047245" top="0.15748031496062992" bottom="0.35433070866141736" header="0.11811023622047245" footer="0.31496062992125984"/>
  <pageSetup paperSize="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13"/>
  <sheetViews>
    <sheetView workbookViewId="0">
      <selection activeCell="M17" sqref="M17"/>
    </sheetView>
  </sheetViews>
  <sheetFormatPr baseColWidth="10" defaultRowHeight="14.4" x14ac:dyDescent="0.3"/>
  <cols>
    <col min="1" max="1" width="11.5546875" style="1"/>
    <col min="2" max="2" width="19.88671875" style="1" customWidth="1"/>
    <col min="3" max="3" width="4.77734375" style="1" customWidth="1"/>
    <col min="4" max="5" width="11.5546875" style="1"/>
    <col min="6" max="6" width="4.77734375" style="1" customWidth="1"/>
    <col min="7" max="7" width="18.6640625" style="1" customWidth="1"/>
    <col min="8" max="8" width="4.77734375" style="1" customWidth="1"/>
    <col min="9" max="9" width="20.21875" style="1" customWidth="1"/>
    <col min="10" max="10" width="4.77734375" style="1" customWidth="1"/>
    <col min="11" max="11" width="20.6640625" style="1" customWidth="1"/>
    <col min="12" max="12" width="4.77734375" style="1" customWidth="1"/>
    <col min="13" max="13" width="13.77734375" style="1" bestFit="1" customWidth="1"/>
    <col min="14" max="14" width="15.21875" style="1" customWidth="1"/>
    <col min="15" max="16384" width="11.5546875" style="1"/>
  </cols>
  <sheetData>
    <row r="1" spans="1:14" x14ac:dyDescent="0.3">
      <c r="A1" s="1" t="s">
        <v>26</v>
      </c>
      <c r="B1" s="1" t="s">
        <v>27</v>
      </c>
      <c r="D1" s="1" t="s">
        <v>28</v>
      </c>
      <c r="E1" s="1" t="s">
        <v>29</v>
      </c>
      <c r="G1" s="1" t="s">
        <v>30</v>
      </c>
      <c r="I1" s="1" t="s">
        <v>31</v>
      </c>
      <c r="K1" s="1" t="s">
        <v>32</v>
      </c>
      <c r="M1" s="29" t="s">
        <v>45</v>
      </c>
      <c r="N1" s="33" t="s">
        <v>46</v>
      </c>
    </row>
    <row r="2" spans="1:14" x14ac:dyDescent="0.3">
      <c r="A2" s="1" t="s">
        <v>0</v>
      </c>
      <c r="B2" s="1" t="s">
        <v>4</v>
      </c>
      <c r="D2" s="1">
        <v>1</v>
      </c>
      <c r="E2" s="1" t="s">
        <v>8</v>
      </c>
      <c r="G2" s="1" t="s">
        <v>21</v>
      </c>
      <c r="I2" s="1" t="s">
        <v>23</v>
      </c>
      <c r="K2" s="1">
        <v>2021</v>
      </c>
      <c r="M2" s="28" t="s">
        <v>33</v>
      </c>
      <c r="N2" s="31">
        <f>DATE(ACCUEIL!C1,1,1)</f>
        <v>44197</v>
      </c>
    </row>
    <row r="3" spans="1:14" x14ac:dyDescent="0.3">
      <c r="A3" s="1" t="s">
        <v>1</v>
      </c>
      <c r="B3" s="1" t="s">
        <v>5</v>
      </c>
      <c r="D3" s="1">
        <v>2</v>
      </c>
      <c r="E3" s="1" t="s">
        <v>9</v>
      </c>
      <c r="G3" s="1" t="s">
        <v>22</v>
      </c>
      <c r="I3" s="1" t="s">
        <v>24</v>
      </c>
      <c r="K3" s="1">
        <v>2022</v>
      </c>
      <c r="M3" s="28" t="s">
        <v>34</v>
      </c>
      <c r="N3" s="31">
        <f>ROUND(DATE(ACCUEIL!C1,4,MOD(234-11*MOD(ACCUEIL!C1,19),30))/7,0)*7-6</f>
        <v>44290</v>
      </c>
    </row>
    <row r="4" spans="1:14" x14ac:dyDescent="0.3">
      <c r="A4" s="1" t="s">
        <v>2</v>
      </c>
      <c r="B4" s="1" t="s">
        <v>6</v>
      </c>
      <c r="D4" s="1">
        <v>3</v>
      </c>
      <c r="E4" s="1" t="s">
        <v>10</v>
      </c>
      <c r="G4" s="1" t="s">
        <v>25</v>
      </c>
      <c r="K4" s="1">
        <v>2023</v>
      </c>
      <c r="M4" s="28" t="s">
        <v>35</v>
      </c>
      <c r="N4" s="31">
        <f>N3+1</f>
        <v>44291</v>
      </c>
    </row>
    <row r="5" spans="1:14" x14ac:dyDescent="0.3">
      <c r="A5" s="1" t="s">
        <v>3</v>
      </c>
      <c r="B5" s="1" t="s">
        <v>7</v>
      </c>
      <c r="D5" s="1">
        <v>4</v>
      </c>
      <c r="E5" s="1" t="s">
        <v>11</v>
      </c>
      <c r="K5" s="1">
        <v>2024</v>
      </c>
      <c r="M5" s="28" t="s">
        <v>36</v>
      </c>
      <c r="N5" s="31">
        <f>DATE(ACCUEIL!C1,5,1)</f>
        <v>44317</v>
      </c>
    </row>
    <row r="6" spans="1:14" x14ac:dyDescent="0.3">
      <c r="D6" s="1">
        <v>5</v>
      </c>
      <c r="E6" s="1" t="s">
        <v>12</v>
      </c>
      <c r="K6" s="1">
        <v>2025</v>
      </c>
      <c r="M6" s="28" t="s">
        <v>37</v>
      </c>
      <c r="N6" s="31">
        <f>DATE(ACCUEIL!C1,5,8)</f>
        <v>44324</v>
      </c>
    </row>
    <row r="7" spans="1:14" x14ac:dyDescent="0.3">
      <c r="D7" s="1">
        <v>6</v>
      </c>
      <c r="E7" s="1" t="s">
        <v>13</v>
      </c>
      <c r="K7" s="1">
        <v>2026</v>
      </c>
      <c r="M7" s="28" t="s">
        <v>38</v>
      </c>
      <c r="N7" s="31">
        <f>N3+39</f>
        <v>44329</v>
      </c>
    </row>
    <row r="8" spans="1:14" x14ac:dyDescent="0.3">
      <c r="D8" s="1">
        <v>7</v>
      </c>
      <c r="E8" s="1" t="s">
        <v>14</v>
      </c>
      <c r="K8" s="1">
        <v>2027</v>
      </c>
      <c r="M8" s="28" t="s">
        <v>39</v>
      </c>
      <c r="N8" s="31">
        <f>N3+50</f>
        <v>44340</v>
      </c>
    </row>
    <row r="9" spans="1:14" x14ac:dyDescent="0.3">
      <c r="D9" s="1">
        <v>8</v>
      </c>
      <c r="E9" s="1" t="s">
        <v>15</v>
      </c>
      <c r="K9" s="1">
        <v>2028</v>
      </c>
      <c r="M9" s="28" t="s">
        <v>40</v>
      </c>
      <c r="N9" s="31">
        <f>DATE(ACCUEIL!C1,7,14)</f>
        <v>44391</v>
      </c>
    </row>
    <row r="10" spans="1:14" x14ac:dyDescent="0.3">
      <c r="D10" s="1">
        <v>9</v>
      </c>
      <c r="E10" s="1" t="s">
        <v>16</v>
      </c>
      <c r="K10" s="1">
        <v>2029</v>
      </c>
      <c r="M10" s="28" t="s">
        <v>41</v>
      </c>
      <c r="N10" s="31">
        <f>DATE(ACCUEIL!C1,8,15)</f>
        <v>44423</v>
      </c>
    </row>
    <row r="11" spans="1:14" x14ac:dyDescent="0.3">
      <c r="D11" s="1">
        <v>10</v>
      </c>
      <c r="E11" s="1" t="s">
        <v>17</v>
      </c>
      <c r="K11" s="1">
        <v>2030</v>
      </c>
      <c r="M11" s="28" t="s">
        <v>42</v>
      </c>
      <c r="N11" s="31">
        <f>DATE(ACCUEIL!C1,11,1)</f>
        <v>44501</v>
      </c>
    </row>
    <row r="12" spans="1:14" x14ac:dyDescent="0.3">
      <c r="D12" s="1">
        <v>11</v>
      </c>
      <c r="E12" s="1" t="s">
        <v>18</v>
      </c>
      <c r="M12" s="28" t="s">
        <v>43</v>
      </c>
      <c r="N12" s="31">
        <f>DATE(ACCUEIL!C1,11,11)</f>
        <v>44511</v>
      </c>
    </row>
    <row r="13" spans="1:14" x14ac:dyDescent="0.3">
      <c r="D13" s="1">
        <v>12</v>
      </c>
      <c r="E13" s="1" t="s">
        <v>19</v>
      </c>
      <c r="M13" s="30" t="s">
        <v>44</v>
      </c>
      <c r="N13" s="32">
        <f>DATE(ACCUEIL!C1,12,25)</f>
        <v>44555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ACCUEIL</vt:lpstr>
      <vt:lpstr>MASQUE</vt:lpstr>
      <vt:lpstr>LISTES</vt:lpstr>
      <vt:lpstr>SQCDP</vt:lpstr>
      <vt:lpstr>ville</vt:lpstr>
      <vt:lpstr>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2021-09-01T14:54:30Z</dcterms:modified>
</cp:coreProperties>
</file>