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pivotCache/pivotCacheDefinition3.xml" ContentType="application/vnd.openxmlformats-officedocument.spreadsheetml.pivotCacheDefinition+xml"/>
  <Override PartName="/xl/pivotCache/pivotCacheRecords3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pivotTables/pivotTable1.xml" ContentType="application/vnd.openxmlformats-officedocument.spreadsheetml.pivotTable+xml"/>
  <Override PartName="/xl/drawings/drawing7.xml" ContentType="application/vnd.openxmlformats-officedocument.drawing+xml"/>
  <Override PartName="/xl/charts/chart1.xml" ContentType="application/vnd.openxmlformats-officedocument.drawingml.chart+xml"/>
  <Override PartName="/xl/pivotTables/pivotTable2.xml" ContentType="application/vnd.openxmlformats-officedocument.spreadsheetml.pivotTable+xml"/>
  <Override PartName="/xl/drawings/drawing8.xml" ContentType="application/vnd.openxmlformats-officedocument.drawing+xml"/>
  <Override PartName="/xl/charts/chart2.xml" ContentType="application/vnd.openxmlformats-officedocument.drawingml.chart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drawings/drawing9.xml" ContentType="application/vnd.openxmlformats-officedocument.drawing+xml"/>
  <Override PartName="/xl/pivotTables/pivotTable5.xml" ContentType="application/vnd.openxmlformats-officedocument.spreadsheetml.pivotTable+xml"/>
  <Override PartName="/xl/drawings/drawing10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showPivotChartFilter="1" defaultThemeVersion="124226"/>
  <bookViews>
    <workbookView xWindow="-15" yWindow="-15" windowWidth="14520" windowHeight="12450" tabRatio="844" activeTab="5"/>
  </bookViews>
  <sheets>
    <sheet name="Accueil" sheetId="7" r:id="rId1"/>
    <sheet name="Comptes" sheetId="8" r:id="rId2"/>
    <sheet name="Catégories" sheetId="4" r:id="rId3"/>
    <sheet name="Rubriques" sheetId="2" r:id="rId4"/>
    <sheet name="Regroupements" sheetId="6" r:id="rId5"/>
    <sheet name="Ecritures_1" sheetId="1" r:id="rId6"/>
    <sheet name="Graphe Ecritures par Rubriques" sheetId="10" r:id="rId7"/>
    <sheet name="Graphe Ecritures par Regroup." sheetId="12" r:id="rId8"/>
    <sheet name="Synthèses" sheetId="5" r:id="rId9"/>
    <sheet name="Charges" sheetId="14" r:id="rId10"/>
    <sheet name="Paramètres" sheetId="3" r:id="rId11"/>
    <sheet name="Feuil1" sheetId="15" r:id="rId12"/>
  </sheets>
  <definedNames>
    <definedName name="_xlnm._FilterDatabase" localSheetId="2" hidden="1">Catégories!$A$4:$E$14</definedName>
    <definedName name="_xlnm._FilterDatabase" localSheetId="1" hidden="1">Comptes!$A$4:$F$11</definedName>
    <definedName name="_xlnm._FilterDatabase" localSheetId="5" hidden="1">Ecritures_1!$A$4:$O$22</definedName>
    <definedName name="_xlnm._FilterDatabase" localSheetId="4" hidden="1">Regroupements!$A$4:$E$9</definedName>
    <definedName name="_xlnm._FilterDatabase" localSheetId="3" hidden="1">Rubriques!$A$4:$F$26</definedName>
    <definedName name="Catégories">Catégories!$A$4:$E$15</definedName>
    <definedName name="Comptes">Comptes!$A$4:$F$12</definedName>
    <definedName name="DVB">Comptes!#REF!</definedName>
    <definedName name="Ecritures">Ecritures_1!$A$4:$O$22</definedName>
    <definedName name="Liste_Catégories">Catégories!$A$4:$A$15</definedName>
    <definedName name="Liste_Charges">Paramètres!$A$24:$A$27</definedName>
    <definedName name="Liste_Comptes">Comptes!$A$4:$A$8</definedName>
    <definedName name="Liste_Modes">Paramètres!$A$13:$A$19</definedName>
    <definedName name="Liste_Regroupements">Regroupements!$A$4:$A$9</definedName>
    <definedName name="Liste_Rubriques">Rubriques!$A$4:$A$27</definedName>
    <definedName name="Regroupements">Regroupements!$A$4:$E$10</definedName>
    <definedName name="Rubriques">Rubriques!$A$4:$F$27</definedName>
    <definedName name="Titre_Classeur">Paramètres!$B$3</definedName>
    <definedName name="VD_Catégorie">Paramètres!$B$7</definedName>
    <definedName name="VD_Charges">Paramètres!$A$26</definedName>
    <definedName name="VD_Compte">Paramètres!$B$10</definedName>
    <definedName name="VD_Mode">Paramètres!$B$9</definedName>
    <definedName name="VD_Regroupement">Paramètres!$B$8</definedName>
    <definedName name="VD_Rubrique">Paramètres!$B$6</definedName>
  </definedNames>
  <calcPr calcId="145621"/>
  <pivotCaches>
    <pivotCache cacheId="0" r:id="rId13"/>
    <pivotCache cacheId="1" r:id="rId14"/>
    <pivotCache cacheId="2" r:id="rId15"/>
  </pivotCaches>
</workbook>
</file>

<file path=xl/calcChain.xml><?xml version="1.0" encoding="utf-8"?>
<calcChain xmlns="http://schemas.openxmlformats.org/spreadsheetml/2006/main">
  <c r="O5" i="1" l="1"/>
  <c r="N5" i="1"/>
  <c r="M5" i="1"/>
  <c r="D9" i="2" l="1"/>
  <c r="C9" i="2"/>
  <c r="E9" i="2" l="1"/>
  <c r="D25" i="2"/>
  <c r="C25" i="2"/>
  <c r="D22" i="2"/>
  <c r="C22" i="2"/>
  <c r="D6" i="2"/>
  <c r="C6" i="2"/>
  <c r="E25" i="2" l="1"/>
  <c r="E22" i="2"/>
  <c r="E6" i="2"/>
  <c r="O14" i="1"/>
  <c r="N14" i="1"/>
  <c r="M14" i="1"/>
  <c r="O13" i="1"/>
  <c r="N13" i="1"/>
  <c r="M13" i="1"/>
  <c r="O12" i="1"/>
  <c r="N12" i="1"/>
  <c r="M12" i="1"/>
  <c r="O11" i="1"/>
  <c r="N11" i="1"/>
  <c r="M11" i="1"/>
  <c r="O10" i="1"/>
  <c r="N10" i="1"/>
  <c r="M10" i="1"/>
  <c r="O9" i="1"/>
  <c r="N9" i="1"/>
  <c r="M9" i="1"/>
  <c r="O8" i="1"/>
  <c r="N8" i="1"/>
  <c r="M8" i="1"/>
  <c r="O7" i="1" l="1"/>
  <c r="N7" i="1"/>
  <c r="M7" i="1"/>
  <c r="O18" i="1"/>
  <c r="N18" i="1"/>
  <c r="M18" i="1"/>
  <c r="O17" i="1"/>
  <c r="N17" i="1"/>
  <c r="M17" i="1"/>
  <c r="C10" i="2" l="1"/>
  <c r="O6" i="1"/>
  <c r="N6" i="1"/>
  <c r="M6" i="1"/>
  <c r="D10" i="2"/>
  <c r="O15" i="1"/>
  <c r="N15" i="1"/>
  <c r="M15" i="1"/>
  <c r="O16" i="1"/>
  <c r="N16" i="1"/>
  <c r="M16" i="1"/>
  <c r="E10" i="2" l="1"/>
  <c r="O22" i="1"/>
  <c r="N22" i="1"/>
  <c r="M22" i="1"/>
  <c r="O21" i="1"/>
  <c r="N21" i="1"/>
  <c r="M21" i="1"/>
  <c r="O20" i="1"/>
  <c r="N20" i="1"/>
  <c r="M20" i="1"/>
  <c r="O19" i="1"/>
  <c r="N19" i="1"/>
  <c r="M19" i="1"/>
  <c r="C7" i="4" l="1"/>
  <c r="B7" i="4"/>
  <c r="A1" i="3"/>
  <c r="A1" i="5"/>
  <c r="N1" i="1"/>
  <c r="G1" i="1"/>
  <c r="A1" i="1"/>
  <c r="C9" i="6"/>
  <c r="B9" i="6"/>
  <c r="C8" i="6"/>
  <c r="B8" i="6"/>
  <c r="C7" i="6"/>
  <c r="C6" i="6"/>
  <c r="B6" i="6"/>
  <c r="C5" i="6"/>
  <c r="B5" i="6"/>
  <c r="A1" i="6"/>
  <c r="D26" i="2"/>
  <c r="C26" i="2"/>
  <c r="D24" i="2"/>
  <c r="C24" i="2"/>
  <c r="D23" i="2"/>
  <c r="C23" i="2"/>
  <c r="D21" i="2"/>
  <c r="C21" i="2"/>
  <c r="D20" i="2"/>
  <c r="C20" i="2"/>
  <c r="D19" i="2"/>
  <c r="C19" i="2"/>
  <c r="D18" i="2"/>
  <c r="C18" i="2"/>
  <c r="D17" i="2"/>
  <c r="C17" i="2"/>
  <c r="D16" i="2"/>
  <c r="C16" i="2"/>
  <c r="D15" i="2"/>
  <c r="C15" i="2"/>
  <c r="D14" i="2"/>
  <c r="C14" i="2"/>
  <c r="D13" i="2"/>
  <c r="C13" i="2"/>
  <c r="D12" i="2"/>
  <c r="C12" i="2"/>
  <c r="D11" i="2"/>
  <c r="C11" i="2"/>
  <c r="D8" i="2"/>
  <c r="C8" i="2"/>
  <c r="D7" i="2"/>
  <c r="C7" i="2"/>
  <c r="D5" i="2"/>
  <c r="C5" i="2"/>
  <c r="A1" i="2"/>
  <c r="C5" i="4"/>
  <c r="A1" i="4"/>
  <c r="D11" i="8"/>
  <c r="C11" i="8"/>
  <c r="D10" i="8"/>
  <c r="C10" i="8"/>
  <c r="D9" i="8"/>
  <c r="C9" i="8"/>
  <c r="D8" i="8"/>
  <c r="C8" i="8"/>
  <c r="D7" i="8"/>
  <c r="C7" i="8"/>
  <c r="D6" i="8"/>
  <c r="C6" i="8"/>
  <c r="D5" i="8"/>
  <c r="C5" i="8"/>
  <c r="B1" i="8"/>
  <c r="A1" i="8"/>
  <c r="B1" i="7"/>
  <c r="D7" i="4" l="1"/>
  <c r="C14" i="4"/>
  <c r="B7" i="6"/>
  <c r="B1" i="6" s="1"/>
  <c r="C12" i="4"/>
  <c r="C10" i="4"/>
  <c r="C8" i="4"/>
  <c r="B14" i="4"/>
  <c r="B6" i="4"/>
  <c r="B9" i="4"/>
  <c r="B11" i="4"/>
  <c r="B13" i="4"/>
  <c r="C6" i="4"/>
  <c r="C9" i="4"/>
  <c r="C11" i="4"/>
  <c r="C13" i="4"/>
  <c r="B5" i="4"/>
  <c r="D5" i="4" s="1"/>
  <c r="B8" i="4"/>
  <c r="B10" i="4"/>
  <c r="B12" i="4"/>
  <c r="C1" i="8"/>
  <c r="E8" i="2"/>
  <c r="E13" i="2"/>
  <c r="D1" i="8"/>
  <c r="E12" i="2"/>
  <c r="E14" i="2"/>
  <c r="E16" i="2"/>
  <c r="E7" i="8"/>
  <c r="E9" i="8"/>
  <c r="E11" i="8"/>
  <c r="C1" i="6"/>
  <c r="E6" i="8"/>
  <c r="E8" i="8"/>
  <c r="E10" i="8"/>
  <c r="D6" i="6"/>
  <c r="D8" i="6"/>
  <c r="E17" i="2"/>
  <c r="E19" i="2"/>
  <c r="E21" i="2"/>
  <c r="E24" i="2"/>
  <c r="D1" i="2"/>
  <c r="E11" i="2"/>
  <c r="E18" i="2"/>
  <c r="E20" i="2"/>
  <c r="E7" i="2"/>
  <c r="E15" i="2"/>
  <c r="E23" i="2"/>
  <c r="E26" i="2"/>
  <c r="D5" i="6"/>
  <c r="D9" i="6"/>
  <c r="I1" i="1"/>
  <c r="C1" i="2"/>
  <c r="E5" i="2"/>
  <c r="E5" i="8"/>
  <c r="D9" i="4" l="1"/>
  <c r="D12" i="4"/>
  <c r="D10" i="4"/>
  <c r="D14" i="4"/>
  <c r="D11" i="4"/>
  <c r="D8" i="4"/>
  <c r="D7" i="6"/>
  <c r="D1" i="6" s="1"/>
  <c r="C1" i="4"/>
  <c r="D6" i="4"/>
  <c r="D13" i="4"/>
  <c r="B1" i="4"/>
  <c r="E1" i="8"/>
  <c r="E1" i="2"/>
  <c r="D1" i="4" l="1"/>
</calcChain>
</file>

<file path=xl/sharedStrings.xml><?xml version="1.0" encoding="utf-8"?>
<sst xmlns="http://schemas.openxmlformats.org/spreadsheetml/2006/main" count="347" uniqueCount="107">
  <si>
    <t>Date</t>
  </si>
  <si>
    <t>Libellé</t>
  </si>
  <si>
    <t>Rubrique</t>
  </si>
  <si>
    <t>Sens</t>
  </si>
  <si>
    <t>Mode</t>
  </si>
  <si>
    <t>Référence</t>
  </si>
  <si>
    <t>Montant écriture</t>
  </si>
  <si>
    <t>Montant comptable</t>
  </si>
  <si>
    <t>Observations</t>
  </si>
  <si>
    <t>Période</t>
  </si>
  <si>
    <t>Catégorie</t>
  </si>
  <si>
    <t>Alimentation</t>
  </si>
  <si>
    <t>Salaires</t>
  </si>
  <si>
    <t>Restaurant</t>
  </si>
  <si>
    <t>Gaz</t>
  </si>
  <si>
    <t>Téléphone</t>
  </si>
  <si>
    <t>Electricité</t>
  </si>
  <si>
    <t>Revenus</t>
  </si>
  <si>
    <t>Loisirs</t>
  </si>
  <si>
    <t>Carburant</t>
  </si>
  <si>
    <t>Impôts sur le revenu</t>
  </si>
  <si>
    <t>Réparations véhicule</t>
  </si>
  <si>
    <t>Modes</t>
  </si>
  <si>
    <t>Chèque</t>
  </si>
  <si>
    <t>Carte</t>
  </si>
  <si>
    <t>Virement</t>
  </si>
  <si>
    <t>Espèces</t>
  </si>
  <si>
    <t>Prélèvement</t>
  </si>
  <si>
    <t>Total général</t>
  </si>
  <si>
    <t>Montants</t>
  </si>
  <si>
    <t>Regroupement</t>
  </si>
  <si>
    <t>Divers</t>
  </si>
  <si>
    <t>Regroupements</t>
  </si>
  <si>
    <t>Véhicule</t>
  </si>
  <si>
    <t>(Tous)</t>
  </si>
  <si>
    <t>Compte :</t>
  </si>
  <si>
    <t>Total Revenus</t>
  </si>
  <si>
    <t>Vacances</t>
  </si>
  <si>
    <t>Dépenses courantes</t>
  </si>
  <si>
    <t>Autre</t>
  </si>
  <si>
    <t>Recette</t>
  </si>
  <si>
    <t>Date valeur banque</t>
  </si>
  <si>
    <t>...</t>
  </si>
  <si>
    <t>Valeurs par défaut dans les listes déroulantes des formulaires</t>
  </si>
  <si>
    <t>Compte chèques</t>
  </si>
  <si>
    <t>Compte épargne</t>
  </si>
  <si>
    <t>Livret épargne</t>
  </si>
  <si>
    <t>Compte</t>
  </si>
  <si>
    <t>Recettes</t>
  </si>
  <si>
    <t>Dépenses</t>
  </si>
  <si>
    <t>Solde</t>
  </si>
  <si>
    <t>Solde initial</t>
  </si>
  <si>
    <t>…</t>
  </si>
  <si>
    <t>Étiquettes de colonnes</t>
  </si>
  <si>
    <t>Étiquettes de lignes</t>
  </si>
  <si>
    <t>Somme de Montant comptable</t>
  </si>
  <si>
    <t>Comptabilité familiale</t>
  </si>
  <si>
    <t>Virement SG-&gt;Hello</t>
  </si>
  <si>
    <t>Epargne</t>
  </si>
  <si>
    <t>SG</t>
  </si>
  <si>
    <t>Cpte à Cpte</t>
  </si>
  <si>
    <t>20/12/2016</t>
  </si>
  <si>
    <t>29/12/2016</t>
  </si>
  <si>
    <t>Intérêts Compte courant</t>
  </si>
  <si>
    <t>31/12/2016</t>
  </si>
  <si>
    <t>Rémunération nette</t>
  </si>
  <si>
    <t>S.G. Compte courant</t>
  </si>
  <si>
    <t>S.G. Livret A</t>
  </si>
  <si>
    <t>Hello - Compte courant</t>
  </si>
  <si>
    <t>Hello - Livret Epargne</t>
  </si>
  <si>
    <t>2016-12</t>
  </si>
  <si>
    <t>(vide)</t>
  </si>
  <si>
    <t>Deplacement</t>
  </si>
  <si>
    <t>Charges courantes</t>
  </si>
  <si>
    <t>17/01/2017</t>
  </si>
  <si>
    <t>Impots</t>
  </si>
  <si>
    <t>Dépense</t>
  </si>
  <si>
    <t>16/02/2017</t>
  </si>
  <si>
    <t>2017-02</t>
  </si>
  <si>
    <t>2017-01</t>
  </si>
  <si>
    <t>Variable</t>
  </si>
  <si>
    <t>Fixes</t>
  </si>
  <si>
    <t>Total Dépenses courantes</t>
  </si>
  <si>
    <t>Fixe</t>
  </si>
  <si>
    <t>Charges</t>
  </si>
  <si>
    <t>23/02/2017</t>
  </si>
  <si>
    <t>Cofiroute</t>
  </si>
  <si>
    <t>Campanile</t>
  </si>
  <si>
    <t>Total</t>
  </si>
  <si>
    <t>Tabac</t>
  </si>
  <si>
    <t>Calumette</t>
  </si>
  <si>
    <t>Total Véhicule</t>
  </si>
  <si>
    <t>Salaire</t>
  </si>
  <si>
    <t>Somme de Montant écriture</t>
  </si>
  <si>
    <t>Loyer</t>
  </si>
  <si>
    <t>Eau</t>
  </si>
  <si>
    <t>Charges Loyer</t>
  </si>
  <si>
    <t>Entretien Maison</t>
  </si>
  <si>
    <t>Cheque</t>
  </si>
  <si>
    <t>Charge</t>
  </si>
  <si>
    <t>Déplacements</t>
  </si>
  <si>
    <t>Total Charges courantes</t>
  </si>
  <si>
    <t>Assurance Loyer</t>
  </si>
  <si>
    <t>Santé (medecin - kiné - pharmacie)</t>
  </si>
  <si>
    <t>Téléphone - Internet</t>
  </si>
  <si>
    <t>Charges exceptionnelles</t>
  </si>
  <si>
    <t>DAB - Retraits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</si>
</sst>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&quot;€&quot;#,##0.00_);[Red]\(&quot;€&quot;#,##0.00\)"/>
    <numFmt numFmtId="165" formatCode="&quot;€&quot;#,##0.00_);\(&quot;€&quot;#,##0.00\)"/>
    <numFmt numFmtId="166" formatCode="_(&quot;€&quot;* #,##0.00_);_(&quot;€&quot;* \(#,##0.00\);_(&quot;€&quot;* &quot;-&quot;??_);_(@_)"/>
    <numFmt numFmtId="167" formatCode="_-* #,##0.00\ &quot;€&quot;_-;[Red]\-* #,##0.00\ &quot;€&quot;_-;_-* &quot;-&quot;??\ &quot;€&quot;_-;_-@_-"/>
    <numFmt numFmtId="168" formatCode="#,##0.00_ ;[Red]\-#,##0.00\ "/>
    <numFmt numFmtId="169" formatCode="#,##0.00\ [$€-40C];[Red]\-#,##0.00\ [$€-40C]"/>
  </numFmts>
  <fonts count="19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4" tint="-0.249977111117893"/>
      <name val="Arial Black"/>
      <family val="2"/>
    </font>
    <font>
      <sz val="18"/>
      <color theme="5" tint="-0.249977111117893"/>
      <name val="Arial Black"/>
      <family val="2"/>
    </font>
    <font>
      <sz val="14"/>
      <color theme="4" tint="-0.249977111117893"/>
      <name val="Arial Black"/>
      <family val="2"/>
    </font>
    <font>
      <sz val="14"/>
      <color theme="6" tint="-0.249977111117893"/>
      <name val="Arial Black"/>
      <family val="2"/>
    </font>
    <font>
      <u/>
      <sz val="10"/>
      <color theme="10"/>
      <name val="Arial"/>
      <family val="2"/>
    </font>
    <font>
      <u/>
      <sz val="10"/>
      <color theme="3" tint="-0.249977111117893"/>
      <name val="Arial Black"/>
      <family val="2"/>
    </font>
    <font>
      <sz val="10"/>
      <color theme="3" tint="-0.249977111117893"/>
      <name val="Arial Black"/>
      <family val="2"/>
    </font>
    <font>
      <b/>
      <sz val="11"/>
      <color theme="0"/>
      <name val="Calibri"/>
      <family val="2"/>
      <scheme val="minor"/>
    </font>
    <font>
      <b/>
      <sz val="12"/>
      <color theme="0"/>
      <name val="Arial Black"/>
      <family val="2"/>
    </font>
    <font>
      <i/>
      <sz val="11"/>
      <color theme="0"/>
      <name val="Arial Black"/>
      <family val="2"/>
    </font>
    <font>
      <b/>
      <sz val="12"/>
      <color theme="0"/>
      <name val="Calibri"/>
      <family val="2"/>
      <scheme val="minor"/>
    </font>
    <font>
      <b/>
      <sz val="20"/>
      <color theme="0"/>
      <name val="Arial Black"/>
      <family val="2"/>
    </font>
    <font>
      <sz val="14"/>
      <color theme="1"/>
      <name val="Calibri"/>
      <family val="2"/>
      <scheme val="minor"/>
    </font>
    <font>
      <b/>
      <sz val="16"/>
      <color theme="0"/>
      <name val="Calibri"/>
      <family val="2"/>
      <scheme val="minor"/>
    </font>
    <font>
      <sz val="16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4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</borders>
  <cellStyleXfs count="4">
    <xf numFmtId="0" fontId="0" fillId="0" borderId="0"/>
    <xf numFmtId="166" fontId="2" fillId="0" borderId="0" applyFont="0" applyFill="0" applyBorder="0" applyAlignment="0" applyProtection="0"/>
    <xf numFmtId="0" fontId="1" fillId="0" borderId="0"/>
    <xf numFmtId="0" fontId="8" fillId="0" borderId="0" applyNumberFormat="0" applyFill="0" applyBorder="0" applyAlignment="0" applyProtection="0">
      <alignment vertical="top"/>
      <protection locked="0"/>
    </xf>
  </cellStyleXfs>
  <cellXfs count="116">
    <xf numFmtId="0" fontId="0" fillId="0" borderId="0" xfId="0"/>
    <xf numFmtId="0" fontId="3" fillId="0" borderId="0" xfId="0" applyFont="1"/>
    <xf numFmtId="0" fontId="0" fillId="0" borderId="0" xfId="0" applyFont="1"/>
    <xf numFmtId="0" fontId="0" fillId="0" borderId="0" xfId="0" applyAlignment="1">
      <alignment horizontal="center"/>
    </xf>
    <xf numFmtId="0" fontId="3" fillId="0" borderId="0" xfId="0" applyFont="1" applyAlignment="1">
      <alignment vertical="top"/>
    </xf>
    <xf numFmtId="0" fontId="0" fillId="2" borderId="0" xfId="0" applyFill="1"/>
    <xf numFmtId="167" fontId="0" fillId="0" borderId="0" xfId="1" applyNumberFormat="1" applyFont="1" applyAlignment="1">
      <alignment horizontal="center"/>
    </xf>
    <xf numFmtId="0" fontId="0" fillId="0" borderId="0" xfId="0" pivotButton="1"/>
    <xf numFmtId="0" fontId="4" fillId="0" borderId="0" xfId="0" applyFont="1" applyAlignment="1">
      <alignment horizontal="left"/>
    </xf>
    <xf numFmtId="0" fontId="3" fillId="2" borderId="0" xfId="0" applyFont="1" applyFill="1"/>
    <xf numFmtId="0" fontId="3" fillId="0" borderId="0" xfId="0" applyFont="1" applyAlignment="1">
      <alignment vertical="center"/>
    </xf>
    <xf numFmtId="0" fontId="0" fillId="4" borderId="0" xfId="0" applyFill="1"/>
    <xf numFmtId="0" fontId="0" fillId="0" borderId="0" xfId="0" applyFont="1" applyProtection="1">
      <protection locked="0"/>
    </xf>
    <xf numFmtId="0" fontId="0" fillId="0" borderId="0" xfId="0" applyProtection="1">
      <protection locked="0"/>
    </xf>
    <xf numFmtId="0" fontId="3" fillId="4" borderId="0" xfId="0" applyFont="1" applyFill="1"/>
    <xf numFmtId="167" fontId="0" fillId="0" borderId="0" xfId="1" applyNumberFormat="1" applyFont="1" applyFill="1" applyAlignment="1">
      <alignment horizontal="center"/>
    </xf>
    <xf numFmtId="0" fontId="3" fillId="5" borderId="0" xfId="0" applyFont="1" applyFill="1" applyAlignment="1">
      <alignment vertical="top"/>
    </xf>
    <xf numFmtId="0" fontId="3" fillId="5" borderId="0" xfId="0" applyFont="1" applyFill="1"/>
    <xf numFmtId="0" fontId="13" fillId="5" borderId="0" xfId="0" applyFont="1" applyFill="1" applyAlignment="1">
      <alignment horizontal="left"/>
    </xf>
    <xf numFmtId="0" fontId="11" fillId="5" borderId="0" xfId="0" applyFont="1" applyFill="1"/>
    <xf numFmtId="167" fontId="11" fillId="5" borderId="0" xfId="1" applyNumberFormat="1" applyFont="1" applyFill="1" applyAlignment="1">
      <alignment horizontal="center"/>
    </xf>
    <xf numFmtId="0" fontId="0" fillId="5" borderId="0" xfId="0" applyFont="1" applyFill="1"/>
    <xf numFmtId="167" fontId="0" fillId="5" borderId="0" xfId="1" applyNumberFormat="1" applyFont="1" applyFill="1" applyAlignment="1">
      <alignment horizontal="center"/>
    </xf>
    <xf numFmtId="0" fontId="0" fillId="5" borderId="0" xfId="0" applyFill="1"/>
    <xf numFmtId="0" fontId="11" fillId="5" borderId="1" xfId="0" applyFont="1" applyFill="1" applyBorder="1" applyAlignment="1">
      <alignment vertical="top"/>
    </xf>
    <xf numFmtId="167" fontId="11" fillId="5" borderId="1" xfId="1" applyNumberFormat="1" applyFont="1" applyFill="1" applyBorder="1" applyAlignment="1">
      <alignment horizontal="center" vertical="top"/>
    </xf>
    <xf numFmtId="167" fontId="11" fillId="5" borderId="1" xfId="1" applyNumberFormat="1" applyFont="1" applyFill="1" applyBorder="1" applyAlignment="1">
      <alignment horizontal="center" vertical="top" wrapText="1"/>
    </xf>
    <xf numFmtId="167" fontId="14" fillId="5" borderId="0" xfId="1" applyNumberFormat="1" applyFont="1" applyFill="1" applyAlignment="1">
      <alignment horizontal="center" vertical="center"/>
    </xf>
    <xf numFmtId="0" fontId="12" fillId="5" borderId="0" xfId="0" applyFont="1" applyFill="1" applyAlignment="1">
      <alignment horizontal="left" vertical="center"/>
    </xf>
    <xf numFmtId="0" fontId="11" fillId="5" borderId="0" xfId="0" applyFont="1" applyFill="1" applyAlignment="1">
      <alignment vertical="center"/>
    </xf>
    <xf numFmtId="0" fontId="3" fillId="5" borderId="0" xfId="0" applyFont="1" applyFill="1" applyAlignment="1">
      <alignment vertical="center"/>
    </xf>
    <xf numFmtId="0" fontId="5" fillId="5" borderId="0" xfId="2" applyFont="1" applyFill="1" applyAlignment="1" applyProtection="1"/>
    <xf numFmtId="0" fontId="1" fillId="5" borderId="0" xfId="2" applyFill="1" applyProtection="1"/>
    <xf numFmtId="0" fontId="6" fillId="5" borderId="0" xfId="2" applyFont="1" applyFill="1" applyAlignment="1" applyProtection="1">
      <alignment horizontal="left" vertical="top"/>
    </xf>
    <xf numFmtId="0" fontId="7" fillId="5" borderId="0" xfId="2" applyFont="1" applyFill="1" applyAlignment="1" applyProtection="1"/>
    <xf numFmtId="0" fontId="1" fillId="5" borderId="0" xfId="2" applyFill="1" applyAlignment="1" applyProtection="1">
      <alignment horizontal="center"/>
    </xf>
    <xf numFmtId="0" fontId="9" fillId="5" borderId="0" xfId="3" applyFont="1" applyFill="1" applyAlignment="1" applyProtection="1">
      <alignment horizontal="center" vertical="center"/>
    </xf>
    <xf numFmtId="0" fontId="1" fillId="5" borderId="0" xfId="2" applyFill="1" applyAlignment="1" applyProtection="1">
      <alignment vertical="center"/>
    </xf>
    <xf numFmtId="0" fontId="10" fillId="5" borderId="0" xfId="2" applyFont="1" applyFill="1" applyAlignment="1" applyProtection="1">
      <alignment vertical="center"/>
    </xf>
    <xf numFmtId="167" fontId="14" fillId="5" borderId="0" xfId="1" applyNumberFormat="1" applyFont="1" applyFill="1" applyAlignment="1">
      <alignment horizontal="left" vertical="center"/>
    </xf>
    <xf numFmtId="0" fontId="11" fillId="5" borderId="0" xfId="0" applyFont="1" applyFill="1" applyAlignment="1">
      <alignment horizontal="left"/>
    </xf>
    <xf numFmtId="167" fontId="11" fillId="5" borderId="0" xfId="1" applyNumberFormat="1" applyFont="1" applyFill="1" applyAlignment="1">
      <alignment horizontal="left"/>
    </xf>
    <xf numFmtId="167" fontId="0" fillId="0" borderId="0" xfId="1" applyNumberFormat="1" applyFont="1" applyFill="1" applyAlignment="1">
      <alignment horizontal="left"/>
    </xf>
    <xf numFmtId="167" fontId="0" fillId="5" borderId="0" xfId="1" applyNumberFormat="1" applyFont="1" applyFill="1" applyAlignment="1">
      <alignment horizontal="left"/>
    </xf>
    <xf numFmtId="167" fontId="0" fillId="0" borderId="0" xfId="1" applyNumberFormat="1" applyFont="1" applyAlignment="1">
      <alignment horizontal="left"/>
    </xf>
    <xf numFmtId="0" fontId="15" fillId="5" borderId="0" xfId="2" applyFont="1" applyFill="1" applyAlignment="1" applyProtection="1">
      <alignment horizontal="left" vertical="center"/>
    </xf>
    <xf numFmtId="0" fontId="0" fillId="0" borderId="0" xfId="0" applyAlignment="1">
      <alignment horizontal="left"/>
    </xf>
    <xf numFmtId="0" fontId="0" fillId="0" borderId="0" xfId="0" applyFont="1" applyFill="1" applyProtection="1">
      <protection locked="0"/>
    </xf>
    <xf numFmtId="167" fontId="0" fillId="3" borderId="0" xfId="1" applyNumberFormat="1" applyFont="1" applyFill="1" applyAlignment="1">
      <alignment horizontal="center"/>
    </xf>
    <xf numFmtId="0" fontId="12" fillId="5" borderId="0" xfId="0" applyFont="1" applyFill="1" applyAlignment="1" applyProtection="1">
      <alignment horizontal="left" vertical="center"/>
    </xf>
    <xf numFmtId="14" fontId="14" fillId="5" borderId="0" xfId="1" applyNumberFormat="1" applyFont="1" applyFill="1" applyAlignment="1" applyProtection="1">
      <alignment horizontal="center" vertical="center"/>
    </xf>
    <xf numFmtId="167" fontId="14" fillId="5" borderId="0" xfId="1" applyNumberFormat="1" applyFont="1" applyFill="1" applyAlignment="1" applyProtection="1">
      <alignment horizontal="left" vertical="center"/>
    </xf>
    <xf numFmtId="0" fontId="11" fillId="5" borderId="0" xfId="0" applyFont="1" applyFill="1" applyAlignment="1" applyProtection="1">
      <alignment vertical="center"/>
    </xf>
    <xf numFmtId="167" fontId="14" fillId="5" borderId="0" xfId="1" applyNumberFormat="1" applyFont="1" applyFill="1" applyAlignment="1" applyProtection="1">
      <alignment horizontal="center" vertical="center"/>
    </xf>
    <xf numFmtId="0" fontId="3" fillId="5" borderId="0" xfId="0" applyFont="1" applyFill="1" applyAlignment="1" applyProtection="1">
      <alignment vertical="center"/>
    </xf>
    <xf numFmtId="0" fontId="3" fillId="0" borderId="0" xfId="0" applyFont="1" applyAlignment="1" applyProtection="1">
      <alignment vertical="center"/>
    </xf>
    <xf numFmtId="0" fontId="13" fillId="5" borderId="0" xfId="0" applyFont="1" applyFill="1" applyAlignment="1" applyProtection="1">
      <alignment horizontal="left"/>
    </xf>
    <xf numFmtId="14" fontId="11" fillId="5" borderId="0" xfId="0" applyNumberFormat="1" applyFont="1" applyFill="1" applyAlignment="1" applyProtection="1">
      <alignment horizontal="center"/>
    </xf>
    <xf numFmtId="0" fontId="11" fillId="5" borderId="0" xfId="0" applyFont="1" applyFill="1" applyAlignment="1" applyProtection="1">
      <alignment horizontal="left"/>
    </xf>
    <xf numFmtId="0" fontId="11" fillId="5" borderId="0" xfId="0" applyFont="1" applyFill="1" applyProtection="1"/>
    <xf numFmtId="166" fontId="14" fillId="5" borderId="0" xfId="1" applyFont="1" applyFill="1" applyAlignment="1" applyProtection="1">
      <alignment horizontal="left" vertical="center"/>
    </xf>
    <xf numFmtId="0" fontId="3" fillId="5" borderId="0" xfId="0" applyFont="1" applyFill="1" applyProtection="1"/>
    <xf numFmtId="0" fontId="3" fillId="0" borderId="0" xfId="0" applyFont="1" applyProtection="1"/>
    <xf numFmtId="14" fontId="11" fillId="5" borderId="0" xfId="1" applyNumberFormat="1" applyFont="1" applyFill="1" applyAlignment="1" applyProtection="1">
      <alignment horizontal="center"/>
    </xf>
    <xf numFmtId="167" fontId="11" fillId="5" borderId="0" xfId="1" applyNumberFormat="1" applyFont="1" applyFill="1" applyAlignment="1" applyProtection="1">
      <alignment horizontal="left"/>
    </xf>
    <xf numFmtId="0" fontId="11" fillId="5" borderId="0" xfId="0" applyFont="1" applyFill="1" applyAlignment="1" applyProtection="1">
      <alignment horizontal="center"/>
    </xf>
    <xf numFmtId="166" fontId="11" fillId="5" borderId="0" xfId="1" applyFont="1" applyFill="1" applyAlignment="1" applyProtection="1">
      <alignment horizontal="left"/>
    </xf>
    <xf numFmtId="0" fontId="0" fillId="0" borderId="0" xfId="0" applyFill="1" applyProtection="1"/>
    <xf numFmtId="14" fontId="0" fillId="0" borderId="0" xfId="1" applyNumberFormat="1" applyFont="1" applyFill="1" applyAlignment="1" applyProtection="1">
      <alignment horizontal="center"/>
    </xf>
    <xf numFmtId="167" fontId="0" fillId="0" borderId="0" xfId="1" applyNumberFormat="1" applyFont="1" applyFill="1" applyAlignment="1" applyProtection="1">
      <alignment horizontal="left"/>
    </xf>
    <xf numFmtId="0" fontId="0" fillId="0" borderId="0" xfId="0" applyFont="1" applyFill="1" applyProtection="1"/>
    <xf numFmtId="0" fontId="0" fillId="5" borderId="0" xfId="0" applyFont="1" applyFill="1" applyProtection="1"/>
    <xf numFmtId="0" fontId="0" fillId="5" borderId="0" xfId="0" applyFill="1" applyProtection="1"/>
    <xf numFmtId="14" fontId="0" fillId="5" borderId="0" xfId="1" applyNumberFormat="1" applyFont="1" applyFill="1" applyAlignment="1" applyProtection="1">
      <alignment horizontal="center"/>
    </xf>
    <xf numFmtId="167" fontId="0" fillId="5" borderId="0" xfId="1" applyNumberFormat="1" applyFont="1" applyFill="1" applyAlignment="1" applyProtection="1">
      <alignment horizontal="left"/>
    </xf>
    <xf numFmtId="0" fontId="0" fillId="5" borderId="0" xfId="0" applyFill="1" applyAlignment="1" applyProtection="1">
      <alignment horizontal="left"/>
    </xf>
    <xf numFmtId="166" fontId="0" fillId="5" borderId="0" xfId="1" applyFont="1" applyFill="1" applyProtection="1"/>
    <xf numFmtId="0" fontId="0" fillId="0" borderId="0" xfId="0" applyAlignment="1" applyProtection="1">
      <alignment horizontal="center"/>
    </xf>
    <xf numFmtId="166" fontId="0" fillId="0" borderId="0" xfId="1" applyFont="1" applyProtection="1"/>
    <xf numFmtId="0" fontId="0" fillId="0" borderId="0" xfId="0" applyProtection="1"/>
    <xf numFmtId="14" fontId="0" fillId="0" borderId="0" xfId="1" applyNumberFormat="1" applyFont="1" applyAlignment="1" applyProtection="1">
      <alignment horizontal="center"/>
    </xf>
    <xf numFmtId="167" fontId="0" fillId="0" borderId="0" xfId="1" applyNumberFormat="1" applyFont="1" applyAlignment="1" applyProtection="1">
      <alignment horizontal="left"/>
    </xf>
    <xf numFmtId="0" fontId="0" fillId="0" borderId="0" xfId="0" applyAlignment="1" applyProtection="1">
      <alignment horizontal="left"/>
    </xf>
    <xf numFmtId="0" fontId="0" fillId="5" borderId="0" xfId="0" applyFill="1" applyAlignment="1" applyProtection="1">
      <alignment horizontal="center"/>
    </xf>
    <xf numFmtId="0" fontId="0" fillId="0" borderId="0" xfId="0" applyAlignment="1">
      <alignment horizontal="left" indent="1"/>
    </xf>
    <xf numFmtId="164" fontId="0" fillId="0" borderId="0" xfId="0" applyNumberFormat="1"/>
    <xf numFmtId="0" fontId="0" fillId="0" borderId="0" xfId="0" applyFont="1" applyFill="1" applyAlignment="1" applyProtection="1">
      <alignment horizontal="center"/>
    </xf>
    <xf numFmtId="0" fontId="11" fillId="5" borderId="1" xfId="0" applyFont="1" applyFill="1" applyBorder="1" applyAlignment="1" applyProtection="1">
      <alignment horizontal="center" vertical="center"/>
    </xf>
    <xf numFmtId="14" fontId="11" fillId="5" borderId="1" xfId="1" applyNumberFormat="1" applyFont="1" applyFill="1" applyBorder="1" applyAlignment="1" applyProtection="1">
      <alignment horizontal="center" vertical="center"/>
    </xf>
    <xf numFmtId="167" fontId="11" fillId="5" borderId="1" xfId="1" applyNumberFormat="1" applyFont="1" applyFill="1" applyBorder="1" applyAlignment="1" applyProtection="1">
      <alignment horizontal="center" vertical="center" wrapText="1"/>
    </xf>
    <xf numFmtId="0" fontId="3" fillId="5" borderId="0" xfId="0" applyFont="1" applyFill="1" applyAlignment="1" applyProtection="1">
      <alignment horizontal="center" vertical="center"/>
    </xf>
    <xf numFmtId="0" fontId="3" fillId="0" borderId="0" xfId="0" applyFont="1" applyAlignment="1" applyProtection="1">
      <alignment horizontal="center" vertical="center"/>
    </xf>
    <xf numFmtId="168" fontId="11" fillId="5" borderId="1" xfId="1" applyNumberFormat="1" applyFont="1" applyFill="1" applyBorder="1" applyAlignment="1" applyProtection="1">
      <alignment horizontal="center" vertical="center" wrapText="1"/>
    </xf>
    <xf numFmtId="168" fontId="0" fillId="0" borderId="0" xfId="1" applyNumberFormat="1" applyFont="1" applyFill="1" applyProtection="1"/>
    <xf numFmtId="0" fontId="11" fillId="5" borderId="0" xfId="0" applyFont="1" applyFill="1" applyAlignment="1" applyProtection="1">
      <alignment horizontal="center" vertical="center"/>
    </xf>
    <xf numFmtId="0" fontId="16" fillId="0" borderId="0" xfId="0" applyFont="1"/>
    <xf numFmtId="167" fontId="16" fillId="0" borderId="0" xfId="1" applyNumberFormat="1" applyFont="1" applyFill="1" applyAlignment="1">
      <alignment horizontal="center"/>
    </xf>
    <xf numFmtId="167" fontId="16" fillId="3" borderId="0" xfId="1" applyNumberFormat="1" applyFont="1" applyFill="1" applyAlignment="1">
      <alignment horizontal="center"/>
    </xf>
    <xf numFmtId="0" fontId="17" fillId="5" borderId="1" xfId="0" applyFont="1" applyFill="1" applyBorder="1" applyAlignment="1">
      <alignment vertical="top"/>
    </xf>
    <xf numFmtId="167" fontId="17" fillId="5" borderId="1" xfId="1" applyNumberFormat="1" applyFont="1" applyFill="1" applyBorder="1" applyAlignment="1">
      <alignment horizontal="center" vertical="top"/>
    </xf>
    <xf numFmtId="167" fontId="17" fillId="5" borderId="1" xfId="1" applyNumberFormat="1" applyFont="1" applyFill="1" applyBorder="1" applyAlignment="1">
      <alignment horizontal="center" vertical="top" wrapText="1"/>
    </xf>
    <xf numFmtId="0" fontId="18" fillId="0" borderId="0" xfId="0" applyFont="1" applyProtection="1">
      <protection locked="0"/>
    </xf>
    <xf numFmtId="168" fontId="0" fillId="0" borderId="0" xfId="0" applyNumberFormat="1"/>
    <xf numFmtId="0" fontId="0" fillId="0" borderId="0" xfId="0" applyAlignment="1">
      <alignment horizontal="left" indent="2"/>
    </xf>
    <xf numFmtId="0" fontId="16" fillId="0" borderId="0" xfId="0" applyFont="1" applyAlignment="1">
      <alignment horizontal="left"/>
    </xf>
    <xf numFmtId="14" fontId="0" fillId="0" borderId="0" xfId="0" applyNumberFormat="1" applyAlignment="1">
      <alignment vertical="center"/>
    </xf>
    <xf numFmtId="0" fontId="0" fillId="0" borderId="0" xfId="0" applyAlignment="1">
      <alignment horizontal="left" indent="3"/>
    </xf>
    <xf numFmtId="169" fontId="0" fillId="0" borderId="0" xfId="0" applyNumberFormat="1" applyAlignment="1">
      <alignment horizontal="center"/>
    </xf>
    <xf numFmtId="169" fontId="0" fillId="0" borderId="0" xfId="0" applyNumberFormat="1"/>
    <xf numFmtId="164" fontId="0" fillId="0" borderId="0" xfId="1" applyNumberFormat="1" applyFont="1" applyFill="1" applyProtection="1"/>
    <xf numFmtId="164" fontId="0" fillId="5" borderId="0" xfId="1" applyNumberFormat="1" applyFont="1" applyFill="1" applyProtection="1"/>
    <xf numFmtId="167" fontId="11" fillId="5" borderId="1" xfId="1" applyNumberFormat="1" applyFont="1" applyFill="1" applyBorder="1" applyAlignment="1">
      <alignment horizontal="center" vertical="center" wrapText="1"/>
    </xf>
    <xf numFmtId="0" fontId="11" fillId="5" borderId="1" xfId="0" applyFont="1" applyFill="1" applyBorder="1" applyAlignment="1">
      <alignment horizontal="center" vertical="center"/>
    </xf>
    <xf numFmtId="167" fontId="11" fillId="5" borderId="1" xfId="1" applyNumberFormat="1" applyFont="1" applyFill="1" applyBorder="1" applyAlignment="1">
      <alignment horizontal="center" vertical="center"/>
    </xf>
    <xf numFmtId="0" fontId="3" fillId="5" borderId="0" xfId="0" applyFont="1" applyFill="1" applyAlignment="1">
      <alignment horizontal="center" vertical="center"/>
    </xf>
    <xf numFmtId="0" fontId="3" fillId="0" borderId="0" xfId="0" applyFont="1" applyAlignment="1">
      <alignment horizontal="center" vertical="center"/>
    </xf>
  </cellXfs>
  <cellStyles count="4">
    <cellStyle name="Lien hypertexte" xfId="3" builtinId="8"/>
    <cellStyle name="Monétaire" xfId="1" builtinId="4"/>
    <cellStyle name="Normal" xfId="0" builtinId="0"/>
    <cellStyle name="Normal 2" xfId="2"/>
  </cellStyles>
  <dxfs count="27">
    <dxf>
      <font>
        <sz val="14"/>
      </font>
    </dxf>
    <dxf>
      <font>
        <sz val="14"/>
      </font>
    </dxf>
    <dxf>
      <numFmt numFmtId="168" formatCode="#,##0.00_ ;[Red]\-#,##0.00\ "/>
    </dxf>
    <dxf>
      <numFmt numFmtId="168" formatCode="#,##0.00_ ;[Red]\-#,##0.00\ "/>
    </dxf>
    <dxf>
      <alignment vertical="center" readingOrder="0"/>
    </dxf>
    <dxf>
      <numFmt numFmtId="170" formatCode="m/d/yyyy"/>
    </dxf>
    <dxf>
      <numFmt numFmtId="164" formatCode="&quot;€&quot;#,##0.00_);[Red]\(&quot;€&quot;#,##0.00\)"/>
    </dxf>
    <dxf>
      <numFmt numFmtId="164" formatCode="&quot;€&quot;#,##0.00_);[Red]\(&quot;€&quot;#,##0.00\)"/>
    </dxf>
    <dxf>
      <alignment horizontal="center" readingOrder="0"/>
    </dxf>
    <dxf>
      <numFmt numFmtId="169" formatCode="#,##0.00\ [$€-40C];[Red]\-#,##0.00\ [$€-40C]"/>
    </dxf>
    <dxf>
      <alignment horizontal="center" readingOrder="0"/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pivotCacheDefinition" Target="pivotCache/pivotCacheDefinition1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20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pivotCacheDefinition" Target="pivotCache/pivotCacheDefinition3.xml"/><Relationship Id="rId10" Type="http://schemas.openxmlformats.org/officeDocument/2006/relationships/worksheet" Target="worksheets/sheet10.xml"/><Relationship Id="rId19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pivotCacheDefinition" Target="pivotCache/pivotCacheDefinition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[AO-Budget_New.xlsm]Graphe Ecritures par Rubriques!Tableau croisé dynamique1</c:name>
    <c:fmtId val="0"/>
  </c:pivotSource>
  <c:chart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</c:pivotFmt>
      <c:pivotFmt>
        <c:idx val="3"/>
        <c:marker>
          <c:symbol val="none"/>
        </c:marker>
      </c:pivotFmt>
      <c:pivotFmt>
        <c:idx val="4"/>
        <c:marker>
          <c:symbol val="none"/>
        </c:marker>
      </c:pivotFmt>
      <c:pivotFmt>
        <c:idx val="5"/>
        <c:marker>
          <c:symbol val="none"/>
        </c:marker>
      </c:pivotFmt>
      <c:pivotFmt>
        <c:idx val="6"/>
        <c:marker>
          <c:symbol val="none"/>
        </c:marker>
      </c:pivotFmt>
      <c:pivotFmt>
        <c:idx val="7"/>
        <c:marker>
          <c:symbol val="none"/>
        </c:marker>
      </c:pivotFmt>
      <c:pivotFmt>
        <c:idx val="8"/>
        <c:marker>
          <c:symbol val="none"/>
        </c:marker>
      </c:pivotFmt>
      <c:pivotFmt>
        <c:idx val="9"/>
        <c:marker>
          <c:symbol val="none"/>
        </c:marker>
      </c:pivotFmt>
      <c:pivotFmt>
        <c:idx val="10"/>
        <c:marker>
          <c:symbol val="none"/>
        </c:marker>
      </c:pivotFmt>
      <c:pivotFmt>
        <c:idx val="11"/>
        <c:marker>
          <c:symbol val="none"/>
        </c:marker>
      </c:pivotFmt>
      <c:pivotFmt>
        <c:idx val="12"/>
        <c:marker>
          <c:symbol val="none"/>
        </c:marker>
      </c:pivotFmt>
      <c:pivotFmt>
        <c:idx val="13"/>
        <c:marker>
          <c:symbol val="none"/>
        </c:marker>
      </c:pivotFmt>
      <c:pivotFmt>
        <c:idx val="14"/>
        <c:marker>
          <c:symbol val="none"/>
        </c:marker>
      </c:pivotFmt>
      <c:pivotFmt>
        <c:idx val="15"/>
        <c:marker>
          <c:symbol val="none"/>
        </c:marker>
      </c:pivotFmt>
      <c:pivotFmt>
        <c:idx val="16"/>
        <c:marker>
          <c:symbol val="none"/>
        </c:marker>
        <c:dLbl>
          <c:idx val="0"/>
          <c:spPr/>
          <c:txPr>
            <a:bodyPr anchor="ctr" anchorCtr="1"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7"/>
        <c:marker>
          <c:symbol val="none"/>
        </c:marker>
      </c:pivotFmt>
      <c:pivotFmt>
        <c:idx val="18"/>
        <c:marker>
          <c:symbol val="none"/>
        </c:marker>
      </c:pivotFmt>
      <c:pivotFmt>
        <c:idx val="19"/>
        <c:marker>
          <c:symbol val="none"/>
        </c:marker>
        <c:dLbl>
          <c:idx val="0"/>
          <c:spPr/>
          <c:txPr>
            <a:bodyPr anchor="b" anchorCtr="0"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20"/>
        <c:marker>
          <c:symbol val="none"/>
        </c:marker>
      </c:pivotFmt>
      <c:pivotFmt>
        <c:idx val="21"/>
        <c:marker>
          <c:symbol val="none"/>
        </c:marker>
      </c:pivotFmt>
      <c:pivotFmt>
        <c:idx val="22"/>
        <c:marker>
          <c:symbol val="none"/>
        </c:marker>
      </c:pivotFmt>
      <c:pivotFmt>
        <c:idx val="23"/>
        <c:marker>
          <c:symbol val="none"/>
        </c:marker>
      </c:pivotFmt>
      <c:pivotFmt>
        <c:idx val="24"/>
        <c:marker>
          <c:symbol val="none"/>
        </c:marker>
      </c:pivotFmt>
      <c:pivotFmt>
        <c:idx val="25"/>
        <c:marker>
          <c:symbol val="none"/>
        </c:marker>
      </c:pivotFmt>
      <c:pivotFmt>
        <c:idx val="26"/>
        <c:marker>
          <c:symbol val="none"/>
        </c:marker>
      </c:pivotFmt>
    </c:pivotFmts>
    <c:view3D>
      <c:rotX val="15"/>
      <c:rotY val="20"/>
      <c:depthPercent val="100"/>
      <c:rAngAx val="1"/>
    </c:view3D>
    <c:floor>
      <c:thickness val="0"/>
    </c:floor>
    <c:sideWall>
      <c:thickness val="0"/>
    </c:sideWall>
    <c:backWall>
      <c:thickness val="0"/>
    </c:backWall>
    <c:plotArea>
      <c:layout>
        <c:manualLayout>
          <c:layoutTarget val="inner"/>
          <c:xMode val="edge"/>
          <c:yMode val="edge"/>
          <c:x val="6.3201801479360539E-2"/>
          <c:y val="7.4680469410597417E-2"/>
          <c:w val="0.86358516265012331"/>
          <c:h val="0.69154860807852947"/>
        </c:manualLayout>
      </c:layout>
      <c:bar3DChart>
        <c:barDir val="col"/>
        <c:grouping val="clustered"/>
        <c:varyColors val="0"/>
        <c:ser>
          <c:idx val="0"/>
          <c:order val="0"/>
          <c:tx>
            <c:strRef>
              <c:f>'Graphe Ecritures par Rubriques'!$B$3:$B$4</c:f>
              <c:strCache>
                <c:ptCount val="1"/>
                <c:pt idx="0">
                  <c:v>Impôts sur le revenu</c:v>
                </c:pt>
              </c:strCache>
            </c:strRef>
          </c:tx>
          <c:invertIfNegative val="0"/>
          <c:dLbls>
            <c:spPr/>
            <c:txPr>
              <a:bodyPr anchor="ctr" anchorCtr="1"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multiLvlStrRef>
              <c:f>'Graphe Ecritures par Rubriques'!$A$5:$A$14</c:f>
              <c:multiLvlStrCache>
                <c:ptCount val="5"/>
                <c:lvl>
                  <c:pt idx="0">
                    <c:v>Epargne</c:v>
                  </c:pt>
                  <c:pt idx="1">
                    <c:v>Epargne</c:v>
                  </c:pt>
                  <c:pt idx="2">
                    <c:v>Dépenses</c:v>
                  </c:pt>
                  <c:pt idx="3">
                    <c:v>Recettes</c:v>
                  </c:pt>
                  <c:pt idx="4">
                    <c:v>Dépenses</c:v>
                  </c:pt>
                </c:lvl>
                <c:lvl>
                  <c:pt idx="0">
                    <c:v>Hello - Livret Epargne</c:v>
                  </c:pt>
                  <c:pt idx="1">
                    <c:v>S.G. Livret A</c:v>
                  </c:pt>
                  <c:pt idx="2">
                    <c:v>S.G. Compte courant</c:v>
                  </c:pt>
                  <c:pt idx="3">
                    <c:v>Hello - Compte courant</c:v>
                  </c:pt>
                </c:lvl>
              </c:multiLvlStrCache>
            </c:multiLvlStrRef>
          </c:cat>
          <c:val>
            <c:numRef>
              <c:f>'Graphe Ecritures par Rubriques'!$B$5:$B$14</c:f>
              <c:numCache>
                <c:formatCode>#,##0.00_ ;[Red]\-#,##0.00\ </c:formatCode>
                <c:ptCount val="5"/>
                <c:pt idx="2">
                  <c:v>-90</c:v>
                </c:pt>
              </c:numCache>
            </c:numRef>
          </c:val>
        </c:ser>
        <c:ser>
          <c:idx val="1"/>
          <c:order val="1"/>
          <c:tx>
            <c:strRef>
              <c:f>'Graphe Ecritures par Rubriques'!$C$3:$C$4</c:f>
              <c:strCache>
                <c:ptCount val="1"/>
                <c:pt idx="0">
                  <c:v>Salaires</c:v>
                </c:pt>
              </c:strCache>
            </c:strRef>
          </c:tx>
          <c:invertIfNegative val="0"/>
          <c:cat>
            <c:multiLvlStrRef>
              <c:f>'Graphe Ecritures par Rubriques'!$A$5:$A$14</c:f>
              <c:multiLvlStrCache>
                <c:ptCount val="5"/>
                <c:lvl>
                  <c:pt idx="0">
                    <c:v>Epargne</c:v>
                  </c:pt>
                  <c:pt idx="1">
                    <c:v>Epargne</c:v>
                  </c:pt>
                  <c:pt idx="2">
                    <c:v>Dépenses</c:v>
                  </c:pt>
                  <c:pt idx="3">
                    <c:v>Recettes</c:v>
                  </c:pt>
                  <c:pt idx="4">
                    <c:v>Dépenses</c:v>
                  </c:pt>
                </c:lvl>
                <c:lvl>
                  <c:pt idx="0">
                    <c:v>Hello - Livret Epargne</c:v>
                  </c:pt>
                  <c:pt idx="1">
                    <c:v>S.G. Livret A</c:v>
                  </c:pt>
                  <c:pt idx="2">
                    <c:v>S.G. Compte courant</c:v>
                  </c:pt>
                  <c:pt idx="3">
                    <c:v>Hello - Compte courant</c:v>
                  </c:pt>
                </c:lvl>
              </c:multiLvlStrCache>
            </c:multiLvlStrRef>
          </c:cat>
          <c:val>
            <c:numRef>
              <c:f>'Graphe Ecritures par Rubriques'!$C$5:$C$14</c:f>
              <c:numCache>
                <c:formatCode>#,##0.00_ ;[Red]\-#,##0.00\ </c:formatCode>
                <c:ptCount val="5"/>
                <c:pt idx="3">
                  <c:v>1500</c:v>
                </c:pt>
              </c:numCache>
            </c:numRef>
          </c:val>
        </c:ser>
        <c:ser>
          <c:idx val="2"/>
          <c:order val="2"/>
          <c:tx>
            <c:strRef>
              <c:f>'Graphe Ecritures par Rubriques'!$D$3:$D$4</c:f>
              <c:strCache>
                <c:ptCount val="1"/>
                <c:pt idx="0">
                  <c:v>Recette</c:v>
                </c:pt>
              </c:strCache>
            </c:strRef>
          </c:tx>
          <c:invertIfNegative val="0"/>
          <c:dLbls>
            <c:spPr/>
            <c:txPr>
              <a:bodyPr anchor="b" anchorCtr="0"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multiLvlStrRef>
              <c:f>'Graphe Ecritures par Rubriques'!$A$5:$A$14</c:f>
              <c:multiLvlStrCache>
                <c:ptCount val="5"/>
                <c:lvl>
                  <c:pt idx="0">
                    <c:v>Epargne</c:v>
                  </c:pt>
                  <c:pt idx="1">
                    <c:v>Epargne</c:v>
                  </c:pt>
                  <c:pt idx="2">
                    <c:v>Dépenses</c:v>
                  </c:pt>
                  <c:pt idx="3">
                    <c:v>Recettes</c:v>
                  </c:pt>
                  <c:pt idx="4">
                    <c:v>Dépenses</c:v>
                  </c:pt>
                </c:lvl>
                <c:lvl>
                  <c:pt idx="0">
                    <c:v>Hello - Livret Epargne</c:v>
                  </c:pt>
                  <c:pt idx="1">
                    <c:v>S.G. Livret A</c:v>
                  </c:pt>
                  <c:pt idx="2">
                    <c:v>S.G. Compte courant</c:v>
                  </c:pt>
                  <c:pt idx="3">
                    <c:v>Hello - Compte courant</c:v>
                  </c:pt>
                </c:lvl>
              </c:multiLvlStrCache>
            </c:multiLvlStrRef>
          </c:cat>
          <c:val>
            <c:numRef>
              <c:f>'Graphe Ecritures par Rubriques'!$D$5:$D$14</c:f>
              <c:numCache>
                <c:formatCode>#,##0.00_ ;[Red]\-#,##0.00\ </c:formatCode>
                <c:ptCount val="5"/>
                <c:pt idx="0">
                  <c:v>9000</c:v>
                </c:pt>
                <c:pt idx="1">
                  <c:v>19109.580000000002</c:v>
                </c:pt>
              </c:numCache>
            </c:numRef>
          </c:val>
        </c:ser>
        <c:ser>
          <c:idx val="3"/>
          <c:order val="3"/>
          <c:tx>
            <c:strRef>
              <c:f>'Graphe Ecritures par Rubriques'!$E$3:$E$4</c:f>
              <c:strCache>
                <c:ptCount val="1"/>
                <c:pt idx="0">
                  <c:v>Intérêts Compte courant</c:v>
                </c:pt>
              </c:strCache>
            </c:strRef>
          </c:tx>
          <c:invertIfNegative val="0"/>
          <c:cat>
            <c:multiLvlStrRef>
              <c:f>'Graphe Ecritures par Rubriques'!$A$5:$A$14</c:f>
              <c:multiLvlStrCache>
                <c:ptCount val="5"/>
                <c:lvl>
                  <c:pt idx="0">
                    <c:v>Epargne</c:v>
                  </c:pt>
                  <c:pt idx="1">
                    <c:v>Epargne</c:v>
                  </c:pt>
                  <c:pt idx="2">
                    <c:v>Dépenses</c:v>
                  </c:pt>
                  <c:pt idx="3">
                    <c:v>Recettes</c:v>
                  </c:pt>
                  <c:pt idx="4">
                    <c:v>Dépenses</c:v>
                  </c:pt>
                </c:lvl>
                <c:lvl>
                  <c:pt idx="0">
                    <c:v>Hello - Livret Epargne</c:v>
                  </c:pt>
                  <c:pt idx="1">
                    <c:v>S.G. Livret A</c:v>
                  </c:pt>
                  <c:pt idx="2">
                    <c:v>S.G. Compte courant</c:v>
                  </c:pt>
                  <c:pt idx="3">
                    <c:v>Hello - Compte courant</c:v>
                  </c:pt>
                </c:lvl>
              </c:multiLvlStrCache>
            </c:multiLvlStrRef>
          </c:cat>
          <c:val>
            <c:numRef>
              <c:f>'Graphe Ecritures par Rubriques'!$E$5:$E$14</c:f>
              <c:numCache>
                <c:formatCode>#,##0.00_ ;[Red]\-#,##0.00\ </c:formatCode>
                <c:ptCount val="5"/>
                <c:pt idx="0">
                  <c:v>0.53</c:v>
                </c:pt>
                <c:pt idx="1">
                  <c:v>169.48</c:v>
                </c:pt>
              </c:numCache>
            </c:numRef>
          </c:val>
        </c:ser>
        <c:ser>
          <c:idx val="4"/>
          <c:order val="4"/>
          <c:tx>
            <c:strRef>
              <c:f>'Graphe Ecritures par Rubriques'!$F$3:$F$4</c:f>
              <c:strCache>
                <c:ptCount val="1"/>
                <c:pt idx="0">
                  <c:v>Tabac</c:v>
                </c:pt>
              </c:strCache>
            </c:strRef>
          </c:tx>
          <c:invertIfNegative val="0"/>
          <c:cat>
            <c:multiLvlStrRef>
              <c:f>'Graphe Ecritures par Rubriques'!$A$5:$A$14</c:f>
              <c:multiLvlStrCache>
                <c:ptCount val="5"/>
                <c:lvl>
                  <c:pt idx="0">
                    <c:v>Epargne</c:v>
                  </c:pt>
                  <c:pt idx="1">
                    <c:v>Epargne</c:v>
                  </c:pt>
                  <c:pt idx="2">
                    <c:v>Dépenses</c:v>
                  </c:pt>
                  <c:pt idx="3">
                    <c:v>Recettes</c:v>
                  </c:pt>
                  <c:pt idx="4">
                    <c:v>Dépenses</c:v>
                  </c:pt>
                </c:lvl>
                <c:lvl>
                  <c:pt idx="0">
                    <c:v>Hello - Livret Epargne</c:v>
                  </c:pt>
                  <c:pt idx="1">
                    <c:v>S.G. Livret A</c:v>
                  </c:pt>
                  <c:pt idx="2">
                    <c:v>S.G. Compte courant</c:v>
                  </c:pt>
                  <c:pt idx="3">
                    <c:v>Hello - Compte courant</c:v>
                  </c:pt>
                </c:lvl>
              </c:multiLvlStrCache>
            </c:multiLvlStrRef>
          </c:cat>
          <c:val>
            <c:numRef>
              <c:f>'Graphe Ecritures par Rubriques'!$F$5:$F$14</c:f>
              <c:numCache>
                <c:formatCode>#,##0.00_ ;[Red]\-#,##0.00\ </c:formatCode>
                <c:ptCount val="5"/>
                <c:pt idx="4">
                  <c:v>-102.4</c:v>
                </c:pt>
              </c:numCache>
            </c:numRef>
          </c:val>
        </c:ser>
        <c:ser>
          <c:idx val="5"/>
          <c:order val="5"/>
          <c:tx>
            <c:strRef>
              <c:f>'Graphe Ecritures par Rubriques'!$G$3:$G$4</c:f>
              <c:strCache>
                <c:ptCount val="1"/>
                <c:pt idx="0">
                  <c:v>Carburant</c:v>
                </c:pt>
              </c:strCache>
            </c:strRef>
          </c:tx>
          <c:invertIfNegative val="0"/>
          <c:cat>
            <c:multiLvlStrRef>
              <c:f>'Graphe Ecritures par Rubriques'!$A$5:$A$14</c:f>
              <c:multiLvlStrCache>
                <c:ptCount val="5"/>
                <c:lvl>
                  <c:pt idx="0">
                    <c:v>Epargne</c:v>
                  </c:pt>
                  <c:pt idx="1">
                    <c:v>Epargne</c:v>
                  </c:pt>
                  <c:pt idx="2">
                    <c:v>Dépenses</c:v>
                  </c:pt>
                  <c:pt idx="3">
                    <c:v>Recettes</c:v>
                  </c:pt>
                  <c:pt idx="4">
                    <c:v>Dépenses</c:v>
                  </c:pt>
                </c:lvl>
                <c:lvl>
                  <c:pt idx="0">
                    <c:v>Hello - Livret Epargne</c:v>
                  </c:pt>
                  <c:pt idx="1">
                    <c:v>S.G. Livret A</c:v>
                  </c:pt>
                  <c:pt idx="2">
                    <c:v>S.G. Compte courant</c:v>
                  </c:pt>
                  <c:pt idx="3">
                    <c:v>Hello - Compte courant</c:v>
                  </c:pt>
                </c:lvl>
              </c:multiLvlStrCache>
            </c:multiLvlStrRef>
          </c:cat>
          <c:val>
            <c:numRef>
              <c:f>'Graphe Ecritures par Rubriques'!$G$5:$G$14</c:f>
              <c:numCache>
                <c:formatCode>#,##0.00_ ;[Red]\-#,##0.00\ </c:formatCode>
                <c:ptCount val="5"/>
                <c:pt idx="4">
                  <c:v>-54</c:v>
                </c:pt>
              </c:numCache>
            </c:numRef>
          </c:val>
        </c:ser>
        <c:ser>
          <c:idx val="6"/>
          <c:order val="6"/>
          <c:tx>
            <c:strRef>
              <c:f>'Graphe Ecritures par Rubriques'!$H$3:$H$4</c:f>
              <c:strCache>
                <c:ptCount val="1"/>
                <c:pt idx="0">
                  <c:v>Déplacements</c:v>
                </c:pt>
              </c:strCache>
            </c:strRef>
          </c:tx>
          <c:invertIfNegative val="0"/>
          <c:cat>
            <c:multiLvlStrRef>
              <c:f>'Graphe Ecritures par Rubriques'!$A$5:$A$14</c:f>
              <c:multiLvlStrCache>
                <c:ptCount val="5"/>
                <c:lvl>
                  <c:pt idx="0">
                    <c:v>Epargne</c:v>
                  </c:pt>
                  <c:pt idx="1">
                    <c:v>Epargne</c:v>
                  </c:pt>
                  <c:pt idx="2">
                    <c:v>Dépenses</c:v>
                  </c:pt>
                  <c:pt idx="3">
                    <c:v>Recettes</c:v>
                  </c:pt>
                  <c:pt idx="4">
                    <c:v>Dépenses</c:v>
                  </c:pt>
                </c:lvl>
                <c:lvl>
                  <c:pt idx="0">
                    <c:v>Hello - Livret Epargne</c:v>
                  </c:pt>
                  <c:pt idx="1">
                    <c:v>S.G. Livret A</c:v>
                  </c:pt>
                  <c:pt idx="2">
                    <c:v>S.G. Compte courant</c:v>
                  </c:pt>
                  <c:pt idx="3">
                    <c:v>Hello - Compte courant</c:v>
                  </c:pt>
                </c:lvl>
              </c:multiLvlStrCache>
            </c:multiLvlStrRef>
          </c:cat>
          <c:val>
            <c:numRef>
              <c:f>'Graphe Ecritures par Rubriques'!$H$5:$H$14</c:f>
              <c:numCache>
                <c:formatCode>#,##0.00_ ;[Red]\-#,##0.00\ </c:formatCode>
                <c:ptCount val="5"/>
                <c:pt idx="4">
                  <c:v>-126.69999999999999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223742208"/>
        <c:axId val="223744000"/>
        <c:axId val="0"/>
      </c:bar3DChart>
      <c:catAx>
        <c:axId val="223742208"/>
        <c:scaling>
          <c:orientation val="minMax"/>
        </c:scaling>
        <c:delete val="0"/>
        <c:axPos val="b"/>
        <c:majorTickMark val="out"/>
        <c:minorTickMark val="none"/>
        <c:tickLblPos val="low"/>
        <c:txPr>
          <a:bodyPr/>
          <a:lstStyle/>
          <a:p>
            <a:pPr>
              <a:defRPr sz="1400" b="1"/>
            </a:pPr>
            <a:endParaRPr lang="fr-FR"/>
          </a:p>
        </c:txPr>
        <c:crossAx val="223744000"/>
        <c:crosses val="autoZero"/>
        <c:auto val="1"/>
        <c:lblAlgn val="ctr"/>
        <c:lblOffset val="100"/>
        <c:noMultiLvlLbl val="0"/>
      </c:catAx>
      <c:valAx>
        <c:axId val="223744000"/>
        <c:scaling>
          <c:orientation val="minMax"/>
        </c:scaling>
        <c:delete val="0"/>
        <c:axPos val="l"/>
        <c:majorGridlines/>
        <c:numFmt formatCode="#,##0.00_ ;[Red]\-#,##0.00\ " sourceLinked="1"/>
        <c:majorTickMark val="out"/>
        <c:minorTickMark val="none"/>
        <c:tickLblPos val="nextTo"/>
        <c:crossAx val="223742208"/>
        <c:crosses val="autoZero"/>
        <c:crossBetween val="between"/>
        <c:majorUnit val="2000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000000000000044" l="0.7000000000000004" r="0.7000000000000004" t="0.75000000000000044" header="0.30000000000000021" footer="0.30000000000000021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[AO-Budget_New.xlsm]Graphe Ecritures par Regroup.!Tableau croisé dynamique2</c:name>
    <c:fmtId val="0"/>
  </c:pivotSource>
  <c:chart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</c:pivotFmt>
      <c:pivotFmt>
        <c:idx val="3"/>
        <c:marker>
          <c:symbol val="none"/>
        </c:marker>
        <c:dLbl>
          <c:idx val="0"/>
          <c:numFmt formatCode="#,##0_ ;[Red]\-#,##0\ " sourceLinked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4"/>
        <c:marker>
          <c:symbol val="none"/>
        </c:marker>
        <c:dLbl>
          <c:idx val="0"/>
          <c:numFmt formatCode="#,##0_ ;[Red]\-#,##0\ " sourceLinked="0"/>
          <c:spPr/>
          <c:txPr>
            <a:bodyPr anchor="t" anchorCtr="1"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5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6"/>
        <c:dLbl>
          <c:idx val="0"/>
          <c:layout>
            <c:manualLayout>
              <c:x val="1.532567049808429E-2"/>
              <c:y val="-2.5015639699150494E-2"/>
            </c:manualLayout>
          </c:layout>
          <c:showLegendKey val="0"/>
          <c:showVal val="1"/>
          <c:showCatName val="0"/>
          <c:showSerName val="0"/>
          <c:showPercent val="0"/>
          <c:showBubbleSize val="0"/>
        </c:dLbl>
      </c:pivotFmt>
    </c:pivotFmts>
    <c:view3D>
      <c:rotX val="15"/>
      <c:rotY val="20"/>
      <c:depthPercent val="100"/>
      <c:rAngAx val="1"/>
    </c:view3D>
    <c:floor>
      <c:thickness val="0"/>
    </c:floor>
    <c:sideWall>
      <c:thickness val="0"/>
    </c:sideWall>
    <c:backWall>
      <c:thickness val="0"/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strRef>
              <c:f>'Graphe Ecritures par Regroup.'!$B$3:$B$4</c:f>
              <c:strCache>
                <c:ptCount val="1"/>
                <c:pt idx="0">
                  <c:v>Epargne</c:v>
                </c:pt>
              </c:strCache>
            </c:strRef>
          </c:tx>
          <c:invertIfNegative val="0"/>
          <c:dLbls>
            <c:dLbl>
              <c:idx val="1"/>
              <c:layout>
                <c:manualLayout>
                  <c:x val="1.532567049808429E-2"/>
                  <c:y val="-2.5015639699150494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</c:dLbl>
            <c:numFmt formatCode="#,##0_ ;[Red]\-#,##0\ " sourceLinked="0"/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'Graphe Ecritures par Regroup.'!$A$5:$A$8</c:f>
              <c:strCache>
                <c:ptCount val="3"/>
                <c:pt idx="0">
                  <c:v>2017-02</c:v>
                </c:pt>
                <c:pt idx="1">
                  <c:v>2016-12</c:v>
                </c:pt>
                <c:pt idx="2">
                  <c:v>2017-01</c:v>
                </c:pt>
              </c:strCache>
            </c:strRef>
          </c:cat>
          <c:val>
            <c:numRef>
              <c:f>'Graphe Ecritures par Regroup.'!$B$5:$B$8</c:f>
              <c:numCache>
                <c:formatCode>#,##0.00_ ;[Red]\-#,##0.00\ </c:formatCode>
                <c:ptCount val="3"/>
                <c:pt idx="1">
                  <c:v>28279.590000000004</c:v>
                </c:pt>
              </c:numCache>
            </c:numRef>
          </c:val>
        </c:ser>
        <c:ser>
          <c:idx val="1"/>
          <c:order val="1"/>
          <c:tx>
            <c:strRef>
              <c:f>'Graphe Ecritures par Regroup.'!$C$3:$C$4</c:f>
              <c:strCache>
                <c:ptCount val="1"/>
                <c:pt idx="0">
                  <c:v>Recettes</c:v>
                </c:pt>
              </c:strCache>
            </c:strRef>
          </c:tx>
          <c:invertIfNegative val="0"/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'Graphe Ecritures par Regroup.'!$A$5:$A$8</c:f>
              <c:strCache>
                <c:ptCount val="3"/>
                <c:pt idx="0">
                  <c:v>2017-02</c:v>
                </c:pt>
                <c:pt idx="1">
                  <c:v>2016-12</c:v>
                </c:pt>
                <c:pt idx="2">
                  <c:v>2017-01</c:v>
                </c:pt>
              </c:strCache>
            </c:strRef>
          </c:cat>
          <c:val>
            <c:numRef>
              <c:f>'Graphe Ecritures par Regroup.'!$C$5:$C$8</c:f>
              <c:numCache>
                <c:formatCode>#,##0.00_ ;[Red]\-#,##0.00\ </c:formatCode>
                <c:ptCount val="3"/>
                <c:pt idx="0">
                  <c:v>1500</c:v>
                </c:pt>
              </c:numCache>
            </c:numRef>
          </c:val>
        </c:ser>
        <c:ser>
          <c:idx val="2"/>
          <c:order val="2"/>
          <c:tx>
            <c:strRef>
              <c:f>'Graphe Ecritures par Regroup.'!$D$3:$D$4</c:f>
              <c:strCache>
                <c:ptCount val="1"/>
                <c:pt idx="0">
                  <c:v>Dépenses</c:v>
                </c:pt>
              </c:strCache>
            </c:strRef>
          </c:tx>
          <c:invertIfNegative val="0"/>
          <c:dLbls>
            <c:numFmt formatCode="#,##0_ ;[Red]\-#,##0\ " sourceLinked="0"/>
            <c:spPr/>
            <c:txPr>
              <a:bodyPr anchor="t" anchorCtr="1"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'Graphe Ecritures par Regroup.'!$A$5:$A$8</c:f>
              <c:strCache>
                <c:ptCount val="3"/>
                <c:pt idx="0">
                  <c:v>2017-02</c:v>
                </c:pt>
                <c:pt idx="1">
                  <c:v>2016-12</c:v>
                </c:pt>
                <c:pt idx="2">
                  <c:v>2017-01</c:v>
                </c:pt>
              </c:strCache>
            </c:strRef>
          </c:cat>
          <c:val>
            <c:numRef>
              <c:f>'Graphe Ecritures par Regroup.'!$D$5:$D$8</c:f>
              <c:numCache>
                <c:formatCode>#,##0.00_ ;[Red]\-#,##0.00\ </c:formatCode>
                <c:ptCount val="3"/>
                <c:pt idx="0">
                  <c:v>-328.09999999999997</c:v>
                </c:pt>
                <c:pt idx="2">
                  <c:v>-45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225345920"/>
        <c:axId val="225347456"/>
        <c:axId val="0"/>
      </c:bar3DChart>
      <c:catAx>
        <c:axId val="225345920"/>
        <c:scaling>
          <c:orientation val="minMax"/>
        </c:scaling>
        <c:delete val="0"/>
        <c:axPos val="b"/>
        <c:majorTickMark val="out"/>
        <c:minorTickMark val="none"/>
        <c:tickLblPos val="nextTo"/>
        <c:txPr>
          <a:bodyPr/>
          <a:lstStyle/>
          <a:p>
            <a:pPr>
              <a:defRPr sz="1400" b="1"/>
            </a:pPr>
            <a:endParaRPr lang="fr-FR"/>
          </a:p>
        </c:txPr>
        <c:crossAx val="225347456"/>
        <c:crosses val="autoZero"/>
        <c:auto val="1"/>
        <c:lblAlgn val="ctr"/>
        <c:lblOffset val="100"/>
        <c:noMultiLvlLbl val="0"/>
      </c:catAx>
      <c:valAx>
        <c:axId val="225347456"/>
        <c:scaling>
          <c:orientation val="minMax"/>
        </c:scaling>
        <c:delete val="0"/>
        <c:axPos val="l"/>
        <c:majorGridlines/>
        <c:numFmt formatCode="#,##0.00_ ;[Red]\-#,##0.00\ " sourceLinked="1"/>
        <c:majorTickMark val="out"/>
        <c:minorTickMark val="none"/>
        <c:tickLblPos val="nextTo"/>
        <c:crossAx val="225345920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000000000000044" l="0.7000000000000004" r="0.7000000000000004" t="0.75000000000000044" header="0.30000000000000021" footer="0.30000000000000021"/>
    <c:pageSetup/>
  </c:printSettings>
</c:chartSpace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1.emf"/><Relationship Id="rId3" Type="http://schemas.openxmlformats.org/officeDocument/2006/relationships/hyperlink" Target="#Param&#232;tres!A1"/><Relationship Id="rId7" Type="http://schemas.openxmlformats.org/officeDocument/2006/relationships/hyperlink" Target="#Comptes!A5"/><Relationship Id="rId2" Type="http://schemas.openxmlformats.org/officeDocument/2006/relationships/hyperlink" Target="#Synth&#232;ses!A1"/><Relationship Id="rId1" Type="http://schemas.openxmlformats.org/officeDocument/2006/relationships/hyperlink" Target="#Ecritures_1!A1"/><Relationship Id="rId6" Type="http://schemas.openxmlformats.org/officeDocument/2006/relationships/hyperlink" Target="#Regroupements!A5"/><Relationship Id="rId5" Type="http://schemas.openxmlformats.org/officeDocument/2006/relationships/hyperlink" Target="#Rubriques!A5"/><Relationship Id="rId4" Type="http://schemas.openxmlformats.org/officeDocument/2006/relationships/hyperlink" Target="#Cat&#233;gories!A5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7.xml.rels><?xml version="1.0" encoding="UTF-8" standalone="yes"?>
<Relationships xmlns="http://schemas.openxmlformats.org/package/2006/relationships"><Relationship Id="rId3" Type="http://schemas.openxmlformats.org/officeDocument/2006/relationships/hyperlink" Target="#Accueil!A1"/><Relationship Id="rId2" Type="http://schemas.openxmlformats.org/officeDocument/2006/relationships/image" Target="../media/image3.png"/><Relationship Id="rId1" Type="http://schemas.openxmlformats.org/officeDocument/2006/relationships/chart" Target="../charts/chart1.xml"/><Relationship Id="rId4" Type="http://schemas.openxmlformats.org/officeDocument/2006/relationships/image" Target="../media/image4.png"/></Relationships>
</file>

<file path=xl/drawings/_rels/drawing8.xml.rels><?xml version="1.0" encoding="UTF-8" standalone="yes"?>
<Relationships xmlns="http://schemas.openxmlformats.org/package/2006/relationships"><Relationship Id="rId3" Type="http://schemas.openxmlformats.org/officeDocument/2006/relationships/hyperlink" Target="#Accueil!A1"/><Relationship Id="rId2" Type="http://schemas.openxmlformats.org/officeDocument/2006/relationships/image" Target="../media/image3.png"/><Relationship Id="rId1" Type="http://schemas.openxmlformats.org/officeDocument/2006/relationships/chart" Target="../charts/chart2.xml"/><Relationship Id="rId4" Type="http://schemas.openxmlformats.org/officeDocument/2006/relationships/image" Target="../media/image4.png"/></Relationships>
</file>

<file path=xl/drawings/_rels/drawing9.xml.rels><?xml version="1.0" encoding="UTF-8" standalone="yes"?>
<Relationships xmlns="http://schemas.openxmlformats.org/package/2006/relationships"><Relationship Id="rId3" Type="http://schemas.openxmlformats.org/officeDocument/2006/relationships/image" Target="../media/image4.png"/><Relationship Id="rId2" Type="http://schemas.openxmlformats.org/officeDocument/2006/relationships/hyperlink" Target="#Accueil!A1"/><Relationship Id="rId1" Type="http://schemas.openxmlformats.org/officeDocument/2006/relationships/image" Target="../media/image3.png"/></Relationships>
</file>

<file path=xl/drawings/_rels/drawing10.xml.rels><?xml version="1.0" encoding="UTF-8" standalone="yes"?>
<Relationships xmlns="http://schemas.openxmlformats.org/package/2006/relationships"><Relationship Id="rId2" Type="http://schemas.openxmlformats.org/officeDocument/2006/relationships/image" Target="../media/image4.png"/><Relationship Id="rId1" Type="http://schemas.openxmlformats.org/officeDocument/2006/relationships/hyperlink" Target="#Accueil!A1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425517</xdr:colOff>
      <xdr:row>1</xdr:row>
      <xdr:rowOff>45984</xdr:rowOff>
    </xdr:from>
    <xdr:to>
      <xdr:col>1</xdr:col>
      <xdr:colOff>1755824</xdr:colOff>
      <xdr:row>1</xdr:row>
      <xdr:rowOff>673079</xdr:rowOff>
    </xdr:to>
    <xdr:sp macro="" textlink="">
      <xdr:nvSpPr>
        <xdr:cNvPr id="3" name="Rectangle à coins arrondis 2">
          <a:hlinkClick xmlns:r="http://schemas.openxmlformats.org/officeDocument/2006/relationships" r:id="rId1" tooltip="Ecritures"/>
        </xdr:cNvPr>
        <xdr:cNvSpPr/>
      </xdr:nvSpPr>
      <xdr:spPr>
        <a:xfrm>
          <a:off x="425517" y="972208"/>
          <a:ext cx="1882100" cy="627095"/>
        </a:xfrm>
        <a:prstGeom prst="roundRect">
          <a:avLst/>
        </a:prstGeom>
        <a:ln/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Ecritures</a:t>
          </a:r>
        </a:p>
      </xdr:txBody>
    </xdr:sp>
    <xdr:clientData/>
  </xdr:twoCellAnchor>
  <xdr:twoCellAnchor>
    <xdr:from>
      <xdr:col>0</xdr:col>
      <xdr:colOff>425517</xdr:colOff>
      <xdr:row>1</xdr:row>
      <xdr:rowOff>908568</xdr:rowOff>
    </xdr:from>
    <xdr:to>
      <xdr:col>1</xdr:col>
      <xdr:colOff>1755824</xdr:colOff>
      <xdr:row>1</xdr:row>
      <xdr:rowOff>1535663</xdr:rowOff>
    </xdr:to>
    <xdr:sp macro="" textlink="">
      <xdr:nvSpPr>
        <xdr:cNvPr id="5" name="Rectangle à coins arrondis 4">
          <a:hlinkClick xmlns:r="http://schemas.openxmlformats.org/officeDocument/2006/relationships" r:id="rId2" tooltip="Synthèses des écritures"/>
        </xdr:cNvPr>
        <xdr:cNvSpPr/>
      </xdr:nvSpPr>
      <xdr:spPr>
        <a:xfrm>
          <a:off x="425517" y="1831910"/>
          <a:ext cx="1884312" cy="627095"/>
        </a:xfrm>
        <a:prstGeom prst="roundRect">
          <a:avLst/>
        </a:prstGeom>
        <a:ln/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Synthèses des </a:t>
          </a:r>
          <a:br>
            <a:rPr lang="fr-FR" sz="1400" b="1">
              <a:solidFill>
                <a:schemeClr val="bg1"/>
              </a:solidFill>
            </a:rPr>
          </a:br>
          <a:r>
            <a:rPr lang="fr-FR" sz="1400" b="1">
              <a:solidFill>
                <a:schemeClr val="bg1"/>
              </a:solidFill>
            </a:rPr>
            <a:t>écritures</a:t>
          </a:r>
        </a:p>
      </xdr:txBody>
    </xdr:sp>
    <xdr:clientData/>
  </xdr:twoCellAnchor>
  <xdr:twoCellAnchor>
    <xdr:from>
      <xdr:col>1</xdr:col>
      <xdr:colOff>6818151</xdr:colOff>
      <xdr:row>1</xdr:row>
      <xdr:rowOff>45984</xdr:rowOff>
    </xdr:from>
    <xdr:to>
      <xdr:col>2</xdr:col>
      <xdr:colOff>1749101</xdr:colOff>
      <xdr:row>1</xdr:row>
      <xdr:rowOff>673079</xdr:rowOff>
    </xdr:to>
    <xdr:sp macro="" textlink="">
      <xdr:nvSpPr>
        <xdr:cNvPr id="6" name="Rectangle à coins arrondis 5">
          <a:hlinkClick xmlns:r="http://schemas.openxmlformats.org/officeDocument/2006/relationships" r:id="rId3" tooltip="Paramètres"/>
        </xdr:cNvPr>
        <xdr:cNvSpPr/>
      </xdr:nvSpPr>
      <xdr:spPr>
        <a:xfrm>
          <a:off x="7369944" y="972208"/>
          <a:ext cx="1900623" cy="627095"/>
        </a:xfrm>
        <a:prstGeom prst="roundRect">
          <a:avLst/>
        </a:prstGeom>
        <a:ln/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Paramètres</a:t>
          </a:r>
        </a:p>
      </xdr:txBody>
    </xdr:sp>
    <xdr:clientData/>
  </xdr:twoCellAnchor>
  <xdr:twoCellAnchor>
    <xdr:from>
      <xdr:col>1</xdr:col>
      <xdr:colOff>4505325</xdr:colOff>
      <xdr:row>1</xdr:row>
      <xdr:rowOff>45984</xdr:rowOff>
    </xdr:from>
    <xdr:to>
      <xdr:col>1</xdr:col>
      <xdr:colOff>6405076</xdr:colOff>
      <xdr:row>1</xdr:row>
      <xdr:rowOff>673079</xdr:rowOff>
    </xdr:to>
    <xdr:sp macro="" textlink="">
      <xdr:nvSpPr>
        <xdr:cNvPr id="7" name="Rectangle à coins arrondis 6">
          <a:hlinkClick xmlns:r="http://schemas.openxmlformats.org/officeDocument/2006/relationships" r:id="rId4" tooltip="Catégories"/>
        </xdr:cNvPr>
        <xdr:cNvSpPr/>
      </xdr:nvSpPr>
      <xdr:spPr>
        <a:xfrm>
          <a:off x="5057118" y="972208"/>
          <a:ext cx="1899751" cy="627095"/>
        </a:xfrm>
        <a:prstGeom prst="roundRect">
          <a:avLst/>
        </a:prstGeom>
        <a:ln/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Catégories </a:t>
          </a:r>
        </a:p>
      </xdr:txBody>
    </xdr:sp>
    <xdr:clientData/>
  </xdr:twoCellAnchor>
  <xdr:twoCellAnchor>
    <xdr:from>
      <xdr:col>1</xdr:col>
      <xdr:colOff>2162954</xdr:colOff>
      <xdr:row>1</xdr:row>
      <xdr:rowOff>45983</xdr:rowOff>
    </xdr:from>
    <xdr:to>
      <xdr:col>1</xdr:col>
      <xdr:colOff>4062705</xdr:colOff>
      <xdr:row>1</xdr:row>
      <xdr:rowOff>673078</xdr:rowOff>
    </xdr:to>
    <xdr:sp macro="" textlink="">
      <xdr:nvSpPr>
        <xdr:cNvPr id="9" name="Rectangle à coins arrondis 8">
          <a:hlinkClick xmlns:r="http://schemas.openxmlformats.org/officeDocument/2006/relationships" r:id="rId5" tooltip="Rubriques"/>
        </xdr:cNvPr>
        <xdr:cNvSpPr/>
      </xdr:nvSpPr>
      <xdr:spPr>
        <a:xfrm>
          <a:off x="2714747" y="972207"/>
          <a:ext cx="1899751" cy="627095"/>
        </a:xfrm>
        <a:prstGeom prst="roundRect">
          <a:avLst/>
        </a:prstGeom>
        <a:ln/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Rubriques</a:t>
          </a:r>
        </a:p>
      </xdr:txBody>
    </xdr:sp>
    <xdr:clientData/>
  </xdr:twoCellAnchor>
  <xdr:twoCellAnchor>
    <xdr:from>
      <xdr:col>1</xdr:col>
      <xdr:colOff>2162954</xdr:colOff>
      <xdr:row>1</xdr:row>
      <xdr:rowOff>903708</xdr:rowOff>
    </xdr:from>
    <xdr:to>
      <xdr:col>1</xdr:col>
      <xdr:colOff>4062705</xdr:colOff>
      <xdr:row>1</xdr:row>
      <xdr:rowOff>1530803</xdr:rowOff>
    </xdr:to>
    <xdr:sp macro="" textlink="">
      <xdr:nvSpPr>
        <xdr:cNvPr id="11" name="Rectangle à coins arrondis 10">
          <a:hlinkClick xmlns:r="http://schemas.openxmlformats.org/officeDocument/2006/relationships" r:id="rId6" tooltip="Regroupements"/>
        </xdr:cNvPr>
        <xdr:cNvSpPr/>
      </xdr:nvSpPr>
      <xdr:spPr>
        <a:xfrm>
          <a:off x="2716959" y="1827050"/>
          <a:ext cx="1899751" cy="627095"/>
        </a:xfrm>
        <a:prstGeom prst="roundRect">
          <a:avLst/>
        </a:prstGeom>
        <a:ln/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Regroupements</a:t>
          </a:r>
        </a:p>
      </xdr:txBody>
    </xdr:sp>
    <xdr:clientData/>
  </xdr:twoCellAnchor>
  <xdr:twoCellAnchor>
    <xdr:from>
      <xdr:col>1</xdr:col>
      <xdr:colOff>4509795</xdr:colOff>
      <xdr:row>1</xdr:row>
      <xdr:rowOff>907790</xdr:rowOff>
    </xdr:from>
    <xdr:to>
      <xdr:col>1</xdr:col>
      <xdr:colOff>6409546</xdr:colOff>
      <xdr:row>1</xdr:row>
      <xdr:rowOff>1534885</xdr:rowOff>
    </xdr:to>
    <xdr:sp macro="" textlink="">
      <xdr:nvSpPr>
        <xdr:cNvPr id="10" name="Rectangle à coins arrondis 9">
          <a:hlinkClick xmlns:r="http://schemas.openxmlformats.org/officeDocument/2006/relationships" r:id="rId7" tooltip="Comptes"/>
        </xdr:cNvPr>
        <xdr:cNvSpPr/>
      </xdr:nvSpPr>
      <xdr:spPr>
        <a:xfrm>
          <a:off x="5063800" y="1831132"/>
          <a:ext cx="1899751" cy="627095"/>
        </a:xfrm>
        <a:prstGeom prst="roundRect">
          <a:avLst/>
        </a:prstGeom>
        <a:ln/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Comptes </a:t>
          </a:r>
        </a:p>
      </xdr:txBody>
    </xdr:sp>
    <xdr:clientData/>
  </xdr:twoCellAnchor>
  <xdr:twoCellAnchor>
    <xdr:from>
      <xdr:col>1</xdr:col>
      <xdr:colOff>6818151</xdr:colOff>
      <xdr:row>1</xdr:row>
      <xdr:rowOff>908568</xdr:rowOff>
    </xdr:from>
    <xdr:to>
      <xdr:col>2</xdr:col>
      <xdr:colOff>1749101</xdr:colOff>
      <xdr:row>1</xdr:row>
      <xdr:rowOff>1535663</xdr:rowOff>
    </xdr:to>
    <xdr:sp macro="[0]!quitter" textlink="">
      <xdr:nvSpPr>
        <xdr:cNvPr id="12" name="Rectangle à coins arrondis 11"/>
        <xdr:cNvSpPr/>
      </xdr:nvSpPr>
      <xdr:spPr>
        <a:xfrm>
          <a:off x="7369944" y="1834792"/>
          <a:ext cx="1900623" cy="627095"/>
        </a:xfrm>
        <a:prstGeom prst="roundRect">
          <a:avLst/>
        </a:prstGeom>
        <a:ln/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Quitter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466725</xdr:colOff>
          <xdr:row>1</xdr:row>
          <xdr:rowOff>1752600</xdr:rowOff>
        </xdr:from>
        <xdr:to>
          <xdr:col>2</xdr:col>
          <xdr:colOff>3363082</xdr:colOff>
          <xdr:row>1</xdr:row>
          <xdr:rowOff>3844690</xdr:rowOff>
        </xdr:to>
        <xdr:pic>
          <xdr:nvPicPr>
            <xdr:cNvPr id="1026" name="Picture 2"/>
            <xdr:cNvPicPr>
              <a:picLocks noChangeAspect="1" noChangeArrowheads="1"/>
              <a:extLst>
                <a:ext uri="{84589F7E-364E-4C9E-8A38-B11213B215E9}">
                  <a14:cameraTool cellRange="Comptes!$A$4:$E$11" spid="_x0000_s1146"/>
                </a:ext>
              </a:extLst>
            </xdr:cNvPicPr>
          </xdr:nvPicPr>
          <xdr:blipFill>
            <a:blip xmlns:r="http://schemas.openxmlformats.org/officeDocument/2006/relationships" r:embed="rId8"/>
            <a:srcRect/>
            <a:stretch>
              <a:fillRect/>
            </a:stretch>
          </xdr:blipFill>
          <xdr:spPr bwMode="auto">
            <a:xfrm>
              <a:off x="466725" y="2933700"/>
              <a:ext cx="10421107" cy="2092090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pic>
        <xdr:clientData/>
      </xdr:twoCellAnchor>
    </mc:Choice>
    <mc:Fallback/>
  </mc:AlternateContent>
  <xdr:twoCellAnchor>
    <xdr:from>
      <xdr:col>1</xdr:col>
      <xdr:colOff>9525</xdr:colOff>
      <xdr:row>1</xdr:row>
      <xdr:rowOff>4200525</xdr:rowOff>
    </xdr:from>
    <xdr:to>
      <xdr:col>1</xdr:col>
      <xdr:colOff>1909276</xdr:colOff>
      <xdr:row>1</xdr:row>
      <xdr:rowOff>4827620</xdr:rowOff>
    </xdr:to>
    <xdr:sp macro="[0]!Sauvegarde" textlink="">
      <xdr:nvSpPr>
        <xdr:cNvPr id="14" name="Rectangle à coins arrondis 13"/>
        <xdr:cNvSpPr/>
      </xdr:nvSpPr>
      <xdr:spPr>
        <a:xfrm>
          <a:off x="561975" y="5124450"/>
          <a:ext cx="1899751" cy="627095"/>
        </a:xfrm>
        <a:prstGeom prst="roundRect">
          <a:avLst/>
        </a:prstGeom>
        <a:ln/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Sauvegarde</a:t>
          </a:r>
        </a:p>
      </xdr:txBody>
    </xdr:sp>
    <xdr:clientData/>
  </xdr:twoCellAnchor>
  <xdr:twoCellAnchor>
    <xdr:from>
      <xdr:col>1</xdr:col>
      <xdr:colOff>4572000</xdr:colOff>
      <xdr:row>0</xdr:row>
      <xdr:rowOff>361950</xdr:rowOff>
    </xdr:from>
    <xdr:to>
      <xdr:col>1</xdr:col>
      <xdr:colOff>6471751</xdr:colOff>
      <xdr:row>0</xdr:row>
      <xdr:rowOff>989045</xdr:rowOff>
    </xdr:to>
    <xdr:sp macro="[0]!Déprotéger" textlink="">
      <xdr:nvSpPr>
        <xdr:cNvPr id="15" name="Rectangle à coins arrondis 14"/>
        <xdr:cNvSpPr/>
      </xdr:nvSpPr>
      <xdr:spPr>
        <a:xfrm>
          <a:off x="5124450" y="361950"/>
          <a:ext cx="1899751" cy="627095"/>
        </a:xfrm>
        <a:prstGeom prst="roundRect">
          <a:avLst/>
        </a:prstGeom>
        <a:ln/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 prst="cross"/>
        </a:sp3d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Déprotéger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1107306</xdr:colOff>
      <xdr:row>1</xdr:row>
      <xdr:rowOff>12466</xdr:rowOff>
    </xdr:from>
    <xdr:to>
      <xdr:col>0</xdr:col>
      <xdr:colOff>1476375</xdr:colOff>
      <xdr:row>2</xdr:row>
      <xdr:rowOff>991</xdr:rowOff>
    </xdr:to>
    <xdr:sp macro="[0]!Feuil7.Trier_Comptes" textlink="">
      <xdr:nvSpPr>
        <xdr:cNvPr id="2" name="Bouton_Trier_Opération"/>
        <xdr:cNvSpPr/>
      </xdr:nvSpPr>
      <xdr:spPr>
        <a:xfrm>
          <a:off x="1107306" y="412516"/>
          <a:ext cx="36906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ingdings 3"/>
            </a:rPr>
            <a:t></a:t>
          </a:r>
          <a:endParaRPr lang="fr-FR" sz="1200" b="1"/>
        </a:p>
      </xdr:txBody>
    </xdr:sp>
    <xdr:clientData fPrintsWithSheet="0"/>
  </xdr:twoCellAnchor>
  <xdr:twoCellAnchor editAs="absolute">
    <xdr:from>
      <xdr:col>0</xdr:col>
      <xdr:colOff>1564296</xdr:colOff>
      <xdr:row>1</xdr:row>
      <xdr:rowOff>18616</xdr:rowOff>
    </xdr:from>
    <xdr:to>
      <xdr:col>0</xdr:col>
      <xdr:colOff>1933575</xdr:colOff>
      <xdr:row>2</xdr:row>
      <xdr:rowOff>7141</xdr:rowOff>
    </xdr:to>
    <xdr:sp macro="[0]!Feuil7.Supprimer_Compte" textlink="">
      <xdr:nvSpPr>
        <xdr:cNvPr id="3" name="Bouton_Supprimer_Opération"/>
        <xdr:cNvSpPr/>
      </xdr:nvSpPr>
      <xdr:spPr>
        <a:xfrm>
          <a:off x="1564296" y="418666"/>
          <a:ext cx="36927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ingdings"/>
            </a:rPr>
            <a:t></a:t>
          </a:r>
          <a:endParaRPr lang="fr-FR" sz="1200" b="1"/>
        </a:p>
      </xdr:txBody>
    </xdr:sp>
    <xdr:clientData fPrintsWithSheet="0"/>
  </xdr:twoCellAnchor>
  <xdr:twoCellAnchor editAs="absolute">
    <xdr:from>
      <xdr:col>0</xdr:col>
      <xdr:colOff>133349</xdr:colOff>
      <xdr:row>0</xdr:row>
      <xdr:rowOff>400049</xdr:rowOff>
    </xdr:from>
    <xdr:to>
      <xdr:col>0</xdr:col>
      <xdr:colOff>504825</xdr:colOff>
      <xdr:row>1</xdr:row>
      <xdr:rowOff>359999</xdr:rowOff>
    </xdr:to>
    <xdr:sp macro="[0]!Feuil7.Afficher_Form_Ajout_Compte" textlink="">
      <xdr:nvSpPr>
        <xdr:cNvPr id="4" name="Bouton_Ajouter_Opération"/>
        <xdr:cNvSpPr/>
      </xdr:nvSpPr>
      <xdr:spPr>
        <a:xfrm>
          <a:off x="133349" y="400049"/>
          <a:ext cx="371476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>
              <a:sym typeface="Wingdings 2"/>
            </a:rPr>
            <a:t></a:t>
          </a:r>
          <a:endParaRPr lang="fr-FR" sz="1600" b="1"/>
        </a:p>
      </xdr:txBody>
    </xdr:sp>
    <xdr:clientData fPrintsWithSheet="0"/>
  </xdr:twoCellAnchor>
  <xdr:twoCellAnchor editAs="absolute">
    <xdr:from>
      <xdr:col>0</xdr:col>
      <xdr:colOff>596611</xdr:colOff>
      <xdr:row>1</xdr:row>
      <xdr:rowOff>1</xdr:rowOff>
    </xdr:from>
    <xdr:to>
      <xdr:col>0</xdr:col>
      <xdr:colOff>1009650</xdr:colOff>
      <xdr:row>1</xdr:row>
      <xdr:rowOff>360001</xdr:rowOff>
    </xdr:to>
    <xdr:sp macro="[0]!Feuil7.Afficher_Form_Modif_Compte" textlink="">
      <xdr:nvSpPr>
        <xdr:cNvPr id="5" name="Bouton_Ajouter_Opération"/>
        <xdr:cNvSpPr/>
      </xdr:nvSpPr>
      <xdr:spPr>
        <a:xfrm>
          <a:off x="596611" y="400051"/>
          <a:ext cx="41303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</a:t>
          </a:r>
          <a:endParaRPr lang="fr-FR" sz="2400" b="1"/>
        </a:p>
      </xdr:txBody>
    </xdr:sp>
    <xdr:clientData fPrintsWithSheet="0"/>
  </xdr:twoCellAnchor>
  <xdr:twoCellAnchor editAs="absolute">
    <xdr:from>
      <xdr:col>0</xdr:col>
      <xdr:colOff>2000250</xdr:colOff>
      <xdr:row>1</xdr:row>
      <xdr:rowOff>19050</xdr:rowOff>
    </xdr:from>
    <xdr:to>
      <xdr:col>0</xdr:col>
      <xdr:colOff>2369529</xdr:colOff>
      <xdr:row>2</xdr:row>
      <xdr:rowOff>7575</xdr:rowOff>
    </xdr:to>
    <xdr:sp macro="" textlink="">
      <xdr:nvSpPr>
        <xdr:cNvPr id="8" name="Bouton_Supprimer_Opération">
          <a:hlinkClick xmlns:r="http://schemas.openxmlformats.org/officeDocument/2006/relationships" r:id="rId1"/>
        </xdr:cNvPr>
        <xdr:cNvSpPr/>
      </xdr:nvSpPr>
      <xdr:spPr>
        <a:xfrm>
          <a:off x="2000250" y="419100"/>
          <a:ext cx="36927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1193032</xdr:colOff>
      <xdr:row>1</xdr:row>
      <xdr:rowOff>69617</xdr:rowOff>
    </xdr:from>
    <xdr:to>
      <xdr:col>0</xdr:col>
      <xdr:colOff>1562101</xdr:colOff>
      <xdr:row>1</xdr:row>
      <xdr:rowOff>429617</xdr:rowOff>
    </xdr:to>
    <xdr:sp macro="[0]!Feuil5.Trier_Catégories" textlink="">
      <xdr:nvSpPr>
        <xdr:cNvPr id="8" name="Bouton_Trier_Opération"/>
        <xdr:cNvSpPr/>
      </xdr:nvSpPr>
      <xdr:spPr>
        <a:xfrm>
          <a:off x="1193032" y="469667"/>
          <a:ext cx="36906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ingdings 3"/>
            </a:rPr>
            <a:t></a:t>
          </a:r>
          <a:endParaRPr lang="fr-FR" sz="1200" b="1"/>
        </a:p>
      </xdr:txBody>
    </xdr:sp>
    <xdr:clientData fPrintsWithSheet="0"/>
  </xdr:twoCellAnchor>
  <xdr:twoCellAnchor editAs="absolute">
    <xdr:from>
      <xdr:col>0</xdr:col>
      <xdr:colOff>1650022</xdr:colOff>
      <xdr:row>1</xdr:row>
      <xdr:rowOff>75767</xdr:rowOff>
    </xdr:from>
    <xdr:to>
      <xdr:col>0</xdr:col>
      <xdr:colOff>2019301</xdr:colOff>
      <xdr:row>1</xdr:row>
      <xdr:rowOff>435767</xdr:rowOff>
    </xdr:to>
    <xdr:sp macro="[0]!Feuil5.Supprimer_Catégorie" textlink="">
      <xdr:nvSpPr>
        <xdr:cNvPr id="9" name="Bouton_Supprimer_Opération"/>
        <xdr:cNvSpPr/>
      </xdr:nvSpPr>
      <xdr:spPr>
        <a:xfrm>
          <a:off x="1650022" y="475817"/>
          <a:ext cx="36927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ingdings"/>
            </a:rPr>
            <a:t></a:t>
          </a:r>
          <a:endParaRPr lang="fr-FR" sz="1200" b="1"/>
        </a:p>
      </xdr:txBody>
    </xdr:sp>
    <xdr:clientData fPrintsWithSheet="0"/>
  </xdr:twoCellAnchor>
  <xdr:twoCellAnchor editAs="absolute">
    <xdr:from>
      <xdr:col>0</xdr:col>
      <xdr:colOff>219075</xdr:colOff>
      <xdr:row>1</xdr:row>
      <xdr:rowOff>57150</xdr:rowOff>
    </xdr:from>
    <xdr:to>
      <xdr:col>0</xdr:col>
      <xdr:colOff>590551</xdr:colOff>
      <xdr:row>1</xdr:row>
      <xdr:rowOff>417150</xdr:rowOff>
    </xdr:to>
    <xdr:sp macro="[0]!Feuil5.Afficher_Form_Ajout_Catégorie" textlink="">
      <xdr:nvSpPr>
        <xdr:cNvPr id="10" name="Bouton_Ajouter_Opération"/>
        <xdr:cNvSpPr/>
      </xdr:nvSpPr>
      <xdr:spPr>
        <a:xfrm>
          <a:off x="219075" y="457200"/>
          <a:ext cx="371476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>
              <a:sym typeface="Wingdings 2"/>
            </a:rPr>
            <a:t></a:t>
          </a:r>
          <a:endParaRPr lang="fr-FR" sz="1600" b="1"/>
        </a:p>
      </xdr:txBody>
    </xdr:sp>
    <xdr:clientData fPrintsWithSheet="0"/>
  </xdr:twoCellAnchor>
  <xdr:twoCellAnchor editAs="absolute">
    <xdr:from>
      <xdr:col>0</xdr:col>
      <xdr:colOff>682337</xdr:colOff>
      <xdr:row>1</xdr:row>
      <xdr:rowOff>57152</xdr:rowOff>
    </xdr:from>
    <xdr:to>
      <xdr:col>0</xdr:col>
      <xdr:colOff>1095376</xdr:colOff>
      <xdr:row>1</xdr:row>
      <xdr:rowOff>417152</xdr:rowOff>
    </xdr:to>
    <xdr:sp macro="[0]!Feuil5.Afficher_Form_Modif_Catégorie" textlink="">
      <xdr:nvSpPr>
        <xdr:cNvPr id="11" name="Bouton_Ajouter_Opération"/>
        <xdr:cNvSpPr/>
      </xdr:nvSpPr>
      <xdr:spPr>
        <a:xfrm>
          <a:off x="682337" y="457202"/>
          <a:ext cx="41303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</a:t>
          </a:r>
          <a:endParaRPr lang="fr-FR" sz="2400" b="1"/>
        </a:p>
      </xdr:txBody>
    </xdr:sp>
    <xdr:clientData fPrintsWithSheet="0"/>
  </xdr:twoCellAnchor>
  <xdr:twoCellAnchor editAs="absolute">
    <xdr:from>
      <xdr:col>0</xdr:col>
      <xdr:colOff>2085976</xdr:colOff>
      <xdr:row>1</xdr:row>
      <xdr:rowOff>76201</xdr:rowOff>
    </xdr:from>
    <xdr:to>
      <xdr:col>0</xdr:col>
      <xdr:colOff>2455255</xdr:colOff>
      <xdr:row>1</xdr:row>
      <xdr:rowOff>436201</xdr:rowOff>
    </xdr:to>
    <xdr:sp macro="" textlink="">
      <xdr:nvSpPr>
        <xdr:cNvPr id="12" name="Bouton_Supprimer_Opération">
          <a:hlinkClick xmlns:r="http://schemas.openxmlformats.org/officeDocument/2006/relationships" r:id="rId1"/>
        </xdr:cNvPr>
        <xdr:cNvSpPr/>
      </xdr:nvSpPr>
      <xdr:spPr>
        <a:xfrm>
          <a:off x="2085976" y="476251"/>
          <a:ext cx="36927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  <xdr:twoCellAnchor editAs="absolute">
    <xdr:from>
      <xdr:col>3</xdr:col>
      <xdr:colOff>0</xdr:colOff>
      <xdr:row>1</xdr:row>
      <xdr:rowOff>0</xdr:rowOff>
    </xdr:from>
    <xdr:to>
      <xdr:col>4</xdr:col>
      <xdr:colOff>47625</xdr:colOff>
      <xdr:row>1</xdr:row>
      <xdr:rowOff>360000</xdr:rowOff>
    </xdr:to>
    <xdr:sp macro="[0]!Déprotéger" textlink="">
      <xdr:nvSpPr>
        <xdr:cNvPr id="13" name="Bouton_Ajouter_Opération"/>
        <xdr:cNvSpPr/>
      </xdr:nvSpPr>
      <xdr:spPr>
        <a:xfrm>
          <a:off x="6591300" y="400050"/>
          <a:ext cx="1171575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Déprotège</a:t>
          </a:r>
        </a:p>
      </xdr:txBody>
    </xdr:sp>
    <xdr:clientData fPrintsWithSheet="0"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1126357</xdr:colOff>
      <xdr:row>1</xdr:row>
      <xdr:rowOff>41042</xdr:rowOff>
    </xdr:from>
    <xdr:to>
      <xdr:col>0</xdr:col>
      <xdr:colOff>1495426</xdr:colOff>
      <xdr:row>1</xdr:row>
      <xdr:rowOff>401042</xdr:rowOff>
    </xdr:to>
    <xdr:sp macro="[0]!Feuil3.Trier_Rubriques" textlink="">
      <xdr:nvSpPr>
        <xdr:cNvPr id="10" name="Bouton_Trier_Opération"/>
        <xdr:cNvSpPr/>
      </xdr:nvSpPr>
      <xdr:spPr>
        <a:xfrm>
          <a:off x="1126357" y="441092"/>
          <a:ext cx="36906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ingdings 3"/>
            </a:rPr>
            <a:t></a:t>
          </a:r>
          <a:endParaRPr lang="fr-FR" sz="1200" b="1"/>
        </a:p>
      </xdr:txBody>
    </xdr:sp>
    <xdr:clientData fPrintsWithSheet="0"/>
  </xdr:twoCellAnchor>
  <xdr:twoCellAnchor editAs="absolute">
    <xdr:from>
      <xdr:col>0</xdr:col>
      <xdr:colOff>1583347</xdr:colOff>
      <xdr:row>1</xdr:row>
      <xdr:rowOff>47192</xdr:rowOff>
    </xdr:from>
    <xdr:to>
      <xdr:col>0</xdr:col>
      <xdr:colOff>1952626</xdr:colOff>
      <xdr:row>1</xdr:row>
      <xdr:rowOff>407192</xdr:rowOff>
    </xdr:to>
    <xdr:sp macro="[0]!Feuil3.Supprimer_Rubrique" textlink="">
      <xdr:nvSpPr>
        <xdr:cNvPr id="12" name="Bouton_Supprimer_Opération"/>
        <xdr:cNvSpPr/>
      </xdr:nvSpPr>
      <xdr:spPr>
        <a:xfrm>
          <a:off x="1583347" y="447242"/>
          <a:ext cx="36927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ingdings"/>
            </a:rPr>
            <a:t></a:t>
          </a:r>
          <a:endParaRPr lang="fr-FR" sz="1200" b="1"/>
        </a:p>
      </xdr:txBody>
    </xdr:sp>
    <xdr:clientData fPrintsWithSheet="0"/>
  </xdr:twoCellAnchor>
  <xdr:twoCellAnchor editAs="absolute">
    <xdr:from>
      <xdr:col>0</xdr:col>
      <xdr:colOff>152400</xdr:colOff>
      <xdr:row>1</xdr:row>
      <xdr:rowOff>28575</xdr:rowOff>
    </xdr:from>
    <xdr:to>
      <xdr:col>0</xdr:col>
      <xdr:colOff>523876</xdr:colOff>
      <xdr:row>1</xdr:row>
      <xdr:rowOff>388575</xdr:rowOff>
    </xdr:to>
    <xdr:sp macro="[0]!Feuil3.Afficher_Form_Ajout_Rubrique" textlink="">
      <xdr:nvSpPr>
        <xdr:cNvPr id="13" name="Bouton_Ajouter_Opération"/>
        <xdr:cNvSpPr/>
      </xdr:nvSpPr>
      <xdr:spPr>
        <a:xfrm>
          <a:off x="152400" y="428625"/>
          <a:ext cx="371476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>
              <a:sym typeface="Wingdings 2"/>
            </a:rPr>
            <a:t></a:t>
          </a:r>
          <a:endParaRPr lang="fr-FR" sz="1600" b="1"/>
        </a:p>
      </xdr:txBody>
    </xdr:sp>
    <xdr:clientData fPrintsWithSheet="0"/>
  </xdr:twoCellAnchor>
  <xdr:twoCellAnchor editAs="absolute">
    <xdr:from>
      <xdr:col>0</xdr:col>
      <xdr:colOff>615662</xdr:colOff>
      <xdr:row>1</xdr:row>
      <xdr:rowOff>28577</xdr:rowOff>
    </xdr:from>
    <xdr:to>
      <xdr:col>0</xdr:col>
      <xdr:colOff>1028701</xdr:colOff>
      <xdr:row>1</xdr:row>
      <xdr:rowOff>388577</xdr:rowOff>
    </xdr:to>
    <xdr:sp macro="[0]!Feuil3.Afficher_Form_Modif_Rubrique" textlink="">
      <xdr:nvSpPr>
        <xdr:cNvPr id="14" name="Bouton_Ajouter_Opération"/>
        <xdr:cNvSpPr/>
      </xdr:nvSpPr>
      <xdr:spPr>
        <a:xfrm>
          <a:off x="615662" y="428627"/>
          <a:ext cx="41303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</a:t>
          </a:r>
          <a:endParaRPr lang="fr-FR" sz="2400" b="1"/>
        </a:p>
      </xdr:txBody>
    </xdr:sp>
    <xdr:clientData fPrintsWithSheet="0"/>
  </xdr:twoCellAnchor>
  <xdr:twoCellAnchor editAs="absolute">
    <xdr:from>
      <xdr:col>0</xdr:col>
      <xdr:colOff>2019301</xdr:colOff>
      <xdr:row>1</xdr:row>
      <xdr:rowOff>47626</xdr:rowOff>
    </xdr:from>
    <xdr:to>
      <xdr:col>0</xdr:col>
      <xdr:colOff>2388580</xdr:colOff>
      <xdr:row>1</xdr:row>
      <xdr:rowOff>407626</xdr:rowOff>
    </xdr:to>
    <xdr:sp macro="" textlink="">
      <xdr:nvSpPr>
        <xdr:cNvPr id="15" name="Bouton_Supprimer_Opération">
          <a:hlinkClick xmlns:r="http://schemas.openxmlformats.org/officeDocument/2006/relationships" r:id="rId1"/>
        </xdr:cNvPr>
        <xdr:cNvSpPr/>
      </xdr:nvSpPr>
      <xdr:spPr>
        <a:xfrm>
          <a:off x="2019301" y="447676"/>
          <a:ext cx="36927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1221607</xdr:colOff>
      <xdr:row>1</xdr:row>
      <xdr:rowOff>41042</xdr:rowOff>
    </xdr:from>
    <xdr:to>
      <xdr:col>0</xdr:col>
      <xdr:colOff>1590676</xdr:colOff>
      <xdr:row>1</xdr:row>
      <xdr:rowOff>401042</xdr:rowOff>
    </xdr:to>
    <xdr:sp macro="[0]!Feuil4.Trier_Regroupements" textlink="">
      <xdr:nvSpPr>
        <xdr:cNvPr id="8" name="Bouton_Trier_Opération"/>
        <xdr:cNvSpPr/>
      </xdr:nvSpPr>
      <xdr:spPr>
        <a:xfrm>
          <a:off x="1221607" y="441092"/>
          <a:ext cx="36906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ingdings 3"/>
            </a:rPr>
            <a:t></a:t>
          </a:r>
          <a:endParaRPr lang="fr-FR" sz="1200" b="1"/>
        </a:p>
      </xdr:txBody>
    </xdr:sp>
    <xdr:clientData fPrintsWithSheet="0"/>
  </xdr:twoCellAnchor>
  <xdr:twoCellAnchor editAs="absolute">
    <xdr:from>
      <xdr:col>0</xdr:col>
      <xdr:colOff>1678597</xdr:colOff>
      <xdr:row>1</xdr:row>
      <xdr:rowOff>47192</xdr:rowOff>
    </xdr:from>
    <xdr:to>
      <xdr:col>0</xdr:col>
      <xdr:colOff>2047876</xdr:colOff>
      <xdr:row>1</xdr:row>
      <xdr:rowOff>407192</xdr:rowOff>
    </xdr:to>
    <xdr:sp macro="[0]!Feuil4.Supprimer_Regroupement" textlink="">
      <xdr:nvSpPr>
        <xdr:cNvPr id="9" name="Bouton_Supprimer_Opération"/>
        <xdr:cNvSpPr/>
      </xdr:nvSpPr>
      <xdr:spPr>
        <a:xfrm>
          <a:off x="1678597" y="447242"/>
          <a:ext cx="36927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ingdings"/>
            </a:rPr>
            <a:t></a:t>
          </a:r>
          <a:endParaRPr lang="fr-FR" sz="1200" b="1"/>
        </a:p>
      </xdr:txBody>
    </xdr:sp>
    <xdr:clientData fPrintsWithSheet="0"/>
  </xdr:twoCellAnchor>
  <xdr:twoCellAnchor editAs="absolute">
    <xdr:from>
      <xdr:col>0</xdr:col>
      <xdr:colOff>247650</xdr:colOff>
      <xdr:row>1</xdr:row>
      <xdr:rowOff>28575</xdr:rowOff>
    </xdr:from>
    <xdr:to>
      <xdr:col>0</xdr:col>
      <xdr:colOff>619126</xdr:colOff>
      <xdr:row>1</xdr:row>
      <xdr:rowOff>388575</xdr:rowOff>
    </xdr:to>
    <xdr:sp macro="[0]!Feuil4.Afficher_Form_Ajout_Regroupement" textlink="">
      <xdr:nvSpPr>
        <xdr:cNvPr id="10" name="Bouton_Ajouter_Opération"/>
        <xdr:cNvSpPr/>
      </xdr:nvSpPr>
      <xdr:spPr>
        <a:xfrm>
          <a:off x="247650" y="428625"/>
          <a:ext cx="371476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>
              <a:sym typeface="Wingdings 2"/>
            </a:rPr>
            <a:t></a:t>
          </a:r>
          <a:endParaRPr lang="fr-FR" sz="1600" b="1"/>
        </a:p>
      </xdr:txBody>
    </xdr:sp>
    <xdr:clientData fPrintsWithSheet="0"/>
  </xdr:twoCellAnchor>
  <xdr:twoCellAnchor editAs="absolute">
    <xdr:from>
      <xdr:col>0</xdr:col>
      <xdr:colOff>710912</xdr:colOff>
      <xdr:row>1</xdr:row>
      <xdr:rowOff>28577</xdr:rowOff>
    </xdr:from>
    <xdr:to>
      <xdr:col>0</xdr:col>
      <xdr:colOff>1123951</xdr:colOff>
      <xdr:row>1</xdr:row>
      <xdr:rowOff>388577</xdr:rowOff>
    </xdr:to>
    <xdr:sp macro="[0]!Feuil4.Afficher_Form_Modif_Regroupement" textlink="">
      <xdr:nvSpPr>
        <xdr:cNvPr id="11" name="Bouton_Ajouter_Opération"/>
        <xdr:cNvSpPr/>
      </xdr:nvSpPr>
      <xdr:spPr>
        <a:xfrm>
          <a:off x="710912" y="428627"/>
          <a:ext cx="41303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</a:t>
          </a:r>
          <a:endParaRPr lang="fr-FR" sz="2400" b="1"/>
        </a:p>
      </xdr:txBody>
    </xdr:sp>
    <xdr:clientData fPrintsWithSheet="0"/>
  </xdr:twoCellAnchor>
  <xdr:twoCellAnchor editAs="absolute">
    <xdr:from>
      <xdr:col>0</xdr:col>
      <xdr:colOff>2114551</xdr:colOff>
      <xdr:row>1</xdr:row>
      <xdr:rowOff>47626</xdr:rowOff>
    </xdr:from>
    <xdr:to>
      <xdr:col>0</xdr:col>
      <xdr:colOff>2483830</xdr:colOff>
      <xdr:row>1</xdr:row>
      <xdr:rowOff>407626</xdr:rowOff>
    </xdr:to>
    <xdr:sp macro="" textlink="">
      <xdr:nvSpPr>
        <xdr:cNvPr id="12" name="Bouton_Supprimer_Opération">
          <a:hlinkClick xmlns:r="http://schemas.openxmlformats.org/officeDocument/2006/relationships" r:id="rId1"/>
        </xdr:cNvPr>
        <xdr:cNvSpPr/>
      </xdr:nvSpPr>
      <xdr:spPr>
        <a:xfrm>
          <a:off x="2114551" y="447676"/>
          <a:ext cx="36927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1175663</xdr:colOff>
      <xdr:row>1</xdr:row>
      <xdr:rowOff>34878</xdr:rowOff>
    </xdr:from>
    <xdr:to>
      <xdr:col>0</xdr:col>
      <xdr:colOff>1545292</xdr:colOff>
      <xdr:row>1</xdr:row>
      <xdr:rowOff>394878</xdr:rowOff>
    </xdr:to>
    <xdr:sp macro="[0]!Feuil1.Trier_Ecritures" textlink="">
      <xdr:nvSpPr>
        <xdr:cNvPr id="7" name="Bouton_Trier_Opération"/>
        <xdr:cNvSpPr/>
      </xdr:nvSpPr>
      <xdr:spPr>
        <a:xfrm>
          <a:off x="1175663" y="438290"/>
          <a:ext cx="36906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ingdings 3"/>
            </a:rPr>
            <a:t></a:t>
          </a:r>
          <a:endParaRPr lang="fr-FR" sz="1200" b="1"/>
        </a:p>
      </xdr:txBody>
    </xdr:sp>
    <xdr:clientData fPrintsWithSheet="0"/>
  </xdr:twoCellAnchor>
  <xdr:twoCellAnchor editAs="absolute">
    <xdr:from>
      <xdr:col>0</xdr:col>
      <xdr:colOff>1633213</xdr:colOff>
      <xdr:row>1</xdr:row>
      <xdr:rowOff>41028</xdr:rowOff>
    </xdr:from>
    <xdr:to>
      <xdr:col>0</xdr:col>
      <xdr:colOff>2002492</xdr:colOff>
      <xdr:row>1</xdr:row>
      <xdr:rowOff>401028</xdr:rowOff>
    </xdr:to>
    <xdr:sp macro="[0]!Feuil1.Supprimer_Ecriture" textlink="">
      <xdr:nvSpPr>
        <xdr:cNvPr id="8" name="Bouton_Supprimer_Opération"/>
        <xdr:cNvSpPr/>
      </xdr:nvSpPr>
      <xdr:spPr>
        <a:xfrm>
          <a:off x="1632653" y="444440"/>
          <a:ext cx="36927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ingdings"/>
            </a:rPr>
            <a:t></a:t>
          </a:r>
          <a:endParaRPr lang="fr-FR" sz="1200" b="1"/>
        </a:p>
      </xdr:txBody>
    </xdr:sp>
    <xdr:clientData fPrintsWithSheet="0"/>
  </xdr:twoCellAnchor>
  <xdr:twoCellAnchor editAs="absolute">
    <xdr:from>
      <xdr:col>0</xdr:col>
      <xdr:colOff>201706</xdr:colOff>
      <xdr:row>1</xdr:row>
      <xdr:rowOff>22411</xdr:rowOff>
    </xdr:from>
    <xdr:to>
      <xdr:col>0</xdr:col>
      <xdr:colOff>573182</xdr:colOff>
      <xdr:row>1</xdr:row>
      <xdr:rowOff>382411</xdr:rowOff>
    </xdr:to>
    <xdr:sp macro="[0]!Feuil1.Afficher_Form_Ajout_Ecriture" textlink="">
      <xdr:nvSpPr>
        <xdr:cNvPr id="9" name="Bouton_Ajouter_Opération"/>
        <xdr:cNvSpPr/>
      </xdr:nvSpPr>
      <xdr:spPr>
        <a:xfrm>
          <a:off x="201706" y="425823"/>
          <a:ext cx="371476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>
              <a:sym typeface="Wingdings 2"/>
            </a:rPr>
            <a:t></a:t>
          </a:r>
          <a:endParaRPr lang="fr-FR" sz="1600" b="1"/>
        </a:p>
      </xdr:txBody>
    </xdr:sp>
    <xdr:clientData fPrintsWithSheet="0"/>
  </xdr:twoCellAnchor>
  <xdr:twoCellAnchor editAs="absolute">
    <xdr:from>
      <xdr:col>0</xdr:col>
      <xdr:colOff>664968</xdr:colOff>
      <xdr:row>1</xdr:row>
      <xdr:rowOff>22413</xdr:rowOff>
    </xdr:from>
    <xdr:to>
      <xdr:col>0</xdr:col>
      <xdr:colOff>1078007</xdr:colOff>
      <xdr:row>1</xdr:row>
      <xdr:rowOff>382413</xdr:rowOff>
    </xdr:to>
    <xdr:sp macro="[0]!Feuil1.Afficher_Form_Modif_Ecriture" textlink="">
      <xdr:nvSpPr>
        <xdr:cNvPr id="10" name="Bouton_Ajouter_Opération"/>
        <xdr:cNvSpPr/>
      </xdr:nvSpPr>
      <xdr:spPr>
        <a:xfrm>
          <a:off x="664968" y="425825"/>
          <a:ext cx="41303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</a:t>
          </a:r>
          <a:endParaRPr lang="fr-FR" sz="2400" b="1"/>
        </a:p>
      </xdr:txBody>
    </xdr:sp>
    <xdr:clientData fPrintsWithSheet="0"/>
  </xdr:twoCellAnchor>
  <xdr:twoCellAnchor editAs="absolute">
    <xdr:from>
      <xdr:col>0</xdr:col>
      <xdr:colOff>2069167</xdr:colOff>
      <xdr:row>1</xdr:row>
      <xdr:rowOff>41462</xdr:rowOff>
    </xdr:from>
    <xdr:to>
      <xdr:col>1</xdr:col>
      <xdr:colOff>186624</xdr:colOff>
      <xdr:row>1</xdr:row>
      <xdr:rowOff>401462</xdr:rowOff>
    </xdr:to>
    <xdr:sp macro="" textlink="">
      <xdr:nvSpPr>
        <xdr:cNvPr id="11" name="Bouton_Supprimer_Opération">
          <a:hlinkClick xmlns:r="http://schemas.openxmlformats.org/officeDocument/2006/relationships" r:id="rId1"/>
        </xdr:cNvPr>
        <xdr:cNvSpPr/>
      </xdr:nvSpPr>
      <xdr:spPr>
        <a:xfrm>
          <a:off x="2068607" y="444874"/>
          <a:ext cx="36927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  <xdr:twoCellAnchor>
    <xdr:from>
      <xdr:col>3</xdr:col>
      <xdr:colOff>1238250</xdr:colOff>
      <xdr:row>1</xdr:row>
      <xdr:rowOff>28575</xdr:rowOff>
    </xdr:from>
    <xdr:to>
      <xdr:col>4</xdr:col>
      <xdr:colOff>899626</xdr:colOff>
      <xdr:row>1</xdr:row>
      <xdr:rowOff>390525</xdr:rowOff>
    </xdr:to>
    <xdr:sp macro="[0]!Déprotéger" textlink="">
      <xdr:nvSpPr>
        <xdr:cNvPr id="13" name="Rectangle à coins arrondis 12"/>
        <xdr:cNvSpPr/>
      </xdr:nvSpPr>
      <xdr:spPr>
        <a:xfrm>
          <a:off x="5572125" y="428625"/>
          <a:ext cx="1280626" cy="361950"/>
        </a:xfrm>
        <a:prstGeom prst="roundRect">
          <a:avLst/>
        </a:prstGeom>
        <a:ln/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 prst="cross"/>
        </a:sp3d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Déprotéger</a:t>
          </a:r>
        </a:p>
      </xdr:txBody>
    </xdr:sp>
    <xdr:clientData/>
  </xdr:twoCellAnchor>
  <xdr:twoCellAnchor>
    <xdr:from>
      <xdr:col>2</xdr:col>
      <xdr:colOff>180975</xdr:colOff>
      <xdr:row>0</xdr:row>
      <xdr:rowOff>180975</xdr:rowOff>
    </xdr:from>
    <xdr:to>
      <xdr:col>3</xdr:col>
      <xdr:colOff>709126</xdr:colOff>
      <xdr:row>1</xdr:row>
      <xdr:rowOff>408020</xdr:rowOff>
    </xdr:to>
    <xdr:sp macro="[0]!Sauvegarde" textlink="">
      <xdr:nvSpPr>
        <xdr:cNvPr id="14" name="Rectangle à coins arrondis 13"/>
        <xdr:cNvSpPr/>
      </xdr:nvSpPr>
      <xdr:spPr>
        <a:xfrm>
          <a:off x="3143250" y="180975"/>
          <a:ext cx="1899751" cy="627095"/>
        </a:xfrm>
        <a:prstGeom prst="roundRect">
          <a:avLst/>
        </a:prstGeom>
        <a:ln/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Sauvegarde</a:t>
          </a:r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409575</xdr:colOff>
      <xdr:row>14</xdr:row>
      <xdr:rowOff>142874</xdr:rowOff>
    </xdr:from>
    <xdr:to>
      <xdr:col>14</xdr:col>
      <xdr:colOff>676276</xdr:colOff>
      <xdr:row>44</xdr:row>
      <xdr:rowOff>171450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9</xdr:col>
      <xdr:colOff>381000</xdr:colOff>
      <xdr:row>2</xdr:row>
      <xdr:rowOff>95250</xdr:rowOff>
    </xdr:from>
    <xdr:to>
      <xdr:col>9</xdr:col>
      <xdr:colOff>814917</xdr:colOff>
      <xdr:row>4</xdr:row>
      <xdr:rowOff>148965</xdr:rowOff>
    </xdr:to>
    <xdr:pic macro="[0]!Actualiser_TCD">
      <xdr:nvPicPr>
        <xdr:cNvPr id="3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duotone>
            <a:schemeClr val="accent1">
              <a:shade val="45000"/>
              <a:satMod val="135000"/>
            </a:schemeClr>
            <a:prstClr val="white"/>
          </a:duotone>
        </a:blip>
        <a:srcRect/>
        <a:stretch>
          <a:fillRect/>
        </a:stretch>
      </xdr:blipFill>
      <xdr:spPr bwMode="auto">
        <a:xfrm>
          <a:off x="9020175" y="476250"/>
          <a:ext cx="433917" cy="434715"/>
        </a:xfrm>
        <a:prstGeom prst="rect">
          <a:avLst/>
        </a:prstGeom>
        <a:noFill/>
      </xdr:spPr>
    </xdr:pic>
    <xdr:clientData fPrintsWithSheet="0"/>
  </xdr:twoCellAnchor>
  <xdr:twoCellAnchor editAs="oneCell">
    <xdr:from>
      <xdr:col>9</xdr:col>
      <xdr:colOff>390525</xdr:colOff>
      <xdr:row>5</xdr:row>
      <xdr:rowOff>47625</xdr:rowOff>
    </xdr:from>
    <xdr:to>
      <xdr:col>9</xdr:col>
      <xdr:colOff>800100</xdr:colOff>
      <xdr:row>7</xdr:row>
      <xdr:rowOff>83993</xdr:rowOff>
    </xdr:to>
    <xdr:pic>
      <xdr:nvPicPr>
        <xdr:cNvPr id="4" name="Picture 13">
          <a:hlinkClick xmlns:r="http://schemas.openxmlformats.org/officeDocument/2006/relationships" r:id="rId3" tooltip="Retour à l'accueil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duotone>
            <a:schemeClr val="accent1">
              <a:shade val="45000"/>
              <a:satMod val="135000"/>
            </a:schemeClr>
            <a:prstClr val="white"/>
          </a:duotone>
        </a:blip>
        <a:srcRect/>
        <a:stretch>
          <a:fillRect/>
        </a:stretch>
      </xdr:blipFill>
      <xdr:spPr bwMode="auto">
        <a:xfrm>
          <a:off x="9029700" y="1000125"/>
          <a:ext cx="409575" cy="417368"/>
        </a:xfrm>
        <a:prstGeom prst="rect">
          <a:avLst/>
        </a:prstGeom>
        <a:noFill/>
      </xdr:spPr>
    </xdr:pic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85724</xdr:colOff>
      <xdr:row>9</xdr:row>
      <xdr:rowOff>152401</xdr:rowOff>
    </xdr:from>
    <xdr:to>
      <xdr:col>10</xdr:col>
      <xdr:colOff>638174</xdr:colOff>
      <xdr:row>36</xdr:row>
      <xdr:rowOff>85725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7</xdr:col>
      <xdr:colOff>390525</xdr:colOff>
      <xdr:row>2</xdr:row>
      <xdr:rowOff>76200</xdr:rowOff>
    </xdr:from>
    <xdr:to>
      <xdr:col>8</xdr:col>
      <xdr:colOff>62442</xdr:colOff>
      <xdr:row>4</xdr:row>
      <xdr:rowOff>129915</xdr:rowOff>
    </xdr:to>
    <xdr:pic macro="[0]!Actualiser_TCD">
      <xdr:nvPicPr>
        <xdr:cNvPr id="3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duotone>
            <a:schemeClr val="accent1">
              <a:shade val="45000"/>
              <a:satMod val="135000"/>
            </a:schemeClr>
            <a:prstClr val="white"/>
          </a:duotone>
        </a:blip>
        <a:srcRect/>
        <a:stretch>
          <a:fillRect/>
        </a:stretch>
      </xdr:blipFill>
      <xdr:spPr bwMode="auto">
        <a:xfrm>
          <a:off x="7581900" y="457200"/>
          <a:ext cx="433917" cy="434715"/>
        </a:xfrm>
        <a:prstGeom prst="rect">
          <a:avLst/>
        </a:prstGeom>
        <a:noFill/>
      </xdr:spPr>
    </xdr:pic>
    <xdr:clientData fPrintsWithSheet="0"/>
  </xdr:twoCellAnchor>
  <xdr:twoCellAnchor editAs="oneCell">
    <xdr:from>
      <xdr:col>7</xdr:col>
      <xdr:colOff>400050</xdr:colOff>
      <xdr:row>5</xdr:row>
      <xdr:rowOff>28575</xdr:rowOff>
    </xdr:from>
    <xdr:to>
      <xdr:col>8</xdr:col>
      <xdr:colOff>47625</xdr:colOff>
      <xdr:row>7</xdr:row>
      <xdr:rowOff>64943</xdr:rowOff>
    </xdr:to>
    <xdr:pic>
      <xdr:nvPicPr>
        <xdr:cNvPr id="4" name="Picture 13">
          <a:hlinkClick xmlns:r="http://schemas.openxmlformats.org/officeDocument/2006/relationships" r:id="rId3" tooltip="Retour à l'accueil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duotone>
            <a:schemeClr val="accent1">
              <a:shade val="45000"/>
              <a:satMod val="135000"/>
            </a:schemeClr>
            <a:prstClr val="white"/>
          </a:duotone>
        </a:blip>
        <a:srcRect/>
        <a:stretch>
          <a:fillRect/>
        </a:stretch>
      </xdr:blipFill>
      <xdr:spPr bwMode="auto">
        <a:xfrm>
          <a:off x="7591425" y="981075"/>
          <a:ext cx="409575" cy="417368"/>
        </a:xfrm>
        <a:prstGeom prst="rect">
          <a:avLst/>
        </a:prstGeom>
        <a:noFill/>
      </xdr:spPr>
    </xdr:pic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190500</xdr:colOff>
      <xdr:row>2</xdr:row>
      <xdr:rowOff>38100</xdr:rowOff>
    </xdr:from>
    <xdr:to>
      <xdr:col>8</xdr:col>
      <xdr:colOff>624417</xdr:colOff>
      <xdr:row>4</xdr:row>
      <xdr:rowOff>91815</xdr:rowOff>
    </xdr:to>
    <xdr:pic macro="[0]!Actualiser_TCD">
      <xdr:nvPicPr>
        <xdr:cNvPr id="3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duotone>
            <a:schemeClr val="accent1">
              <a:shade val="45000"/>
              <a:satMod val="135000"/>
            </a:schemeClr>
            <a:prstClr val="white"/>
          </a:duotone>
        </a:blip>
        <a:srcRect/>
        <a:stretch>
          <a:fillRect/>
        </a:stretch>
      </xdr:blipFill>
      <xdr:spPr bwMode="auto">
        <a:xfrm>
          <a:off x="9029700" y="476250"/>
          <a:ext cx="433917" cy="434715"/>
        </a:xfrm>
        <a:prstGeom prst="rect">
          <a:avLst/>
        </a:prstGeom>
        <a:noFill/>
      </xdr:spPr>
    </xdr:pic>
    <xdr:clientData fPrintsWithSheet="0"/>
  </xdr:twoCellAnchor>
  <xdr:twoCellAnchor editAs="oneCell">
    <xdr:from>
      <xdr:col>8</xdr:col>
      <xdr:colOff>200025</xdr:colOff>
      <xdr:row>4</xdr:row>
      <xdr:rowOff>180975</xdr:rowOff>
    </xdr:from>
    <xdr:to>
      <xdr:col>8</xdr:col>
      <xdr:colOff>609600</xdr:colOff>
      <xdr:row>7</xdr:row>
      <xdr:rowOff>26843</xdr:rowOff>
    </xdr:to>
    <xdr:pic>
      <xdr:nvPicPr>
        <xdr:cNvPr id="4" name="Picture 13">
          <a:hlinkClick xmlns:r="http://schemas.openxmlformats.org/officeDocument/2006/relationships" r:id="rId2" tooltip="Retour à l'accueil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duotone>
            <a:schemeClr val="accent1">
              <a:shade val="45000"/>
              <a:satMod val="135000"/>
            </a:schemeClr>
            <a:prstClr val="white"/>
          </a:duotone>
        </a:blip>
        <a:srcRect/>
        <a:stretch>
          <a:fillRect/>
        </a:stretch>
      </xdr:blipFill>
      <xdr:spPr bwMode="auto">
        <a:xfrm>
          <a:off x="9039225" y="1000125"/>
          <a:ext cx="409575" cy="417368"/>
        </a:xfrm>
        <a:prstGeom prst="rect">
          <a:avLst/>
        </a:prstGeom>
        <a:noFill/>
      </xdr:spPr>
    </xdr:pic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676275</xdr:colOff>
      <xdr:row>13</xdr:row>
      <xdr:rowOff>9525</xdr:rowOff>
    </xdr:from>
    <xdr:to>
      <xdr:col>1</xdr:col>
      <xdr:colOff>4376188</xdr:colOff>
      <xdr:row>21</xdr:row>
      <xdr:rowOff>866</xdr:rowOff>
    </xdr:to>
    <xdr:sp macro="" textlink="">
      <xdr:nvSpPr>
        <xdr:cNvPr id="3" name="ZoneTexte 2"/>
        <xdr:cNvSpPr txBox="1"/>
      </xdr:nvSpPr>
      <xdr:spPr>
        <a:xfrm>
          <a:off x="2247900" y="2600325"/>
          <a:ext cx="3699913" cy="1515341"/>
        </a:xfrm>
        <a:prstGeom prst="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wrap="square" rtlCol="0" anchor="t">
          <a:noAutofit/>
        </a:bodyPr>
        <a:lstStyle/>
        <a:p>
          <a:pPr algn="ctr"/>
          <a:r>
            <a:rPr lang="fr-FR" sz="1200" b="1"/>
            <a:t>Mode d'emploi du classeur :</a:t>
          </a:r>
        </a:p>
        <a:p>
          <a:endParaRPr lang="fr-FR" sz="1200"/>
        </a:p>
        <a:p>
          <a:r>
            <a:rPr lang="fr-FR" sz="1200"/>
            <a:t>1 - Définir les Catégories et les Rubriques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200">
              <a:solidFill>
                <a:schemeClr val="lt1"/>
              </a:solidFill>
              <a:latin typeface="+mn-lt"/>
              <a:ea typeface="+mn-ea"/>
              <a:cs typeface="+mn-cs"/>
            </a:rPr>
            <a:t>2 - Définir les Regroupements</a:t>
          </a:r>
          <a:endParaRPr lang="fr-FR" sz="1200"/>
        </a:p>
        <a:p>
          <a:r>
            <a:rPr lang="fr-FR" sz="1200" baseline="0"/>
            <a:t>4 - Saisir les Ecritures</a:t>
          </a:r>
        </a:p>
        <a:p>
          <a:r>
            <a:rPr lang="fr-FR" sz="1200" baseline="0"/>
            <a:t>5 - Actualiser les synthèses</a:t>
          </a:r>
        </a:p>
        <a:p>
          <a:endParaRPr lang="fr-FR" sz="1200" baseline="0"/>
        </a:p>
      </xdr:txBody>
    </xdr:sp>
    <xdr:clientData fPrintsWithSheet="0"/>
  </xdr:twoCellAnchor>
  <xdr:twoCellAnchor editAs="oneCell">
    <xdr:from>
      <xdr:col>1</xdr:col>
      <xdr:colOff>4800600</xdr:colOff>
      <xdr:row>13</xdr:row>
      <xdr:rowOff>9525</xdr:rowOff>
    </xdr:from>
    <xdr:to>
      <xdr:col>1</xdr:col>
      <xdr:colOff>5210175</xdr:colOff>
      <xdr:row>15</xdr:row>
      <xdr:rowOff>45893</xdr:rowOff>
    </xdr:to>
    <xdr:pic>
      <xdr:nvPicPr>
        <xdr:cNvPr id="4" name="Picture 13">
          <a:hlinkClick xmlns:r="http://schemas.openxmlformats.org/officeDocument/2006/relationships" r:id="rId1" tooltip="Retour à l'accueil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duotone>
            <a:schemeClr val="accent1">
              <a:shade val="45000"/>
              <a:satMod val="135000"/>
            </a:schemeClr>
            <a:prstClr val="white"/>
          </a:duotone>
        </a:blip>
        <a:srcRect/>
        <a:stretch>
          <a:fillRect/>
        </a:stretch>
      </xdr:blipFill>
      <xdr:spPr bwMode="auto">
        <a:xfrm>
          <a:off x="6372225" y="2600325"/>
          <a:ext cx="409575" cy="417368"/>
        </a:xfrm>
        <a:prstGeom prst="rect">
          <a:avLst/>
        </a:prstGeom>
        <a:noFill/>
      </xdr:spPr>
    </xdr:pic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_rels/pivotCacheDefinition3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3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lain otto" refreshedDate="42789.589915393517" createdVersion="4" refreshedVersion="4" minRefreshableVersion="3" recordCount="17">
  <cacheSource type="worksheet">
    <worksheetSource ref="A4:N22" sheet="Ecritures_1"/>
  </cacheSource>
  <cacheFields count="14">
    <cacheField name="Compte" numFmtId="0">
      <sharedItems count="4">
        <s v="Hello - Compte courant"/>
        <s v="Hello - Livret Epargne"/>
        <s v="S.G. Compte courant"/>
        <s v="S.G. Livret A"/>
      </sharedItems>
    </cacheField>
    <cacheField name="Date" numFmtId="14">
      <sharedItems containsDate="1" containsMixedTypes="1" minDate="2016-01-12T00:00:00" maxDate="2017-01-03T00:00:00" count="12">
        <s v="23/02/2017"/>
        <s v="21/02/2017"/>
        <s v="17/02/2017"/>
        <s v="14/02/2017"/>
        <d v="2017-01-02T00:00:00"/>
        <s v="31/12/2016"/>
        <s v="29/12/2016"/>
        <s v="20/12/2016"/>
        <d v="2016-05-12T00:00:00"/>
        <d v="2016-01-12T00:00:00"/>
        <s v="16/02/2017"/>
        <s v="17/01/2017"/>
      </sharedItems>
    </cacheField>
    <cacheField name="Libellé" numFmtId="167">
      <sharedItems/>
    </cacheField>
    <cacheField name="Rubrique" numFmtId="167">
      <sharedItems count="7">
        <s v="Salaires"/>
        <s v="Deplacement"/>
        <s v="Carburant"/>
        <s v="Tabac"/>
        <s v="Intérêts Compte courant"/>
        <s v="Recette"/>
        <s v="Impôts sur le revenu"/>
      </sharedItems>
    </cacheField>
    <cacheField name="Regroupement" numFmtId="167">
      <sharedItems count="3">
        <s v="Recettes"/>
        <s v="Dépenses"/>
        <s v="Epargne"/>
      </sharedItems>
    </cacheField>
    <cacheField name="Sens" numFmtId="0">
      <sharedItems count="2">
        <s v="Recette"/>
        <s v="Dépense"/>
      </sharedItems>
    </cacheField>
    <cacheField name="Mode" numFmtId="0">
      <sharedItems count="2">
        <s v="Chèque"/>
        <s v="Carte"/>
      </sharedItems>
    </cacheField>
    <cacheField name="Référence" numFmtId="167">
      <sharedItems containsNonDate="0" containsString="0" containsBlank="1"/>
    </cacheField>
    <cacheField name="Montant écriture" numFmtId="165">
      <sharedItems containsSemiMixedTypes="0" containsString="0" containsNumber="1" minValue="0.53" maxValue="19109.580000000002"/>
    </cacheField>
    <cacheField name="Tiers" numFmtId="0">
      <sharedItems containsBlank="1" count="3">
        <m/>
        <s v="Variable"/>
        <s v="Fixes"/>
      </sharedItems>
    </cacheField>
    <cacheField name="Date valeur banque" numFmtId="14">
      <sharedItems containsNonDate="0" containsString="0" containsBlank="1"/>
    </cacheField>
    <cacheField name="Observations" numFmtId="0">
      <sharedItems containsNonDate="0" containsString="0" containsBlank="1" count="1">
        <m/>
      </sharedItems>
    </cacheField>
    <cacheField name="Période" numFmtId="0">
      <sharedItems count="5">
        <s v="2017-02"/>
        <s v="2017-01"/>
        <s v="2016-12"/>
        <s v="2016-05"/>
        <s v="2016-01"/>
      </sharedItems>
    </cacheField>
    <cacheField name="Montant comptable" numFmtId="168">
      <sharedItems containsSemiMixedTypes="0" containsString="0" containsNumber="1" minValue="-59.9" maxValue="19109.580000000002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alain otto" refreshedDate="42791.463393518519" createdVersion="3" refreshedVersion="4" minRefreshableVersion="3" recordCount="23">
  <cacheSource type="worksheet">
    <worksheetSource ref="A4:O9996" sheet="Ecritures_1"/>
  </cacheSource>
  <cacheFields count="15">
    <cacheField name="Compte" numFmtId="0">
      <sharedItems containsBlank="1" count="6">
        <s v="Hello - Compte courant"/>
        <s v="Hello - Livret Epargne"/>
        <s v="S.G. Compte courant"/>
        <s v="S.G. Livret A"/>
        <m/>
        <s v="Compte chèques" u="1"/>
      </sharedItems>
    </cacheField>
    <cacheField name="Date" numFmtId="14">
      <sharedItems containsDate="1" containsBlank="1" containsMixedTypes="1" minDate="2016-12-01T00:00:00" maxDate="2017-02-22T00:00:00"/>
    </cacheField>
    <cacheField name="Libellé" numFmtId="167">
      <sharedItems containsBlank="1"/>
    </cacheField>
    <cacheField name="Rubrique" numFmtId="167">
      <sharedItems containsBlank="1"/>
    </cacheField>
    <cacheField name="Regroupement" numFmtId="0">
      <sharedItems containsBlank="1" count="6">
        <s v="Recettes"/>
        <s v="Dépenses"/>
        <s v="Epargne"/>
        <m/>
        <s v="Mariage" u="1"/>
        <s v="..." u="1"/>
      </sharedItems>
    </cacheField>
    <cacheField name="Sens" numFmtId="0">
      <sharedItems containsBlank="1" count="3">
        <s v="Recette"/>
        <s v="Dépense"/>
        <m/>
      </sharedItems>
    </cacheField>
    <cacheField name="Mode" numFmtId="0">
      <sharedItems containsBlank="1"/>
    </cacheField>
    <cacheField name="Référence" numFmtId="167">
      <sharedItems containsNonDate="0" containsString="0" containsBlank="1"/>
    </cacheField>
    <cacheField name="Montant écriture" numFmtId="0">
      <sharedItems containsString="0" containsBlank="1" containsNumber="1" minValue="0.53" maxValue="19109.580000000002"/>
    </cacheField>
    <cacheField name="Charge" numFmtId="0">
      <sharedItems containsBlank="1"/>
    </cacheField>
    <cacheField name="Date valeur banque" numFmtId="14">
      <sharedItems containsNonDate="0" containsDate="1" containsString="0" containsBlank="1" minDate="2016-12-01T00:00:00" maxDate="2017-02-24T00:00:00"/>
    </cacheField>
    <cacheField name="Observations" numFmtId="0">
      <sharedItems containsNonDate="0" containsString="0" containsBlank="1"/>
    </cacheField>
    <cacheField name="Période" numFmtId="0">
      <sharedItems containsBlank="1" count="4">
        <s v="2017-02"/>
        <s v="2017-01"/>
        <s v="2016-12"/>
        <m/>
      </sharedItems>
    </cacheField>
    <cacheField name="Montant comptable" numFmtId="0">
      <sharedItems containsString="0" containsBlank="1" containsNumber="1" minValue="-59.9" maxValue="19109.580000000002"/>
    </cacheField>
    <cacheField name="Catégorie" numFmtId="0">
      <sharedItems containsBlank="1" count="7">
        <s v="Revenus"/>
        <s v="Véhicule"/>
        <s v="Dépenses courantes"/>
        <s v="Charges courantes"/>
        <m/>
        <s v="" u="1"/>
        <s v="…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r:id="rId1" refreshedBy="alain otto" refreshedDate="42792.507676851848" createdVersion="3" refreshedVersion="4" minRefreshableVersion="3" recordCount="18">
  <cacheSource type="worksheet">
    <worksheetSource ref="A4:O22" sheet="Ecritures_1"/>
  </cacheSource>
  <cacheFields count="15">
    <cacheField name="Compte" numFmtId="0">
      <sharedItems count="4">
        <s v="Hello - Compte courant"/>
        <s v="Hello - Livret Epargne"/>
        <s v="S.G. Compte courant"/>
        <s v="S.G. Livret A"/>
      </sharedItems>
    </cacheField>
    <cacheField name="Date" numFmtId="14">
      <sharedItems containsDate="1" containsMixedTypes="1" minDate="2016-12-01T00:00:00" maxDate="2017-02-25T00:00:00"/>
    </cacheField>
    <cacheField name="Libellé" numFmtId="167">
      <sharedItems/>
    </cacheField>
    <cacheField name="Rubrique" numFmtId="167">
      <sharedItems count="13">
        <s v="Salaires"/>
        <s v="Déplacements"/>
        <s v="Carburant"/>
        <s v="Tabac"/>
        <s v="Intérêts Compte courant"/>
        <s v="Recette"/>
        <s v="Impôts sur le revenu"/>
        <s v="Achat véhicule" u="1"/>
        <s v="Divers" u="1"/>
        <s v="Gaz" u="1"/>
        <s v="Alimentation" u="1"/>
        <s v="Deplacement" u="1"/>
        <s v="Virement" u="1"/>
      </sharedItems>
    </cacheField>
    <cacheField name="Regroupement" numFmtId="167">
      <sharedItems count="5">
        <s v="Recettes"/>
        <s v="Dépenses"/>
        <s v="Epargne"/>
        <s v="Mariage" u="1"/>
        <s v="..." u="1"/>
      </sharedItems>
    </cacheField>
    <cacheField name="Sens" numFmtId="0">
      <sharedItems count="2">
        <s v="Recette"/>
        <s v="Dépense"/>
      </sharedItems>
    </cacheField>
    <cacheField name="Mode" numFmtId="0">
      <sharedItems/>
    </cacheField>
    <cacheField name="Référence" numFmtId="167">
      <sharedItems containsNonDate="0" containsString="0" containsBlank="1"/>
    </cacheField>
    <cacheField name="Montant écriture" numFmtId="164">
      <sharedItems containsSemiMixedTypes="0" containsString="0" containsNumber="1" minValue="0.53" maxValue="19109.580000000002"/>
    </cacheField>
    <cacheField name="Charge" numFmtId="0">
      <sharedItems containsBlank="1"/>
    </cacheField>
    <cacheField name="Date valeur banque" numFmtId="14">
      <sharedItems containsNonDate="0" containsDate="1" containsString="0" containsBlank="1" minDate="2016-12-01T00:00:00" maxDate="2017-02-24T00:00:00"/>
    </cacheField>
    <cacheField name="Observations" numFmtId="0">
      <sharedItems containsNonDate="0" containsString="0" containsBlank="1"/>
    </cacheField>
    <cacheField name="Période" numFmtId="0">
      <sharedItems count="9">
        <s v="2017-02"/>
        <s v="2016-12"/>
        <s v="2017-01"/>
        <s v="2015-04" u="1"/>
        <s v="2016-05" u="1"/>
        <s v="2016-01" u="1"/>
        <s v="2015-01" u="1"/>
        <s v="2015-02" u="1"/>
        <s v="2015-03" u="1"/>
      </sharedItems>
    </cacheField>
    <cacheField name="Montant comptable" numFmtId="168">
      <sharedItems containsSemiMixedTypes="0" containsString="0" containsNumber="1" minValue="-59.9" maxValue="19109.580000000002"/>
    </cacheField>
    <cacheField name="Catégorie" numFmtId="0">
      <sharedItems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7">
  <r>
    <x v="0"/>
    <x v="0"/>
    <s v="Salaire"/>
    <x v="0"/>
    <x v="0"/>
    <x v="0"/>
    <x v="0"/>
    <m/>
    <n v="1000"/>
    <x v="0"/>
    <m/>
    <x v="0"/>
    <x v="0"/>
    <n v="1000"/>
  </r>
  <r>
    <x v="0"/>
    <x v="1"/>
    <s v="Cofiroute"/>
    <x v="1"/>
    <x v="1"/>
    <x v="1"/>
    <x v="1"/>
    <m/>
    <n v="10.7"/>
    <x v="1"/>
    <m/>
    <x v="0"/>
    <x v="0"/>
    <n v="-10.7"/>
  </r>
  <r>
    <x v="0"/>
    <x v="1"/>
    <s v="Cofiroute"/>
    <x v="1"/>
    <x v="1"/>
    <x v="1"/>
    <x v="1"/>
    <m/>
    <n v="22.7"/>
    <x v="1"/>
    <m/>
    <x v="0"/>
    <x v="0"/>
    <n v="-22.7"/>
  </r>
  <r>
    <x v="0"/>
    <x v="2"/>
    <s v="Cofiroute"/>
    <x v="1"/>
    <x v="1"/>
    <x v="1"/>
    <x v="1"/>
    <m/>
    <n v="33.4"/>
    <x v="1"/>
    <m/>
    <x v="0"/>
    <x v="0"/>
    <n v="-33.4"/>
  </r>
  <r>
    <x v="0"/>
    <x v="2"/>
    <s v="Total"/>
    <x v="2"/>
    <x v="1"/>
    <x v="1"/>
    <x v="1"/>
    <m/>
    <n v="54"/>
    <x v="1"/>
    <m/>
    <x v="0"/>
    <x v="0"/>
    <n v="-54"/>
  </r>
  <r>
    <x v="0"/>
    <x v="2"/>
    <s v="Campanile"/>
    <x v="1"/>
    <x v="1"/>
    <x v="1"/>
    <x v="1"/>
    <m/>
    <n v="59.9"/>
    <x v="1"/>
    <m/>
    <x v="0"/>
    <x v="0"/>
    <n v="-59.9"/>
  </r>
  <r>
    <x v="0"/>
    <x v="3"/>
    <s v="Calumette"/>
    <x v="3"/>
    <x v="1"/>
    <x v="1"/>
    <x v="1"/>
    <m/>
    <n v="49"/>
    <x v="1"/>
    <m/>
    <x v="0"/>
    <x v="0"/>
    <n v="-49"/>
  </r>
  <r>
    <x v="0"/>
    <x v="4"/>
    <s v="Calumette"/>
    <x v="3"/>
    <x v="1"/>
    <x v="1"/>
    <x v="1"/>
    <m/>
    <n v="53.4"/>
    <x v="1"/>
    <m/>
    <x v="0"/>
    <x v="1"/>
    <n v="-53.4"/>
  </r>
  <r>
    <x v="1"/>
    <x v="5"/>
    <s v="Rémunération nette"/>
    <x v="4"/>
    <x v="2"/>
    <x v="0"/>
    <x v="1"/>
    <m/>
    <n v="0.53"/>
    <x v="0"/>
    <m/>
    <x v="0"/>
    <x v="2"/>
    <n v="0.53"/>
  </r>
  <r>
    <x v="1"/>
    <x v="6"/>
    <s v="Cpte à Cpte"/>
    <x v="5"/>
    <x v="2"/>
    <x v="0"/>
    <x v="1"/>
    <m/>
    <n v="2400"/>
    <x v="0"/>
    <m/>
    <x v="0"/>
    <x v="2"/>
    <n v="2400"/>
  </r>
  <r>
    <x v="1"/>
    <x v="7"/>
    <s v="Cpte à Cpte"/>
    <x v="5"/>
    <x v="2"/>
    <x v="0"/>
    <x v="1"/>
    <m/>
    <n v="4000"/>
    <x v="0"/>
    <m/>
    <x v="0"/>
    <x v="2"/>
    <n v="4000"/>
  </r>
  <r>
    <x v="1"/>
    <x v="8"/>
    <s v="Cpte à Cpte"/>
    <x v="5"/>
    <x v="2"/>
    <x v="0"/>
    <x v="1"/>
    <m/>
    <n v="2500"/>
    <x v="0"/>
    <m/>
    <x v="0"/>
    <x v="3"/>
    <n v="2500"/>
  </r>
  <r>
    <x v="1"/>
    <x v="9"/>
    <s v="Cpte à Cpte"/>
    <x v="5"/>
    <x v="2"/>
    <x v="0"/>
    <x v="1"/>
    <m/>
    <n v="100"/>
    <x v="0"/>
    <m/>
    <x v="0"/>
    <x v="4"/>
    <n v="100"/>
  </r>
  <r>
    <x v="2"/>
    <x v="10"/>
    <s v="Impots"/>
    <x v="6"/>
    <x v="1"/>
    <x v="1"/>
    <x v="1"/>
    <m/>
    <n v="45"/>
    <x v="2"/>
    <m/>
    <x v="0"/>
    <x v="0"/>
    <n v="-45"/>
  </r>
  <r>
    <x v="2"/>
    <x v="11"/>
    <s v="Impots"/>
    <x v="6"/>
    <x v="1"/>
    <x v="1"/>
    <x v="1"/>
    <m/>
    <n v="45"/>
    <x v="2"/>
    <m/>
    <x v="0"/>
    <x v="1"/>
    <n v="-45"/>
  </r>
  <r>
    <x v="3"/>
    <x v="5"/>
    <s v="SG"/>
    <x v="4"/>
    <x v="2"/>
    <x v="0"/>
    <x v="1"/>
    <m/>
    <n v="169.48"/>
    <x v="0"/>
    <m/>
    <x v="0"/>
    <x v="2"/>
    <n v="169.48"/>
  </r>
  <r>
    <x v="3"/>
    <x v="5"/>
    <s v="Epargne"/>
    <x v="5"/>
    <x v="2"/>
    <x v="0"/>
    <x v="1"/>
    <m/>
    <n v="19109.580000000002"/>
    <x v="0"/>
    <m/>
    <x v="0"/>
    <x v="2"/>
    <n v="19109.580000000002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23">
  <r>
    <x v="0"/>
    <s v="24/02/2017"/>
    <s v="Cheque"/>
    <s v="Salaires"/>
    <x v="0"/>
    <x v="0"/>
    <s v="Chèque"/>
    <m/>
    <n v="500"/>
    <m/>
    <m/>
    <m/>
    <x v="0"/>
    <n v="500"/>
    <x v="0"/>
  </r>
  <r>
    <x v="0"/>
    <s v="23/02/2017"/>
    <s v="Salaire"/>
    <s v="Salaires"/>
    <x v="0"/>
    <x v="0"/>
    <s v="Chèque"/>
    <m/>
    <n v="1000"/>
    <m/>
    <d v="2017-02-23T00:00:00"/>
    <m/>
    <x v="0"/>
    <n v="1000"/>
    <x v="0"/>
  </r>
  <r>
    <x v="0"/>
    <d v="2017-02-21T00:00:00"/>
    <s v="Cofiroute"/>
    <s v="Déplacements"/>
    <x v="1"/>
    <x v="1"/>
    <s v="Carte"/>
    <m/>
    <n v="10.7"/>
    <s v="Variable"/>
    <d v="2017-02-21T00:00:00"/>
    <m/>
    <x v="0"/>
    <n v="-10.7"/>
    <x v="1"/>
  </r>
  <r>
    <x v="0"/>
    <d v="2017-02-21T00:00:00"/>
    <s v="Cofiroute"/>
    <s v="Déplacements"/>
    <x v="1"/>
    <x v="1"/>
    <s v="Carte"/>
    <m/>
    <n v="22.7"/>
    <s v="Variable"/>
    <d v="2017-02-21T00:00:00"/>
    <m/>
    <x v="0"/>
    <n v="-22.7"/>
    <x v="1"/>
  </r>
  <r>
    <x v="0"/>
    <d v="2017-02-17T00:00:00"/>
    <s v="Cofiroute"/>
    <s v="Déplacements"/>
    <x v="1"/>
    <x v="1"/>
    <s v="Carte"/>
    <m/>
    <n v="33.4"/>
    <s v="Variable"/>
    <d v="2017-02-17T00:00:00"/>
    <m/>
    <x v="0"/>
    <n v="-33.4"/>
    <x v="1"/>
  </r>
  <r>
    <x v="0"/>
    <d v="2017-02-17T00:00:00"/>
    <s v="Total"/>
    <s v="Carburant"/>
    <x v="1"/>
    <x v="1"/>
    <s v="Carte"/>
    <m/>
    <n v="54"/>
    <s v="Variable"/>
    <d v="2017-02-17T00:00:00"/>
    <m/>
    <x v="0"/>
    <n v="-54"/>
    <x v="1"/>
  </r>
  <r>
    <x v="0"/>
    <d v="2017-02-17T00:00:00"/>
    <s v="Campanile"/>
    <s v="Déplacements"/>
    <x v="1"/>
    <x v="1"/>
    <s v="Carte"/>
    <m/>
    <n v="59.9"/>
    <s v="Variable"/>
    <d v="2017-02-17T00:00:00"/>
    <m/>
    <x v="0"/>
    <n v="-59.9"/>
    <x v="1"/>
  </r>
  <r>
    <x v="0"/>
    <s v="14/02/2017"/>
    <s v="Calumette"/>
    <s v="Tabac"/>
    <x v="1"/>
    <x v="1"/>
    <s v="Carte"/>
    <m/>
    <n v="49"/>
    <s v="Variable"/>
    <d v="2017-02-14T00:00:00"/>
    <m/>
    <x v="0"/>
    <n v="-49"/>
    <x v="2"/>
  </r>
  <r>
    <x v="0"/>
    <d v="2017-01-02T00:00:00"/>
    <s v="Calumette"/>
    <s v="Tabac"/>
    <x v="1"/>
    <x v="1"/>
    <s v="Carte"/>
    <m/>
    <n v="53.4"/>
    <s v="Variable"/>
    <d v="2017-01-02T00:00:00"/>
    <m/>
    <x v="1"/>
    <n v="-53.4"/>
    <x v="2"/>
  </r>
  <r>
    <x v="1"/>
    <s v="31/12/2016"/>
    <s v="Rémunération nette"/>
    <s v="Intérêts Compte courant"/>
    <x v="2"/>
    <x v="0"/>
    <s v="Virement"/>
    <m/>
    <n v="0.53"/>
    <m/>
    <d v="2016-12-31T00:00:00"/>
    <m/>
    <x v="2"/>
    <n v="0.53"/>
    <x v="0"/>
  </r>
  <r>
    <x v="1"/>
    <s v="29/12/2016"/>
    <s v="Cpte à Cpte"/>
    <s v="Recette"/>
    <x v="2"/>
    <x v="0"/>
    <s v="Virement"/>
    <m/>
    <n v="2400"/>
    <m/>
    <d v="2016-12-29T00:00:00"/>
    <m/>
    <x v="2"/>
    <n v="2400"/>
    <x v="0"/>
  </r>
  <r>
    <x v="1"/>
    <s v="20/12/2016"/>
    <s v="Cpte à Cpte"/>
    <s v="Recette"/>
    <x v="2"/>
    <x v="0"/>
    <s v="Virement"/>
    <m/>
    <n v="4000"/>
    <m/>
    <d v="2016-12-20T00:00:00"/>
    <m/>
    <x v="2"/>
    <n v="4000"/>
    <x v="0"/>
  </r>
  <r>
    <x v="1"/>
    <d v="2016-12-05T00:00:00"/>
    <s v="Cpte à Cpte"/>
    <s v="Recette"/>
    <x v="2"/>
    <x v="0"/>
    <s v="Virement"/>
    <m/>
    <n v="2500"/>
    <m/>
    <d v="2016-12-05T00:00:00"/>
    <m/>
    <x v="2"/>
    <n v="2500"/>
    <x v="0"/>
  </r>
  <r>
    <x v="1"/>
    <d v="2016-12-01T00:00:00"/>
    <s v="Cpte à Cpte"/>
    <s v="Recette"/>
    <x v="2"/>
    <x v="0"/>
    <s v="Virement"/>
    <m/>
    <n v="100"/>
    <m/>
    <d v="2016-12-01T00:00:00"/>
    <m/>
    <x v="2"/>
    <n v="100"/>
    <x v="0"/>
  </r>
  <r>
    <x v="2"/>
    <s v="16/02/2017"/>
    <s v="Impots"/>
    <s v="Impôts sur le revenu"/>
    <x v="1"/>
    <x v="1"/>
    <s v="Virement"/>
    <m/>
    <n v="45"/>
    <s v="Fixes"/>
    <d v="2017-02-16T00:00:00"/>
    <m/>
    <x v="0"/>
    <n v="-45"/>
    <x v="3"/>
  </r>
  <r>
    <x v="2"/>
    <s v="17/01/2017"/>
    <s v="Impots"/>
    <s v="Impôts sur le revenu"/>
    <x v="1"/>
    <x v="1"/>
    <s v="Virement"/>
    <m/>
    <n v="45"/>
    <s v="Fixes"/>
    <d v="2017-01-17T00:00:00"/>
    <m/>
    <x v="1"/>
    <n v="-45"/>
    <x v="3"/>
  </r>
  <r>
    <x v="3"/>
    <s v="31/12/2016"/>
    <s v="SG"/>
    <s v="Intérêts Compte courant"/>
    <x v="2"/>
    <x v="0"/>
    <s v="Virement"/>
    <m/>
    <n v="169.48"/>
    <m/>
    <d v="2016-12-31T00:00:00"/>
    <m/>
    <x v="2"/>
    <n v="169.48"/>
    <x v="0"/>
  </r>
  <r>
    <x v="3"/>
    <s v="31/12/2016"/>
    <s v="Epargne"/>
    <s v="Recette"/>
    <x v="2"/>
    <x v="0"/>
    <s v="Virement"/>
    <m/>
    <n v="19109.580000000002"/>
    <m/>
    <d v="2016-12-31T00:00:00"/>
    <m/>
    <x v="2"/>
    <n v="19109.580000000002"/>
    <x v="0"/>
  </r>
  <r>
    <x v="4"/>
    <m/>
    <m/>
    <m/>
    <x v="3"/>
    <x v="2"/>
    <m/>
    <m/>
    <m/>
    <m/>
    <m/>
    <m/>
    <x v="3"/>
    <m/>
    <x v="4"/>
  </r>
  <r>
    <x v="4"/>
    <m/>
    <m/>
    <m/>
    <x v="3"/>
    <x v="2"/>
    <m/>
    <m/>
    <m/>
    <m/>
    <m/>
    <m/>
    <x v="3"/>
    <m/>
    <x v="4"/>
  </r>
  <r>
    <x v="4"/>
    <m/>
    <m/>
    <m/>
    <x v="3"/>
    <x v="2"/>
    <m/>
    <m/>
    <m/>
    <m/>
    <m/>
    <m/>
    <x v="3"/>
    <m/>
    <x v="4"/>
  </r>
  <r>
    <x v="4"/>
    <m/>
    <m/>
    <m/>
    <x v="3"/>
    <x v="2"/>
    <m/>
    <m/>
    <m/>
    <m/>
    <m/>
    <m/>
    <x v="3"/>
    <m/>
    <x v="4"/>
  </r>
  <r>
    <x v="4"/>
    <m/>
    <m/>
    <m/>
    <x v="3"/>
    <x v="2"/>
    <m/>
    <m/>
    <m/>
    <m/>
    <m/>
    <m/>
    <x v="3"/>
    <m/>
    <x v="4"/>
  </r>
</pivotCacheRecords>
</file>

<file path=xl/pivotCache/pivotCacheRecords3.xml><?xml version="1.0" encoding="utf-8"?>
<pivotCacheRecords xmlns="http://schemas.openxmlformats.org/spreadsheetml/2006/main" xmlns:r="http://schemas.openxmlformats.org/officeDocument/2006/relationships" count="18">
  <r>
    <x v="0"/>
    <d v="2017-02-24T00:00:00"/>
    <s v="Cheque"/>
    <x v="0"/>
    <x v="0"/>
    <x v="0"/>
    <s v="Chèque"/>
    <m/>
    <n v="500"/>
    <m/>
    <m/>
    <m/>
    <x v="0"/>
    <n v="500"/>
    <s v="Revenus"/>
  </r>
  <r>
    <x v="0"/>
    <s v="23/02/2017"/>
    <s v="Salaire"/>
    <x v="0"/>
    <x v="0"/>
    <x v="0"/>
    <s v="Chèque"/>
    <m/>
    <n v="1000"/>
    <m/>
    <d v="2017-02-23T00:00:00"/>
    <m/>
    <x v="0"/>
    <n v="1000"/>
    <s v="Revenus"/>
  </r>
  <r>
    <x v="0"/>
    <d v="2017-02-21T00:00:00"/>
    <s v="Cofiroute"/>
    <x v="1"/>
    <x v="1"/>
    <x v="1"/>
    <s v="Carte"/>
    <m/>
    <n v="10.7"/>
    <s v="Variable"/>
    <d v="2017-02-21T00:00:00"/>
    <m/>
    <x v="0"/>
    <n v="-10.7"/>
    <s v="Véhicule"/>
  </r>
  <r>
    <x v="0"/>
    <d v="2017-02-21T00:00:00"/>
    <s v="Cofiroute"/>
    <x v="1"/>
    <x v="1"/>
    <x v="1"/>
    <s v="Carte"/>
    <m/>
    <n v="22.7"/>
    <s v="Variable"/>
    <d v="2017-02-21T00:00:00"/>
    <m/>
    <x v="0"/>
    <n v="-22.7"/>
    <s v="Véhicule"/>
  </r>
  <r>
    <x v="0"/>
    <d v="2017-02-17T00:00:00"/>
    <s v="Cofiroute"/>
    <x v="1"/>
    <x v="1"/>
    <x v="1"/>
    <s v="Carte"/>
    <m/>
    <n v="33.4"/>
    <s v="Variable"/>
    <d v="2017-02-17T00:00:00"/>
    <m/>
    <x v="0"/>
    <n v="-33.4"/>
    <s v="Véhicule"/>
  </r>
  <r>
    <x v="0"/>
    <d v="2017-02-17T00:00:00"/>
    <s v="Total"/>
    <x v="2"/>
    <x v="1"/>
    <x v="1"/>
    <s v="Carte"/>
    <m/>
    <n v="54"/>
    <s v="Variable"/>
    <d v="2017-02-17T00:00:00"/>
    <m/>
    <x v="0"/>
    <n v="-54"/>
    <s v="Véhicule"/>
  </r>
  <r>
    <x v="0"/>
    <d v="2017-02-17T00:00:00"/>
    <s v="Campanile"/>
    <x v="1"/>
    <x v="1"/>
    <x v="1"/>
    <s v="Carte"/>
    <m/>
    <n v="59.9"/>
    <s v="Variable"/>
    <d v="2017-02-17T00:00:00"/>
    <m/>
    <x v="0"/>
    <n v="-59.9"/>
    <s v="Véhicule"/>
  </r>
  <r>
    <x v="0"/>
    <d v="2017-02-14T00:00:00"/>
    <s v="Calumette"/>
    <x v="3"/>
    <x v="1"/>
    <x v="1"/>
    <s v="Carte"/>
    <m/>
    <n v="49"/>
    <s v="Variable"/>
    <d v="2017-02-14T00:00:00"/>
    <m/>
    <x v="0"/>
    <n v="-49"/>
    <s v="Dépenses courantes"/>
  </r>
  <r>
    <x v="0"/>
    <d v="2017-02-01T00:00:00"/>
    <s v="Calumette"/>
    <x v="3"/>
    <x v="1"/>
    <x v="1"/>
    <s v="Carte"/>
    <m/>
    <n v="53.4"/>
    <s v="Variable"/>
    <d v="2017-01-02T00:00:00"/>
    <m/>
    <x v="0"/>
    <n v="-53.4"/>
    <s v="Dépenses courantes"/>
  </r>
  <r>
    <x v="1"/>
    <d v="2016-12-31T00:00:00"/>
    <s v="Rémunération nette"/>
    <x v="4"/>
    <x v="2"/>
    <x v="0"/>
    <s v="Virement"/>
    <m/>
    <n v="0.53"/>
    <m/>
    <d v="2016-12-31T00:00:00"/>
    <m/>
    <x v="1"/>
    <n v="0.53"/>
    <s v="Revenus"/>
  </r>
  <r>
    <x v="1"/>
    <s v="29/12/2016"/>
    <s v="Cpte à Cpte"/>
    <x v="5"/>
    <x v="2"/>
    <x v="0"/>
    <s v="Virement"/>
    <m/>
    <n v="2400"/>
    <m/>
    <d v="2016-12-29T00:00:00"/>
    <m/>
    <x v="1"/>
    <n v="2400"/>
    <s v="Revenus"/>
  </r>
  <r>
    <x v="1"/>
    <s v="20/12/2016"/>
    <s v="Cpte à Cpte"/>
    <x v="5"/>
    <x v="2"/>
    <x v="0"/>
    <s v="Virement"/>
    <m/>
    <n v="4000"/>
    <m/>
    <d v="2016-12-20T00:00:00"/>
    <m/>
    <x v="1"/>
    <n v="4000"/>
    <s v="Revenus"/>
  </r>
  <r>
    <x v="1"/>
    <d v="2016-12-05T00:00:00"/>
    <s v="Cpte à Cpte"/>
    <x v="5"/>
    <x v="2"/>
    <x v="0"/>
    <s v="Virement"/>
    <m/>
    <n v="2500"/>
    <m/>
    <d v="2016-12-05T00:00:00"/>
    <m/>
    <x v="1"/>
    <n v="2500"/>
    <s v="Revenus"/>
  </r>
  <r>
    <x v="1"/>
    <d v="2016-12-01T00:00:00"/>
    <s v="Cpte à Cpte"/>
    <x v="5"/>
    <x v="2"/>
    <x v="0"/>
    <s v="Virement"/>
    <m/>
    <n v="100"/>
    <m/>
    <d v="2016-12-01T00:00:00"/>
    <m/>
    <x v="1"/>
    <n v="100"/>
    <s v="Revenus"/>
  </r>
  <r>
    <x v="2"/>
    <s v="16/02/2017"/>
    <s v="Impots"/>
    <x v="6"/>
    <x v="1"/>
    <x v="1"/>
    <s v="Virement"/>
    <m/>
    <n v="45"/>
    <s v="Fixes"/>
    <d v="2017-02-16T00:00:00"/>
    <m/>
    <x v="0"/>
    <n v="-45"/>
    <s v="Charges courantes"/>
  </r>
  <r>
    <x v="2"/>
    <s v="17/01/2017"/>
    <s v="Impots"/>
    <x v="6"/>
    <x v="1"/>
    <x v="1"/>
    <s v="Virement"/>
    <m/>
    <n v="45"/>
    <s v="Fixes"/>
    <d v="2017-01-17T00:00:00"/>
    <m/>
    <x v="2"/>
    <n v="-45"/>
    <s v="Charges courantes"/>
  </r>
  <r>
    <x v="3"/>
    <s v="31/12/2016"/>
    <s v="SG"/>
    <x v="4"/>
    <x v="2"/>
    <x v="0"/>
    <s v="Virement"/>
    <m/>
    <n v="169.48"/>
    <m/>
    <d v="2016-12-31T00:00:00"/>
    <m/>
    <x v="1"/>
    <n v="169.48"/>
    <s v="Revenus"/>
  </r>
  <r>
    <x v="3"/>
    <s v="31/12/2016"/>
    <s v="Epargne"/>
    <x v="5"/>
    <x v="2"/>
    <x v="0"/>
    <s v="Virement"/>
    <m/>
    <n v="19109.580000000002"/>
    <m/>
    <d v="2016-12-31T00:00:00"/>
    <m/>
    <x v="1"/>
    <n v="19109.580000000002"/>
    <s v="Revenus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" applyNumberFormats="0" applyBorderFormats="0" applyFontFormats="0" applyPatternFormats="0" applyAlignmentFormats="0" applyWidthHeightFormats="1" dataCaption="Valeurs" updatedVersion="4" minRefreshableVersion="3" showCalcMbrs="0" useAutoFormatting="1" itemPrintTitles="1" createdVersion="3" indent="0" outline="1" outlineData="1" multipleFieldFilters="0" chartFormat="3">
  <location ref="A3:I14" firstHeaderRow="1" firstDataRow="2" firstDataCol="1" rowPageCount="1" colPageCount="1"/>
  <pivotFields count="15">
    <pivotField axis="axisRow" showAll="0">
      <items count="5">
        <item x="1"/>
        <item x="3"/>
        <item x="2"/>
        <item x="0"/>
        <item t="default"/>
      </items>
    </pivotField>
    <pivotField showAll="0"/>
    <pivotField showAll="0"/>
    <pivotField axis="axisCol" showAll="0">
      <items count="14">
        <item m="1" x="7"/>
        <item m="1" x="10"/>
        <item m="1" x="8"/>
        <item m="1" x="9"/>
        <item x="6"/>
        <item x="0"/>
        <item m="1" x="12"/>
        <item x="5"/>
        <item x="4"/>
        <item x="3"/>
        <item m="1" x="11"/>
        <item x="2"/>
        <item x="1"/>
        <item t="default"/>
      </items>
    </pivotField>
    <pivotField axis="axisRow" showAll="0">
      <items count="6">
        <item m="1" x="4"/>
        <item x="2"/>
        <item m="1" x="3"/>
        <item x="0"/>
        <item x="1"/>
        <item t="default"/>
      </items>
    </pivotField>
    <pivotField axis="axisPage" showAll="0">
      <items count="3">
        <item x="1"/>
        <item x="0"/>
        <item t="default"/>
      </items>
    </pivotField>
    <pivotField showAll="0"/>
    <pivotField showAll="0"/>
    <pivotField numFmtId="165" showAll="0"/>
    <pivotField showAll="0" defaultSubtotal="0"/>
    <pivotField showAll="0"/>
    <pivotField showAll="0"/>
    <pivotField showAll="0"/>
    <pivotField dataField="1" numFmtId="166" showAll="0"/>
    <pivotField showAll="0"/>
  </pivotFields>
  <rowFields count="2">
    <field x="0"/>
    <field x="4"/>
  </rowFields>
  <rowItems count="10">
    <i>
      <x/>
    </i>
    <i r="1">
      <x v="1"/>
    </i>
    <i>
      <x v="1"/>
    </i>
    <i r="1">
      <x v="1"/>
    </i>
    <i>
      <x v="2"/>
    </i>
    <i r="1">
      <x v="4"/>
    </i>
    <i>
      <x v="3"/>
    </i>
    <i r="1">
      <x v="3"/>
    </i>
    <i r="1">
      <x v="4"/>
    </i>
    <i t="grand">
      <x/>
    </i>
  </rowItems>
  <colFields count="1">
    <field x="3"/>
  </colFields>
  <colItems count="8">
    <i>
      <x v="4"/>
    </i>
    <i>
      <x v="5"/>
    </i>
    <i>
      <x v="7"/>
    </i>
    <i>
      <x v="8"/>
    </i>
    <i>
      <x v="9"/>
    </i>
    <i>
      <x v="11"/>
    </i>
    <i>
      <x v="12"/>
    </i>
    <i t="grand">
      <x/>
    </i>
  </colItems>
  <pageFields count="1">
    <pageField fld="5" hier="-1"/>
  </pageFields>
  <dataFields count="1">
    <dataField name="Somme de Montant comptable" fld="13" baseField="0" baseItem="0" numFmtId="168"/>
  </dataFields>
  <chartFormats count="13">
    <chartFormat chart="0" format="12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0"/>
          </reference>
        </references>
      </pivotArea>
    </chartFormat>
    <chartFormat chart="0" format="13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"/>
          </reference>
        </references>
      </pivotArea>
    </chartFormat>
    <chartFormat chart="0" format="14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2"/>
          </reference>
        </references>
      </pivotArea>
    </chartFormat>
    <chartFormat chart="0" format="15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3"/>
          </reference>
        </references>
      </pivotArea>
    </chartFormat>
    <chartFormat chart="0" format="16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4"/>
          </reference>
        </references>
      </pivotArea>
    </chartFormat>
    <chartFormat chart="0" format="17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5"/>
          </reference>
        </references>
      </pivotArea>
    </chartFormat>
    <chartFormat chart="0" format="18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6"/>
          </reference>
        </references>
      </pivotArea>
    </chartFormat>
    <chartFormat chart="0" format="19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7"/>
          </reference>
        </references>
      </pivotArea>
    </chartFormat>
    <chartFormat chart="0" format="20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8"/>
          </reference>
        </references>
      </pivotArea>
    </chartFormat>
    <chartFormat chart="0" format="23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9"/>
          </reference>
        </references>
      </pivotArea>
    </chartFormat>
    <chartFormat chart="0" format="24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0"/>
          </reference>
        </references>
      </pivotArea>
    </chartFormat>
    <chartFormat chart="0" format="25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1"/>
          </reference>
        </references>
      </pivotArea>
    </chartFormat>
    <chartFormat chart="0" format="26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2"/>
          </reference>
        </references>
      </pivotArea>
    </chartFormat>
  </chartFormats>
  <pivotTableStyleInfo name="PivotStyleLight16" showRowHeaders="1" showColHeaders="1" showRowStripes="0" showColStripes="0" showLastColumn="1"/>
</pivotTableDefinition>
</file>

<file path=xl/pivotTables/pivotTable2.xml><?xml version="1.0" encoding="utf-8"?>
<pivotTableDefinition xmlns="http://schemas.openxmlformats.org/spreadsheetml/2006/main" name="Tableau croisé dynamique2" cacheId="2" applyNumberFormats="0" applyBorderFormats="0" applyFontFormats="0" applyPatternFormats="0" applyAlignmentFormats="0" applyWidthHeightFormats="1" dataCaption="Valeurs" updatedVersion="4" minRefreshableVersion="3" showCalcMbrs="0" useAutoFormatting="1" itemPrintTitles="1" createdVersion="3" indent="0" outline="1" outlineData="1" multipleFieldFilters="0" chartFormat="1">
  <location ref="A3:E8" firstHeaderRow="1" firstDataRow="2" firstDataCol="1" rowPageCount="1" colPageCount="1"/>
  <pivotFields count="15">
    <pivotField showAll="0"/>
    <pivotField showAll="0"/>
    <pivotField showAll="0"/>
    <pivotField showAll="0"/>
    <pivotField axis="axisCol" showAll="0">
      <items count="6">
        <item h="1" m="1" x="4"/>
        <item h="1" m="1" x="3"/>
        <item x="2"/>
        <item x="0"/>
        <item x="1"/>
        <item t="default"/>
      </items>
    </pivotField>
    <pivotField axis="axisPage" showAll="0">
      <items count="3">
        <item x="1"/>
        <item x="0"/>
        <item t="default"/>
      </items>
    </pivotField>
    <pivotField showAll="0"/>
    <pivotField showAll="0"/>
    <pivotField numFmtId="165" showAll="0"/>
    <pivotField showAll="0" defaultSubtotal="0"/>
    <pivotField showAll="0"/>
    <pivotField showAll="0"/>
    <pivotField axis="axisRow" showAll="0">
      <items count="10">
        <item m="1" x="6"/>
        <item m="1" x="7"/>
        <item m="1" x="8"/>
        <item m="1" x="3"/>
        <item m="1" x="4"/>
        <item x="0"/>
        <item x="1"/>
        <item m="1" x="5"/>
        <item x="2"/>
        <item t="default"/>
      </items>
    </pivotField>
    <pivotField dataField="1" numFmtId="166" showAll="0"/>
    <pivotField showAll="0"/>
  </pivotFields>
  <rowFields count="1">
    <field x="12"/>
  </rowFields>
  <rowItems count="4">
    <i>
      <x v="5"/>
    </i>
    <i>
      <x v="6"/>
    </i>
    <i>
      <x v="8"/>
    </i>
    <i t="grand">
      <x/>
    </i>
  </rowItems>
  <colFields count="1">
    <field x="4"/>
  </colFields>
  <colItems count="4">
    <i>
      <x v="2"/>
    </i>
    <i>
      <x v="3"/>
    </i>
    <i>
      <x v="4"/>
    </i>
    <i t="grand">
      <x/>
    </i>
  </colItems>
  <pageFields count="1">
    <pageField fld="5" hier="-1"/>
  </pageFields>
  <dataFields count="1">
    <dataField name="Somme de Montant comptable" fld="13" baseField="0" baseItem="0" numFmtId="168"/>
  </dataFields>
  <chartFormats count="7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 series="1">
      <pivotArea type="data" outline="0" fieldPosition="0">
        <references count="2">
          <reference field="4294967294" count="1" selected="0">
            <x v="0"/>
          </reference>
          <reference field="4" count="1" selected="0">
            <x v="1"/>
          </reference>
        </references>
      </pivotArea>
    </chartFormat>
    <chartFormat chart="0" format="2" series="1">
      <pivotArea type="data" outline="0" fieldPosition="0">
        <references count="2">
          <reference field="4294967294" count="1" selected="0">
            <x v="0"/>
          </reference>
          <reference field="4" count="1" selected="0">
            <x v="0"/>
          </reference>
        </references>
      </pivotArea>
    </chartFormat>
    <chartFormat chart="0" format="3" series="1">
      <pivotArea type="data" outline="0" fieldPosition="0">
        <references count="2">
          <reference field="4294967294" count="1" selected="0">
            <x v="0"/>
          </reference>
          <reference field="4" count="1" selected="0">
            <x v="2"/>
          </reference>
        </references>
      </pivotArea>
    </chartFormat>
    <chartFormat chart="0" format="4" series="1">
      <pivotArea type="data" outline="0" fieldPosition="0">
        <references count="2">
          <reference field="4294967294" count="1" selected="0">
            <x v="0"/>
          </reference>
          <reference field="4" count="1" selected="0">
            <x v="4"/>
          </reference>
        </references>
      </pivotArea>
    </chartFormat>
    <chartFormat chart="0" format="5" series="1">
      <pivotArea type="data" outline="0" fieldPosition="0">
        <references count="2">
          <reference field="4294967294" count="1" selected="0">
            <x v="0"/>
          </reference>
          <reference field="4" count="1" selected="0">
            <x v="3"/>
          </reference>
        </references>
      </pivotArea>
    </chartFormat>
    <chartFormat chart="0" format="6">
      <pivotArea type="data" outline="0" fieldPosition="0">
        <references count="3">
          <reference field="4294967294" count="1" selected="0">
            <x v="0"/>
          </reference>
          <reference field="4" count="1" selected="0">
            <x v="2"/>
          </reference>
          <reference field="12" count="1" selected="0">
            <x v="6"/>
          </reference>
        </references>
      </pivotArea>
    </chartFormat>
  </chartFormats>
  <pivotTableStyleInfo name="PivotStyleLight16" showRowHeaders="1" showColHeaders="1" showRowStripes="0" showColStripes="0" showLastColumn="1"/>
</pivotTableDefinition>
</file>

<file path=xl/pivotTables/pivotTable3.xml><?xml version="1.0" encoding="utf-8"?>
<pivotTableDefinition xmlns="http://schemas.openxmlformats.org/spreadsheetml/2006/main" name="Tableau croisé dynamique2" cacheId="1" applyNumberFormats="0" applyBorderFormats="0" applyFontFormats="0" applyPatternFormats="0" applyAlignmentFormats="0" applyWidthHeightFormats="1" dataCaption="Valeurs" updatedVersion="4" minRefreshableVersion="3" showCalcMbrs="0" itemPrintTitles="1" createdVersion="3" indent="0" compact="0" compactData="0" gridDropZones="1" multipleFieldFilters="0">
  <location ref="A44:F51" firstHeaderRow="1" firstDataRow="2" firstDataCol="2" rowPageCount="1" colPageCount="1"/>
  <pivotFields count="15">
    <pivotField axis="axisPage" compact="0" outline="0" showAll="0" defaultSubtotal="0">
      <items count="6">
        <item m="1" x="5"/>
        <item x="4"/>
        <item x="3"/>
        <item x="1"/>
        <item x="2"/>
        <item x="0"/>
      </items>
    </pivotField>
    <pivotField compact="0" outline="0" showAll="0" sortType="descending"/>
    <pivotField compact="0" outline="0" showAll="0"/>
    <pivotField compact="0" outline="0" showAll="0"/>
    <pivotField axis="axisRow" compact="0" outline="0" showAll="0" defaultSubtotal="0">
      <items count="6">
        <item m="1" x="4"/>
        <item x="3"/>
        <item m="1" x="5"/>
        <item x="2"/>
        <item x="0"/>
        <item x="1"/>
      </items>
    </pivotField>
    <pivotField axis="axisCol" compact="0" outline="0" showAll="0">
      <items count="4">
        <item x="2"/>
        <item x="1"/>
        <item x="0"/>
        <item t="default"/>
      </items>
    </pivotField>
    <pivotField compact="0" outline="0" showAll="0"/>
    <pivotField compact="0" outline="0" showAll="0"/>
    <pivotField compact="0" outline="0" showAll="0"/>
    <pivotField compact="0" outline="0" showAll="0" defaultSubtotal="0"/>
    <pivotField compact="0" outline="0" showAll="0" defaultSubtotal="0"/>
    <pivotField compact="0" outline="0" showAll="0"/>
    <pivotField axis="axisRow" compact="0" outline="0" showAll="0" sortType="ascending">
      <items count="5">
        <item x="2"/>
        <item x="1"/>
        <item x="0"/>
        <item x="3"/>
        <item t="default"/>
      </items>
    </pivotField>
    <pivotField dataField="1" compact="0" outline="0" showAll="0"/>
    <pivotField compact="0" outline="0" showAll="0"/>
  </pivotFields>
  <rowFields count="2">
    <field x="4"/>
    <field x="12"/>
  </rowFields>
  <rowItems count="6">
    <i>
      <x v="1"/>
      <x v="3"/>
    </i>
    <i>
      <x v="3"/>
      <x/>
    </i>
    <i>
      <x v="4"/>
      <x v="2"/>
    </i>
    <i>
      <x v="5"/>
      <x v="1"/>
    </i>
    <i r="1">
      <x v="2"/>
    </i>
    <i t="grand">
      <x/>
    </i>
  </rowItems>
  <colFields count="1">
    <field x="5"/>
  </colFields>
  <colItems count="4">
    <i>
      <x/>
    </i>
    <i>
      <x v="1"/>
    </i>
    <i>
      <x v="2"/>
    </i>
    <i t="grand">
      <x/>
    </i>
  </colItems>
  <pageFields count="1">
    <pageField fld="0" hier="-1"/>
  </pageFields>
  <dataFields count="1">
    <dataField name="Montants" fld="13" baseField="0" baseItem="0" numFmtId="164"/>
  </dataFields>
  <formats count="5">
    <format dxfId="8">
      <pivotArea dataOnly="0" labelOnly="1" grandCol="1" outline="0" fieldPosition="0"/>
    </format>
    <format dxfId="7">
      <pivotArea outline="0" collapsedLevelsAreSubtotals="1" fieldPosition="0"/>
    </format>
    <format dxfId="6">
      <pivotArea dataOnly="0" labelOnly="1" outline="0" fieldPosition="0">
        <references count="1">
          <reference field="4" count="0"/>
        </references>
      </pivotArea>
    </format>
    <format dxfId="5">
      <pivotArea dataOnly="0" labelOnly="1" grandRow="1" outline="0" fieldPosition="0"/>
    </format>
    <format dxfId="4">
      <pivotArea dataOnly="0" labelOnly="1" grandRow="1" outline="0" fieldPosition="0"/>
    </format>
  </formats>
  <pivotTableStyleInfo name="PivotStyleLight16" showRowHeaders="1" showColHeaders="1" showRowStripes="0" showColStripes="0" showLastColumn="1"/>
</pivotTableDefinition>
</file>

<file path=xl/pivotTables/pivotTable4.xml><?xml version="1.0" encoding="utf-8"?>
<pivotTableDefinition xmlns="http://schemas.openxmlformats.org/spreadsheetml/2006/main" name="Tableau croisé dynamique1" cacheId="1" applyNumberFormats="0" applyBorderFormats="0" applyFontFormats="0" applyPatternFormats="0" applyAlignmentFormats="0" applyWidthHeightFormats="1" dataCaption="Valeurs" updatedVersion="4" minRefreshableVersion="3" showCalcMbrs="0" itemPrintTitles="1" createdVersion="3" indent="0" compact="0" compactData="0" gridDropZones="1" multipleFieldFilters="0" chartFormat="2">
  <location ref="A6:C17" firstHeaderRow="2" firstDataRow="2" firstDataCol="2" rowPageCount="2" colPageCount="1"/>
  <pivotFields count="15">
    <pivotField axis="axisPage" compact="0" outline="0" showAll="0" defaultSubtotal="0">
      <items count="6">
        <item m="1" x="5"/>
        <item x="4"/>
        <item x="3"/>
        <item x="1"/>
        <item x="2"/>
        <item x="0"/>
      </items>
    </pivotField>
    <pivotField compact="0" outline="0" showAll="0"/>
    <pivotField compact="0" outline="0" showAll="0"/>
    <pivotField compact="0" outline="0" showAll="0"/>
    <pivotField axis="axisRow" compact="0" outline="0" showAll="0" defaultSubtotal="0">
      <items count="6">
        <item m="1" x="5"/>
        <item x="1"/>
        <item x="2"/>
        <item m="1" x="4"/>
        <item x="0"/>
        <item x="3"/>
      </items>
    </pivotField>
    <pivotField axis="axisPage" compact="0" outline="0" showAll="0">
      <items count="4">
        <item x="2"/>
        <item x="1"/>
        <item x="0"/>
        <item t="default"/>
      </items>
    </pivotField>
    <pivotField compact="0" outline="0" showAll="0"/>
    <pivotField compact="0" outline="0" showAll="0"/>
    <pivotField compact="0" outline="0" showAll="0"/>
    <pivotField compact="0" outline="0" showAll="0" defaultSubtotal="0"/>
    <pivotField compact="0" outline="0" showAll="0" defaultSubtotal="0"/>
    <pivotField compact="0" outline="0" showAll="0"/>
    <pivotField compact="0" outline="0" showAll="0"/>
    <pivotField dataField="1" compact="0" outline="0" showAll="0"/>
    <pivotField axis="axisRow" compact="0" outline="0" showAll="0">
      <items count="8">
        <item x="0"/>
        <item h="1" x="4"/>
        <item x="1"/>
        <item x="2"/>
        <item h="1" m="1" x="6"/>
        <item x="3"/>
        <item h="1" m="1" x="5"/>
        <item t="default"/>
      </items>
    </pivotField>
  </pivotFields>
  <rowFields count="2">
    <field x="14"/>
    <field x="4"/>
  </rowFields>
  <rowItems count="10">
    <i>
      <x/>
      <x v="2"/>
    </i>
    <i r="1">
      <x v="4"/>
    </i>
    <i t="default">
      <x/>
    </i>
    <i>
      <x v="2"/>
      <x v="1"/>
    </i>
    <i t="default">
      <x v="2"/>
    </i>
    <i>
      <x v="3"/>
      <x v="1"/>
    </i>
    <i t="default">
      <x v="3"/>
    </i>
    <i>
      <x v="5"/>
      <x v="1"/>
    </i>
    <i t="default">
      <x v="5"/>
    </i>
    <i t="grand">
      <x/>
    </i>
  </rowItems>
  <colItems count="1">
    <i/>
  </colItems>
  <pageFields count="2">
    <pageField fld="0" hier="-1"/>
    <pageField fld="5" hier="-1"/>
  </pageFields>
  <dataFields count="1">
    <dataField name="Montants" fld="13" baseField="0" baseItem="0" numFmtId="169"/>
  </dataFields>
  <formats count="2">
    <format dxfId="10">
      <pivotArea dataOnly="0" labelOnly="1" grandCol="1" outline="0" fieldPosition="0"/>
    </format>
    <format dxfId="9">
      <pivotArea outline="0" collapsedLevelsAreSubtotals="1" fieldPosition="0"/>
    </format>
  </formats>
  <pivotTableStyleInfo name="PivotStyleLight16" showRowHeaders="1" showColHeaders="1" showRowStripes="0" showColStripes="0" showLastColumn="1"/>
</pivotTableDefinition>
</file>

<file path=xl/pivotTables/pivotTable5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:B20" firstHeaderRow="1" firstDataRow="1" firstDataCol="1"/>
  <pivotFields count="14">
    <pivotField showAll="0">
      <items count="5">
        <item x="0"/>
        <item x="1"/>
        <item x="2"/>
        <item x="3"/>
        <item t="default"/>
      </items>
    </pivotField>
    <pivotField showAll="0">
      <items count="13">
        <item x="3"/>
        <item x="10"/>
        <item x="11"/>
        <item x="2"/>
        <item x="7"/>
        <item x="1"/>
        <item x="0"/>
        <item x="6"/>
        <item x="5"/>
        <item x="9"/>
        <item x="8"/>
        <item x="4"/>
        <item t="default"/>
      </items>
    </pivotField>
    <pivotField showAll="0"/>
    <pivotField axis="axisRow" showAll="0">
      <items count="8">
        <item x="2"/>
        <item x="1"/>
        <item x="6"/>
        <item x="4"/>
        <item x="5"/>
        <item x="0"/>
        <item x="3"/>
        <item t="default"/>
      </items>
    </pivotField>
    <pivotField axis="axisRow" showAll="0">
      <items count="4">
        <item x="1"/>
        <item x="2"/>
        <item x="0"/>
        <item t="default"/>
      </items>
    </pivotField>
    <pivotField showAll="0">
      <items count="3">
        <item x="1"/>
        <item x="0"/>
        <item t="default"/>
      </items>
    </pivotField>
    <pivotField showAll="0">
      <items count="3">
        <item x="1"/>
        <item x="0"/>
        <item t="default"/>
      </items>
    </pivotField>
    <pivotField showAll="0"/>
    <pivotField dataField="1" numFmtId="165" showAll="0"/>
    <pivotField axis="axisRow" showAll="0">
      <items count="4">
        <item x="2"/>
        <item x="1"/>
        <item h="1" x="0"/>
        <item t="default"/>
      </items>
    </pivotField>
    <pivotField showAll="0"/>
    <pivotField showAll="0">
      <items count="2">
        <item x="0"/>
        <item t="default"/>
      </items>
    </pivotField>
    <pivotField axis="axisRow" showAll="0">
      <items count="6">
        <item x="4"/>
        <item x="3"/>
        <item x="2"/>
        <item x="1"/>
        <item x="0"/>
        <item t="default"/>
      </items>
    </pivotField>
    <pivotField numFmtId="168" showAll="0"/>
  </pivotFields>
  <rowFields count="4">
    <field x="9"/>
    <field x="3"/>
    <field x="4"/>
    <field x="12"/>
  </rowFields>
  <rowItems count="17">
    <i>
      <x/>
    </i>
    <i r="1">
      <x v="2"/>
    </i>
    <i r="2">
      <x/>
    </i>
    <i r="3">
      <x v="3"/>
    </i>
    <i r="3">
      <x v="4"/>
    </i>
    <i>
      <x v="1"/>
    </i>
    <i r="1">
      <x/>
    </i>
    <i r="2">
      <x/>
    </i>
    <i r="3">
      <x v="4"/>
    </i>
    <i r="1">
      <x v="1"/>
    </i>
    <i r="2">
      <x/>
    </i>
    <i r="3">
      <x v="4"/>
    </i>
    <i r="1">
      <x v="6"/>
    </i>
    <i r="2">
      <x/>
    </i>
    <i r="3">
      <x v="3"/>
    </i>
    <i r="3">
      <x v="4"/>
    </i>
    <i t="grand">
      <x/>
    </i>
  </rowItems>
  <colItems count="1">
    <i/>
  </colItems>
  <dataFields count="1">
    <dataField name="Somme de Montant écriture" fld="8" baseField="0" baseItem="0" numFmtId="168"/>
  </dataFields>
  <formats count="4">
    <format dxfId="3">
      <pivotArea outline="0" collapsedLevelsAreSubtotals="1" fieldPosition="0"/>
    </format>
    <format dxfId="2">
      <pivotArea dataOnly="0" labelOnly="1" outline="0" axis="axisValues" fieldPosition="0"/>
    </format>
    <format dxfId="1">
      <pivotArea dataOnly="0" labelOnly="1" fieldPosition="0">
        <references count="1">
          <reference field="9" count="1">
            <x v="1"/>
          </reference>
        </references>
      </pivotArea>
    </format>
    <format dxfId="0">
      <pivotArea dataOnly="0" labelOnly="1" fieldPosition="0">
        <references count="1">
          <reference field="9" count="1">
            <x v="0"/>
          </reference>
        </references>
      </pivotArea>
    </format>
  </formats>
  <pivotTableStyleInfo name="PivotStyleLight16" showRowHeaders="1" showColHeaders="1" showRowStripes="0" showColStripes="0" showLastColumn="1"/>
  <filters count="1">
    <filter fld="0" type="captionGreaterThanOrEqual" evalOrder="-1" id="1" stringValue1="1">
      <autoFilter ref="A1">
        <filterColumn colId="0">
          <customFilters>
            <customFilter operator="greaterThanOrEqual" val="1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7.xml"/><Relationship Id="rId2" Type="http://schemas.openxmlformats.org/officeDocument/2006/relationships/printerSettings" Target="../printerSettings/printerSettings5.bin"/><Relationship Id="rId1" Type="http://schemas.openxmlformats.org/officeDocument/2006/relationships/pivotTable" Target="../pivotTables/pivotTable1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8.xml"/><Relationship Id="rId2" Type="http://schemas.openxmlformats.org/officeDocument/2006/relationships/printerSettings" Target="../printerSettings/printerSettings6.bin"/><Relationship Id="rId1" Type="http://schemas.openxmlformats.org/officeDocument/2006/relationships/pivotTable" Target="../pivotTables/pivotTable2.x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7.bin"/><Relationship Id="rId2" Type="http://schemas.openxmlformats.org/officeDocument/2006/relationships/pivotTable" Target="../pivotTables/pivotTable4.xml"/><Relationship Id="rId1" Type="http://schemas.openxmlformats.org/officeDocument/2006/relationships/pivotTable" Target="../pivotTables/pivotTable3.xml"/><Relationship Id="rId4" Type="http://schemas.openxmlformats.org/officeDocument/2006/relationships/drawing" Target="../drawings/drawing9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5.x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0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>
    <outlinePr showOutlineSymbols="0"/>
  </sheetPr>
  <dimension ref="B1:C12"/>
  <sheetViews>
    <sheetView showZeros="0" showOutlineSymbols="0" zoomScaleNormal="100" workbookViewId="0">
      <pane ySplit="3" topLeftCell="A4" activePane="bottomLeft" state="frozen"/>
      <selection pane="bottomLeft"/>
    </sheetView>
  </sheetViews>
  <sheetFormatPr baseColWidth="10" defaultRowHeight="12.75" x14ac:dyDescent="0.2"/>
  <cols>
    <col min="1" max="1" width="8.28515625" style="32" customWidth="1"/>
    <col min="2" max="2" width="104.5703125" style="35" customWidth="1"/>
    <col min="3" max="3" width="71" style="32" customWidth="1"/>
    <col min="4" max="16384" width="11.42578125" style="32"/>
  </cols>
  <sheetData>
    <row r="1" spans="2:3" ht="93" customHeight="1" x14ac:dyDescent="0.5">
      <c r="B1" s="45" t="str">
        <f>Titre_Classeur</f>
        <v>Comptabilité familiale</v>
      </c>
      <c r="C1" s="31"/>
    </row>
    <row r="2" spans="2:3" ht="384.75" customHeight="1" x14ac:dyDescent="0.2">
      <c r="B2" s="33"/>
    </row>
    <row r="3" spans="2:3" ht="150" customHeight="1" x14ac:dyDescent="0.45">
      <c r="B3" s="32"/>
      <c r="C3" s="34"/>
    </row>
    <row r="4" spans="2:3" ht="21.75" customHeight="1" x14ac:dyDescent="0.2"/>
    <row r="5" spans="2:3" s="37" customFormat="1" ht="21.75" customHeight="1" x14ac:dyDescent="0.25">
      <c r="B5" s="36"/>
    </row>
    <row r="6" spans="2:3" s="37" customFormat="1" ht="21.75" customHeight="1" x14ac:dyDescent="0.25">
      <c r="B6" s="36"/>
    </row>
    <row r="7" spans="2:3" s="37" customFormat="1" ht="21.75" customHeight="1" x14ac:dyDescent="0.25">
      <c r="B7" s="36"/>
    </row>
    <row r="8" spans="2:3" s="37" customFormat="1" ht="21.75" customHeight="1" x14ac:dyDescent="0.25">
      <c r="B8" s="36"/>
      <c r="C8" s="38"/>
    </row>
    <row r="9" spans="2:3" s="37" customFormat="1" ht="21.75" customHeight="1" x14ac:dyDescent="0.25">
      <c r="B9" s="36"/>
      <c r="C9" s="38"/>
    </row>
    <row r="10" spans="2:3" ht="21.75" customHeight="1" x14ac:dyDescent="0.2">
      <c r="B10" s="36"/>
    </row>
    <row r="11" spans="2:3" ht="21.75" customHeight="1" x14ac:dyDescent="0.2">
      <c r="B11" s="36"/>
    </row>
    <row r="12" spans="2:3" ht="21.75" customHeight="1" x14ac:dyDescent="0.2"/>
  </sheetData>
  <sheetProtection sheet="1" objects="1" scenarios="1" selectLockedCells="1" sort="0" autoFilter="0" pivotTables="0"/>
  <pageMargins left="0.7" right="0.7" top="0.75" bottom="0.75" header="0.3" footer="0.3"/>
  <pageSetup paperSize="9" orientation="portrait" horizontalDpi="4294967293" verticalDpi="4294967293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 filterMode="1"/>
  <dimension ref="A1:I20"/>
  <sheetViews>
    <sheetView zoomScaleNormal="100" workbookViewId="0">
      <pane ySplit="4" topLeftCell="A5" activePane="bottomLeft" state="frozen"/>
      <selection pane="bottomLeft" activeCell="A5" sqref="A5"/>
    </sheetView>
  </sheetViews>
  <sheetFormatPr baseColWidth="10" defaultRowHeight="15" x14ac:dyDescent="0.25"/>
  <cols>
    <col min="1" max="1" width="45.85546875" customWidth="1"/>
    <col min="2" max="2" width="16.85546875" style="6" customWidth="1"/>
    <col min="3" max="3" width="17.85546875" style="6" bestFit="1" customWidth="1"/>
    <col min="4" max="4" width="18.5703125" style="6" bestFit="1" customWidth="1"/>
    <col min="5" max="5" width="17.85546875" style="6" bestFit="1" customWidth="1"/>
    <col min="6" max="6" width="49.5703125" customWidth="1"/>
    <col min="7" max="9" width="42" customWidth="1"/>
  </cols>
  <sheetData>
    <row r="1" spans="1:9" s="10" customFormat="1" ht="31.5" customHeight="1" x14ac:dyDescent="0.25">
      <c r="A1" s="28" t="str">
        <f>Titre_Classeur&amp;" - Comptes"</f>
        <v>Comptabilité familiale - Comptes</v>
      </c>
      <c r="B1" s="27">
        <f>SUBTOTAL(9,B4:B12)</f>
        <v>2483.62</v>
      </c>
      <c r="C1" s="27">
        <f>SUBTOTAL(9,C4:C12)</f>
        <v>29779.590000000004</v>
      </c>
      <c r="D1" s="27">
        <f>SUBTOTAL(9,D4:D12)</f>
        <v>-373.09999999999997</v>
      </c>
      <c r="E1" s="27">
        <f>SUBTOTAL(9,E4:E12)</f>
        <v>31890.11</v>
      </c>
      <c r="F1" s="29"/>
      <c r="G1" s="30"/>
      <c r="H1" s="30"/>
      <c r="I1" s="30"/>
    </row>
    <row r="2" spans="1:9" s="1" customFormat="1" ht="29.25" customHeight="1" x14ac:dyDescent="0.4">
      <c r="A2" s="18"/>
      <c r="B2" s="19"/>
      <c r="C2" s="19"/>
      <c r="D2" s="19"/>
      <c r="E2" s="19"/>
      <c r="F2" s="19"/>
      <c r="G2" s="17"/>
      <c r="H2" s="17"/>
      <c r="I2" s="17"/>
    </row>
    <row r="3" spans="1:9" s="1" customFormat="1" ht="9" customHeight="1" x14ac:dyDescent="0.25">
      <c r="A3" s="19"/>
      <c r="B3" s="20"/>
      <c r="C3" s="20"/>
      <c r="D3" s="20"/>
      <c r="E3" s="20"/>
      <c r="F3" s="19"/>
      <c r="G3" s="17"/>
      <c r="H3" s="17"/>
      <c r="I3" s="17"/>
    </row>
    <row r="4" spans="1:9" s="4" customFormat="1" ht="38.25" customHeight="1" x14ac:dyDescent="0.25">
      <c r="A4" s="98" t="s">
        <v>47</v>
      </c>
      <c r="B4" s="99" t="s">
        <v>51</v>
      </c>
      <c r="C4" s="100" t="s">
        <v>48</v>
      </c>
      <c r="D4" s="100" t="s">
        <v>49</v>
      </c>
      <c r="E4" s="100" t="s">
        <v>50</v>
      </c>
      <c r="F4" s="98" t="s">
        <v>8</v>
      </c>
      <c r="G4" s="16"/>
      <c r="H4" s="16"/>
      <c r="I4" s="16"/>
    </row>
    <row r="5" spans="1:9" s="2" customFormat="1" ht="21" x14ac:dyDescent="0.35">
      <c r="A5" s="95" t="s">
        <v>68</v>
      </c>
      <c r="B5" s="96">
        <v>1181.29</v>
      </c>
      <c r="C5" s="97">
        <f>SUMIFS(Ecritures_1!N:N,Ecritures_1!A:A,A:A,Ecritures_1!F:F,"Recette")</f>
        <v>1500</v>
      </c>
      <c r="D5" s="97">
        <f>SUMIFS(Ecritures_1!N:N,Ecritures_1!A:A,A:A,Ecritures_1!F:F,"Dépense")</f>
        <v>-283.09999999999997</v>
      </c>
      <c r="E5" s="97">
        <f>B5+C5+D5</f>
        <v>2398.19</v>
      </c>
      <c r="F5" s="101"/>
      <c r="G5" s="21"/>
      <c r="H5" s="21"/>
      <c r="I5" s="21"/>
    </row>
    <row r="6" spans="1:9" s="2" customFormat="1" ht="21" x14ac:dyDescent="0.35">
      <c r="A6" s="95" t="s">
        <v>69</v>
      </c>
      <c r="B6" s="96">
        <v>0</v>
      </c>
      <c r="C6" s="97">
        <f>SUMIFS(Ecritures_1!N:N,Ecritures_1!A:A,A:A,Ecritures_1!F:F,"Recette")</f>
        <v>9000.5300000000007</v>
      </c>
      <c r="D6" s="97">
        <f>SUMIFS(Ecritures_1!N:N,Ecritures_1!A:A,A:A,Ecritures_1!F:F,"Dépense")</f>
        <v>0</v>
      </c>
      <c r="E6" s="97">
        <f t="shared" ref="E6:E11" si="0">B6+C6+D6</f>
        <v>9000.5300000000007</v>
      </c>
      <c r="F6" s="101"/>
      <c r="G6" s="21"/>
      <c r="H6" s="21"/>
      <c r="I6" s="21"/>
    </row>
    <row r="7" spans="1:9" s="2" customFormat="1" ht="21" x14ac:dyDescent="0.35">
      <c r="A7" s="95" t="s">
        <v>66</v>
      </c>
      <c r="B7" s="96">
        <v>1302.33</v>
      </c>
      <c r="C7" s="97">
        <f>SUMIFS(Ecritures_1!N:N,Ecritures_1!A:A,A:A,Ecritures_1!F:F,"Recette")</f>
        <v>0</v>
      </c>
      <c r="D7" s="97">
        <f>SUMIFS(Ecritures_1!N:N,Ecritures_1!A:A,A:A,Ecritures_1!F:F,"Dépense")</f>
        <v>-90</v>
      </c>
      <c r="E7" s="97">
        <f t="shared" si="0"/>
        <v>1212.33</v>
      </c>
      <c r="F7" s="101"/>
      <c r="G7" s="21"/>
      <c r="H7" s="21"/>
      <c r="I7" s="21"/>
    </row>
    <row r="8" spans="1:9" s="2" customFormat="1" ht="21" x14ac:dyDescent="0.35">
      <c r="A8" s="95" t="s">
        <v>67</v>
      </c>
      <c r="B8" s="96">
        <v>0</v>
      </c>
      <c r="C8" s="97">
        <f>SUMIFS(Ecritures_1!N:N,Ecritures_1!A:A,A:A,Ecritures_1!F:F,"Recette")</f>
        <v>19279.060000000001</v>
      </c>
      <c r="D8" s="97">
        <f>SUMIFS(Ecritures_1!N:N,Ecritures_1!A:A,A:A,Ecritures_1!F:F,"Dépense")</f>
        <v>0</v>
      </c>
      <c r="E8" s="97">
        <f t="shared" si="0"/>
        <v>19279.060000000001</v>
      </c>
      <c r="F8" s="101"/>
      <c r="G8" s="21"/>
      <c r="H8" s="21"/>
      <c r="I8" s="21"/>
    </row>
    <row r="9" spans="1:9" s="2" customFormat="1" hidden="1" x14ac:dyDescent="0.25">
      <c r="A9" t="s">
        <v>44</v>
      </c>
      <c r="B9" s="15">
        <v>0</v>
      </c>
      <c r="C9" s="48">
        <f>SUMIFS(Ecritures_1!N:N,Ecritures_1!A:A,A:A,Ecritures_1!F:F,"Recette")</f>
        <v>0</v>
      </c>
      <c r="D9" s="48">
        <f>SUMIFS(Ecritures_1!N:N,Ecritures_1!A:A,A:A,Ecritures_1!F:F,"Dépense")</f>
        <v>0</v>
      </c>
      <c r="E9" s="48">
        <f t="shared" si="0"/>
        <v>0</v>
      </c>
      <c r="F9" s="12"/>
      <c r="G9" s="21"/>
      <c r="H9" s="21"/>
      <c r="I9" s="21"/>
    </row>
    <row r="10" spans="1:9" s="2" customFormat="1" hidden="1" x14ac:dyDescent="0.25">
      <c r="A10" t="s">
        <v>45</v>
      </c>
      <c r="B10" s="15">
        <v>0</v>
      </c>
      <c r="C10" s="48">
        <f>SUMIFS(Ecritures_1!N:N,Ecritures_1!A:A,A:A,Ecritures_1!F:F,"Recette")</f>
        <v>0</v>
      </c>
      <c r="D10" s="48">
        <f>SUMIFS(Ecritures_1!N:N,Ecritures_1!A:A,A:A,Ecritures_1!F:F,"Dépense")</f>
        <v>0</v>
      </c>
      <c r="E10" s="48">
        <f t="shared" si="0"/>
        <v>0</v>
      </c>
      <c r="F10" s="12"/>
      <c r="G10" s="21"/>
      <c r="H10" s="21"/>
      <c r="I10" s="21"/>
    </row>
    <row r="11" spans="1:9" s="2" customFormat="1" hidden="1" x14ac:dyDescent="0.25">
      <c r="A11" t="s">
        <v>46</v>
      </c>
      <c r="B11" s="15">
        <v>0</v>
      </c>
      <c r="C11" s="48">
        <f>SUMIFS(Ecritures_1!N:N,Ecritures_1!A:A,A:A,Ecritures_1!F:F,"Recette")</f>
        <v>0</v>
      </c>
      <c r="D11" s="48">
        <f>SUMIFS(Ecritures_1!N:N,Ecritures_1!A:A,A:A,Ecritures_1!F:F,"Dépense")</f>
        <v>0</v>
      </c>
      <c r="E11" s="48">
        <f t="shared" si="0"/>
        <v>0</v>
      </c>
      <c r="F11" s="12"/>
      <c r="G11" s="21"/>
      <c r="H11" s="21"/>
      <c r="I11" s="21"/>
    </row>
    <row r="12" spans="1:9" s="2" customFormat="1" ht="21.75" customHeight="1" x14ac:dyDescent="0.25">
      <c r="A12" s="21"/>
      <c r="B12" s="22"/>
      <c r="C12" s="22"/>
      <c r="D12" s="22"/>
      <c r="E12" s="22"/>
      <c r="F12" s="21"/>
      <c r="G12" s="21"/>
      <c r="H12" s="21"/>
      <c r="I12" s="21"/>
    </row>
    <row r="13" spans="1:9" s="2" customFormat="1" ht="213" customHeight="1" x14ac:dyDescent="0.25">
      <c r="A13" s="21"/>
      <c r="B13" s="22"/>
      <c r="C13" s="22"/>
      <c r="D13" s="22"/>
      <c r="E13" s="22"/>
      <c r="F13" s="21"/>
      <c r="G13" s="21"/>
      <c r="H13" s="21"/>
      <c r="I13" s="21"/>
    </row>
    <row r="14" spans="1:9" s="2" customFormat="1" ht="213" customHeight="1" x14ac:dyDescent="0.25">
      <c r="A14" s="21"/>
      <c r="B14" s="22"/>
      <c r="C14" s="22"/>
      <c r="D14" s="22"/>
      <c r="E14" s="22"/>
      <c r="F14" s="21"/>
      <c r="G14" s="21"/>
      <c r="H14" s="21"/>
      <c r="I14" s="21"/>
    </row>
    <row r="15" spans="1:9" s="2" customFormat="1" ht="213" customHeight="1" x14ac:dyDescent="0.25">
      <c r="A15" s="21"/>
      <c r="B15" s="22"/>
      <c r="C15" s="22"/>
      <c r="D15" s="22"/>
      <c r="E15" s="22"/>
      <c r="F15" s="21"/>
      <c r="G15" s="21"/>
      <c r="H15" s="21"/>
      <c r="I15" s="21"/>
    </row>
    <row r="16" spans="1:9" s="2" customFormat="1" ht="213" customHeight="1" x14ac:dyDescent="0.25">
      <c r="A16" s="21"/>
      <c r="B16" s="22"/>
      <c r="C16" s="22"/>
      <c r="D16" s="22"/>
      <c r="E16" s="22"/>
      <c r="F16" s="21"/>
      <c r="G16" s="21"/>
      <c r="H16" s="21"/>
      <c r="I16" s="21"/>
    </row>
    <row r="17" spans="1:9" s="2" customFormat="1" ht="213" customHeight="1" x14ac:dyDescent="0.25">
      <c r="A17" s="21"/>
      <c r="B17" s="22"/>
      <c r="C17" s="22"/>
      <c r="D17" s="22"/>
      <c r="E17" s="22"/>
      <c r="F17" s="21"/>
      <c r="G17" s="21"/>
      <c r="H17" s="21"/>
      <c r="I17" s="21"/>
    </row>
    <row r="18" spans="1:9" ht="213" customHeight="1" x14ac:dyDescent="0.25">
      <c r="A18" s="23"/>
      <c r="B18" s="22"/>
      <c r="C18" s="22"/>
      <c r="D18" s="22"/>
      <c r="E18" s="22"/>
      <c r="F18" s="23"/>
      <c r="G18" s="23"/>
      <c r="H18" s="23"/>
      <c r="I18" s="23"/>
    </row>
    <row r="19" spans="1:9" ht="213" customHeight="1" x14ac:dyDescent="0.25">
      <c r="A19" s="23"/>
      <c r="B19" s="22"/>
      <c r="C19" s="22"/>
      <c r="D19" s="22"/>
      <c r="E19" s="22"/>
      <c r="F19" s="23"/>
      <c r="G19" s="23"/>
      <c r="H19" s="23"/>
      <c r="I19" s="23"/>
    </row>
    <row r="20" spans="1:9" ht="213" customHeight="1" x14ac:dyDescent="0.25">
      <c r="A20" s="23"/>
      <c r="B20" s="22"/>
      <c r="C20" s="22"/>
      <c r="D20" s="22"/>
      <c r="E20" s="22"/>
      <c r="F20" s="23"/>
      <c r="G20" s="23"/>
      <c r="H20" s="23"/>
      <c r="I20" s="23"/>
    </row>
  </sheetData>
  <sheetProtection sheet="1" objects="1" scenarios="1" selectLockedCells="1" sort="0" autoFilter="0" pivotTables="0" selectUnlockedCells="1"/>
  <autoFilter ref="A4:F11">
    <filterColumn colId="0">
      <filters>
        <filter val="Hello - Compte courant"/>
        <filter val="Hello - Livret Epargne"/>
        <filter val="S.G. Compte courant"/>
        <filter val="S.G. Livret A"/>
      </filters>
    </filterColumn>
  </autoFilter>
  <sortState ref="A5:F12">
    <sortCondition ref="A10"/>
  </sortState>
  <pageMargins left="0.7" right="0.7" top="0.75" bottom="0.75" header="0.3" footer="0.3"/>
  <pageSetup paperSize="9" orientation="portrait" verticalDpi="4294967293" r:id="rId1"/>
  <ignoredErrors>
    <ignoredError sqref="B1:E1" emptyCellReference="1"/>
  </ignoredErrors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H21"/>
  <sheetViews>
    <sheetView workbookViewId="0">
      <pane ySplit="4" topLeftCell="A5" activePane="bottomLeft" state="frozen"/>
      <selection pane="bottomLeft" activeCell="A13" sqref="A13"/>
    </sheetView>
  </sheetViews>
  <sheetFormatPr baseColWidth="10" defaultRowHeight="15" x14ac:dyDescent="0.25"/>
  <cols>
    <col min="1" max="1" width="65.140625" customWidth="1"/>
    <col min="2" max="4" width="16.85546875" style="6" customWidth="1"/>
    <col min="5" max="5" width="49.5703125" customWidth="1"/>
    <col min="6" max="8" width="42" customWidth="1"/>
  </cols>
  <sheetData>
    <row r="1" spans="1:8" s="10" customFormat="1" ht="31.5" customHeight="1" x14ac:dyDescent="0.25">
      <c r="A1" s="28" t="str">
        <f>Titre_Classeur&amp;" - Catégories"</f>
        <v>Comptabilité familiale - Catégories</v>
      </c>
      <c r="B1" s="27">
        <f>SUBTOTAL(9,B4:B15)</f>
        <v>29779.59</v>
      </c>
      <c r="C1" s="27">
        <f>SUBTOTAL(9,C4:C15)</f>
        <v>-373.1</v>
      </c>
      <c r="D1" s="27">
        <f>SUBTOTAL(9,D4:D15)</f>
        <v>29406.489999999998</v>
      </c>
      <c r="E1" s="29"/>
      <c r="F1" s="30"/>
      <c r="G1" s="30"/>
      <c r="H1" s="30"/>
    </row>
    <row r="2" spans="1:8" s="1" customFormat="1" ht="39" customHeight="1" x14ac:dyDescent="0.4">
      <c r="A2" s="18"/>
      <c r="B2" s="19"/>
      <c r="C2" s="19"/>
      <c r="D2" s="19"/>
      <c r="E2" s="19"/>
      <c r="F2" s="17"/>
      <c r="G2" s="17"/>
      <c r="H2" s="17"/>
    </row>
    <row r="3" spans="1:8" s="1" customFormat="1" ht="9" customHeight="1" x14ac:dyDescent="0.25">
      <c r="A3" s="19"/>
      <c r="B3" s="20"/>
      <c r="C3" s="20"/>
      <c r="D3" s="20"/>
      <c r="E3" s="19"/>
      <c r="F3" s="17"/>
      <c r="G3" s="17"/>
      <c r="H3" s="17"/>
    </row>
    <row r="4" spans="1:8" s="4" customFormat="1" ht="38.25" customHeight="1" x14ac:dyDescent="0.25">
      <c r="A4" s="24" t="s">
        <v>10</v>
      </c>
      <c r="B4" s="25" t="s">
        <v>48</v>
      </c>
      <c r="C4" s="26" t="s">
        <v>49</v>
      </c>
      <c r="D4" s="26" t="s">
        <v>50</v>
      </c>
      <c r="E4" s="24" t="s">
        <v>8</v>
      </c>
      <c r="F4" s="16"/>
      <c r="G4" s="16"/>
      <c r="H4" s="16"/>
    </row>
    <row r="5" spans="1:8" s="2" customFormat="1" x14ac:dyDescent="0.25">
      <c r="A5" t="s">
        <v>52</v>
      </c>
      <c r="B5" s="48">
        <f>SUMIFS(Ecritures_1!N:N,Ecritures_1!O:O,A:A,Ecritures_1!F:F,"Recette")</f>
        <v>0</v>
      </c>
      <c r="C5" s="48">
        <f>SUMIFS(Ecritures_1!N:N,Ecritures_1!O:O,A:A,Ecritures_1!F:F,"Dépense")</f>
        <v>0</v>
      </c>
      <c r="D5" s="48">
        <f t="shared" ref="D5:D14" si="0">B5+C5</f>
        <v>0</v>
      </c>
      <c r="E5" s="12"/>
      <c r="F5" s="21"/>
      <c r="G5" s="21"/>
      <c r="H5" s="21"/>
    </row>
    <row r="6" spans="1:8" s="2" customFormat="1" x14ac:dyDescent="0.25">
      <c r="A6" t="s">
        <v>73</v>
      </c>
      <c r="B6" s="48">
        <f>SUMIFS(Ecritures_1!N:N,Ecritures_1!O:O,A:A,Ecritures_1!F:F,"Recette")</f>
        <v>0</v>
      </c>
      <c r="C6" s="48">
        <f>SUMIFS(Ecritures_1!N:N,Ecritures_1!O:O,A:A,Ecritures_1!F:F,"Dépense")</f>
        <v>-90</v>
      </c>
      <c r="D6" s="48">
        <f t="shared" si="0"/>
        <v>-90</v>
      </c>
      <c r="E6" s="12"/>
      <c r="F6" s="21"/>
      <c r="G6" s="21"/>
      <c r="H6" s="21"/>
    </row>
    <row r="7" spans="1:8" s="2" customFormat="1" x14ac:dyDescent="0.25">
      <c r="A7" t="s">
        <v>105</v>
      </c>
      <c r="B7" s="48">
        <f>SUMIFS(Ecritures_1!N:N,Ecritures_1!O:O,A:A,Ecritures_1!F:F,"Recette")</f>
        <v>0</v>
      </c>
      <c r="C7" s="48">
        <f>SUMIFS(Ecritures_1!N:N,Ecritures_1!O:O,A:A,Ecritures_1!F:F,"Dépense")</f>
        <v>0</v>
      </c>
      <c r="D7" s="48">
        <f t="shared" si="0"/>
        <v>0</v>
      </c>
      <c r="E7" s="12"/>
      <c r="F7" s="21"/>
      <c r="G7" s="21"/>
      <c r="H7" s="21"/>
    </row>
    <row r="8" spans="1:8" s="2" customFormat="1" x14ac:dyDescent="0.25">
      <c r="A8" t="s">
        <v>38</v>
      </c>
      <c r="B8" s="48">
        <f>SUMIFS(Ecritures_1!N:N,Ecritures_1!O:O,A:A,Ecritures_1!F:F,"Recette")</f>
        <v>0</v>
      </c>
      <c r="C8" s="48">
        <f>SUMIFS(Ecritures_1!N:N,Ecritures_1!O:O,A:A,Ecritures_1!F:F,"Dépense")</f>
        <v>-102.4</v>
      </c>
      <c r="D8" s="48">
        <f t="shared" si="0"/>
        <v>-102.4</v>
      </c>
      <c r="E8" s="12"/>
      <c r="F8" s="21"/>
      <c r="G8" s="21"/>
      <c r="H8" s="21"/>
    </row>
    <row r="9" spans="1:8" s="2" customFormat="1" x14ac:dyDescent="0.25">
      <c r="A9" t="s">
        <v>18</v>
      </c>
      <c r="B9" s="48">
        <f>SUMIFS(Ecritures_1!N:N,Ecritures_1!O:O,A:A,Ecritures_1!F:F,"Recette")</f>
        <v>0</v>
      </c>
      <c r="C9" s="48">
        <f>SUMIFS(Ecritures_1!N:N,Ecritures_1!O:O,A:A,Ecritures_1!F:F,"Dépense")</f>
        <v>0</v>
      </c>
      <c r="D9" s="48">
        <f t="shared" si="0"/>
        <v>0</v>
      </c>
      <c r="E9" s="12"/>
      <c r="F9" s="21"/>
      <c r="G9" s="21"/>
      <c r="H9" s="21"/>
    </row>
    <row r="10" spans="1:8" s="2" customFormat="1" x14ac:dyDescent="0.25">
      <c r="A10" t="s">
        <v>94</v>
      </c>
      <c r="B10" s="48">
        <f>SUMIFS(Ecritures_1!N:N,Ecritures_1!O:O,A:A,Ecritures_1!F:F,"Recette")</f>
        <v>0</v>
      </c>
      <c r="C10" s="48">
        <f>SUMIFS(Ecritures_1!N:N,Ecritures_1!O:O,A:A,Ecritures_1!F:F,"Dépense")</f>
        <v>0</v>
      </c>
      <c r="D10" s="48">
        <f t="shared" si="0"/>
        <v>0</v>
      </c>
      <c r="E10" s="12"/>
      <c r="F10" s="21"/>
      <c r="G10" s="21"/>
      <c r="H10" s="21"/>
    </row>
    <row r="11" spans="1:8" s="2" customFormat="1" x14ac:dyDescent="0.25">
      <c r="A11" t="s">
        <v>17</v>
      </c>
      <c r="B11" s="48">
        <f>SUMIFS(Ecritures_1!N:N,Ecritures_1!O:O,A:A,Ecritures_1!F:F,"Recette")</f>
        <v>29779.59</v>
      </c>
      <c r="C11" s="48">
        <f>SUMIFS(Ecritures_1!N:N,Ecritures_1!O:O,A:A,Ecritures_1!F:F,"Dépense")</f>
        <v>0</v>
      </c>
      <c r="D11" s="48">
        <f t="shared" si="0"/>
        <v>29779.59</v>
      </c>
      <c r="E11" s="12"/>
      <c r="F11" s="21"/>
      <c r="G11" s="21"/>
      <c r="H11" s="21"/>
    </row>
    <row r="12" spans="1:8" s="2" customFormat="1" x14ac:dyDescent="0.25">
      <c r="A12" t="s">
        <v>37</v>
      </c>
      <c r="B12" s="48">
        <f>SUMIFS(Ecritures_1!N:N,Ecritures_1!O:O,A:A,Ecritures_1!F:F,"Recette")</f>
        <v>0</v>
      </c>
      <c r="C12" s="48">
        <f>SUMIFS(Ecritures_1!N:N,Ecritures_1!O:O,A:A,Ecritures_1!F:F,"Dépense")</f>
        <v>0</v>
      </c>
      <c r="D12" s="48">
        <f t="shared" si="0"/>
        <v>0</v>
      </c>
      <c r="E12" s="12"/>
      <c r="F12" s="21"/>
      <c r="G12" s="21"/>
      <c r="H12" s="21"/>
    </row>
    <row r="13" spans="1:8" s="2" customFormat="1" x14ac:dyDescent="0.25">
      <c r="A13" t="s">
        <v>33</v>
      </c>
      <c r="B13" s="48">
        <f>SUMIFS(Ecritures_1!N:N,Ecritures_1!O:O,A:A,Ecritures_1!F:F,"Recette")</f>
        <v>0</v>
      </c>
      <c r="C13" s="48">
        <f>SUMIFS(Ecritures_1!N:N,Ecritures_1!O:O,A:A,Ecritures_1!F:F,"Dépense")</f>
        <v>-180.7</v>
      </c>
      <c r="D13" s="48">
        <f t="shared" si="0"/>
        <v>-180.7</v>
      </c>
      <c r="E13" s="12"/>
      <c r="F13" s="21"/>
      <c r="G13" s="21"/>
      <c r="H13" s="21"/>
    </row>
    <row r="14" spans="1:8" s="2" customFormat="1" x14ac:dyDescent="0.25">
      <c r="A14" t="s">
        <v>57</v>
      </c>
      <c r="B14" s="48">
        <f>SUMIFS(Ecritures_1!N:N,Ecritures_1!O:O,A:A,Ecritures_1!F:F,"Recette")</f>
        <v>0</v>
      </c>
      <c r="C14" s="48">
        <f>SUMIFS(Ecritures_1!N:N,Ecritures_1!O:O,A:A,Ecritures_1!F:F,"Dépense")</f>
        <v>0</v>
      </c>
      <c r="D14" s="48">
        <f t="shared" si="0"/>
        <v>0</v>
      </c>
      <c r="E14" s="12"/>
      <c r="F14" s="21"/>
      <c r="G14" s="21"/>
      <c r="H14" s="21"/>
    </row>
    <row r="15" spans="1:8" s="2" customFormat="1" ht="24.75" customHeight="1" x14ac:dyDescent="0.25">
      <c r="A15" s="21"/>
      <c r="B15" s="22"/>
      <c r="C15" s="22"/>
      <c r="D15" s="22"/>
      <c r="E15" s="21"/>
      <c r="F15" s="21"/>
      <c r="G15" s="21"/>
      <c r="H15" s="21"/>
    </row>
    <row r="16" spans="1:8" s="2" customFormat="1" ht="213" customHeight="1" x14ac:dyDescent="0.25">
      <c r="A16" s="21"/>
      <c r="B16" s="22"/>
      <c r="C16" s="22"/>
      <c r="D16" s="22"/>
      <c r="E16" s="21"/>
      <c r="F16" s="21"/>
      <c r="G16" s="21"/>
      <c r="H16" s="21"/>
    </row>
    <row r="17" spans="1:8" s="2" customFormat="1" ht="213" customHeight="1" x14ac:dyDescent="0.25">
      <c r="A17" s="21"/>
      <c r="B17" s="22"/>
      <c r="C17" s="22"/>
      <c r="D17" s="22"/>
      <c r="E17" s="21"/>
      <c r="F17" s="21"/>
      <c r="G17" s="21"/>
      <c r="H17" s="21"/>
    </row>
    <row r="18" spans="1:8" s="2" customFormat="1" ht="213" customHeight="1" x14ac:dyDescent="0.25">
      <c r="A18" s="21"/>
      <c r="B18" s="22"/>
      <c r="C18" s="22"/>
      <c r="D18" s="22"/>
      <c r="E18" s="21"/>
      <c r="F18" s="21"/>
      <c r="G18" s="21"/>
      <c r="H18" s="21"/>
    </row>
    <row r="19" spans="1:8" ht="213" customHeight="1" x14ac:dyDescent="0.25">
      <c r="A19" s="23"/>
      <c r="B19" s="22"/>
      <c r="C19" s="22"/>
      <c r="D19" s="22"/>
      <c r="E19" s="23"/>
      <c r="F19" s="23"/>
      <c r="G19" s="23"/>
      <c r="H19" s="23"/>
    </row>
    <row r="20" spans="1:8" ht="213" customHeight="1" x14ac:dyDescent="0.25">
      <c r="A20" s="23"/>
      <c r="B20" s="22"/>
      <c r="C20" s="22"/>
      <c r="D20" s="22"/>
      <c r="E20" s="23"/>
      <c r="F20" s="23"/>
      <c r="G20" s="23"/>
      <c r="H20" s="23"/>
    </row>
    <row r="21" spans="1:8" ht="213" customHeight="1" x14ac:dyDescent="0.25">
      <c r="A21" s="23"/>
      <c r="B21" s="22"/>
      <c r="C21" s="22"/>
      <c r="D21" s="22"/>
      <c r="E21" s="23"/>
      <c r="F21" s="23"/>
      <c r="G21" s="23"/>
      <c r="H21" s="23"/>
    </row>
  </sheetData>
  <sheetProtection sheet="1" objects="1" scenarios="1" sort="0" autoFilter="0" pivotTables="0"/>
  <autoFilter ref="A4:E14"/>
  <sortState ref="A5:E15">
    <sortCondition ref="A5"/>
  </sortState>
  <dataValidations count="1">
    <dataValidation type="list" showInputMessage="1" showErrorMessage="1" errorTitle="Choisir dans la liste" error="Choisir dans la liste !" sqref="B16:D18">
      <formula1>Liste_Catégories</formula1>
    </dataValidation>
  </dataValidations>
  <pageMargins left="0.7" right="0.7" top="0.75" bottom="0.75" header="0.3" footer="0.3"/>
  <pageSetup paperSize="0" orientation="portrait" horizontalDpi="0" verticalDpi="0" copies="0"/>
  <ignoredErrors>
    <ignoredError sqref="B1:D1" emptyCellReference="1"/>
  </ignoredErrors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H39"/>
  <sheetViews>
    <sheetView workbookViewId="0">
      <pane ySplit="4" topLeftCell="A5" activePane="bottomLeft" state="frozen"/>
      <selection activeCell="C2" sqref="C2"/>
      <selection pane="bottomLeft" activeCell="A6" sqref="A6"/>
    </sheetView>
  </sheetViews>
  <sheetFormatPr baseColWidth="10" defaultRowHeight="15" x14ac:dyDescent="0.25"/>
  <cols>
    <col min="1" max="1" width="52" customWidth="1"/>
    <col min="2" max="2" width="22" style="44" customWidth="1"/>
    <col min="3" max="4" width="16.85546875" style="6" customWidth="1"/>
    <col min="5" max="5" width="23.140625" customWidth="1"/>
    <col min="6" max="6" width="49.5703125" customWidth="1"/>
    <col min="7" max="8" width="42" customWidth="1"/>
  </cols>
  <sheetData>
    <row r="1" spans="1:8" s="10" customFormat="1" ht="31.5" customHeight="1" x14ac:dyDescent="0.25">
      <c r="A1" s="28" t="str">
        <f>Titre_Classeur&amp;" - Rubriques"</f>
        <v>Comptabilité familiale - Rubriques</v>
      </c>
      <c r="B1" s="39"/>
      <c r="C1" s="27">
        <f>SUBTOTAL(9,C4:C27)</f>
        <v>29779.59</v>
      </c>
      <c r="D1" s="27">
        <f>SUBTOTAL(9,D4:D27)</f>
        <v>-373.1</v>
      </c>
      <c r="E1" s="27">
        <f>SUBTOTAL(9,E4:E27)</f>
        <v>29406.49</v>
      </c>
      <c r="F1" s="29"/>
      <c r="G1" s="30"/>
      <c r="H1" s="30"/>
    </row>
    <row r="2" spans="1:8" s="1" customFormat="1" ht="39" customHeight="1" x14ac:dyDescent="0.4">
      <c r="A2" s="18"/>
      <c r="B2" s="40"/>
      <c r="C2" s="19"/>
      <c r="D2" s="19"/>
      <c r="E2" s="19"/>
      <c r="F2" s="19"/>
      <c r="G2" s="17"/>
      <c r="H2" s="17"/>
    </row>
    <row r="3" spans="1:8" s="1" customFormat="1" ht="9" customHeight="1" x14ac:dyDescent="0.25">
      <c r="A3" s="19"/>
      <c r="B3" s="41"/>
      <c r="C3" s="20"/>
      <c r="D3" s="20"/>
      <c r="E3" s="19"/>
      <c r="F3" s="19"/>
      <c r="G3" s="17"/>
      <c r="H3" s="17"/>
    </row>
    <row r="4" spans="1:8" s="115" customFormat="1" ht="38.25" customHeight="1" x14ac:dyDescent="0.25">
      <c r="A4" s="112" t="s">
        <v>2</v>
      </c>
      <c r="B4" s="113" t="s">
        <v>10</v>
      </c>
      <c r="C4" s="111" t="s">
        <v>48</v>
      </c>
      <c r="D4" s="111" t="s">
        <v>49</v>
      </c>
      <c r="E4" s="112" t="s">
        <v>50</v>
      </c>
      <c r="F4" s="112" t="s">
        <v>8</v>
      </c>
      <c r="G4" s="114"/>
      <c r="H4" s="114"/>
    </row>
    <row r="5" spans="1:8" s="2" customFormat="1" x14ac:dyDescent="0.25">
      <c r="A5" t="s">
        <v>11</v>
      </c>
      <c r="B5" s="42" t="s">
        <v>38</v>
      </c>
      <c r="C5" s="48">
        <f>SUMIFS(Ecritures_1!N:N,Ecritures_1!D:D,A:A,Ecritures_1!F:F,"Recette")</f>
        <v>0</v>
      </c>
      <c r="D5" s="48">
        <f>SUMIFS(Ecritures_1!N:N,Ecritures_1!D:D,A:A,Ecritures_1!F:F,"Dépense")</f>
        <v>0</v>
      </c>
      <c r="E5" s="48">
        <f t="shared" ref="E5:E26" si="0">C5+D5</f>
        <v>0</v>
      </c>
      <c r="F5" s="12"/>
      <c r="G5" s="21"/>
      <c r="H5" s="21"/>
    </row>
    <row r="6" spans="1:8" s="2" customFormat="1" x14ac:dyDescent="0.25">
      <c r="A6" t="s">
        <v>102</v>
      </c>
      <c r="B6" s="42" t="s">
        <v>94</v>
      </c>
      <c r="C6" s="48">
        <f>SUMIFS(Ecritures_1!N:N,Ecritures_1!D:D,A:A,Ecritures_1!F:F,"Recette")</f>
        <v>0</v>
      </c>
      <c r="D6" s="48">
        <f>SUMIFS(Ecritures_1!N:N,Ecritures_1!D:D,A:A,Ecritures_1!F:F,"Dépense")</f>
        <v>0</v>
      </c>
      <c r="E6" s="48">
        <f t="shared" si="0"/>
        <v>0</v>
      </c>
      <c r="F6" s="12"/>
      <c r="G6" s="21"/>
      <c r="H6" s="21"/>
    </row>
    <row r="7" spans="1:8" s="2" customFormat="1" x14ac:dyDescent="0.25">
      <c r="A7" t="s">
        <v>19</v>
      </c>
      <c r="B7" s="42" t="s">
        <v>33</v>
      </c>
      <c r="C7" s="48">
        <f>SUMIFS(Ecritures_1!N:N,Ecritures_1!D:D,A:A,Ecritures_1!F:F,"Recette")</f>
        <v>0</v>
      </c>
      <c r="D7" s="48">
        <f>SUMIFS(Ecritures_1!N:N,Ecritures_1!D:D,A:A,Ecritures_1!F:F,"Dépense")</f>
        <v>-54</v>
      </c>
      <c r="E7" s="48">
        <f t="shared" si="0"/>
        <v>-54</v>
      </c>
      <c r="F7" s="12"/>
      <c r="G7" s="21"/>
      <c r="H7" s="21"/>
    </row>
    <row r="8" spans="1:8" s="2" customFormat="1" x14ac:dyDescent="0.25">
      <c r="A8" t="s">
        <v>96</v>
      </c>
      <c r="B8" s="42" t="s">
        <v>94</v>
      </c>
      <c r="C8" s="48">
        <f>SUMIFS(Ecritures_1!N:N,Ecritures_1!D:D,A:A,Ecritures_1!F:F,"Recette")</f>
        <v>0</v>
      </c>
      <c r="D8" s="48">
        <f>SUMIFS(Ecritures_1!N:N,Ecritures_1!D:D,A:A,Ecritures_1!F:F,"Dépense")</f>
        <v>0</v>
      </c>
      <c r="E8" s="48">
        <f t="shared" si="0"/>
        <v>0</v>
      </c>
      <c r="F8" s="12"/>
      <c r="G8" s="21"/>
      <c r="H8" s="21"/>
    </row>
    <row r="9" spans="1:8" s="2" customFormat="1" x14ac:dyDescent="0.25">
      <c r="A9" t="s">
        <v>106</v>
      </c>
      <c r="B9" s="42" t="s">
        <v>38</v>
      </c>
      <c r="C9" s="48">
        <f>SUMIFS(Ecritures_1!N:N,Ecritures_1!D:D,A:A,Ecritures_1!F:F,"Recette")</f>
        <v>0</v>
      </c>
      <c r="D9" s="48">
        <f>SUMIFS(Ecritures_1!N:N,Ecritures_1!D:D,A:A,Ecritures_1!F:F,"Dépense")</f>
        <v>0</v>
      </c>
      <c r="E9" s="48">
        <f t="shared" si="0"/>
        <v>0</v>
      </c>
      <c r="F9" s="12"/>
      <c r="G9" s="21"/>
      <c r="H9" s="21"/>
    </row>
    <row r="10" spans="1:8" s="2" customFormat="1" x14ac:dyDescent="0.25">
      <c r="A10" t="s">
        <v>100</v>
      </c>
      <c r="B10" s="42" t="s">
        <v>33</v>
      </c>
      <c r="C10" s="48">
        <f>SUMIFS(Ecritures_1!N:N,Ecritures_1!D:D,A:A,Ecritures_1!F:F,"Recette")</f>
        <v>0</v>
      </c>
      <c r="D10" s="48">
        <f>SUMIFS(Ecritures_1!N:N,Ecritures_1!D:D,A:A,Ecritures_1!F:F,"Dépense")</f>
        <v>-126.69999999999999</v>
      </c>
      <c r="E10" s="48">
        <f t="shared" si="0"/>
        <v>-126.69999999999999</v>
      </c>
      <c r="F10" s="12"/>
      <c r="G10" s="21"/>
      <c r="H10" s="21"/>
    </row>
    <row r="11" spans="1:8" s="2" customFormat="1" x14ac:dyDescent="0.25">
      <c r="A11" t="s">
        <v>31</v>
      </c>
      <c r="B11" s="42" t="s">
        <v>38</v>
      </c>
      <c r="C11" s="48">
        <f>SUMIFS(Ecritures_1!N:N,Ecritures_1!D:D,A:A,Ecritures_1!F:F,"Recette")</f>
        <v>0</v>
      </c>
      <c r="D11" s="48">
        <f>SUMIFS(Ecritures_1!N:N,Ecritures_1!D:D,A:A,Ecritures_1!F:F,"Dépense")</f>
        <v>0</v>
      </c>
      <c r="E11" s="48">
        <f t="shared" si="0"/>
        <v>0</v>
      </c>
      <c r="F11" s="12"/>
      <c r="G11" s="21"/>
      <c r="H11" s="21"/>
    </row>
    <row r="12" spans="1:8" s="2" customFormat="1" x14ac:dyDescent="0.25">
      <c r="A12" t="s">
        <v>95</v>
      </c>
      <c r="B12" s="42" t="s">
        <v>94</v>
      </c>
      <c r="C12" s="48">
        <f>SUMIFS(Ecritures_1!N:N,Ecritures_1!D:D,A:A,Ecritures_1!F:F,"Recette")</f>
        <v>0</v>
      </c>
      <c r="D12" s="48">
        <f>SUMIFS(Ecritures_1!N:N,Ecritures_1!D:D,A:A,Ecritures_1!F:F,"Dépense")</f>
        <v>0</v>
      </c>
      <c r="E12" s="48">
        <f t="shared" si="0"/>
        <v>0</v>
      </c>
      <c r="F12" s="12"/>
      <c r="G12" s="21"/>
      <c r="H12" s="21"/>
    </row>
    <row r="13" spans="1:8" s="2" customFormat="1" x14ac:dyDescent="0.25">
      <c r="A13" t="s">
        <v>16</v>
      </c>
      <c r="B13" s="42" t="s">
        <v>94</v>
      </c>
      <c r="C13" s="48">
        <f>SUMIFS(Ecritures_1!N:N,Ecritures_1!D:D,A:A,Ecritures_1!F:F,"Recette")</f>
        <v>0</v>
      </c>
      <c r="D13" s="48">
        <f>SUMIFS(Ecritures_1!N:N,Ecritures_1!D:D,A:A,Ecritures_1!F:F,"Dépense")</f>
        <v>0</v>
      </c>
      <c r="E13" s="48">
        <f t="shared" si="0"/>
        <v>0</v>
      </c>
      <c r="F13" s="12"/>
      <c r="G13" s="21"/>
      <c r="H13" s="21"/>
    </row>
    <row r="14" spans="1:8" s="2" customFormat="1" x14ac:dyDescent="0.25">
      <c r="A14" t="s">
        <v>97</v>
      </c>
      <c r="B14" s="42" t="s">
        <v>94</v>
      </c>
      <c r="C14" s="48">
        <f>SUMIFS(Ecritures_1!N:N,Ecritures_1!D:D,A:A,Ecritures_1!F:F,"Recette")</f>
        <v>0</v>
      </c>
      <c r="D14" s="48">
        <f>SUMIFS(Ecritures_1!N:N,Ecritures_1!D:D,A:A,Ecritures_1!F:F,"Dépense")</f>
        <v>0</v>
      </c>
      <c r="E14" s="48">
        <f t="shared" si="0"/>
        <v>0</v>
      </c>
      <c r="F14" s="12"/>
      <c r="G14" s="21"/>
      <c r="H14" s="21"/>
    </row>
    <row r="15" spans="1:8" s="2" customFormat="1" x14ac:dyDescent="0.25">
      <c r="A15" t="s">
        <v>14</v>
      </c>
      <c r="B15" s="42" t="s">
        <v>94</v>
      </c>
      <c r="C15" s="48">
        <f>SUMIFS(Ecritures_1!N:N,Ecritures_1!D:D,A:A,Ecritures_1!F:F,"Recette")</f>
        <v>0</v>
      </c>
      <c r="D15" s="48">
        <f>SUMIFS(Ecritures_1!N:N,Ecritures_1!D:D,A:A,Ecritures_1!F:F,"Dépense")</f>
        <v>0</v>
      </c>
      <c r="E15" s="48">
        <f t="shared" si="0"/>
        <v>0</v>
      </c>
      <c r="F15" s="12"/>
      <c r="G15" s="21"/>
      <c r="H15" s="21"/>
    </row>
    <row r="16" spans="1:8" s="2" customFormat="1" x14ac:dyDescent="0.25">
      <c r="A16" t="s">
        <v>20</v>
      </c>
      <c r="B16" s="42" t="s">
        <v>73</v>
      </c>
      <c r="C16" s="48">
        <f>SUMIFS(Ecritures_1!N:N,Ecritures_1!D:D,A:A,Ecritures_1!F:F,"Recette")</f>
        <v>0</v>
      </c>
      <c r="D16" s="48">
        <f>SUMIFS(Ecritures_1!N:N,Ecritures_1!D:D,A:A,Ecritures_1!F:F,"Dépense")</f>
        <v>-90</v>
      </c>
      <c r="E16" s="48">
        <f t="shared" si="0"/>
        <v>-90</v>
      </c>
      <c r="F16" s="12"/>
      <c r="G16" s="21"/>
      <c r="H16" s="21"/>
    </row>
    <row r="17" spans="1:8" s="2" customFormat="1" x14ac:dyDescent="0.25">
      <c r="A17" t="s">
        <v>63</v>
      </c>
      <c r="B17" s="42" t="s">
        <v>17</v>
      </c>
      <c r="C17" s="48">
        <f>SUMIFS(Ecritures_1!N:N,Ecritures_1!D:D,A:A,Ecritures_1!F:F,"Recette")</f>
        <v>170.01</v>
      </c>
      <c r="D17" s="48">
        <f>SUMIFS(Ecritures_1!N:N,Ecritures_1!D:D,A:A,Ecritures_1!F:F,"Dépense")</f>
        <v>0</v>
      </c>
      <c r="E17" s="48">
        <f t="shared" si="0"/>
        <v>170.01</v>
      </c>
      <c r="F17" s="12"/>
      <c r="G17" s="21"/>
      <c r="H17" s="21"/>
    </row>
    <row r="18" spans="1:8" s="2" customFormat="1" x14ac:dyDescent="0.25">
      <c r="A18" t="s">
        <v>40</v>
      </c>
      <c r="B18" s="42" t="s">
        <v>17</v>
      </c>
      <c r="C18" s="48">
        <f>SUMIFS(Ecritures_1!N:N,Ecritures_1!D:D,A:A,Ecritures_1!F:F,"Recette")</f>
        <v>28109.58</v>
      </c>
      <c r="D18" s="48">
        <f>SUMIFS(Ecritures_1!N:N,Ecritures_1!D:D,A:A,Ecritures_1!F:F,"Dépense")</f>
        <v>0</v>
      </c>
      <c r="E18" s="48">
        <f t="shared" si="0"/>
        <v>28109.58</v>
      </c>
      <c r="F18" s="12"/>
      <c r="G18" s="21"/>
      <c r="H18" s="21"/>
    </row>
    <row r="19" spans="1:8" s="2" customFormat="1" x14ac:dyDescent="0.25">
      <c r="A19" t="s">
        <v>21</v>
      </c>
      <c r="B19" s="42" t="s">
        <v>33</v>
      </c>
      <c r="C19" s="48">
        <f>SUMIFS(Ecritures_1!N:N,Ecritures_1!D:D,A:A,Ecritures_1!F:F,"Recette")</f>
        <v>0</v>
      </c>
      <c r="D19" s="48">
        <f>SUMIFS(Ecritures_1!N:N,Ecritures_1!D:D,A:A,Ecritures_1!F:F,"Dépense")</f>
        <v>0</v>
      </c>
      <c r="E19" s="48">
        <f t="shared" si="0"/>
        <v>0</v>
      </c>
      <c r="F19" s="12"/>
      <c r="G19" s="21"/>
      <c r="H19" s="21"/>
    </row>
    <row r="20" spans="1:8" s="2" customFormat="1" x14ac:dyDescent="0.25">
      <c r="A20" t="s">
        <v>13</v>
      </c>
      <c r="B20" s="42" t="s">
        <v>18</v>
      </c>
      <c r="C20" s="48">
        <f>SUMIFS(Ecritures_1!N:N,Ecritures_1!D:D,A:A,Ecritures_1!F:F,"Recette")</f>
        <v>0</v>
      </c>
      <c r="D20" s="48">
        <f>SUMIFS(Ecritures_1!N:N,Ecritures_1!D:D,A:A,Ecritures_1!F:F,"Dépense")</f>
        <v>0</v>
      </c>
      <c r="E20" s="48">
        <f t="shared" si="0"/>
        <v>0</v>
      </c>
      <c r="F20" s="12"/>
      <c r="G20" s="21"/>
      <c r="H20" s="21"/>
    </row>
    <row r="21" spans="1:8" s="2" customFormat="1" x14ac:dyDescent="0.25">
      <c r="A21" t="s">
        <v>12</v>
      </c>
      <c r="B21" s="42" t="s">
        <v>17</v>
      </c>
      <c r="C21" s="48">
        <f>SUMIFS(Ecritures_1!N:N,Ecritures_1!D:D,A:A,Ecritures_1!F:F,"Recette")</f>
        <v>1500</v>
      </c>
      <c r="D21" s="48">
        <f>SUMIFS(Ecritures_1!N:N,Ecritures_1!D:D,A:A,Ecritures_1!F:F,"Dépense")</f>
        <v>0</v>
      </c>
      <c r="E21" s="48">
        <f t="shared" si="0"/>
        <v>1500</v>
      </c>
      <c r="F21" s="12"/>
      <c r="G21" s="21"/>
      <c r="H21" s="21"/>
    </row>
    <row r="22" spans="1:8" s="2" customFormat="1" x14ac:dyDescent="0.25">
      <c r="A22" t="s">
        <v>103</v>
      </c>
      <c r="B22" s="42" t="s">
        <v>73</v>
      </c>
      <c r="C22" s="48">
        <f>SUMIFS(Ecritures_1!N:N,Ecritures_1!D:D,A:A,Ecritures_1!F:F,"Recette")</f>
        <v>0</v>
      </c>
      <c r="D22" s="48">
        <f>SUMIFS(Ecritures_1!N:N,Ecritures_1!D:D,A:A,Ecritures_1!F:F,"Dépense")</f>
        <v>0</v>
      </c>
      <c r="E22" s="48">
        <f t="shared" si="0"/>
        <v>0</v>
      </c>
      <c r="F22" s="12"/>
      <c r="G22" s="21"/>
      <c r="H22" s="21"/>
    </row>
    <row r="23" spans="1:8" s="2" customFormat="1" x14ac:dyDescent="0.25">
      <c r="A23" t="s">
        <v>89</v>
      </c>
      <c r="B23" s="42" t="s">
        <v>38</v>
      </c>
      <c r="C23" s="48">
        <f>SUMIFS(Ecritures_1!N:N,Ecritures_1!D:D,A:A,Ecritures_1!F:F,"Recette")</f>
        <v>0</v>
      </c>
      <c r="D23" s="48">
        <f>SUMIFS(Ecritures_1!N:N,Ecritures_1!D:D,A:A,Ecritures_1!F:F,"Dépense")</f>
        <v>-102.4</v>
      </c>
      <c r="E23" s="48">
        <f t="shared" si="0"/>
        <v>-102.4</v>
      </c>
      <c r="F23" s="12"/>
      <c r="G23" s="21"/>
      <c r="H23" s="21"/>
    </row>
    <row r="24" spans="1:8" s="2" customFormat="1" x14ac:dyDescent="0.25">
      <c r="A24" t="s">
        <v>15</v>
      </c>
      <c r="B24" s="42" t="s">
        <v>73</v>
      </c>
      <c r="C24" s="48">
        <f>SUMIFS(Ecritures_1!N:N,Ecritures_1!D:D,A:A,Ecritures_1!F:F,"Recette")</f>
        <v>0</v>
      </c>
      <c r="D24" s="48">
        <f>SUMIFS(Ecritures_1!N:N,Ecritures_1!D:D,A:A,Ecritures_1!F:F,"Dépense")</f>
        <v>0</v>
      </c>
      <c r="E24" s="48">
        <f t="shared" si="0"/>
        <v>0</v>
      </c>
      <c r="F24" s="12"/>
      <c r="G24" s="21"/>
      <c r="H24" s="21"/>
    </row>
    <row r="25" spans="1:8" s="2" customFormat="1" x14ac:dyDescent="0.25">
      <c r="A25" t="s">
        <v>104</v>
      </c>
      <c r="B25" s="42" t="s">
        <v>73</v>
      </c>
      <c r="C25" s="48">
        <f>SUMIFS(Ecritures_1!N:N,Ecritures_1!D:D,A:A,Ecritures_1!F:F,"Recette")</f>
        <v>0</v>
      </c>
      <c r="D25" s="48">
        <f>SUMIFS(Ecritures_1!N:N,Ecritures_1!D:D,A:A,Ecritures_1!F:F,"Dépense")</f>
        <v>0</v>
      </c>
      <c r="E25" s="48">
        <f t="shared" si="0"/>
        <v>0</v>
      </c>
      <c r="F25" s="12"/>
      <c r="G25" s="21"/>
      <c r="H25" s="21"/>
    </row>
    <row r="26" spans="1:8" s="2" customFormat="1" x14ac:dyDescent="0.25">
      <c r="A26" t="s">
        <v>25</v>
      </c>
      <c r="B26" s="42" t="s">
        <v>52</v>
      </c>
      <c r="C26" s="48">
        <f>SUMIFS(Ecritures_1!N:N,Ecritures_1!D:D,A:A,Ecritures_1!F:F,"Recette")</f>
        <v>0</v>
      </c>
      <c r="D26" s="48">
        <f>SUMIFS(Ecritures_1!N:N,Ecritures_1!D:D,A:A,Ecritures_1!F:F,"Dépense")</f>
        <v>0</v>
      </c>
      <c r="E26" s="48">
        <f t="shared" si="0"/>
        <v>0</v>
      </c>
      <c r="F26" s="12"/>
      <c r="G26" s="21"/>
      <c r="H26" s="21"/>
    </row>
    <row r="27" spans="1:8" ht="24" customHeight="1" x14ac:dyDescent="0.25">
      <c r="A27" s="23"/>
      <c r="B27" s="43"/>
      <c r="C27" s="22"/>
      <c r="D27" s="22"/>
      <c r="E27" s="23"/>
      <c r="F27" s="23"/>
      <c r="G27" s="23"/>
      <c r="H27" s="23"/>
    </row>
    <row r="28" spans="1:8" ht="294" customHeight="1" x14ac:dyDescent="0.25">
      <c r="A28" s="23"/>
      <c r="B28" s="43"/>
      <c r="C28" s="22"/>
      <c r="D28" s="22"/>
      <c r="E28" s="23"/>
      <c r="F28" s="23"/>
      <c r="G28" s="23"/>
      <c r="H28" s="23"/>
    </row>
    <row r="29" spans="1:8" ht="213" customHeight="1" x14ac:dyDescent="0.25">
      <c r="A29" s="23"/>
      <c r="B29" s="43"/>
      <c r="C29" s="22"/>
      <c r="D29" s="22"/>
      <c r="E29" s="23"/>
      <c r="F29" s="23"/>
      <c r="G29" s="23"/>
      <c r="H29" s="23"/>
    </row>
    <row r="30" spans="1:8" ht="213" customHeight="1" x14ac:dyDescent="0.25">
      <c r="A30" s="23"/>
      <c r="B30" s="43"/>
      <c r="C30" s="22"/>
      <c r="D30" s="22"/>
      <c r="E30" s="23"/>
      <c r="F30" s="23"/>
      <c r="G30" s="23"/>
      <c r="H30" s="23"/>
    </row>
    <row r="31" spans="1:8" ht="213" customHeight="1" x14ac:dyDescent="0.25">
      <c r="A31" s="23"/>
      <c r="B31" s="43"/>
      <c r="C31" s="22"/>
      <c r="D31" s="22"/>
      <c r="E31" s="23"/>
      <c r="F31" s="23"/>
      <c r="G31" s="23"/>
      <c r="H31" s="23"/>
    </row>
    <row r="32" spans="1:8" ht="213" customHeight="1" x14ac:dyDescent="0.25">
      <c r="A32" s="23"/>
      <c r="B32" s="43"/>
      <c r="C32" s="22"/>
      <c r="D32" s="22"/>
      <c r="E32" s="23"/>
      <c r="F32" s="23"/>
      <c r="G32" s="23"/>
      <c r="H32" s="23"/>
    </row>
    <row r="33" spans="1:8" ht="213" customHeight="1" x14ac:dyDescent="0.25">
      <c r="A33" s="23"/>
      <c r="B33" s="43"/>
      <c r="C33" s="22"/>
      <c r="D33" s="22"/>
      <c r="E33" s="23"/>
      <c r="F33" s="23"/>
      <c r="G33" s="23"/>
      <c r="H33" s="23"/>
    </row>
    <row r="34" spans="1:8" ht="213" customHeight="1" x14ac:dyDescent="0.25">
      <c r="A34" s="23"/>
      <c r="B34" s="43"/>
      <c r="C34" s="22"/>
      <c r="D34" s="22"/>
      <c r="E34" s="23"/>
      <c r="F34" s="23"/>
      <c r="G34" s="23"/>
      <c r="H34" s="23"/>
    </row>
    <row r="35" spans="1:8" ht="213" customHeight="1" x14ac:dyDescent="0.25">
      <c r="A35" s="23"/>
      <c r="B35" s="43"/>
      <c r="C35" s="22"/>
      <c r="D35" s="22"/>
      <c r="E35" s="23"/>
      <c r="F35" s="23"/>
      <c r="G35" s="23"/>
      <c r="H35" s="23"/>
    </row>
    <row r="36" spans="1:8" ht="213" customHeight="1" x14ac:dyDescent="0.25">
      <c r="A36" s="23"/>
      <c r="B36" s="43"/>
      <c r="C36" s="22"/>
      <c r="D36" s="22"/>
      <c r="E36" s="23"/>
      <c r="F36" s="23"/>
      <c r="G36" s="23"/>
      <c r="H36" s="23"/>
    </row>
    <row r="37" spans="1:8" ht="213" customHeight="1" x14ac:dyDescent="0.25">
      <c r="A37" s="23"/>
      <c r="B37" s="43"/>
      <c r="C37" s="22"/>
      <c r="D37" s="22"/>
      <c r="E37" s="23"/>
      <c r="F37" s="23"/>
      <c r="G37" s="23"/>
      <c r="H37" s="23"/>
    </row>
    <row r="38" spans="1:8" ht="213" customHeight="1" x14ac:dyDescent="0.25">
      <c r="A38" s="23"/>
      <c r="B38" s="43"/>
      <c r="C38" s="22"/>
      <c r="D38" s="22"/>
      <c r="E38" s="23"/>
      <c r="F38" s="23"/>
      <c r="G38" s="23"/>
      <c r="H38" s="23"/>
    </row>
    <row r="39" spans="1:8" ht="213" customHeight="1" x14ac:dyDescent="0.25">
      <c r="A39" s="23"/>
      <c r="B39" s="43"/>
      <c r="C39" s="22"/>
      <c r="D39" s="22"/>
      <c r="E39" s="23"/>
      <c r="F39" s="23"/>
      <c r="G39" s="23"/>
      <c r="H39" s="23"/>
    </row>
  </sheetData>
  <sheetProtection sort="0" autoFilter="0" pivotTables="0"/>
  <autoFilter ref="A4:F26"/>
  <sortState ref="A5:F27">
    <sortCondition ref="A5"/>
  </sortState>
  <conditionalFormatting sqref="B4 B16:B27">
    <cfRule type="expression" dxfId="26" priority="13">
      <formula>AND(ISERROR(VLOOKUP(B4,Liste_Catégories,1,FALSE)),LEN(B4)&gt;0)</formula>
    </cfRule>
  </conditionalFormatting>
  <conditionalFormatting sqref="B15">
    <cfRule type="expression" dxfId="25" priority="12">
      <formula>AND(ISERROR(VLOOKUP(B15,Liste_Catégories,1,FALSE)),LEN(B15)&gt;0)</formula>
    </cfRule>
  </conditionalFormatting>
  <conditionalFormatting sqref="B14">
    <cfRule type="expression" dxfId="24" priority="11">
      <formula>AND(ISERROR(VLOOKUP(B14,Liste_Catégories,1,FALSE)),LEN(B14)&gt;0)</formula>
    </cfRule>
  </conditionalFormatting>
  <conditionalFormatting sqref="B13">
    <cfRule type="expression" dxfId="23" priority="10">
      <formula>AND(ISERROR(VLOOKUP(B13,Liste_Catégories,1,FALSE)),LEN(B13)&gt;0)</formula>
    </cfRule>
  </conditionalFormatting>
  <conditionalFormatting sqref="B12">
    <cfRule type="expression" dxfId="22" priority="8">
      <formula>AND(ISERROR(VLOOKUP(B12,Liste_Catégories,1,FALSE)),LEN(B12)&gt;0)</formula>
    </cfRule>
  </conditionalFormatting>
  <conditionalFormatting sqref="B11">
    <cfRule type="expression" dxfId="21" priority="7">
      <formula>AND(ISERROR(VLOOKUP(B11,Liste_Catégories,1,FALSE)),LEN(B11)&gt;0)</formula>
    </cfRule>
  </conditionalFormatting>
  <conditionalFormatting sqref="B10">
    <cfRule type="expression" dxfId="20" priority="6">
      <formula>AND(ISERROR(VLOOKUP(B10,Liste_Catégories,1,FALSE)),LEN(B10)&gt;0)</formula>
    </cfRule>
  </conditionalFormatting>
  <conditionalFormatting sqref="B9">
    <cfRule type="expression" dxfId="19" priority="5">
      <formula>AND(ISERROR(VLOOKUP(B9,Liste_Catégories,1,FALSE)),LEN(B9)&gt;0)</formula>
    </cfRule>
  </conditionalFormatting>
  <conditionalFormatting sqref="B8">
    <cfRule type="expression" dxfId="18" priority="4">
      <formula>AND(ISERROR(VLOOKUP(B8,Liste_Catégories,1,FALSE)),LEN(B8)&gt;0)</formula>
    </cfRule>
  </conditionalFormatting>
  <conditionalFormatting sqref="B7">
    <cfRule type="expression" dxfId="17" priority="3">
      <formula>AND(ISERROR(VLOOKUP(B7,Liste_Catégories,1,FALSE)),LEN(B7)&gt;0)</formula>
    </cfRule>
  </conditionalFormatting>
  <conditionalFormatting sqref="B6">
    <cfRule type="expression" dxfId="16" priority="2">
      <formula>AND(ISERROR(VLOOKUP(B6,Liste_Catégories,1,FALSE)),LEN(B6)&gt;0)</formula>
    </cfRule>
  </conditionalFormatting>
  <conditionalFormatting sqref="B5">
    <cfRule type="expression" dxfId="15" priority="1">
      <formula>AND(ISERROR(VLOOKUP(B5,Liste_Catégories,1,FALSE)),LEN(B5)&gt;0)</formula>
    </cfRule>
  </conditionalFormatting>
  <dataValidations count="1">
    <dataValidation type="list" showInputMessage="1" showErrorMessage="1" errorTitle="Choisir dans la liste" error="Choisir dans la liste !" sqref="C28:E30 F29:F30 B4:B27">
      <formula1>Liste_Catégories</formula1>
    </dataValidation>
  </dataValidations>
  <pageMargins left="0.7" right="0.7" top="0.75" bottom="0.75" header="0.3" footer="0.3"/>
  <pageSetup paperSize="0" orientation="portrait" horizontalDpi="0" verticalDpi="0" copies="0"/>
  <ignoredErrors>
    <ignoredError sqref="C1:E1" emptyCellReference="1"/>
  </ignoredErrors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H19"/>
  <sheetViews>
    <sheetView workbookViewId="0">
      <pane ySplit="4" topLeftCell="A5" activePane="bottomLeft" state="frozen"/>
      <selection pane="bottomLeft" activeCell="A5" sqref="A4:A5"/>
    </sheetView>
  </sheetViews>
  <sheetFormatPr baseColWidth="10" defaultRowHeight="15" x14ac:dyDescent="0.25"/>
  <cols>
    <col min="1" max="1" width="65.140625" customWidth="1"/>
    <col min="2" max="4" width="16.85546875" style="6" customWidth="1"/>
    <col min="5" max="5" width="49.5703125" customWidth="1"/>
    <col min="6" max="8" width="42" customWidth="1"/>
  </cols>
  <sheetData>
    <row r="1" spans="1:8" s="10" customFormat="1" ht="31.5" customHeight="1" x14ac:dyDescent="0.25">
      <c r="A1" s="28" t="str">
        <f>Titre_Classeur&amp;" - Regroupements"</f>
        <v>Comptabilité familiale - Regroupements</v>
      </c>
      <c r="B1" s="27">
        <f>SUBTOTAL(9,B4:B10)</f>
        <v>29779.590000000004</v>
      </c>
      <c r="C1" s="27">
        <f>SUBTOTAL(9,C4:C10)</f>
        <v>-373.09999999999997</v>
      </c>
      <c r="D1" s="27">
        <f>SUBTOTAL(9,D4:D10)</f>
        <v>29406.490000000005</v>
      </c>
      <c r="E1" s="29"/>
      <c r="F1" s="30"/>
      <c r="G1" s="30"/>
      <c r="H1" s="30"/>
    </row>
    <row r="2" spans="1:8" s="1" customFormat="1" ht="39" customHeight="1" x14ac:dyDescent="0.4">
      <c r="A2" s="18"/>
      <c r="B2" s="19"/>
      <c r="C2" s="19"/>
      <c r="D2" s="19"/>
      <c r="E2" s="19"/>
      <c r="F2" s="17"/>
      <c r="G2" s="17"/>
      <c r="H2" s="17"/>
    </row>
    <row r="3" spans="1:8" s="1" customFormat="1" ht="9" customHeight="1" x14ac:dyDescent="0.25">
      <c r="A3" s="19"/>
      <c r="B3" s="20"/>
      <c r="C3" s="20"/>
      <c r="D3" s="20"/>
      <c r="E3" s="19"/>
      <c r="F3" s="17"/>
      <c r="G3" s="17"/>
      <c r="H3" s="17"/>
    </row>
    <row r="4" spans="1:8" s="4" customFormat="1" ht="38.25" customHeight="1" x14ac:dyDescent="0.25">
      <c r="A4" s="24" t="s">
        <v>32</v>
      </c>
      <c r="B4" s="25" t="s">
        <v>48</v>
      </c>
      <c r="C4" s="26" t="s">
        <v>49</v>
      </c>
      <c r="D4" s="26" t="s">
        <v>50</v>
      </c>
      <c r="E4" s="24" t="s">
        <v>8</v>
      </c>
      <c r="F4" s="16"/>
      <c r="G4" s="16"/>
      <c r="H4" s="16"/>
    </row>
    <row r="5" spans="1:8" s="2" customFormat="1" x14ac:dyDescent="0.25">
      <c r="A5" t="s">
        <v>42</v>
      </c>
      <c r="B5" s="48">
        <f>SUMIFS(Ecritures_1!N:N,Ecritures_1!E:E,A:A,Ecritures_1!F:F,"Recette")</f>
        <v>0</v>
      </c>
      <c r="C5" s="48">
        <f>SUMIFS(Ecritures_1!N:N,Ecritures_1!E:E,A:A,Ecritures_1!F:F,"Dépense")</f>
        <v>0</v>
      </c>
      <c r="D5" s="48">
        <f>B5+C5</f>
        <v>0</v>
      </c>
      <c r="E5" s="12"/>
      <c r="F5" s="21"/>
      <c r="G5" s="21"/>
      <c r="H5" s="21"/>
    </row>
    <row r="6" spans="1:8" s="2" customFormat="1" x14ac:dyDescent="0.25">
      <c r="A6" t="s">
        <v>49</v>
      </c>
      <c r="B6" s="48">
        <f>SUMIFS(Ecritures_1!N:N,Ecritures_1!E:E,A:A,Ecritures_1!F:F,"Recette")</f>
        <v>0</v>
      </c>
      <c r="C6" s="48">
        <f>SUMIFS(Ecritures_1!N:N,Ecritures_1!E:E,A:A,Ecritures_1!F:F,"Dépense")</f>
        <v>-373.09999999999997</v>
      </c>
      <c r="D6" s="48">
        <f>B6+C6</f>
        <v>-373.09999999999997</v>
      </c>
      <c r="E6" s="12"/>
      <c r="F6" s="21"/>
      <c r="G6" s="21"/>
      <c r="H6" s="21"/>
    </row>
    <row r="7" spans="1:8" s="2" customFormat="1" x14ac:dyDescent="0.25">
      <c r="A7" t="s">
        <v>58</v>
      </c>
      <c r="B7" s="48">
        <f>SUMIFS(Ecritures_1!N:N,Ecritures_1!E:E,A:A,Ecritures_1!F:F,"Recette")</f>
        <v>28279.590000000004</v>
      </c>
      <c r="C7" s="48">
        <f>SUMIFS(Ecritures_1!N:N,Ecritures_1!E:E,A:A,Ecritures_1!F:F,"Dépense")</f>
        <v>0</v>
      </c>
      <c r="D7" s="48">
        <f>B7+C7</f>
        <v>28279.590000000004</v>
      </c>
      <c r="E7" s="12"/>
      <c r="F7" s="21"/>
      <c r="G7" s="21"/>
      <c r="H7" s="21"/>
    </row>
    <row r="8" spans="1:8" s="2" customFormat="1" x14ac:dyDescent="0.25">
      <c r="A8" t="s">
        <v>48</v>
      </c>
      <c r="B8" s="48">
        <f>SUMIFS(Ecritures_1!N:N,Ecritures_1!E:E,A:A,Ecritures_1!F:F,"Recette")</f>
        <v>1500</v>
      </c>
      <c r="C8" s="48">
        <f>SUMIFS(Ecritures_1!N:N,Ecritures_1!E:E,A:A,Ecritures_1!F:F,"Dépense")</f>
        <v>0</v>
      </c>
      <c r="D8" s="48">
        <f>B8+C8</f>
        <v>1500</v>
      </c>
      <c r="E8" s="12"/>
      <c r="F8" s="21"/>
      <c r="G8" s="21"/>
      <c r="H8" s="21"/>
    </row>
    <row r="9" spans="1:8" s="2" customFormat="1" x14ac:dyDescent="0.25">
      <c r="A9" t="s">
        <v>37</v>
      </c>
      <c r="B9" s="48">
        <f>SUMIFS(Ecritures_1!N:N,Ecritures_1!E:E,A:A,Ecritures_1!F:F,"Recette")</f>
        <v>0</v>
      </c>
      <c r="C9" s="48">
        <f>SUMIFS(Ecritures_1!N:N,Ecritures_1!E:E,A:A,Ecritures_1!F:F,"Dépense")</f>
        <v>0</v>
      </c>
      <c r="D9" s="48">
        <f>B9+C9</f>
        <v>0</v>
      </c>
      <c r="E9" s="12"/>
      <c r="F9" s="21"/>
      <c r="G9" s="21"/>
      <c r="H9" s="21"/>
    </row>
    <row r="10" spans="1:8" s="2" customFormat="1" ht="22.5" customHeight="1" x14ac:dyDescent="0.25">
      <c r="A10" s="21"/>
      <c r="B10" s="22"/>
      <c r="C10" s="22"/>
      <c r="D10" s="22"/>
      <c r="E10" s="21"/>
      <c r="F10" s="21"/>
      <c r="G10" s="21"/>
      <c r="H10" s="21"/>
    </row>
    <row r="11" spans="1:8" s="2" customFormat="1" ht="213" customHeight="1" x14ac:dyDescent="0.25">
      <c r="A11" s="21"/>
      <c r="B11" s="22"/>
      <c r="C11" s="22"/>
      <c r="D11" s="22"/>
      <c r="E11" s="21"/>
      <c r="F11" s="21"/>
      <c r="G11" s="21"/>
      <c r="H11" s="21"/>
    </row>
    <row r="12" spans="1:8" s="2" customFormat="1" ht="213" customHeight="1" x14ac:dyDescent="0.25">
      <c r="A12" s="21"/>
      <c r="B12" s="22"/>
      <c r="C12" s="22"/>
      <c r="D12" s="22"/>
      <c r="E12" s="21"/>
      <c r="F12" s="21"/>
      <c r="G12" s="21"/>
      <c r="H12" s="21"/>
    </row>
    <row r="13" spans="1:8" s="2" customFormat="1" ht="213" customHeight="1" x14ac:dyDescent="0.25">
      <c r="A13" s="21"/>
      <c r="B13" s="22"/>
      <c r="C13" s="22"/>
      <c r="D13" s="22"/>
      <c r="E13" s="21"/>
      <c r="F13" s="21"/>
      <c r="G13" s="21"/>
      <c r="H13" s="21"/>
    </row>
    <row r="14" spans="1:8" s="2" customFormat="1" ht="213" customHeight="1" x14ac:dyDescent="0.25">
      <c r="A14" s="21"/>
      <c r="B14" s="22"/>
      <c r="C14" s="22"/>
      <c r="D14" s="22"/>
      <c r="E14" s="21"/>
      <c r="F14" s="21"/>
      <c r="G14" s="21"/>
      <c r="H14" s="21"/>
    </row>
    <row r="15" spans="1:8" s="2" customFormat="1" ht="213" customHeight="1" x14ac:dyDescent="0.25">
      <c r="A15" s="21"/>
      <c r="B15" s="22"/>
      <c r="C15" s="22"/>
      <c r="D15" s="22"/>
      <c r="E15" s="21"/>
      <c r="F15" s="21"/>
      <c r="G15" s="21"/>
      <c r="H15" s="21"/>
    </row>
    <row r="16" spans="1:8" s="2" customFormat="1" ht="213" customHeight="1" x14ac:dyDescent="0.25">
      <c r="A16" s="21"/>
      <c r="B16" s="22"/>
      <c r="C16" s="22"/>
      <c r="D16" s="22"/>
      <c r="E16" s="21"/>
      <c r="F16" s="21"/>
      <c r="G16" s="21"/>
      <c r="H16" s="21"/>
    </row>
    <row r="17" spans="1:8" ht="213" customHeight="1" x14ac:dyDescent="0.25">
      <c r="A17" s="23"/>
      <c r="B17" s="22"/>
      <c r="C17" s="22"/>
      <c r="D17" s="22"/>
      <c r="E17" s="23"/>
      <c r="F17" s="23"/>
      <c r="G17" s="23"/>
      <c r="H17" s="23"/>
    </row>
    <row r="18" spans="1:8" ht="213" customHeight="1" x14ac:dyDescent="0.25">
      <c r="A18" s="23"/>
      <c r="B18" s="22"/>
      <c r="C18" s="22"/>
      <c r="D18" s="22"/>
      <c r="E18" s="23"/>
      <c r="F18" s="23"/>
      <c r="G18" s="23"/>
      <c r="H18" s="23"/>
    </row>
    <row r="19" spans="1:8" ht="213" customHeight="1" x14ac:dyDescent="0.25">
      <c r="A19" s="23"/>
      <c r="B19" s="22"/>
      <c r="C19" s="22"/>
      <c r="D19" s="22"/>
      <c r="E19" s="23"/>
      <c r="F19" s="23"/>
      <c r="G19" s="23"/>
      <c r="H19" s="23"/>
    </row>
  </sheetData>
  <sheetProtection sheet="1" objects="1" scenarios="1" sort="0" autoFilter="0" pivotTables="0"/>
  <autoFilter ref="A4:E9"/>
  <sortState ref="A5:E10">
    <sortCondition ref="A5"/>
  </sortState>
  <dataValidations count="1">
    <dataValidation type="list" showInputMessage="1" showErrorMessage="1" errorTitle="Choisir dans la liste" error="Choisir dans la liste !" sqref="B11:D13">
      <formula1>Liste_Catégories</formula1>
    </dataValidation>
  </dataValidations>
  <pageMargins left="0.7" right="0.7" top="0.75" bottom="0.75" header="0.3" footer="0.3"/>
  <pageSetup paperSize="9" orientation="portrait" verticalDpi="0" r:id="rId1"/>
  <ignoredErrors>
    <ignoredError sqref="B1:D1" emptyCellReference="1"/>
  </ignoredErrors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W26"/>
  <sheetViews>
    <sheetView tabSelected="1" zoomScaleNormal="100" workbookViewId="0">
      <pane xSplit="2" ySplit="3" topLeftCell="C4" activePane="bottomRight" state="frozen"/>
      <selection pane="topRight" activeCell="C1" sqref="C1"/>
      <selection pane="bottomLeft" activeCell="A4" sqref="A4"/>
      <selection pane="bottomRight" activeCell="A9" sqref="A9"/>
    </sheetView>
  </sheetViews>
  <sheetFormatPr baseColWidth="10" defaultRowHeight="15" x14ac:dyDescent="0.25"/>
  <cols>
    <col min="1" max="1" width="33.7109375" style="79" customWidth="1"/>
    <col min="2" max="2" width="10.7109375" style="80" customWidth="1"/>
    <col min="3" max="3" width="20.5703125" style="81" customWidth="1"/>
    <col min="4" max="4" width="24.28515625" style="81" customWidth="1"/>
    <col min="5" max="5" width="16.5703125" style="82" customWidth="1"/>
    <col min="6" max="6" width="9.7109375" style="79" customWidth="1"/>
    <col min="7" max="7" width="11.28515625" style="77" customWidth="1"/>
    <col min="8" max="8" width="12.85546875" style="81" customWidth="1"/>
    <col min="9" max="9" width="13.28515625" style="78" customWidth="1"/>
    <col min="10" max="10" width="10.28515625" style="79" bestFit="1" customWidth="1"/>
    <col min="11" max="11" width="16.140625" style="80" bestFit="1" customWidth="1"/>
    <col min="12" max="12" width="15.42578125" style="79" bestFit="1" customWidth="1"/>
    <col min="13" max="13" width="12.5703125" style="77" bestFit="1" customWidth="1"/>
    <col min="14" max="14" width="15.5703125" style="78" customWidth="1"/>
    <col min="15" max="15" width="19" style="79" bestFit="1" customWidth="1"/>
    <col min="16" max="23" width="70.42578125" style="72" customWidth="1"/>
    <col min="24" max="16384" width="11.42578125" style="79"/>
  </cols>
  <sheetData>
    <row r="1" spans="1:23" s="55" customFormat="1" ht="31.5" customHeight="1" x14ac:dyDescent="0.25">
      <c r="A1" s="49" t="str">
        <f>Titre_Classeur&amp;" - Ecritures"</f>
        <v>Comptabilité familiale - Ecritures</v>
      </c>
      <c r="B1" s="50"/>
      <c r="C1" s="51"/>
      <c r="D1" s="51"/>
      <c r="E1" s="51"/>
      <c r="F1" s="52"/>
      <c r="G1" s="94" t="str">
        <f>SUBTOTAL(2,I4:I22)&amp;" écritures"</f>
        <v>18 écritures</v>
      </c>
      <c r="H1" s="51"/>
      <c r="I1" s="51">
        <f>SUBTOTAL(9,N4:N22)</f>
        <v>29406.49</v>
      </c>
      <c r="J1" s="51"/>
      <c r="K1" s="53"/>
      <c r="L1" s="51"/>
      <c r="M1" s="51"/>
      <c r="N1" s="51">
        <f>SUBTOTAL(9,N4:N22)</f>
        <v>29406.49</v>
      </c>
      <c r="O1" s="51"/>
      <c r="P1" s="54"/>
      <c r="Q1" s="54"/>
      <c r="R1" s="54"/>
      <c r="S1" s="54"/>
      <c r="T1" s="54"/>
      <c r="U1" s="54"/>
      <c r="V1" s="54"/>
      <c r="W1" s="54"/>
    </row>
    <row r="2" spans="1:23" s="62" customFormat="1" ht="39" customHeight="1" x14ac:dyDescent="0.4">
      <c r="A2" s="56"/>
      <c r="B2" s="57"/>
      <c r="C2" s="58"/>
      <c r="D2" s="58"/>
      <c r="E2" s="58"/>
      <c r="F2" s="59"/>
      <c r="G2" s="65"/>
      <c r="H2" s="58"/>
      <c r="I2" s="51"/>
      <c r="J2" s="51"/>
      <c r="K2" s="53"/>
      <c r="L2" s="51"/>
      <c r="M2" s="53"/>
      <c r="N2" s="60"/>
      <c r="O2" s="51"/>
      <c r="P2" s="61"/>
      <c r="Q2" s="61"/>
      <c r="R2" s="61"/>
      <c r="S2" s="61"/>
      <c r="T2" s="61"/>
      <c r="U2" s="61"/>
      <c r="V2" s="61"/>
      <c r="W2" s="61"/>
    </row>
    <row r="3" spans="1:23" s="62" customFormat="1" ht="9" customHeight="1" x14ac:dyDescent="0.25">
      <c r="A3" s="59"/>
      <c r="B3" s="63"/>
      <c r="C3" s="64"/>
      <c r="D3" s="64"/>
      <c r="E3" s="58"/>
      <c r="F3" s="59"/>
      <c r="G3" s="65"/>
      <c r="H3" s="64"/>
      <c r="I3" s="58"/>
      <c r="J3" s="58"/>
      <c r="K3" s="65"/>
      <c r="L3" s="58"/>
      <c r="M3" s="65"/>
      <c r="N3" s="66"/>
      <c r="O3" s="58"/>
      <c r="P3" s="61"/>
      <c r="Q3" s="61"/>
      <c r="R3" s="61"/>
      <c r="S3" s="61"/>
      <c r="T3" s="61"/>
      <c r="U3" s="61"/>
      <c r="V3" s="61"/>
      <c r="W3" s="61"/>
    </row>
    <row r="4" spans="1:23" s="91" customFormat="1" ht="38.25" customHeight="1" x14ac:dyDescent="0.25">
      <c r="A4" s="87" t="s">
        <v>47</v>
      </c>
      <c r="B4" s="88" t="s">
        <v>0</v>
      </c>
      <c r="C4" s="89" t="s">
        <v>1</v>
      </c>
      <c r="D4" s="89" t="s">
        <v>2</v>
      </c>
      <c r="E4" s="87" t="s">
        <v>30</v>
      </c>
      <c r="F4" s="87" t="s">
        <v>3</v>
      </c>
      <c r="G4" s="87" t="s">
        <v>4</v>
      </c>
      <c r="H4" s="89" t="s">
        <v>5</v>
      </c>
      <c r="I4" s="89" t="s">
        <v>6</v>
      </c>
      <c r="J4" s="89" t="s">
        <v>99</v>
      </c>
      <c r="K4" s="89" t="s">
        <v>41</v>
      </c>
      <c r="L4" s="89" t="s">
        <v>8</v>
      </c>
      <c r="M4" s="89" t="s">
        <v>9</v>
      </c>
      <c r="N4" s="92" t="s">
        <v>7</v>
      </c>
      <c r="O4" s="89" t="s">
        <v>10</v>
      </c>
      <c r="P4" s="90"/>
      <c r="Q4" s="90"/>
      <c r="R4" s="90"/>
      <c r="S4" s="90"/>
      <c r="T4" s="90"/>
      <c r="U4" s="90"/>
      <c r="V4" s="90"/>
      <c r="W4" s="90"/>
    </row>
    <row r="5" spans="1:23" s="70" customFormat="1" x14ac:dyDescent="0.25">
      <c r="A5" s="67" t="s">
        <v>68</v>
      </c>
      <c r="B5" s="68">
        <v>42790</v>
      </c>
      <c r="C5" s="69" t="s">
        <v>98</v>
      </c>
      <c r="D5" s="69" t="s">
        <v>12</v>
      </c>
      <c r="E5" s="69" t="s">
        <v>48</v>
      </c>
      <c r="F5" s="70" t="s">
        <v>40</v>
      </c>
      <c r="G5" s="86" t="s">
        <v>23</v>
      </c>
      <c r="H5" s="69"/>
      <c r="I5" s="109">
        <v>500</v>
      </c>
      <c r="K5" s="68"/>
      <c r="L5" s="47"/>
      <c r="M5" s="86" t="str">
        <f>YEAR(B5)&amp;"-"&amp;TEXT(MONTH(B5),"00")</f>
        <v>2017-02</v>
      </c>
      <c r="N5" s="93">
        <f>IF(F5="Dépense",I5*-1,I5)</f>
        <v>500</v>
      </c>
      <c r="O5" s="70" t="str">
        <f>IF(ISTEXT(VLOOKUP(D5,Rubriques,2,FALSE)),VLOOKUP(D5,Rubriques,2,FALSE),"")</f>
        <v>Revenus</v>
      </c>
      <c r="P5" s="71"/>
      <c r="Q5" s="71"/>
      <c r="R5" s="71"/>
      <c r="S5" s="71"/>
      <c r="T5" s="71"/>
      <c r="U5" s="71"/>
      <c r="V5" s="71"/>
      <c r="W5" s="71"/>
    </row>
    <row r="6" spans="1:23" s="70" customFormat="1" x14ac:dyDescent="0.25">
      <c r="A6" s="67" t="s">
        <v>68</v>
      </c>
      <c r="B6" s="68" t="s">
        <v>85</v>
      </c>
      <c r="C6" s="69" t="s">
        <v>92</v>
      </c>
      <c r="D6" s="69" t="s">
        <v>12</v>
      </c>
      <c r="E6" s="69" t="s">
        <v>48</v>
      </c>
      <c r="F6" s="70" t="s">
        <v>40</v>
      </c>
      <c r="G6" s="86" t="s">
        <v>23</v>
      </c>
      <c r="H6" s="69"/>
      <c r="I6" s="109">
        <v>1000</v>
      </c>
      <c r="K6" s="68">
        <v>42789</v>
      </c>
      <c r="L6" s="47"/>
      <c r="M6" s="86" t="str">
        <f t="shared" ref="M6:M22" si="0">YEAR(B6)&amp;"-"&amp;TEXT(MONTH(B6),"00")</f>
        <v>2017-02</v>
      </c>
      <c r="N6" s="93">
        <f t="shared" ref="N6:N22" si="1">IF(F6="Dépense",I6*-1,I6)</f>
        <v>1000</v>
      </c>
      <c r="O6" s="70" t="str">
        <f t="shared" ref="O6:O22" si="2">IF(ISTEXT(VLOOKUP(D6,Rubriques,2,FALSE)),VLOOKUP(D6,Rubriques,2,FALSE),"")</f>
        <v>Revenus</v>
      </c>
      <c r="P6" s="71"/>
      <c r="Q6" s="71"/>
      <c r="R6" s="71"/>
      <c r="S6" s="71"/>
      <c r="T6" s="71"/>
      <c r="U6" s="71"/>
      <c r="V6" s="71"/>
      <c r="W6" s="71"/>
    </row>
    <row r="7" spans="1:23" s="70" customFormat="1" x14ac:dyDescent="0.25">
      <c r="A7" s="67" t="s">
        <v>68</v>
      </c>
      <c r="B7" s="68">
        <v>42787</v>
      </c>
      <c r="C7" s="69" t="s">
        <v>86</v>
      </c>
      <c r="D7" s="69" t="s">
        <v>100</v>
      </c>
      <c r="E7" s="69" t="s">
        <v>49</v>
      </c>
      <c r="F7" s="70" t="s">
        <v>76</v>
      </c>
      <c r="G7" s="86" t="s">
        <v>24</v>
      </c>
      <c r="H7" s="69"/>
      <c r="I7" s="109">
        <v>10.7</v>
      </c>
      <c r="J7" s="70" t="s">
        <v>80</v>
      </c>
      <c r="K7" s="68">
        <v>42787</v>
      </c>
      <c r="L7" s="47"/>
      <c r="M7" s="86" t="str">
        <f t="shared" si="0"/>
        <v>2017-02</v>
      </c>
      <c r="N7" s="93">
        <f t="shared" si="1"/>
        <v>-10.7</v>
      </c>
      <c r="O7" s="70" t="str">
        <f t="shared" si="2"/>
        <v>Véhicule</v>
      </c>
      <c r="P7" s="71"/>
      <c r="Q7" s="71"/>
      <c r="R7" s="71"/>
      <c r="S7" s="71"/>
      <c r="T7" s="71"/>
      <c r="U7" s="71"/>
      <c r="V7" s="71"/>
      <c r="W7" s="71"/>
    </row>
    <row r="8" spans="1:23" s="70" customFormat="1" x14ac:dyDescent="0.25">
      <c r="A8" s="67" t="s">
        <v>68</v>
      </c>
      <c r="B8" s="68">
        <v>42787</v>
      </c>
      <c r="C8" s="69" t="s">
        <v>86</v>
      </c>
      <c r="D8" s="69" t="s">
        <v>100</v>
      </c>
      <c r="E8" s="69" t="s">
        <v>49</v>
      </c>
      <c r="F8" s="70" t="s">
        <v>76</v>
      </c>
      <c r="G8" s="86" t="s">
        <v>24</v>
      </c>
      <c r="H8" s="69"/>
      <c r="I8" s="109">
        <v>22.7</v>
      </c>
      <c r="J8" s="70" t="s">
        <v>80</v>
      </c>
      <c r="K8" s="68">
        <v>42787</v>
      </c>
      <c r="L8" s="47"/>
      <c r="M8" s="86" t="str">
        <f t="shared" ref="M8:M14" si="3">YEAR(B8)&amp;"-"&amp;TEXT(MONTH(B8),"00")</f>
        <v>2017-02</v>
      </c>
      <c r="N8" s="93">
        <f t="shared" ref="N8:N14" si="4">IF(F8="Dépense",I8*-1,I8)</f>
        <v>-22.7</v>
      </c>
      <c r="O8" s="70" t="str">
        <f t="shared" ref="O8:O14" si="5">IF(ISTEXT(VLOOKUP(D8,Rubriques,2,FALSE)),VLOOKUP(D8,Rubriques,2,FALSE),"")</f>
        <v>Véhicule</v>
      </c>
      <c r="P8" s="71"/>
      <c r="Q8" s="71"/>
      <c r="R8" s="71"/>
      <c r="S8" s="71"/>
      <c r="T8" s="71"/>
      <c r="U8" s="71"/>
      <c r="V8" s="71"/>
      <c r="W8" s="71"/>
    </row>
    <row r="9" spans="1:23" s="70" customFormat="1" x14ac:dyDescent="0.25">
      <c r="A9" s="67" t="s">
        <v>68</v>
      </c>
      <c r="B9" s="68">
        <v>42783</v>
      </c>
      <c r="C9" s="69" t="s">
        <v>86</v>
      </c>
      <c r="D9" s="69" t="s">
        <v>100</v>
      </c>
      <c r="E9" s="69" t="s">
        <v>49</v>
      </c>
      <c r="F9" s="70" t="s">
        <v>76</v>
      </c>
      <c r="G9" s="86" t="s">
        <v>24</v>
      </c>
      <c r="H9" s="69"/>
      <c r="I9" s="109">
        <v>33.4</v>
      </c>
      <c r="J9" s="70" t="s">
        <v>80</v>
      </c>
      <c r="K9" s="68">
        <v>42783</v>
      </c>
      <c r="L9" s="47"/>
      <c r="M9" s="86" t="str">
        <f t="shared" si="3"/>
        <v>2017-02</v>
      </c>
      <c r="N9" s="93">
        <f t="shared" si="4"/>
        <v>-33.4</v>
      </c>
      <c r="O9" s="70" t="str">
        <f t="shared" si="5"/>
        <v>Véhicule</v>
      </c>
      <c r="P9" s="71"/>
      <c r="Q9" s="71"/>
      <c r="R9" s="71"/>
      <c r="S9" s="71"/>
      <c r="T9" s="71"/>
      <c r="U9" s="71"/>
      <c r="V9" s="71"/>
      <c r="W9" s="71"/>
    </row>
    <row r="10" spans="1:23" s="70" customFormat="1" x14ac:dyDescent="0.25">
      <c r="A10" s="67" t="s">
        <v>68</v>
      </c>
      <c r="B10" s="68">
        <v>42783</v>
      </c>
      <c r="C10" s="69" t="s">
        <v>88</v>
      </c>
      <c r="D10" s="69" t="s">
        <v>19</v>
      </c>
      <c r="E10" s="69" t="s">
        <v>49</v>
      </c>
      <c r="F10" s="70" t="s">
        <v>76</v>
      </c>
      <c r="G10" s="86" t="s">
        <v>24</v>
      </c>
      <c r="H10" s="69"/>
      <c r="I10" s="109">
        <v>54</v>
      </c>
      <c r="J10" s="70" t="s">
        <v>80</v>
      </c>
      <c r="K10" s="68">
        <v>42783</v>
      </c>
      <c r="L10" s="47"/>
      <c r="M10" s="86" t="str">
        <f t="shared" si="3"/>
        <v>2017-02</v>
      </c>
      <c r="N10" s="93">
        <f t="shared" si="4"/>
        <v>-54</v>
      </c>
      <c r="O10" s="70" t="str">
        <f t="shared" si="5"/>
        <v>Véhicule</v>
      </c>
      <c r="P10" s="71"/>
      <c r="Q10" s="71"/>
      <c r="R10" s="71"/>
      <c r="S10" s="71"/>
      <c r="T10" s="71"/>
      <c r="U10" s="71"/>
      <c r="V10" s="71"/>
      <c r="W10" s="71"/>
    </row>
    <row r="11" spans="1:23" s="70" customFormat="1" x14ac:dyDescent="0.25">
      <c r="A11" s="67" t="s">
        <v>68</v>
      </c>
      <c r="B11" s="68">
        <v>42783</v>
      </c>
      <c r="C11" s="69" t="s">
        <v>87</v>
      </c>
      <c r="D11" s="69" t="s">
        <v>100</v>
      </c>
      <c r="E11" s="69" t="s">
        <v>49</v>
      </c>
      <c r="F11" s="70" t="s">
        <v>76</v>
      </c>
      <c r="G11" s="86" t="s">
        <v>24</v>
      </c>
      <c r="H11" s="69"/>
      <c r="I11" s="109">
        <v>59.9</v>
      </c>
      <c r="J11" s="70" t="s">
        <v>80</v>
      </c>
      <c r="K11" s="68">
        <v>42783</v>
      </c>
      <c r="L11" s="47"/>
      <c r="M11" s="86" t="str">
        <f t="shared" si="3"/>
        <v>2017-02</v>
      </c>
      <c r="N11" s="93">
        <f t="shared" si="4"/>
        <v>-59.9</v>
      </c>
      <c r="O11" s="70" t="str">
        <f t="shared" si="5"/>
        <v>Véhicule</v>
      </c>
      <c r="P11" s="71"/>
      <c r="Q11" s="71"/>
      <c r="R11" s="71"/>
      <c r="S11" s="71"/>
      <c r="T11" s="71"/>
      <c r="U11" s="71"/>
      <c r="V11" s="71"/>
      <c r="W11" s="71"/>
    </row>
    <row r="12" spans="1:23" s="70" customFormat="1" x14ac:dyDescent="0.25">
      <c r="A12" s="67" t="s">
        <v>68</v>
      </c>
      <c r="B12" s="68">
        <v>42780</v>
      </c>
      <c r="C12" s="69" t="s">
        <v>90</v>
      </c>
      <c r="D12" s="69" t="s">
        <v>89</v>
      </c>
      <c r="E12" s="69" t="s">
        <v>49</v>
      </c>
      <c r="F12" s="70" t="s">
        <v>76</v>
      </c>
      <c r="G12" s="86" t="s">
        <v>24</v>
      </c>
      <c r="H12" s="69"/>
      <c r="I12" s="109">
        <v>49</v>
      </c>
      <c r="J12" s="70" t="s">
        <v>80</v>
      </c>
      <c r="K12" s="68">
        <v>42780</v>
      </c>
      <c r="L12" s="47"/>
      <c r="M12" s="86" t="str">
        <f t="shared" si="3"/>
        <v>2017-02</v>
      </c>
      <c r="N12" s="93">
        <f t="shared" si="4"/>
        <v>-49</v>
      </c>
      <c r="O12" s="70" t="str">
        <f t="shared" si="5"/>
        <v>Dépenses courantes</v>
      </c>
      <c r="P12" s="71"/>
      <c r="Q12" s="71"/>
      <c r="R12" s="71"/>
      <c r="S12" s="71"/>
      <c r="T12" s="71"/>
      <c r="U12" s="71"/>
      <c r="V12" s="71"/>
      <c r="W12" s="71"/>
    </row>
    <row r="13" spans="1:23" s="70" customFormat="1" x14ac:dyDescent="0.25">
      <c r="A13" s="67" t="s">
        <v>68</v>
      </c>
      <c r="B13" s="68">
        <v>42767</v>
      </c>
      <c r="C13" s="69" t="s">
        <v>90</v>
      </c>
      <c r="D13" s="69" t="s">
        <v>89</v>
      </c>
      <c r="E13" s="69" t="s">
        <v>49</v>
      </c>
      <c r="F13" s="70" t="s">
        <v>76</v>
      </c>
      <c r="G13" s="86" t="s">
        <v>24</v>
      </c>
      <c r="H13" s="69"/>
      <c r="I13" s="109">
        <v>53.4</v>
      </c>
      <c r="J13" s="70" t="s">
        <v>80</v>
      </c>
      <c r="K13" s="68">
        <v>42737</v>
      </c>
      <c r="L13" s="47"/>
      <c r="M13" s="86" t="str">
        <f t="shared" si="3"/>
        <v>2017-02</v>
      </c>
      <c r="N13" s="93">
        <f t="shared" si="4"/>
        <v>-53.4</v>
      </c>
      <c r="O13" s="70" t="str">
        <f t="shared" si="5"/>
        <v>Dépenses courantes</v>
      </c>
      <c r="P13" s="71"/>
      <c r="Q13" s="71"/>
      <c r="R13" s="71"/>
      <c r="S13" s="71"/>
      <c r="T13" s="71"/>
      <c r="U13" s="71"/>
      <c r="V13" s="71"/>
      <c r="W13" s="71"/>
    </row>
    <row r="14" spans="1:23" s="70" customFormat="1" x14ac:dyDescent="0.25">
      <c r="A14" s="67" t="s">
        <v>69</v>
      </c>
      <c r="B14" s="68">
        <v>42735</v>
      </c>
      <c r="C14" s="69" t="s">
        <v>65</v>
      </c>
      <c r="D14" s="69" t="s">
        <v>63</v>
      </c>
      <c r="E14" s="69" t="s">
        <v>58</v>
      </c>
      <c r="F14" s="70" t="s">
        <v>40</v>
      </c>
      <c r="G14" s="86" t="s">
        <v>25</v>
      </c>
      <c r="H14" s="69"/>
      <c r="I14" s="109">
        <v>0.53</v>
      </c>
      <c r="K14" s="68">
        <v>42735</v>
      </c>
      <c r="L14" s="47"/>
      <c r="M14" s="86" t="str">
        <f t="shared" si="3"/>
        <v>2016-12</v>
      </c>
      <c r="N14" s="93">
        <f t="shared" si="4"/>
        <v>0.53</v>
      </c>
      <c r="O14" s="70" t="str">
        <f t="shared" si="5"/>
        <v>Revenus</v>
      </c>
      <c r="P14" s="71"/>
      <c r="Q14" s="71"/>
      <c r="R14" s="71"/>
      <c r="S14" s="71"/>
      <c r="T14" s="71"/>
      <c r="U14" s="71"/>
      <c r="V14" s="71"/>
      <c r="W14" s="71"/>
    </row>
    <row r="15" spans="1:23" s="70" customFormat="1" x14ac:dyDescent="0.25">
      <c r="A15" s="67" t="s">
        <v>69</v>
      </c>
      <c r="B15" s="68" t="s">
        <v>62</v>
      </c>
      <c r="C15" s="69" t="s">
        <v>60</v>
      </c>
      <c r="D15" s="69" t="s">
        <v>40</v>
      </c>
      <c r="E15" s="69" t="s">
        <v>58</v>
      </c>
      <c r="F15" s="70" t="s">
        <v>40</v>
      </c>
      <c r="G15" s="86" t="s">
        <v>25</v>
      </c>
      <c r="H15" s="69"/>
      <c r="I15" s="109">
        <v>2400</v>
      </c>
      <c r="K15" s="68">
        <v>42733</v>
      </c>
      <c r="L15" s="47"/>
      <c r="M15" s="86" t="str">
        <f t="shared" si="0"/>
        <v>2016-12</v>
      </c>
      <c r="N15" s="93">
        <f t="shared" si="1"/>
        <v>2400</v>
      </c>
      <c r="O15" s="70" t="str">
        <f t="shared" si="2"/>
        <v>Revenus</v>
      </c>
      <c r="P15" s="71"/>
      <c r="Q15" s="71"/>
      <c r="R15" s="71"/>
      <c r="S15" s="71"/>
      <c r="T15" s="71"/>
      <c r="U15" s="71"/>
      <c r="V15" s="71"/>
      <c r="W15" s="71"/>
    </row>
    <row r="16" spans="1:23" s="70" customFormat="1" x14ac:dyDescent="0.25">
      <c r="A16" s="67" t="s">
        <v>69</v>
      </c>
      <c r="B16" s="68" t="s">
        <v>61</v>
      </c>
      <c r="C16" s="69" t="s">
        <v>60</v>
      </c>
      <c r="D16" s="69" t="s">
        <v>40</v>
      </c>
      <c r="E16" s="69" t="s">
        <v>58</v>
      </c>
      <c r="F16" s="70" t="s">
        <v>40</v>
      </c>
      <c r="G16" s="86" t="s">
        <v>25</v>
      </c>
      <c r="H16" s="69"/>
      <c r="I16" s="109">
        <v>4000</v>
      </c>
      <c r="K16" s="68">
        <v>42724</v>
      </c>
      <c r="L16" s="47"/>
      <c r="M16" s="86" t="str">
        <f t="shared" si="0"/>
        <v>2016-12</v>
      </c>
      <c r="N16" s="93">
        <f t="shared" si="1"/>
        <v>4000</v>
      </c>
      <c r="O16" s="70" t="str">
        <f t="shared" si="2"/>
        <v>Revenus</v>
      </c>
      <c r="P16" s="71"/>
      <c r="Q16" s="71"/>
      <c r="R16" s="71"/>
      <c r="S16" s="71"/>
      <c r="T16" s="71"/>
      <c r="U16" s="71"/>
      <c r="V16" s="71"/>
      <c r="W16" s="71"/>
    </row>
    <row r="17" spans="1:23" s="70" customFormat="1" x14ac:dyDescent="0.25">
      <c r="A17" s="67" t="s">
        <v>69</v>
      </c>
      <c r="B17" s="68">
        <v>42709</v>
      </c>
      <c r="C17" s="69" t="s">
        <v>60</v>
      </c>
      <c r="D17" s="69" t="s">
        <v>40</v>
      </c>
      <c r="E17" s="69" t="s">
        <v>58</v>
      </c>
      <c r="F17" s="70" t="s">
        <v>40</v>
      </c>
      <c r="G17" s="86" t="s">
        <v>25</v>
      </c>
      <c r="H17" s="69"/>
      <c r="I17" s="109">
        <v>2500</v>
      </c>
      <c r="K17" s="68">
        <v>42709</v>
      </c>
      <c r="L17" s="47"/>
      <c r="M17" s="86" t="str">
        <f t="shared" si="0"/>
        <v>2016-12</v>
      </c>
      <c r="N17" s="93">
        <f t="shared" si="1"/>
        <v>2500</v>
      </c>
      <c r="O17" s="70" t="str">
        <f t="shared" si="2"/>
        <v>Revenus</v>
      </c>
      <c r="P17" s="71"/>
      <c r="Q17" s="71"/>
      <c r="R17" s="71"/>
      <c r="S17" s="71"/>
      <c r="T17" s="71"/>
      <c r="U17" s="71"/>
      <c r="V17" s="71"/>
      <c r="W17" s="71"/>
    </row>
    <row r="18" spans="1:23" s="70" customFormat="1" x14ac:dyDescent="0.25">
      <c r="A18" s="67" t="s">
        <v>69</v>
      </c>
      <c r="B18" s="68">
        <v>42705</v>
      </c>
      <c r="C18" s="69" t="s">
        <v>60</v>
      </c>
      <c r="D18" s="69" t="s">
        <v>40</v>
      </c>
      <c r="E18" s="69" t="s">
        <v>58</v>
      </c>
      <c r="F18" s="70" t="s">
        <v>40</v>
      </c>
      <c r="G18" s="86" t="s">
        <v>25</v>
      </c>
      <c r="H18" s="69"/>
      <c r="I18" s="109">
        <v>100</v>
      </c>
      <c r="K18" s="68">
        <v>42705</v>
      </c>
      <c r="L18" s="47"/>
      <c r="M18" s="86" t="str">
        <f t="shared" si="0"/>
        <v>2016-12</v>
      </c>
      <c r="N18" s="93">
        <f t="shared" si="1"/>
        <v>100</v>
      </c>
      <c r="O18" s="70" t="str">
        <f t="shared" si="2"/>
        <v>Revenus</v>
      </c>
      <c r="P18" s="71"/>
      <c r="Q18" s="71"/>
      <c r="R18" s="71"/>
      <c r="S18" s="71"/>
      <c r="T18" s="71"/>
      <c r="U18" s="71"/>
      <c r="V18" s="71"/>
      <c r="W18" s="71"/>
    </row>
    <row r="19" spans="1:23" s="70" customFormat="1" x14ac:dyDescent="0.25">
      <c r="A19" s="67" t="s">
        <v>66</v>
      </c>
      <c r="B19" s="68" t="s">
        <v>77</v>
      </c>
      <c r="C19" s="69" t="s">
        <v>75</v>
      </c>
      <c r="D19" s="69" t="s">
        <v>20</v>
      </c>
      <c r="E19" s="69" t="s">
        <v>49</v>
      </c>
      <c r="F19" s="70" t="s">
        <v>76</v>
      </c>
      <c r="G19" s="86" t="s">
        <v>25</v>
      </c>
      <c r="H19" s="69"/>
      <c r="I19" s="109">
        <v>45</v>
      </c>
      <c r="J19" s="70" t="s">
        <v>81</v>
      </c>
      <c r="K19" s="68">
        <v>42782</v>
      </c>
      <c r="L19" s="47"/>
      <c r="M19" s="86" t="str">
        <f t="shared" si="0"/>
        <v>2017-02</v>
      </c>
      <c r="N19" s="93">
        <f t="shared" si="1"/>
        <v>-45</v>
      </c>
      <c r="O19" s="70" t="str">
        <f t="shared" si="2"/>
        <v>Charges courantes</v>
      </c>
      <c r="P19" s="71"/>
      <c r="Q19" s="71"/>
      <c r="R19" s="71"/>
      <c r="S19" s="71"/>
      <c r="T19" s="71"/>
      <c r="U19" s="71"/>
      <c r="V19" s="71"/>
      <c r="W19" s="71"/>
    </row>
    <row r="20" spans="1:23" s="70" customFormat="1" x14ac:dyDescent="0.25">
      <c r="A20" s="67" t="s">
        <v>66</v>
      </c>
      <c r="B20" s="68" t="s">
        <v>74</v>
      </c>
      <c r="C20" s="69" t="s">
        <v>75</v>
      </c>
      <c r="D20" s="69" t="s">
        <v>20</v>
      </c>
      <c r="E20" s="69" t="s">
        <v>49</v>
      </c>
      <c r="F20" s="70" t="s">
        <v>76</v>
      </c>
      <c r="G20" s="86" t="s">
        <v>25</v>
      </c>
      <c r="H20" s="69"/>
      <c r="I20" s="109">
        <v>45</v>
      </c>
      <c r="J20" s="70" t="s">
        <v>81</v>
      </c>
      <c r="K20" s="68">
        <v>42752</v>
      </c>
      <c r="L20" s="47"/>
      <c r="M20" s="86" t="str">
        <f t="shared" si="0"/>
        <v>2017-01</v>
      </c>
      <c r="N20" s="93">
        <f t="shared" si="1"/>
        <v>-45</v>
      </c>
      <c r="O20" s="70" t="str">
        <f t="shared" si="2"/>
        <v>Charges courantes</v>
      </c>
      <c r="P20" s="71"/>
      <c r="Q20" s="71"/>
      <c r="R20" s="71"/>
      <c r="S20" s="71"/>
      <c r="T20" s="71"/>
      <c r="U20" s="71"/>
      <c r="V20" s="71"/>
      <c r="W20" s="71"/>
    </row>
    <row r="21" spans="1:23" s="70" customFormat="1" x14ac:dyDescent="0.25">
      <c r="A21" s="67" t="s">
        <v>67</v>
      </c>
      <c r="B21" s="68" t="s">
        <v>64</v>
      </c>
      <c r="C21" s="69" t="s">
        <v>59</v>
      </c>
      <c r="D21" s="69" t="s">
        <v>63</v>
      </c>
      <c r="E21" s="69" t="s">
        <v>58</v>
      </c>
      <c r="F21" s="70" t="s">
        <v>40</v>
      </c>
      <c r="G21" s="86" t="s">
        <v>25</v>
      </c>
      <c r="H21" s="69"/>
      <c r="I21" s="109">
        <v>169.48</v>
      </c>
      <c r="K21" s="68">
        <v>42735</v>
      </c>
      <c r="L21" s="47"/>
      <c r="M21" s="86" t="str">
        <f t="shared" si="0"/>
        <v>2016-12</v>
      </c>
      <c r="N21" s="93">
        <f t="shared" si="1"/>
        <v>169.48</v>
      </c>
      <c r="O21" s="70" t="str">
        <f t="shared" si="2"/>
        <v>Revenus</v>
      </c>
      <c r="P21" s="71"/>
      <c r="Q21" s="71"/>
      <c r="R21" s="71"/>
      <c r="S21" s="71"/>
      <c r="T21" s="71"/>
      <c r="U21" s="71"/>
      <c r="V21" s="71"/>
      <c r="W21" s="71"/>
    </row>
    <row r="22" spans="1:23" s="70" customFormat="1" x14ac:dyDescent="0.25">
      <c r="A22" s="67" t="s">
        <v>67</v>
      </c>
      <c r="B22" s="68" t="s">
        <v>64</v>
      </c>
      <c r="C22" s="69" t="s">
        <v>58</v>
      </c>
      <c r="D22" s="69" t="s">
        <v>40</v>
      </c>
      <c r="E22" s="69" t="s">
        <v>58</v>
      </c>
      <c r="F22" s="70" t="s">
        <v>40</v>
      </c>
      <c r="G22" s="86" t="s">
        <v>25</v>
      </c>
      <c r="H22" s="69"/>
      <c r="I22" s="109">
        <v>19109.580000000002</v>
      </c>
      <c r="K22" s="68">
        <v>42735</v>
      </c>
      <c r="L22" s="47"/>
      <c r="M22" s="86" t="str">
        <f t="shared" si="0"/>
        <v>2016-12</v>
      </c>
      <c r="N22" s="93">
        <f t="shared" si="1"/>
        <v>19109.580000000002</v>
      </c>
      <c r="O22" s="70" t="str">
        <f t="shared" si="2"/>
        <v>Revenus</v>
      </c>
      <c r="P22" s="71"/>
      <c r="Q22" s="71"/>
      <c r="R22" s="71"/>
      <c r="S22" s="71"/>
      <c r="T22" s="71"/>
      <c r="U22" s="71"/>
      <c r="V22" s="71"/>
      <c r="W22" s="71"/>
    </row>
    <row r="23" spans="1:23" ht="163.5" customHeight="1" x14ac:dyDescent="0.25">
      <c r="A23" s="72"/>
      <c r="B23" s="73"/>
      <c r="C23" s="74"/>
      <c r="D23" s="74"/>
      <c r="E23" s="75"/>
      <c r="F23" s="72"/>
      <c r="G23" s="83"/>
      <c r="H23" s="74"/>
      <c r="I23" s="110"/>
      <c r="J23" s="72"/>
      <c r="K23" s="73"/>
      <c r="L23" s="72"/>
      <c r="M23" s="83"/>
      <c r="N23" s="76"/>
      <c r="O23" s="72"/>
    </row>
    <row r="24" spans="1:23" ht="163.5" customHeight="1" x14ac:dyDescent="0.25">
      <c r="A24" s="72"/>
      <c r="B24" s="73"/>
      <c r="C24" s="74"/>
      <c r="D24" s="74"/>
      <c r="E24" s="75"/>
      <c r="F24" s="72"/>
      <c r="G24" s="83"/>
      <c r="H24" s="74"/>
      <c r="I24" s="76"/>
      <c r="J24" s="72"/>
      <c r="K24" s="73"/>
      <c r="L24" s="72"/>
      <c r="M24" s="83"/>
      <c r="N24" s="76"/>
      <c r="O24" s="72"/>
    </row>
    <row r="25" spans="1:23" ht="163.5" customHeight="1" x14ac:dyDescent="0.25">
      <c r="A25" s="72"/>
      <c r="B25" s="73"/>
      <c r="C25" s="74"/>
      <c r="D25" s="74"/>
      <c r="E25" s="75"/>
      <c r="F25" s="72"/>
      <c r="G25" s="83"/>
      <c r="H25" s="74"/>
      <c r="I25" s="76"/>
      <c r="J25" s="72"/>
      <c r="K25" s="73"/>
      <c r="L25" s="72"/>
      <c r="M25" s="83"/>
      <c r="N25" s="76"/>
      <c r="O25" s="72"/>
    </row>
    <row r="26" spans="1:23" ht="163.5" customHeight="1" x14ac:dyDescent="0.25"/>
  </sheetData>
  <sheetProtection sheet="1" objects="1" scenarios="1" sort="0" autoFilter="0" pivotTables="0"/>
  <autoFilter ref="A4:O22"/>
  <sortState ref="A5:O22">
    <sortCondition ref="A5:A22"/>
    <sortCondition descending="1" ref="B5:B22"/>
  </sortState>
  <conditionalFormatting sqref="A8:O22">
    <cfRule type="expression" dxfId="14" priority="11">
      <formula>MOD(ROW(),2)</formula>
    </cfRule>
  </conditionalFormatting>
  <conditionalFormatting sqref="A7:O7">
    <cfRule type="expression" dxfId="13" priority="10">
      <formula>MOD(ROW(),2)</formula>
    </cfRule>
  </conditionalFormatting>
  <conditionalFormatting sqref="A6:O6">
    <cfRule type="expression" dxfId="12" priority="8">
      <formula>MOD(ROW(),2)</formula>
    </cfRule>
  </conditionalFormatting>
  <conditionalFormatting sqref="A5:O5">
    <cfRule type="expression" dxfId="11" priority="5">
      <formula>MOD(ROW(),2)</formula>
    </cfRule>
  </conditionalFormatting>
  <dataValidations count="5">
    <dataValidation type="list" allowBlank="1" showInputMessage="1" showErrorMessage="1" errorTitle="Choisir dans la liste" error="Choisir dans la liste !" sqref="E23:E1048576 D4:D1048576">
      <formula1>Liste_Rubriques</formula1>
    </dataValidation>
    <dataValidation type="list" allowBlank="1" showInputMessage="1" showErrorMessage="1" errorTitle="Choisir dans la liste" sqref="F1:G1 F3:F1048576">
      <formula1>"Dépense,Recette"</formula1>
    </dataValidation>
    <dataValidation type="list" allowBlank="1" showInputMessage="1" showErrorMessage="1" errorTitle="Choisir dans la liste" error="Choisir dans la liste !" sqref="E4:E22">
      <formula1>Liste_Regroupements</formula1>
    </dataValidation>
    <dataValidation type="list" allowBlank="1" showInputMessage="1" showErrorMessage="1" sqref="A4:A22">
      <formula1>Liste_Comptes</formula1>
    </dataValidation>
    <dataValidation type="list" allowBlank="1" showInputMessage="1" showErrorMessage="1" errorTitle="Choisir dans la liste" error="Choisir dans la liste !" sqref="G3:G1048576">
      <formula1>Liste_Modes</formula1>
    </dataValidation>
  </dataValidations>
  <pageMargins left="0.7" right="0.7" top="0.75" bottom="0.75" header="0.3" footer="0.3"/>
  <pageSetup paperSize="9" orientation="portrait" verticalDpi="4294967293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I14"/>
  <sheetViews>
    <sheetView workbookViewId="0">
      <selection activeCell="K11" sqref="K11"/>
    </sheetView>
  </sheetViews>
  <sheetFormatPr baseColWidth="10" defaultRowHeight="15" x14ac:dyDescent="0.25"/>
  <cols>
    <col min="1" max="1" width="28.85546875" customWidth="1"/>
    <col min="2" max="2" width="23.85546875" customWidth="1"/>
    <col min="3" max="3" width="8.42578125" bestFit="1" customWidth="1"/>
    <col min="4" max="4" width="9.42578125" bestFit="1" customWidth="1"/>
    <col min="5" max="5" width="22.85546875" bestFit="1" customWidth="1"/>
    <col min="6" max="6" width="7.7109375" bestFit="1" customWidth="1"/>
    <col min="7" max="7" width="9.7109375" bestFit="1" customWidth="1"/>
    <col min="8" max="8" width="13.7109375" bestFit="1" customWidth="1"/>
    <col min="9" max="9" width="12.5703125" bestFit="1" customWidth="1"/>
    <col min="10" max="10" width="12.5703125" customWidth="1"/>
    <col min="11" max="11" width="24.28515625" bestFit="1" customWidth="1"/>
    <col min="12" max="12" width="9.7109375" customWidth="1"/>
    <col min="13" max="13" width="12.7109375" customWidth="1"/>
    <col min="14" max="14" width="12.5703125" customWidth="1"/>
    <col min="15" max="15" width="14" bestFit="1" customWidth="1"/>
    <col min="16" max="16" width="12.5703125" bestFit="1" customWidth="1"/>
    <col min="17" max="17" width="12.7109375" bestFit="1" customWidth="1"/>
    <col min="18" max="19" width="12.5703125" bestFit="1" customWidth="1"/>
  </cols>
  <sheetData>
    <row r="1" spans="1:9" x14ac:dyDescent="0.25">
      <c r="A1" s="7" t="s">
        <v>3</v>
      </c>
      <c r="B1" t="s">
        <v>34</v>
      </c>
    </row>
    <row r="3" spans="1:9" x14ac:dyDescent="0.25">
      <c r="A3" s="7" t="s">
        <v>55</v>
      </c>
      <c r="B3" s="7" t="s">
        <v>53</v>
      </c>
    </row>
    <row r="4" spans="1:9" x14ac:dyDescent="0.25">
      <c r="A4" s="7" t="s">
        <v>54</v>
      </c>
      <c r="B4" t="s">
        <v>20</v>
      </c>
      <c r="C4" t="s">
        <v>12</v>
      </c>
      <c r="D4" t="s">
        <v>40</v>
      </c>
      <c r="E4" t="s">
        <v>63</v>
      </c>
      <c r="F4" t="s">
        <v>89</v>
      </c>
      <c r="G4" t="s">
        <v>19</v>
      </c>
      <c r="H4" t="s">
        <v>100</v>
      </c>
      <c r="I4" t="s">
        <v>28</v>
      </c>
    </row>
    <row r="5" spans="1:9" x14ac:dyDescent="0.25">
      <c r="A5" s="46" t="s">
        <v>69</v>
      </c>
      <c r="B5" s="102"/>
      <c r="C5" s="102"/>
      <c r="D5" s="102">
        <v>9000</v>
      </c>
      <c r="E5" s="102">
        <v>0.53</v>
      </c>
      <c r="F5" s="102"/>
      <c r="G5" s="102"/>
      <c r="H5" s="102"/>
      <c r="I5" s="102">
        <v>9000.5300000000007</v>
      </c>
    </row>
    <row r="6" spans="1:9" x14ac:dyDescent="0.25">
      <c r="A6" s="84" t="s">
        <v>58</v>
      </c>
      <c r="B6" s="102"/>
      <c r="C6" s="102"/>
      <c r="D6" s="102">
        <v>9000</v>
      </c>
      <c r="E6" s="102">
        <v>0.53</v>
      </c>
      <c r="F6" s="102"/>
      <c r="G6" s="102"/>
      <c r="H6" s="102"/>
      <c r="I6" s="102">
        <v>9000.5300000000007</v>
      </c>
    </row>
    <row r="7" spans="1:9" x14ac:dyDescent="0.25">
      <c r="A7" s="46" t="s">
        <v>67</v>
      </c>
      <c r="B7" s="102"/>
      <c r="C7" s="102"/>
      <c r="D7" s="102">
        <v>19109.580000000002</v>
      </c>
      <c r="E7" s="102">
        <v>169.48</v>
      </c>
      <c r="F7" s="102"/>
      <c r="G7" s="102"/>
      <c r="H7" s="102"/>
      <c r="I7" s="102">
        <v>19279.060000000001</v>
      </c>
    </row>
    <row r="8" spans="1:9" x14ac:dyDescent="0.25">
      <c r="A8" s="84" t="s">
        <v>58</v>
      </c>
      <c r="B8" s="102"/>
      <c r="C8" s="102"/>
      <c r="D8" s="102">
        <v>19109.580000000002</v>
      </c>
      <c r="E8" s="102">
        <v>169.48</v>
      </c>
      <c r="F8" s="102"/>
      <c r="G8" s="102"/>
      <c r="H8" s="102"/>
      <c r="I8" s="102">
        <v>19279.060000000001</v>
      </c>
    </row>
    <row r="9" spans="1:9" x14ac:dyDescent="0.25">
      <c r="A9" s="46" t="s">
        <v>66</v>
      </c>
      <c r="B9" s="102">
        <v>-90</v>
      </c>
      <c r="C9" s="102"/>
      <c r="D9" s="102"/>
      <c r="E9" s="102"/>
      <c r="F9" s="102"/>
      <c r="G9" s="102"/>
      <c r="H9" s="102"/>
      <c r="I9" s="102">
        <v>-90</v>
      </c>
    </row>
    <row r="10" spans="1:9" x14ac:dyDescent="0.25">
      <c r="A10" s="84" t="s">
        <v>49</v>
      </c>
      <c r="B10" s="102">
        <v>-90</v>
      </c>
      <c r="C10" s="102"/>
      <c r="D10" s="102"/>
      <c r="E10" s="102"/>
      <c r="F10" s="102"/>
      <c r="G10" s="102"/>
      <c r="H10" s="102"/>
      <c r="I10" s="102">
        <v>-90</v>
      </c>
    </row>
    <row r="11" spans="1:9" x14ac:dyDescent="0.25">
      <c r="A11" s="46" t="s">
        <v>68</v>
      </c>
      <c r="B11" s="102"/>
      <c r="C11" s="102">
        <v>1500</v>
      </c>
      <c r="D11" s="102"/>
      <c r="E11" s="102"/>
      <c r="F11" s="102">
        <v>-102.4</v>
      </c>
      <c r="G11" s="102">
        <v>-54</v>
      </c>
      <c r="H11" s="102">
        <v>-126.69999999999999</v>
      </c>
      <c r="I11" s="102">
        <v>1216.9000000000001</v>
      </c>
    </row>
    <row r="12" spans="1:9" x14ac:dyDescent="0.25">
      <c r="A12" s="84" t="s">
        <v>48</v>
      </c>
      <c r="B12" s="102"/>
      <c r="C12" s="102">
        <v>1500</v>
      </c>
      <c r="D12" s="102"/>
      <c r="E12" s="102"/>
      <c r="F12" s="102"/>
      <c r="G12" s="102"/>
      <c r="H12" s="102"/>
      <c r="I12" s="102">
        <v>1500</v>
      </c>
    </row>
    <row r="13" spans="1:9" x14ac:dyDescent="0.25">
      <c r="A13" s="84" t="s">
        <v>49</v>
      </c>
      <c r="B13" s="102"/>
      <c r="C13" s="102"/>
      <c r="D13" s="102"/>
      <c r="E13" s="102"/>
      <c r="F13" s="102">
        <v>-102.4</v>
      </c>
      <c r="G13" s="102">
        <v>-54</v>
      </c>
      <c r="H13" s="102">
        <v>-126.69999999999999</v>
      </c>
      <c r="I13" s="102">
        <v>-283.10000000000002</v>
      </c>
    </row>
    <row r="14" spans="1:9" x14ac:dyDescent="0.25">
      <c r="A14" s="46" t="s">
        <v>28</v>
      </c>
      <c r="B14" s="102">
        <v>-90</v>
      </c>
      <c r="C14" s="102">
        <v>1500</v>
      </c>
      <c r="D14" s="102">
        <v>28109.58</v>
      </c>
      <c r="E14" s="102">
        <v>170.01</v>
      </c>
      <c r="F14" s="102">
        <v>-102.4</v>
      </c>
      <c r="G14" s="102">
        <v>-54</v>
      </c>
      <c r="H14" s="102">
        <v>-126.69999999999999</v>
      </c>
      <c r="I14" s="102">
        <v>29406.490000000005</v>
      </c>
    </row>
  </sheetData>
  <pageMargins left="0.7" right="0.7" top="0.75" bottom="0.75" header="0.3" footer="0.3"/>
  <pageSetup paperSize="9" orientation="portrait" verticalDpi="0" r:id="rId2"/>
  <drawing r:id="rId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E8"/>
  <sheetViews>
    <sheetView workbookViewId="0">
      <selection activeCell="G6" sqref="G6"/>
    </sheetView>
  </sheetViews>
  <sheetFormatPr baseColWidth="10" defaultRowHeight="15" x14ac:dyDescent="0.25"/>
  <cols>
    <col min="1" max="1" width="28.85546875" bestFit="1" customWidth="1"/>
    <col min="2" max="2" width="23.85546875" customWidth="1"/>
    <col min="3" max="3" width="8.7109375" bestFit="1" customWidth="1"/>
    <col min="4" max="4" width="9.7109375" bestFit="1" customWidth="1"/>
    <col min="5" max="5" width="12.5703125" bestFit="1" customWidth="1"/>
  </cols>
  <sheetData>
    <row r="1" spans="1:5" x14ac:dyDescent="0.25">
      <c r="A1" s="7" t="s">
        <v>3</v>
      </c>
      <c r="B1" t="s">
        <v>34</v>
      </c>
    </row>
    <row r="3" spans="1:5" x14ac:dyDescent="0.25">
      <c r="A3" s="7" t="s">
        <v>55</v>
      </c>
      <c r="B3" s="7" t="s">
        <v>53</v>
      </c>
    </row>
    <row r="4" spans="1:5" x14ac:dyDescent="0.25">
      <c r="A4" s="7" t="s">
        <v>54</v>
      </c>
      <c r="B4" t="s">
        <v>58</v>
      </c>
      <c r="C4" t="s">
        <v>48</v>
      </c>
      <c r="D4" t="s">
        <v>49</v>
      </c>
      <c r="E4" t="s">
        <v>28</v>
      </c>
    </row>
    <row r="5" spans="1:5" x14ac:dyDescent="0.25">
      <c r="A5" s="46" t="s">
        <v>78</v>
      </c>
      <c r="B5" s="102"/>
      <c r="C5" s="102">
        <v>1500</v>
      </c>
      <c r="D5" s="102">
        <v>-328.09999999999997</v>
      </c>
      <c r="E5" s="102">
        <v>1171.9000000000001</v>
      </c>
    </row>
    <row r="6" spans="1:5" x14ac:dyDescent="0.25">
      <c r="A6" s="46" t="s">
        <v>70</v>
      </c>
      <c r="B6" s="102">
        <v>28279.590000000004</v>
      </c>
      <c r="C6" s="102"/>
      <c r="D6" s="102"/>
      <c r="E6" s="102">
        <v>28279.590000000004</v>
      </c>
    </row>
    <row r="7" spans="1:5" x14ac:dyDescent="0.25">
      <c r="A7" s="46" t="s">
        <v>79</v>
      </c>
      <c r="B7" s="102"/>
      <c r="C7" s="102"/>
      <c r="D7" s="102">
        <v>-45</v>
      </c>
      <c r="E7" s="102">
        <v>-45</v>
      </c>
    </row>
    <row r="8" spans="1:5" x14ac:dyDescent="0.25">
      <c r="A8" s="46" t="s">
        <v>28</v>
      </c>
      <c r="B8" s="102">
        <v>28279.590000000004</v>
      </c>
      <c r="C8" s="102">
        <v>1500</v>
      </c>
      <c r="D8" s="102">
        <v>-373.09999999999997</v>
      </c>
      <c r="E8" s="102">
        <v>29406.490000000005</v>
      </c>
    </row>
  </sheetData>
  <pageMargins left="0.7" right="0.7" top="0.75" bottom="0.75" header="0.3" footer="0.3"/>
  <pageSetup paperSize="9" orientation="portrait" verticalDpi="0" r:id="rId2"/>
  <drawing r:id="rId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51"/>
  <sheetViews>
    <sheetView workbookViewId="0"/>
  </sheetViews>
  <sheetFormatPr baseColWidth="10" defaultRowHeight="15" x14ac:dyDescent="0.25"/>
  <cols>
    <col min="1" max="1" width="28.140625" bestFit="1" customWidth="1"/>
    <col min="2" max="2" width="24.5703125" customWidth="1"/>
    <col min="3" max="6" width="15.28515625" customWidth="1"/>
    <col min="7" max="7" width="12.5703125" customWidth="1"/>
  </cols>
  <sheetData>
    <row r="1" spans="1:3" ht="19.5" x14ac:dyDescent="0.4">
      <c r="A1" s="8" t="str">
        <f>Titre_Classeur&amp;" - Synthèses des écritures"</f>
        <v>Comptabilité familiale - Synthèses des écritures</v>
      </c>
    </row>
    <row r="3" spans="1:3" x14ac:dyDescent="0.25">
      <c r="A3" s="7" t="s">
        <v>47</v>
      </c>
      <c r="B3" t="s">
        <v>34</v>
      </c>
    </row>
    <row r="4" spans="1:3" x14ac:dyDescent="0.25">
      <c r="A4" s="7" t="s">
        <v>3</v>
      </c>
      <c r="B4" t="s">
        <v>34</v>
      </c>
    </row>
    <row r="6" spans="1:3" x14ac:dyDescent="0.25">
      <c r="A6" s="7" t="s">
        <v>29</v>
      </c>
    </row>
    <row r="7" spans="1:3" x14ac:dyDescent="0.25">
      <c r="A7" s="7" t="s">
        <v>10</v>
      </c>
      <c r="B7" s="7" t="s">
        <v>30</v>
      </c>
      <c r="C7" s="107" t="s">
        <v>88</v>
      </c>
    </row>
    <row r="8" spans="1:3" x14ac:dyDescent="0.25">
      <c r="A8" t="s">
        <v>17</v>
      </c>
      <c r="B8" t="s">
        <v>58</v>
      </c>
      <c r="C8" s="108">
        <v>28279.590000000004</v>
      </c>
    </row>
    <row r="9" spans="1:3" x14ac:dyDescent="0.25">
      <c r="B9" t="s">
        <v>48</v>
      </c>
      <c r="C9" s="108">
        <v>1500</v>
      </c>
    </row>
    <row r="10" spans="1:3" x14ac:dyDescent="0.25">
      <c r="A10" t="s">
        <v>36</v>
      </c>
      <c r="C10" s="108">
        <v>29779.590000000004</v>
      </c>
    </row>
    <row r="11" spans="1:3" x14ac:dyDescent="0.25">
      <c r="A11" t="s">
        <v>33</v>
      </c>
      <c r="B11" t="s">
        <v>49</v>
      </c>
      <c r="C11" s="108">
        <v>-180.7</v>
      </c>
    </row>
    <row r="12" spans="1:3" x14ac:dyDescent="0.25">
      <c r="A12" t="s">
        <v>91</v>
      </c>
      <c r="C12" s="108">
        <v>-180.7</v>
      </c>
    </row>
    <row r="13" spans="1:3" x14ac:dyDescent="0.25">
      <c r="A13" t="s">
        <v>38</v>
      </c>
      <c r="B13" t="s">
        <v>49</v>
      </c>
      <c r="C13" s="108">
        <v>-102.4</v>
      </c>
    </row>
    <row r="14" spans="1:3" x14ac:dyDescent="0.25">
      <c r="A14" t="s">
        <v>82</v>
      </c>
      <c r="C14" s="108">
        <v>-102.4</v>
      </c>
    </row>
    <row r="15" spans="1:3" x14ac:dyDescent="0.25">
      <c r="A15" t="s">
        <v>73</v>
      </c>
      <c r="B15" t="s">
        <v>49</v>
      </c>
      <c r="C15" s="108">
        <v>-90</v>
      </c>
    </row>
    <row r="16" spans="1:3" x14ac:dyDescent="0.25">
      <c r="A16" t="s">
        <v>101</v>
      </c>
      <c r="C16" s="108">
        <v>-90</v>
      </c>
    </row>
    <row r="17" spans="1:3" x14ac:dyDescent="0.25">
      <c r="A17" t="s">
        <v>28</v>
      </c>
      <c r="C17" s="108">
        <v>29406.49</v>
      </c>
    </row>
    <row r="20" spans="1:3" ht="4.5" customHeight="1" x14ac:dyDescent="0.25"/>
    <row r="21" spans="1:3" ht="4.5" customHeight="1" x14ac:dyDescent="0.25"/>
    <row r="22" spans="1:3" ht="4.5" customHeight="1" x14ac:dyDescent="0.25"/>
    <row r="23" spans="1:3" ht="4.5" customHeight="1" x14ac:dyDescent="0.25"/>
    <row r="24" spans="1:3" ht="4.5" customHeight="1" x14ac:dyDescent="0.25"/>
    <row r="25" spans="1:3" ht="4.5" customHeight="1" x14ac:dyDescent="0.25"/>
    <row r="26" spans="1:3" ht="4.5" customHeight="1" x14ac:dyDescent="0.25"/>
    <row r="27" spans="1:3" ht="4.5" customHeight="1" x14ac:dyDescent="0.25"/>
    <row r="28" spans="1:3" ht="4.5" customHeight="1" x14ac:dyDescent="0.25"/>
    <row r="29" spans="1:3" ht="4.5" customHeight="1" x14ac:dyDescent="0.25"/>
    <row r="30" spans="1:3" ht="4.5" customHeight="1" x14ac:dyDescent="0.25"/>
    <row r="31" spans="1:3" ht="4.5" customHeight="1" x14ac:dyDescent="0.25"/>
    <row r="32" spans="1:3" ht="4.5" customHeight="1" x14ac:dyDescent="0.25"/>
    <row r="33" spans="1:6" ht="4.5" customHeight="1" x14ac:dyDescent="0.25"/>
    <row r="34" spans="1:6" ht="4.5" customHeight="1" x14ac:dyDescent="0.25"/>
    <row r="35" spans="1:6" ht="4.5" customHeight="1" x14ac:dyDescent="0.25"/>
    <row r="36" spans="1:6" ht="4.5" customHeight="1" x14ac:dyDescent="0.25"/>
    <row r="37" spans="1:6" ht="4.5" customHeight="1" x14ac:dyDescent="0.25"/>
    <row r="38" spans="1:6" ht="4.5" customHeight="1" x14ac:dyDescent="0.25"/>
    <row r="39" spans="1:6" ht="4.5" customHeight="1" x14ac:dyDescent="0.25"/>
    <row r="42" spans="1:6" x14ac:dyDescent="0.25">
      <c r="A42" s="7" t="s">
        <v>47</v>
      </c>
      <c r="B42" t="s">
        <v>34</v>
      </c>
    </row>
    <row r="44" spans="1:6" x14ac:dyDescent="0.25">
      <c r="A44" s="7" t="s">
        <v>29</v>
      </c>
      <c r="C44" s="7" t="s">
        <v>3</v>
      </c>
    </row>
    <row r="45" spans="1:6" x14ac:dyDescent="0.25">
      <c r="A45" s="7" t="s">
        <v>30</v>
      </c>
      <c r="B45" s="7" t="s">
        <v>9</v>
      </c>
      <c r="C45" t="s">
        <v>71</v>
      </c>
      <c r="D45" t="s">
        <v>76</v>
      </c>
      <c r="E45" t="s">
        <v>40</v>
      </c>
      <c r="F45" s="3" t="s">
        <v>28</v>
      </c>
    </row>
    <row r="46" spans="1:6" x14ac:dyDescent="0.25">
      <c r="A46" s="85" t="s">
        <v>71</v>
      </c>
      <c r="B46" t="s">
        <v>71</v>
      </c>
      <c r="C46" s="85"/>
      <c r="D46" s="85"/>
      <c r="E46" s="85"/>
      <c r="F46" s="85"/>
    </row>
    <row r="47" spans="1:6" x14ac:dyDescent="0.25">
      <c r="A47" s="85" t="s">
        <v>58</v>
      </c>
      <c r="B47" t="s">
        <v>70</v>
      </c>
      <c r="C47" s="85"/>
      <c r="D47" s="85"/>
      <c r="E47" s="85">
        <v>28279.590000000004</v>
      </c>
      <c r="F47" s="85">
        <v>28279.590000000004</v>
      </c>
    </row>
    <row r="48" spans="1:6" x14ac:dyDescent="0.25">
      <c r="A48" s="85" t="s">
        <v>48</v>
      </c>
      <c r="B48" t="s">
        <v>78</v>
      </c>
      <c r="C48" s="85"/>
      <c r="D48" s="85"/>
      <c r="E48" s="85">
        <v>1500</v>
      </c>
      <c r="F48" s="85">
        <v>1500</v>
      </c>
    </row>
    <row r="49" spans="1:6" x14ac:dyDescent="0.25">
      <c r="A49" s="85" t="s">
        <v>49</v>
      </c>
      <c r="B49" t="s">
        <v>79</v>
      </c>
      <c r="C49" s="85"/>
      <c r="D49" s="85">
        <v>-98.4</v>
      </c>
      <c r="E49" s="85"/>
      <c r="F49" s="85">
        <v>-98.4</v>
      </c>
    </row>
    <row r="50" spans="1:6" x14ac:dyDescent="0.25">
      <c r="A50" s="85"/>
      <c r="B50" t="s">
        <v>78</v>
      </c>
      <c r="C50" s="85"/>
      <c r="D50" s="85">
        <v>-274.7</v>
      </c>
      <c r="E50" s="85"/>
      <c r="F50" s="85">
        <v>-274.7</v>
      </c>
    </row>
    <row r="51" spans="1:6" x14ac:dyDescent="0.25">
      <c r="A51" s="105" t="s">
        <v>28</v>
      </c>
      <c r="B51" s="105"/>
      <c r="C51" s="85"/>
      <c r="D51" s="85">
        <v>-373.1</v>
      </c>
      <c r="E51" s="85">
        <v>29779.590000000004</v>
      </c>
      <c r="F51" s="85">
        <v>29406.49</v>
      </c>
    </row>
  </sheetData>
  <pageMargins left="0.7" right="0.7" top="0.75" bottom="0.75" header="0.3" footer="0.3"/>
  <pageSetup paperSize="9" orientation="portrait" verticalDpi="0" r:id="rId3"/>
  <drawing r:id="rId4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3:B24"/>
  <sheetViews>
    <sheetView workbookViewId="0">
      <selection activeCell="B6" sqref="B6"/>
    </sheetView>
  </sheetViews>
  <sheetFormatPr baseColWidth="10" defaultRowHeight="15" x14ac:dyDescent="0.25"/>
  <cols>
    <col min="1" max="1" width="23" customWidth="1"/>
    <col min="2" max="2" width="26.42578125" style="102" bestFit="1" customWidth="1"/>
  </cols>
  <sheetData>
    <row r="3" spans="1:2" x14ac:dyDescent="0.25">
      <c r="A3" s="7" t="s">
        <v>54</v>
      </c>
      <c r="B3" s="102" t="s">
        <v>93</v>
      </c>
    </row>
    <row r="4" spans="1:2" ht="18.75" x14ac:dyDescent="0.3">
      <c r="A4" s="104" t="s">
        <v>81</v>
      </c>
      <c r="B4" s="102">
        <v>90</v>
      </c>
    </row>
    <row r="5" spans="1:2" x14ac:dyDescent="0.25">
      <c r="A5" s="84" t="s">
        <v>20</v>
      </c>
      <c r="B5" s="102">
        <v>90</v>
      </c>
    </row>
    <row r="6" spans="1:2" x14ac:dyDescent="0.25">
      <c r="A6" s="103" t="s">
        <v>49</v>
      </c>
      <c r="B6" s="102">
        <v>90</v>
      </c>
    </row>
    <row r="7" spans="1:2" x14ac:dyDescent="0.25">
      <c r="A7" s="106" t="s">
        <v>79</v>
      </c>
      <c r="B7" s="102">
        <v>45</v>
      </c>
    </row>
    <row r="8" spans="1:2" x14ac:dyDescent="0.25">
      <c r="A8" s="106" t="s">
        <v>78</v>
      </c>
      <c r="B8" s="102">
        <v>45</v>
      </c>
    </row>
    <row r="9" spans="1:2" ht="18.75" x14ac:dyDescent="0.3">
      <c r="A9" s="104" t="s">
        <v>80</v>
      </c>
      <c r="B9" s="102">
        <v>283.10000000000002</v>
      </c>
    </row>
    <row r="10" spans="1:2" x14ac:dyDescent="0.25">
      <c r="A10" s="84" t="s">
        <v>19</v>
      </c>
      <c r="B10" s="102">
        <v>54</v>
      </c>
    </row>
    <row r="11" spans="1:2" x14ac:dyDescent="0.25">
      <c r="A11" s="103" t="s">
        <v>49</v>
      </c>
      <c r="B11" s="102">
        <v>54</v>
      </c>
    </row>
    <row r="12" spans="1:2" x14ac:dyDescent="0.25">
      <c r="A12" s="106" t="s">
        <v>78</v>
      </c>
      <c r="B12" s="102">
        <v>54</v>
      </c>
    </row>
    <row r="13" spans="1:2" x14ac:dyDescent="0.25">
      <c r="A13" s="84" t="s">
        <v>72</v>
      </c>
      <c r="B13" s="102">
        <v>126.69999999999999</v>
      </c>
    </row>
    <row r="14" spans="1:2" x14ac:dyDescent="0.25">
      <c r="A14" s="103" t="s">
        <v>49</v>
      </c>
      <c r="B14" s="102">
        <v>126.69999999999999</v>
      </c>
    </row>
    <row r="15" spans="1:2" x14ac:dyDescent="0.25">
      <c r="A15" s="106" t="s">
        <v>78</v>
      </c>
      <c r="B15" s="102">
        <v>126.69999999999999</v>
      </c>
    </row>
    <row r="16" spans="1:2" x14ac:dyDescent="0.25">
      <c r="A16" s="84" t="s">
        <v>89</v>
      </c>
      <c r="B16" s="102">
        <v>102.4</v>
      </c>
    </row>
    <row r="17" spans="1:2" x14ac:dyDescent="0.25">
      <c r="A17" s="103" t="s">
        <v>49</v>
      </c>
      <c r="B17" s="102">
        <v>102.4</v>
      </c>
    </row>
    <row r="18" spans="1:2" x14ac:dyDescent="0.25">
      <c r="A18" s="106" t="s">
        <v>79</v>
      </c>
      <c r="B18" s="102">
        <v>53.4</v>
      </c>
    </row>
    <row r="19" spans="1:2" x14ac:dyDescent="0.25">
      <c r="A19" s="106" t="s">
        <v>78</v>
      </c>
      <c r="B19" s="102">
        <v>49</v>
      </c>
    </row>
    <row r="20" spans="1:2" x14ac:dyDescent="0.25">
      <c r="A20" s="46" t="s">
        <v>28</v>
      </c>
      <c r="B20" s="102">
        <v>373.09999999999997</v>
      </c>
    </row>
    <row r="21" spans="1:2" x14ac:dyDescent="0.25">
      <c r="B21"/>
    </row>
    <row r="22" spans="1:2" x14ac:dyDescent="0.25">
      <c r="B22"/>
    </row>
    <row r="23" spans="1:2" x14ac:dyDescent="0.25">
      <c r="B23"/>
    </row>
    <row r="24" spans="1:2" x14ac:dyDescent="0.25">
      <c r="B24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B27"/>
  <sheetViews>
    <sheetView workbookViewId="0"/>
  </sheetViews>
  <sheetFormatPr baseColWidth="10" defaultRowHeight="15" x14ac:dyDescent="0.25"/>
  <cols>
    <col min="1" max="1" width="23.5703125" customWidth="1"/>
    <col min="2" max="2" width="85.28515625" customWidth="1"/>
  </cols>
  <sheetData>
    <row r="1" spans="1:2" ht="19.5" x14ac:dyDescent="0.4">
      <c r="A1" s="8" t="str">
        <f>Titre_Classeur&amp;" - Fichier des paramètres"</f>
        <v>Comptabilité familiale - Fichier des paramètres</v>
      </c>
    </row>
    <row r="2" spans="1:2" ht="19.5" x14ac:dyDescent="0.4">
      <c r="A2" s="8"/>
    </row>
    <row r="3" spans="1:2" x14ac:dyDescent="0.25">
      <c r="A3" s="1" t="s">
        <v>35</v>
      </c>
      <c r="B3" s="13" t="s">
        <v>56</v>
      </c>
    </row>
    <row r="5" spans="1:2" x14ac:dyDescent="0.25">
      <c r="A5" s="14" t="s">
        <v>43</v>
      </c>
      <c r="B5" s="14"/>
    </row>
    <row r="6" spans="1:2" x14ac:dyDescent="0.25">
      <c r="A6" t="s">
        <v>2</v>
      </c>
      <c r="B6" s="13" t="s">
        <v>2</v>
      </c>
    </row>
    <row r="7" spans="1:2" x14ac:dyDescent="0.25">
      <c r="A7" t="s">
        <v>10</v>
      </c>
      <c r="B7" s="13" t="s">
        <v>73</v>
      </c>
    </row>
    <row r="8" spans="1:2" x14ac:dyDescent="0.25">
      <c r="A8" t="s">
        <v>30</v>
      </c>
      <c r="B8" s="13" t="s">
        <v>49</v>
      </c>
    </row>
    <row r="9" spans="1:2" x14ac:dyDescent="0.25">
      <c r="A9" t="s">
        <v>4</v>
      </c>
      <c r="B9" s="13" t="s">
        <v>24</v>
      </c>
    </row>
    <row r="10" spans="1:2" x14ac:dyDescent="0.25">
      <c r="A10" t="s">
        <v>47</v>
      </c>
      <c r="B10" s="13" t="s">
        <v>68</v>
      </c>
    </row>
    <row r="11" spans="1:2" x14ac:dyDescent="0.25">
      <c r="A11" s="11"/>
      <c r="B11" s="11"/>
    </row>
    <row r="13" spans="1:2" x14ac:dyDescent="0.25">
      <c r="A13" s="9" t="s">
        <v>22</v>
      </c>
    </row>
    <row r="14" spans="1:2" x14ac:dyDescent="0.25">
      <c r="A14" s="13" t="s">
        <v>39</v>
      </c>
    </row>
    <row r="15" spans="1:2" x14ac:dyDescent="0.25">
      <c r="A15" s="13" t="s">
        <v>24</v>
      </c>
    </row>
    <row r="16" spans="1:2" x14ac:dyDescent="0.25">
      <c r="A16" s="13" t="s">
        <v>23</v>
      </c>
    </row>
    <row r="17" spans="1:1" x14ac:dyDescent="0.25">
      <c r="A17" s="13" t="s">
        <v>26</v>
      </c>
    </row>
    <row r="18" spans="1:1" x14ac:dyDescent="0.25">
      <c r="A18" s="13" t="s">
        <v>27</v>
      </c>
    </row>
    <row r="19" spans="1:1" x14ac:dyDescent="0.25">
      <c r="A19" s="13" t="s">
        <v>25</v>
      </c>
    </row>
    <row r="20" spans="1:1" x14ac:dyDescent="0.25">
      <c r="A20" s="5"/>
    </row>
    <row r="24" spans="1:1" x14ac:dyDescent="0.25">
      <c r="A24" s="9" t="s">
        <v>84</v>
      </c>
    </row>
    <row r="25" spans="1:1" x14ac:dyDescent="0.25">
      <c r="A25" s="13" t="s">
        <v>83</v>
      </c>
    </row>
    <row r="26" spans="1:1" x14ac:dyDescent="0.25">
      <c r="A26" s="13" t="s">
        <v>80</v>
      </c>
    </row>
    <row r="27" spans="1:1" x14ac:dyDescent="0.25">
      <c r="A27" s="5"/>
    </row>
  </sheetData>
  <sortState ref="A6:A11">
    <sortCondition ref="A8"/>
  </sortState>
  <dataValidations count="5">
    <dataValidation type="list" allowBlank="1" showInputMessage="1" showErrorMessage="1" errorTitle="Choisir dans la liste" error="Choisir dans la liste !" sqref="B6">
      <formula1>Liste_Rubriques</formula1>
    </dataValidation>
    <dataValidation type="list" allowBlank="1" showInputMessage="1" showErrorMessage="1" errorTitle="Choisir dans la liste" error="Choisir dans la liste !" sqref="B7">
      <formula1>Liste_Catégories</formula1>
    </dataValidation>
    <dataValidation type="list" allowBlank="1" showInputMessage="1" showErrorMessage="1" errorTitle="Choisir dans la liste" error="Choisir dans la liste !" sqref="B8">
      <formula1>Liste_Regroupements</formula1>
    </dataValidation>
    <dataValidation type="list" allowBlank="1" showInputMessage="1" showErrorMessage="1" errorTitle="Choisir dans la liste" error="Choisir dans la liste !" sqref="B9">
      <formula1>Liste_Modes</formula1>
    </dataValidation>
    <dataValidation type="list" allowBlank="1" showInputMessage="1" showErrorMessage="1" errorTitle="Choisir dans la liste" error="Choisir dans la liste !" sqref="B10">
      <formula1>Liste_Comptes</formula1>
    </dataValidation>
  </dataValidations>
  <pageMargins left="0.7" right="0.7" top="0.75" bottom="0.75" header="0.3" footer="0.3"/>
  <pageSetup paperSize="0" orientation="portrait" horizontalDpi="0" verticalDpi="0" copies="0"/>
  <drawing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12</vt:i4>
      </vt:variant>
      <vt:variant>
        <vt:lpstr>Plages nommées</vt:lpstr>
      </vt:variant>
      <vt:variant>
        <vt:i4>18</vt:i4>
      </vt:variant>
    </vt:vector>
  </HeadingPairs>
  <TitlesOfParts>
    <vt:vector size="30" baseType="lpstr">
      <vt:lpstr>Accueil</vt:lpstr>
      <vt:lpstr>Comptes</vt:lpstr>
      <vt:lpstr>Catégories</vt:lpstr>
      <vt:lpstr>Rubriques</vt:lpstr>
      <vt:lpstr>Regroupements</vt:lpstr>
      <vt:lpstr>Ecritures_1</vt:lpstr>
      <vt:lpstr>Graphe Ecritures par Rubriques</vt:lpstr>
      <vt:lpstr>Graphe Ecritures par Regroup.</vt:lpstr>
      <vt:lpstr>Synthèses</vt:lpstr>
      <vt:lpstr>Charges</vt:lpstr>
      <vt:lpstr>Paramètres</vt:lpstr>
      <vt:lpstr>Feuil1</vt:lpstr>
      <vt:lpstr>Catégories</vt:lpstr>
      <vt:lpstr>Comptes</vt:lpstr>
      <vt:lpstr>Ecritures</vt:lpstr>
      <vt:lpstr>Liste_Catégories</vt:lpstr>
      <vt:lpstr>Liste_Charges</vt:lpstr>
      <vt:lpstr>Liste_Comptes</vt:lpstr>
      <vt:lpstr>Liste_Modes</vt:lpstr>
      <vt:lpstr>Liste_Regroupements</vt:lpstr>
      <vt:lpstr>Liste_Rubriques</vt:lpstr>
      <vt:lpstr>Regroupements</vt:lpstr>
      <vt:lpstr>Rubriques</vt:lpstr>
      <vt:lpstr>Titre_Classeur</vt:lpstr>
      <vt:lpstr>VD_Catégorie</vt:lpstr>
      <vt:lpstr>VD_Charges</vt:lpstr>
      <vt:lpstr>VD_Compte</vt:lpstr>
      <vt:lpstr>VD_Mode</vt:lpstr>
      <vt:lpstr>VD_Regroupement</vt:lpstr>
      <vt:lpstr>VD_Rubrique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dd</dc:creator>
  <cp:lastModifiedBy>alain otto</cp:lastModifiedBy>
  <dcterms:created xsi:type="dcterms:W3CDTF">2006-09-12T15:06:44Z</dcterms:created>
  <dcterms:modified xsi:type="dcterms:W3CDTF">2017-02-27T08:44:02Z</dcterms:modified>
</cp:coreProperties>
</file>