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0" yWindow="0" windowWidth="28800" windowHeight="120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  <c r="E26" i="1"/>
  <c r="G30" i="1"/>
  <c r="D27" i="1"/>
  <c r="E27" i="1"/>
  <c r="F27" i="1"/>
  <c r="G27" i="1"/>
  <c r="H27" i="1"/>
  <c r="I27" i="1"/>
  <c r="D28" i="1"/>
  <c r="E28" i="1"/>
  <c r="F28" i="1"/>
  <c r="G28" i="1"/>
  <c r="H28" i="1"/>
  <c r="I28" i="1"/>
  <c r="D29" i="1"/>
  <c r="E29" i="1"/>
  <c r="F29" i="1"/>
  <c r="G29" i="1"/>
  <c r="H29" i="1"/>
  <c r="I29" i="1"/>
  <c r="D30" i="1"/>
  <c r="E30" i="1"/>
  <c r="F30" i="1"/>
  <c r="H30" i="1"/>
  <c r="I30" i="1"/>
  <c r="D31" i="1"/>
  <c r="E31" i="1"/>
  <c r="F31" i="1"/>
  <c r="G31" i="1"/>
  <c r="H31" i="1"/>
  <c r="I31" i="1"/>
  <c r="I26" i="1"/>
  <c r="H26" i="1"/>
  <c r="G26" i="1"/>
  <c r="F26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AI3" i="1" s="1"/>
  <c r="O49" i="1"/>
  <c r="M49" i="1"/>
  <c r="K49" i="1"/>
  <c r="I49" i="1"/>
  <c r="G49" i="1"/>
  <c r="E49" i="1"/>
  <c r="N49" i="1"/>
  <c r="L49" i="1"/>
  <c r="J49" i="1"/>
  <c r="H49" i="1"/>
  <c r="F49" i="1"/>
  <c r="D49" i="1"/>
  <c r="D19" i="1" l="1"/>
  <c r="D17" i="1"/>
  <c r="D15" i="1"/>
  <c r="D18" i="1"/>
  <c r="D16" i="1"/>
  <c r="D14" i="1"/>
  <c r="C19" i="1"/>
  <c r="C17" i="1"/>
  <c r="C15" i="1"/>
  <c r="C18" i="1"/>
  <c r="C16" i="1"/>
  <c r="C14" i="1"/>
  <c r="D3" i="1"/>
  <c r="F3" i="1"/>
  <c r="H3" i="1"/>
  <c r="J3" i="1"/>
  <c r="L3" i="1"/>
  <c r="N3" i="1"/>
  <c r="P3" i="1"/>
  <c r="R3" i="1"/>
  <c r="T3" i="1"/>
  <c r="V3" i="1"/>
  <c r="X3" i="1"/>
  <c r="Z3" i="1"/>
  <c r="AB3" i="1"/>
  <c r="AD3" i="1"/>
  <c r="AF3" i="1"/>
  <c r="AH3" i="1"/>
  <c r="C3" i="1"/>
  <c r="E3" i="1"/>
  <c r="G3" i="1"/>
  <c r="I3" i="1"/>
  <c r="K3" i="1"/>
  <c r="M3" i="1"/>
  <c r="O3" i="1"/>
  <c r="Q3" i="1"/>
  <c r="S3" i="1"/>
  <c r="U3" i="1"/>
  <c r="W3" i="1"/>
  <c r="Y3" i="1"/>
  <c r="AA3" i="1"/>
  <c r="AC3" i="1"/>
  <c r="AE3" i="1"/>
  <c r="AG3" i="1"/>
</calcChain>
</file>

<file path=xl/sharedStrings.xml><?xml version="1.0" encoding="utf-8"?>
<sst xmlns="http://schemas.openxmlformats.org/spreadsheetml/2006/main" count="54" uniqueCount="24">
  <si>
    <t>A</t>
  </si>
  <si>
    <t>B</t>
  </si>
  <si>
    <t>C</t>
  </si>
  <si>
    <t>D</t>
  </si>
  <si>
    <t>E</t>
  </si>
  <si>
    <t>F</t>
  </si>
  <si>
    <t>PROGRAMMER</t>
  </si>
  <si>
    <t>PREVISIONNEL</t>
  </si>
  <si>
    <t>OBJECTIF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</si>
  <si>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</si>
  <si>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</si>
  <si>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</si>
  <si>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</si>
  <si>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</si>
  <si>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</si>
  <si>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</si>
  <si>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</si>
  <si>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</si>
  <si>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</si>
  <si>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</si>
  <si>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</si>
  <si>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REEL</t>
  </si>
  <si>
    <t>OBJECTIFS PAR MOIS MIS A JOUR</t>
  </si>
  <si>
    <t>NB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</si>
</sst>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"/>
    <numFmt numFmtId="165" formatCode="ddd"/>
    <numFmt numFmtId="166" formatCode="[$-40C]d\-mmm;@"/>
  </numFmts>
  <fonts count="4" x14ac:knownFonts="1">
    <font>
      <sz val="10"/>
      <color theme="1"/>
      <name val="Arial"/>
      <family val="2"/>
    </font>
    <font>
      <sz val="12"/>
      <name val="Arial"/>
      <family val="2"/>
    </font>
    <font>
      <sz val="8"/>
      <color rgb="FFFF0000"/>
      <name val="Arial"/>
      <family val="2"/>
    </font>
    <font>
      <sz val="11"/>
      <color rgb="FF141414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D3A77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164" fontId="1" fillId="2" borderId="0" xfId="0" applyNumberFormat="1" applyFont="1" applyFill="1" applyBorder="1" applyAlignment="1">
      <alignment horizontal="center" vertical="center" textRotation="45"/>
    </xf>
    <xf numFmtId="165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textRotation="90"/>
    </xf>
    <xf numFmtId="0" fontId="0" fillId="6" borderId="0" xfId="0" applyFill="1" applyAlignment="1">
      <alignment horizontal="center" textRotation="90"/>
    </xf>
    <xf numFmtId="0" fontId="0" fillId="5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0" fillId="0" borderId="0" xfId="0" applyNumberFormat="1" applyBorder="1"/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7" borderId="0" xfId="0" applyFill="1" applyAlignment="1">
      <alignment horizontal="center"/>
    </xf>
    <xf numFmtId="0" fontId="0" fillId="0" borderId="3" xfId="0" applyBorder="1" applyAlignment="1">
      <alignment horizontal="right"/>
    </xf>
    <xf numFmtId="1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5" xfId="0" applyBorder="1" applyAlignment="1">
      <alignment horizontal="right"/>
    </xf>
    <xf numFmtId="1" fontId="0" fillId="0" borderId="2" xfId="0" applyNumberFormat="1" applyBorder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0" borderId="7" xfId="0" applyBorder="1" applyAlignment="1">
      <alignment horizontal="right"/>
    </xf>
    <xf numFmtId="0" fontId="0" fillId="0" borderId="8" xfId="0" applyBorder="1"/>
    <xf numFmtId="0" fontId="0" fillId="0" borderId="9" xfId="0" applyBorder="1"/>
    <xf numFmtId="1" fontId="0" fillId="4" borderId="1" xfId="0" applyNumberFormat="1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3" fillId="8" borderId="0" xfId="0" applyFont="1" applyFill="1" applyAlignment="1">
      <alignment horizontal="center"/>
    </xf>
    <xf numFmtId="166" fontId="0" fillId="8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49"/>
  <sheetViews>
    <sheetView tabSelected="1" workbookViewId="0">
      <selection activeCell="B50" sqref="B50"/>
    </sheetView>
  </sheetViews>
  <sheetFormatPr baseColWidth="10" defaultRowHeight="12.75" x14ac:dyDescent="0.2"/>
  <sheetData>
    <row r="2" spans="1:35" ht="33" x14ac:dyDescent="0.2">
      <c r="A2" s="5">
        <v>52</v>
      </c>
      <c r="B2" s="5">
        <v>253</v>
      </c>
      <c r="C2" s="1">
        <f ca="1">DATE(YEAR(TODAY()),1,3)-WEEKDAY(DATE(YEAR(TODAY()),1,3))-5+7*C5</f>
        <v>44564</v>
      </c>
      <c r="D2" s="1">
        <f t="shared" ref="D2:AI2" ca="1" si="0">DATE(YEAR(TODAY()),1,3)-WEEKDAY(DATE(YEAR(TODAY()),1,3))-5+7*D5</f>
        <v>44571</v>
      </c>
      <c r="E2" s="1">
        <f t="shared" ca="1" si="0"/>
        <v>44578</v>
      </c>
      <c r="F2" s="1">
        <f t="shared" ca="1" si="0"/>
        <v>44585</v>
      </c>
      <c r="G2" s="1">
        <f t="shared" ca="1" si="0"/>
        <v>44592</v>
      </c>
      <c r="H2" s="1">
        <f t="shared" ca="1" si="0"/>
        <v>44599</v>
      </c>
      <c r="I2" s="1">
        <f t="shared" ca="1" si="0"/>
        <v>44606</v>
      </c>
      <c r="J2" s="1">
        <f t="shared" ca="1" si="0"/>
        <v>44613</v>
      </c>
      <c r="K2" s="1">
        <f t="shared" ca="1" si="0"/>
        <v>44620</v>
      </c>
      <c r="L2" s="1">
        <f t="shared" ca="1" si="0"/>
        <v>44627</v>
      </c>
      <c r="M2" s="1">
        <f t="shared" ca="1" si="0"/>
        <v>44634</v>
      </c>
      <c r="N2" s="1">
        <f t="shared" ca="1" si="0"/>
        <v>44641</v>
      </c>
      <c r="O2" s="1">
        <f t="shared" ca="1" si="0"/>
        <v>44648</v>
      </c>
      <c r="P2" s="1">
        <f t="shared" ca="1" si="0"/>
        <v>44655</v>
      </c>
      <c r="Q2" s="1">
        <f t="shared" ca="1" si="0"/>
        <v>44662</v>
      </c>
      <c r="R2" s="1">
        <f t="shared" ca="1" si="0"/>
        <v>44669</v>
      </c>
      <c r="S2" s="1">
        <f t="shared" ca="1" si="0"/>
        <v>44676</v>
      </c>
      <c r="T2" s="1">
        <f t="shared" ca="1" si="0"/>
        <v>44683</v>
      </c>
      <c r="U2" s="1">
        <f t="shared" ca="1" si="0"/>
        <v>44690</v>
      </c>
      <c r="V2" s="1">
        <f t="shared" ca="1" si="0"/>
        <v>44697</v>
      </c>
      <c r="W2" s="1">
        <f t="shared" ca="1" si="0"/>
        <v>44704</v>
      </c>
      <c r="X2" s="1">
        <f t="shared" ca="1" si="0"/>
        <v>44711</v>
      </c>
      <c r="Y2" s="1">
        <f t="shared" ca="1" si="0"/>
        <v>44718</v>
      </c>
      <c r="Z2" s="1">
        <f t="shared" ca="1" si="0"/>
        <v>44725</v>
      </c>
      <c r="AA2" s="1">
        <f t="shared" ca="1" si="0"/>
        <v>44732</v>
      </c>
      <c r="AB2" s="1">
        <f t="shared" ca="1" si="0"/>
        <v>44739</v>
      </c>
      <c r="AC2" s="1">
        <f t="shared" ca="1" si="0"/>
        <v>44746</v>
      </c>
      <c r="AD2" s="1">
        <f t="shared" ca="1" si="0"/>
        <v>44753</v>
      </c>
      <c r="AE2" s="1">
        <f t="shared" ca="1" si="0"/>
        <v>44760</v>
      </c>
      <c r="AF2" s="1">
        <f t="shared" ca="1" si="0"/>
        <v>44767</v>
      </c>
      <c r="AG2" s="1">
        <f t="shared" ca="1" si="0"/>
        <v>44774</v>
      </c>
      <c r="AH2" s="1">
        <f t="shared" ca="1" si="0"/>
        <v>44781</v>
      </c>
      <c r="AI2" s="1">
        <f t="shared" ca="1" si="0"/>
        <v>44788</v>
      </c>
    </row>
    <row r="3" spans="1:35" x14ac:dyDescent="0.2">
      <c r="C3" s="2" t="str">
        <f ca="1">"S"&amp;_xlfn.ISOWEEKNUM($C$2)</f>
        <v>S1</v>
      </c>
      <c r="D3" s="2" t="str">
        <f ca="1">"S"&amp;_xlfn.ISOWEEKNUM($C$2)+1</f>
        <v>S2</v>
      </c>
      <c r="E3" s="2" t="str">
        <f ca="1">"S"&amp;_xlfn.ISOWEEKNUM($C$2)+2</f>
        <v>S3</v>
      </c>
      <c r="F3" s="2" t="str">
        <f ca="1">"S"&amp;_xlfn.ISOWEEKNUM($C$2)+3</f>
        <v>S4</v>
      </c>
      <c r="G3" s="2" t="str">
        <f ca="1">"S"&amp;_xlfn.ISOWEEKNUM($C$2)+4</f>
        <v>S5</v>
      </c>
      <c r="H3" s="2" t="str">
        <f ca="1">"S"&amp;_xlfn.ISOWEEKNUM($C$2)+5</f>
        <v>S6</v>
      </c>
      <c r="I3" s="2" t="str">
        <f ca="1">"S"&amp;_xlfn.ISOWEEKNUM($C$2)+6</f>
        <v>S7</v>
      </c>
      <c r="J3" s="2" t="str">
        <f ca="1">"S"&amp;_xlfn.ISOWEEKNUM($C$2)+7</f>
        <v>S8</v>
      </c>
      <c r="K3" s="2" t="str">
        <f ca="1">"S"&amp;_xlfn.ISOWEEKNUM($C$2)+8</f>
        <v>S9</v>
      </c>
      <c r="L3" s="2" t="str">
        <f ca="1">"S"&amp;_xlfn.ISOWEEKNUM($C$2)+9</f>
        <v>S10</v>
      </c>
      <c r="M3" s="2" t="str">
        <f ca="1">"S"&amp;_xlfn.ISOWEEKNUM($C$2)+10</f>
        <v>S11</v>
      </c>
      <c r="N3" s="2" t="str">
        <f ca="1">"S"&amp;_xlfn.ISOWEEKNUM($C$2)+11</f>
        <v>S12</v>
      </c>
      <c r="O3" s="2" t="str">
        <f ca="1">"S"&amp;_xlfn.ISOWEEKNUM($C$2)+12</f>
        <v>S13</v>
      </c>
      <c r="P3" s="2" t="str">
        <f ca="1">"S"&amp;_xlfn.ISOWEEKNUM($C$2)+13</f>
        <v>S14</v>
      </c>
      <c r="Q3" s="2" t="str">
        <f ca="1">"S"&amp;_xlfn.ISOWEEKNUM($C$2)+14</f>
        <v>S15</v>
      </c>
      <c r="R3" s="2" t="str">
        <f ca="1">"S"&amp;_xlfn.ISOWEEKNUM($C$2)+15</f>
        <v>S16</v>
      </c>
      <c r="S3" s="2" t="str">
        <f ca="1">"S"&amp;_xlfn.ISOWEEKNUM($C$2)+16</f>
        <v>S17</v>
      </c>
      <c r="T3" s="2" t="str">
        <f ca="1">"S"&amp;_xlfn.ISOWEEKNUM($C$2)+17</f>
        <v>S18</v>
      </c>
      <c r="U3" s="2" t="str">
        <f ca="1">"S"&amp;_xlfn.ISOWEEKNUM($C$2)+18</f>
        <v>S19</v>
      </c>
      <c r="V3" s="2" t="str">
        <f ca="1">"S"&amp;_xlfn.ISOWEEKNUM($C$2)+19</f>
        <v>S20</v>
      </c>
      <c r="W3" s="2" t="str">
        <f ca="1">"S"&amp;_xlfn.ISOWEEKNUM($C$2)+20</f>
        <v>S21</v>
      </c>
      <c r="X3" s="2" t="str">
        <f ca="1">"S"&amp;_xlfn.ISOWEEKNUM($C$2)+21</f>
        <v>S22</v>
      </c>
      <c r="Y3" s="2" t="str">
        <f ca="1">"S"&amp;_xlfn.ISOWEEKNUM($C$2)+22</f>
        <v>S23</v>
      </c>
      <c r="Z3" s="2" t="str">
        <f ca="1">"S"&amp;_xlfn.ISOWEEKNUM($C$2)+23</f>
        <v>S24</v>
      </c>
      <c r="AA3" s="2" t="str">
        <f ca="1">"S"&amp;_xlfn.ISOWEEKNUM($C$2)+24</f>
        <v>S25</v>
      </c>
      <c r="AB3" s="2" t="str">
        <f ca="1">"S"&amp;_xlfn.ISOWEEKNUM($C$2)+25</f>
        <v>S26</v>
      </c>
      <c r="AC3" s="2" t="str">
        <f ca="1">"S"&amp;_xlfn.ISOWEEKNUM($C$2)+26</f>
        <v>S27</v>
      </c>
      <c r="AD3" s="2" t="str">
        <f ca="1">"S"&amp;_xlfn.ISOWEEKNUM($C$2)+27</f>
        <v>S28</v>
      </c>
      <c r="AE3" s="2" t="str">
        <f ca="1">"S"&amp;_xlfn.ISOWEEKNUM($C$2)+28</f>
        <v>S29</v>
      </c>
      <c r="AF3" s="2" t="str">
        <f ca="1">"S"&amp;_xlfn.ISOWEEKNUM($C$2)+29</f>
        <v>S30</v>
      </c>
      <c r="AG3" s="2" t="str">
        <f ca="1">"S"&amp;_xlfn.ISOWEEKNUM($C$2)+30</f>
        <v>S31</v>
      </c>
      <c r="AH3" s="2" t="str">
        <f ca="1">"S"&amp;_xlfn.ISOWEEKNUM($C$2)+31</f>
        <v>S32</v>
      </c>
      <c r="AI3" s="2" t="str">
        <f ca="1">"S"&amp;_xlfn.ISOWEEKNUM($C$2)+32</f>
        <v>S33</v>
      </c>
    </row>
    <row r="4" spans="1:35" x14ac:dyDescent="0.2">
      <c r="C4" s="3">
        <v>52</v>
      </c>
      <c r="D4" s="3">
        <v>51</v>
      </c>
      <c r="E4" s="3">
        <v>50</v>
      </c>
      <c r="F4" s="3">
        <v>49</v>
      </c>
      <c r="G4" s="3">
        <v>48</v>
      </c>
      <c r="H4" s="3">
        <v>47</v>
      </c>
      <c r="I4" s="3">
        <v>46</v>
      </c>
      <c r="J4" s="3">
        <v>45</v>
      </c>
      <c r="K4" s="3">
        <v>44</v>
      </c>
      <c r="L4" s="3">
        <v>43</v>
      </c>
      <c r="M4" s="3">
        <v>42</v>
      </c>
      <c r="N4" s="3">
        <v>41</v>
      </c>
      <c r="O4" s="3">
        <v>40</v>
      </c>
      <c r="P4" s="3">
        <v>39</v>
      </c>
      <c r="Q4" s="3">
        <v>38</v>
      </c>
      <c r="R4" s="3">
        <v>37</v>
      </c>
      <c r="S4" s="3">
        <v>36</v>
      </c>
      <c r="T4" s="3">
        <v>35</v>
      </c>
      <c r="U4" s="3">
        <v>34</v>
      </c>
      <c r="V4" s="3">
        <v>33</v>
      </c>
      <c r="W4" s="3">
        <v>32</v>
      </c>
      <c r="X4" s="3">
        <v>31</v>
      </c>
      <c r="Y4" s="3">
        <v>30</v>
      </c>
      <c r="Z4" s="3">
        <v>29</v>
      </c>
      <c r="AA4" s="3">
        <v>28</v>
      </c>
      <c r="AB4" s="3">
        <v>27</v>
      </c>
      <c r="AC4" s="3">
        <v>26</v>
      </c>
      <c r="AD4" s="3">
        <v>25</v>
      </c>
      <c r="AE4" s="3">
        <v>24</v>
      </c>
      <c r="AF4" s="3">
        <v>23</v>
      </c>
      <c r="AG4" s="3">
        <v>22</v>
      </c>
      <c r="AH4" s="3">
        <v>21</v>
      </c>
      <c r="AI4" s="3">
        <v>20</v>
      </c>
    </row>
    <row r="5" spans="1:35" ht="13.5" thickBot="1" x14ac:dyDescent="0.25"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4">
        <v>7</v>
      </c>
      <c r="J5" s="4">
        <v>8</v>
      </c>
      <c r="K5" s="4">
        <v>9</v>
      </c>
      <c r="L5" s="4">
        <v>10</v>
      </c>
      <c r="M5" s="4">
        <v>11</v>
      </c>
      <c r="N5" s="4">
        <v>12</v>
      </c>
      <c r="O5" s="4">
        <v>13</v>
      </c>
      <c r="P5" s="4">
        <v>14</v>
      </c>
      <c r="Q5" s="4">
        <v>15</v>
      </c>
      <c r="R5" s="4">
        <v>16</v>
      </c>
      <c r="S5" s="4">
        <v>17</v>
      </c>
      <c r="T5" s="4">
        <v>18</v>
      </c>
      <c r="U5" s="4">
        <v>19</v>
      </c>
      <c r="V5" s="4">
        <v>20</v>
      </c>
      <c r="W5" s="4">
        <v>21</v>
      </c>
      <c r="X5" s="4">
        <v>22</v>
      </c>
      <c r="Y5" s="4">
        <v>23</v>
      </c>
      <c r="Z5" s="4">
        <v>24</v>
      </c>
      <c r="AA5" s="4">
        <v>25</v>
      </c>
      <c r="AB5" s="4">
        <v>26</v>
      </c>
      <c r="AC5" s="4">
        <v>27</v>
      </c>
      <c r="AD5" s="4">
        <v>28</v>
      </c>
      <c r="AE5" s="4">
        <v>29</v>
      </c>
      <c r="AF5" s="4">
        <v>30</v>
      </c>
      <c r="AG5" s="4">
        <v>31</v>
      </c>
      <c r="AH5" s="4">
        <v>32</v>
      </c>
      <c r="AI5" s="4">
        <v>33</v>
      </c>
    </row>
    <row r="6" spans="1:35" x14ac:dyDescent="0.2">
      <c r="A6" s="6" t="s">
        <v>6</v>
      </c>
      <c r="B6" s="20" t="s">
        <v>0</v>
      </c>
      <c r="C6" s="21">
        <v>21</v>
      </c>
      <c r="D6" s="21">
        <v>21</v>
      </c>
      <c r="E6" s="21">
        <v>42</v>
      </c>
      <c r="F6" s="21">
        <v>28</v>
      </c>
      <c r="G6" s="21">
        <v>24.5</v>
      </c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3"/>
    </row>
    <row r="7" spans="1:35" x14ac:dyDescent="0.2">
      <c r="A7" s="6"/>
      <c r="B7" s="24" t="s">
        <v>1</v>
      </c>
      <c r="C7" s="25">
        <v>42</v>
      </c>
      <c r="D7" s="25">
        <v>21</v>
      </c>
      <c r="E7" s="25">
        <v>21</v>
      </c>
      <c r="F7" s="25">
        <v>28</v>
      </c>
      <c r="G7" s="25">
        <v>17.5</v>
      </c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7"/>
    </row>
    <row r="8" spans="1:35" x14ac:dyDescent="0.2">
      <c r="A8" s="6"/>
      <c r="B8" s="24" t="s">
        <v>2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7"/>
    </row>
    <row r="9" spans="1:35" x14ac:dyDescent="0.2">
      <c r="A9" s="6"/>
      <c r="B9" s="24" t="s">
        <v>3</v>
      </c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7"/>
    </row>
    <row r="10" spans="1:35" x14ac:dyDescent="0.2">
      <c r="A10" s="6"/>
      <c r="B10" s="24" t="s">
        <v>4</v>
      </c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7"/>
    </row>
    <row r="11" spans="1:35" ht="13.5" thickBot="1" x14ac:dyDescent="0.25">
      <c r="A11" s="6"/>
      <c r="B11" s="28" t="s">
        <v>5</v>
      </c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30"/>
    </row>
    <row r="13" spans="1:35" ht="13.5" thickBot="1" x14ac:dyDescent="0.25"/>
    <row r="14" spans="1:35" x14ac:dyDescent="0.2">
      <c r="A14" s="7" t="s">
        <v>7</v>
      </c>
      <c r="B14" s="20" t="s">
        <v>0</v>
      </c>
      <c r="C14" s="31">
        <f ca="1">D26/D$49</f>
        <v>20.833333333333336</v>
      </c>
      <c r="D14" s="31">
        <f ca="1">E26/E$49</f>
        <v>26.113636363636363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3"/>
    </row>
    <row r="15" spans="1:35" x14ac:dyDescent="0.2">
      <c r="A15" s="7"/>
      <c r="B15" s="24" t="s">
        <v>1</v>
      </c>
      <c r="C15" s="32">
        <f t="shared" ref="C15:D19" ca="1" si="1">D27/D$49</f>
        <v>16.666666666666664</v>
      </c>
      <c r="D15" s="32">
        <f t="shared" ca="1" si="1"/>
        <v>21.59090909090909</v>
      </c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7"/>
    </row>
    <row r="16" spans="1:35" x14ac:dyDescent="0.2">
      <c r="A16" s="7"/>
      <c r="B16" s="24" t="s">
        <v>2</v>
      </c>
      <c r="C16" s="32">
        <f t="shared" ca="1" si="1"/>
        <v>150</v>
      </c>
      <c r="D16" s="32">
        <f t="shared" ca="1" si="1"/>
        <v>203.86363636363637</v>
      </c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7"/>
    </row>
    <row r="17" spans="1:20" x14ac:dyDescent="0.2">
      <c r="A17" s="7"/>
      <c r="B17" s="24" t="s">
        <v>3</v>
      </c>
      <c r="C17" s="32">
        <f t="shared" ca="1" si="1"/>
        <v>8.3333333333333321</v>
      </c>
      <c r="D17" s="32">
        <f t="shared" ca="1" si="1"/>
        <v>11.136363636363637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7"/>
    </row>
    <row r="18" spans="1:20" x14ac:dyDescent="0.2">
      <c r="A18" s="7"/>
      <c r="B18" s="24" t="s">
        <v>4</v>
      </c>
      <c r="C18" s="32">
        <f t="shared" ca="1" si="1"/>
        <v>25</v>
      </c>
      <c r="D18" s="32">
        <f t="shared" ca="1" si="1"/>
        <v>31.818181818181817</v>
      </c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7"/>
    </row>
    <row r="19" spans="1:20" ht="13.5" thickBot="1" x14ac:dyDescent="0.25">
      <c r="A19" s="7"/>
      <c r="B19" s="28" t="s">
        <v>5</v>
      </c>
      <c r="C19" s="33">
        <f t="shared" ca="1" si="1"/>
        <v>33.333333333333329</v>
      </c>
      <c r="D19" s="33">
        <f t="shared" ca="1" si="1"/>
        <v>43.636363636363633</v>
      </c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30"/>
    </row>
    <row r="24" spans="1:20" x14ac:dyDescent="0.2">
      <c r="D24" s="8" t="s">
        <v>22</v>
      </c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</row>
    <row r="25" spans="1:20" x14ac:dyDescent="0.2">
      <c r="A25" s="8" t="s">
        <v>8</v>
      </c>
      <c r="B25" s="8"/>
      <c r="D25" s="9" t="s">
        <v>9</v>
      </c>
      <c r="E25" s="9" t="s">
        <v>10</v>
      </c>
      <c r="F25" s="9" t="s">
        <v>11</v>
      </c>
      <c r="G25" s="9" t="s">
        <v>12</v>
      </c>
      <c r="H25" s="9" t="s">
        <v>13</v>
      </c>
      <c r="I25" s="9" t="s">
        <v>14</v>
      </c>
      <c r="J25" s="9" t="s">
        <v>15</v>
      </c>
      <c r="K25" s="9" t="s">
        <v>16</v>
      </c>
      <c r="L25" s="9" t="s">
        <v>17</v>
      </c>
      <c r="M25" s="9" t="s">
        <v>18</v>
      </c>
      <c r="N25" s="9" t="s">
        <v>19</v>
      </c>
      <c r="O25" s="9" t="s">
        <v>20</v>
      </c>
    </row>
    <row r="26" spans="1:20" x14ac:dyDescent="0.2">
      <c r="A26">
        <v>1250</v>
      </c>
      <c r="B26" s="5" t="s">
        <v>0</v>
      </c>
      <c r="D26" s="10">
        <f>IFERROR(SUM($A26/12),0)</f>
        <v>104.16666666666667</v>
      </c>
      <c r="E26" s="10">
        <f>IFERROR(SUM($A26-D36)/11,0)</f>
        <v>104.45454545454545</v>
      </c>
      <c r="F26" s="10">
        <f>IFERROR(SUM($A26-(D36+E36))/11,0)</f>
        <v>95.454545454545453</v>
      </c>
      <c r="G26" s="10">
        <f>IFERROR(SUM($A26-(E36+F36+D36))/9,0)</f>
        <v>114.44444444444444</v>
      </c>
      <c r="H26" s="10">
        <f>IFERROR(SUM($A26-(F36+G36+E36+D36))/8,0)</f>
        <v>128.75</v>
      </c>
      <c r="I26" s="10">
        <f>IFERROR(SUM($A26-(G36+H36+F36+E36+D36))/7,0)</f>
        <v>147.14285714285714</v>
      </c>
      <c r="J26" s="10"/>
      <c r="K26" s="10"/>
      <c r="L26" s="10"/>
      <c r="M26" s="10"/>
      <c r="N26" s="10"/>
      <c r="O26" s="10"/>
    </row>
    <row r="27" spans="1:20" x14ac:dyDescent="0.2">
      <c r="A27">
        <v>1000</v>
      </c>
      <c r="B27" s="5" t="s">
        <v>1</v>
      </c>
      <c r="D27" s="10">
        <f t="shared" ref="D27:D31" si="2">IFERROR(SUM($A27/12),0)</f>
        <v>83.333333333333329</v>
      </c>
      <c r="E27" s="10">
        <f t="shared" ref="E27:E31" si="3">IFERROR(SUM($A27-D37)/11,0)</f>
        <v>86.36363636363636</v>
      </c>
      <c r="F27" s="10">
        <f t="shared" ref="F27:F31" si="4">IFERROR(SUM($A27-(D37+E37))/11,0)</f>
        <v>80.454545454545453</v>
      </c>
      <c r="G27" s="10">
        <f t="shared" ref="G27:G31" si="5">IFERROR(SUM($A27-(E37+F37+D37))/9,0)</f>
        <v>97.222222222222229</v>
      </c>
      <c r="H27" s="10">
        <f t="shared" ref="H27:H31" si="6">IFERROR(SUM($A27-(F37+G37+E37+D37))/8,0)</f>
        <v>109.375</v>
      </c>
      <c r="I27" s="10">
        <f t="shared" ref="I27:I31" si="7">IFERROR(SUM($A27-(G37+H37+F37+E37+D37))/7,0)</f>
        <v>125</v>
      </c>
      <c r="J27" s="10"/>
      <c r="K27" s="10"/>
      <c r="L27" s="10"/>
      <c r="M27" s="10"/>
      <c r="N27" s="10"/>
      <c r="O27" s="10"/>
    </row>
    <row r="28" spans="1:20" x14ac:dyDescent="0.2">
      <c r="A28">
        <v>9000</v>
      </c>
      <c r="B28" s="5" t="s">
        <v>2</v>
      </c>
      <c r="D28" s="10">
        <f t="shared" si="2"/>
        <v>750</v>
      </c>
      <c r="E28" s="10">
        <f t="shared" si="3"/>
        <v>815.4545454545455</v>
      </c>
      <c r="F28" s="10">
        <f t="shared" si="4"/>
        <v>812.72727272727275</v>
      </c>
      <c r="G28" s="10">
        <f t="shared" si="5"/>
        <v>992.77777777777783</v>
      </c>
      <c r="H28" s="10">
        <f t="shared" si="6"/>
        <v>1116.875</v>
      </c>
      <c r="I28" s="10">
        <f t="shared" si="7"/>
        <v>1276.4285714285713</v>
      </c>
      <c r="J28" s="10"/>
      <c r="K28" s="10"/>
      <c r="L28" s="10"/>
      <c r="M28" s="10"/>
      <c r="N28" s="10"/>
      <c r="O28" s="10"/>
    </row>
    <row r="29" spans="1:20" x14ac:dyDescent="0.2">
      <c r="A29">
        <v>500</v>
      </c>
      <c r="B29" s="5" t="s">
        <v>3</v>
      </c>
      <c r="D29" s="10">
        <f t="shared" si="2"/>
        <v>41.666666666666664</v>
      </c>
      <c r="E29" s="10">
        <f t="shared" si="3"/>
        <v>44.545454545454547</v>
      </c>
      <c r="F29" s="10">
        <f t="shared" si="4"/>
        <v>44.090909090909093</v>
      </c>
      <c r="G29" s="10">
        <f t="shared" si="5"/>
        <v>53.666666666666664</v>
      </c>
      <c r="H29" s="10">
        <f t="shared" si="6"/>
        <v>60.375</v>
      </c>
      <c r="I29" s="10">
        <f t="shared" si="7"/>
        <v>69</v>
      </c>
      <c r="J29" s="10"/>
      <c r="K29" s="10"/>
      <c r="L29" s="10"/>
      <c r="M29" s="10"/>
      <c r="N29" s="10"/>
      <c r="O29" s="10"/>
    </row>
    <row r="30" spans="1:20" x14ac:dyDescent="0.2">
      <c r="A30">
        <v>1500</v>
      </c>
      <c r="B30" s="5" t="s">
        <v>4</v>
      </c>
      <c r="D30" s="10">
        <f t="shared" si="2"/>
        <v>125</v>
      </c>
      <c r="E30" s="10">
        <f t="shared" si="3"/>
        <v>127.27272727272727</v>
      </c>
      <c r="F30" s="10">
        <f t="shared" si="4"/>
        <v>120</v>
      </c>
      <c r="G30" s="10">
        <f>IFERROR(SUM($A30-(E40+F40+D40))/9,0)</f>
        <v>145.55555555555554</v>
      </c>
      <c r="H30" s="10">
        <f t="shared" si="6"/>
        <v>163.75</v>
      </c>
      <c r="I30" s="10">
        <f t="shared" si="7"/>
        <v>187.14285714285714</v>
      </c>
      <c r="J30" s="10"/>
      <c r="K30" s="10"/>
      <c r="L30" s="10"/>
      <c r="M30" s="10"/>
      <c r="N30" s="10"/>
      <c r="O30" s="10"/>
    </row>
    <row r="31" spans="1:20" x14ac:dyDescent="0.2">
      <c r="A31">
        <v>2000</v>
      </c>
      <c r="B31" s="5" t="s">
        <v>5</v>
      </c>
      <c r="D31" s="10">
        <f t="shared" si="2"/>
        <v>166.66666666666666</v>
      </c>
      <c r="E31" s="10">
        <f t="shared" si="3"/>
        <v>174.54545454545453</v>
      </c>
      <c r="F31" s="10">
        <f t="shared" si="4"/>
        <v>169.45454545454547</v>
      </c>
      <c r="G31" s="10">
        <f t="shared" si="5"/>
        <v>203.22222222222223</v>
      </c>
      <c r="H31" s="10">
        <f t="shared" si="6"/>
        <v>228.625</v>
      </c>
      <c r="I31" s="10">
        <f t="shared" si="7"/>
        <v>261.28571428571428</v>
      </c>
      <c r="J31" s="10"/>
      <c r="K31" s="10"/>
      <c r="L31" s="10"/>
      <c r="M31" s="10"/>
      <c r="N31" s="10"/>
      <c r="O31" s="10"/>
    </row>
    <row r="34" spans="2:15" x14ac:dyDescent="0.2">
      <c r="D34" s="19" t="s">
        <v>21</v>
      </c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</row>
    <row r="35" spans="2:15" x14ac:dyDescent="0.2">
      <c r="D35" s="9" t="s">
        <v>9</v>
      </c>
      <c r="E35" s="9" t="s">
        <v>10</v>
      </c>
      <c r="F35" s="9" t="s">
        <v>11</v>
      </c>
      <c r="G35" s="9" t="s">
        <v>12</v>
      </c>
      <c r="H35" s="9" t="s">
        <v>13</v>
      </c>
      <c r="I35" s="9" t="s">
        <v>14</v>
      </c>
      <c r="J35" s="9" t="s">
        <v>15</v>
      </c>
      <c r="K35" s="9" t="s">
        <v>16</v>
      </c>
      <c r="L35" s="9" t="s">
        <v>17</v>
      </c>
      <c r="M35" s="9" t="s">
        <v>18</v>
      </c>
      <c r="N35" s="9" t="s">
        <v>19</v>
      </c>
      <c r="O35" s="9" t="s">
        <v>20</v>
      </c>
    </row>
    <row r="36" spans="2:15" x14ac:dyDescent="0.2">
      <c r="C36" s="5" t="s">
        <v>0</v>
      </c>
      <c r="D36" s="11">
        <v>101</v>
      </c>
      <c r="E36" s="12">
        <v>99</v>
      </c>
      <c r="F36" s="13">
        <v>20</v>
      </c>
      <c r="G36" s="13"/>
      <c r="H36" s="12"/>
      <c r="I36" s="12"/>
      <c r="J36" s="12"/>
      <c r="K36" s="12"/>
      <c r="L36" s="12"/>
      <c r="M36" s="12"/>
      <c r="N36" s="12"/>
      <c r="O36" s="14"/>
    </row>
    <row r="37" spans="2:15" x14ac:dyDescent="0.2">
      <c r="C37" s="5" t="s">
        <v>1</v>
      </c>
      <c r="D37" s="11">
        <v>50</v>
      </c>
      <c r="E37" s="12">
        <v>65</v>
      </c>
      <c r="F37" s="13">
        <v>10</v>
      </c>
      <c r="G37" s="13"/>
      <c r="H37" s="12"/>
      <c r="I37" s="12"/>
      <c r="J37" s="12"/>
      <c r="K37" s="12"/>
      <c r="L37" s="12"/>
      <c r="M37" s="12"/>
      <c r="N37" s="12"/>
      <c r="O37" s="14"/>
    </row>
    <row r="38" spans="2:15" x14ac:dyDescent="0.2">
      <c r="C38" s="5" t="s">
        <v>2</v>
      </c>
      <c r="D38" s="11">
        <v>30</v>
      </c>
      <c r="E38" s="12">
        <v>30</v>
      </c>
      <c r="F38" s="13">
        <v>5</v>
      </c>
      <c r="G38" s="13"/>
      <c r="H38" s="12"/>
      <c r="I38" s="12"/>
      <c r="J38" s="12"/>
      <c r="K38" s="12"/>
      <c r="L38" s="12"/>
      <c r="M38" s="12"/>
      <c r="N38" s="12"/>
      <c r="O38" s="14"/>
    </row>
    <row r="39" spans="2:15" x14ac:dyDescent="0.2">
      <c r="C39" s="5" t="s">
        <v>3</v>
      </c>
      <c r="D39" s="11">
        <v>10</v>
      </c>
      <c r="E39" s="12">
        <v>5</v>
      </c>
      <c r="F39" s="13">
        <v>2</v>
      </c>
      <c r="G39" s="13"/>
      <c r="H39" s="12"/>
      <c r="I39" s="12"/>
      <c r="J39" s="12"/>
      <c r="K39" s="12"/>
      <c r="L39" s="12"/>
      <c r="M39" s="12"/>
      <c r="N39" s="12"/>
      <c r="O39" s="14"/>
    </row>
    <row r="40" spans="2:15" x14ac:dyDescent="0.2">
      <c r="C40" s="5" t="s">
        <v>4</v>
      </c>
      <c r="D40" s="11">
        <v>100</v>
      </c>
      <c r="E40" s="12">
        <v>80</v>
      </c>
      <c r="F40" s="13">
        <v>10</v>
      </c>
      <c r="G40" s="13"/>
      <c r="H40" s="12"/>
      <c r="I40" s="12"/>
      <c r="J40" s="12"/>
      <c r="K40" s="12"/>
      <c r="L40" s="12"/>
      <c r="M40" s="12"/>
      <c r="N40" s="12"/>
      <c r="O40" s="14"/>
    </row>
    <row r="41" spans="2:15" x14ac:dyDescent="0.2">
      <c r="C41" s="5" t="s">
        <v>5</v>
      </c>
      <c r="D41" s="11">
        <v>80</v>
      </c>
      <c r="E41" s="12">
        <v>56</v>
      </c>
      <c r="F41" s="13">
        <v>35</v>
      </c>
      <c r="G41" s="13"/>
      <c r="H41" s="12"/>
      <c r="I41" s="12"/>
      <c r="J41" s="12"/>
      <c r="K41" s="12"/>
      <c r="L41" s="12"/>
      <c r="M41" s="12"/>
      <c r="N41" s="12"/>
      <c r="O41" s="14"/>
    </row>
    <row r="42" spans="2:15" x14ac:dyDescent="0.2">
      <c r="D42" s="11"/>
      <c r="E42" s="12"/>
      <c r="F42" s="13"/>
      <c r="G42" s="13"/>
      <c r="H42" s="12"/>
      <c r="I42" s="12"/>
      <c r="J42" s="12"/>
      <c r="K42" s="12"/>
      <c r="L42" s="12"/>
      <c r="M42" s="12"/>
      <c r="N42" s="12"/>
      <c r="O42" s="14"/>
    </row>
    <row r="43" spans="2:15" x14ac:dyDescent="0.2">
      <c r="D43" s="11"/>
      <c r="E43" s="12"/>
      <c r="F43" s="13"/>
      <c r="G43" s="13"/>
      <c r="H43" s="12"/>
      <c r="I43" s="12"/>
      <c r="J43" s="12"/>
      <c r="K43" s="12"/>
      <c r="L43" s="12"/>
      <c r="M43" s="12"/>
      <c r="N43" s="12"/>
      <c r="O43" s="14"/>
    </row>
    <row r="44" spans="2:15" ht="13.5" thickBot="1" x14ac:dyDescent="0.25">
      <c r="D44" s="15"/>
      <c r="E44" s="16"/>
      <c r="F44" s="17"/>
      <c r="G44" s="17"/>
      <c r="H44" s="16"/>
      <c r="I44" s="16"/>
      <c r="J44" s="16"/>
      <c r="K44" s="16"/>
      <c r="L44" s="16"/>
      <c r="M44" s="16"/>
      <c r="N44" s="16"/>
      <c r="O44" s="18"/>
    </row>
    <row r="48" spans="2:15" x14ac:dyDescent="0.2">
      <c r="B48" s="34" t="s">
        <v>23</v>
      </c>
      <c r="C48" s="34"/>
      <c r="D48" s="36">
        <v>44562</v>
      </c>
      <c r="E48" s="36">
        <v>44593</v>
      </c>
      <c r="F48" s="36">
        <v>44621</v>
      </c>
      <c r="G48" s="36">
        <v>44652</v>
      </c>
      <c r="H48" s="36">
        <v>44682</v>
      </c>
      <c r="I48" s="36">
        <v>44713</v>
      </c>
      <c r="J48" s="36">
        <v>44743</v>
      </c>
      <c r="K48" s="36">
        <v>44774</v>
      </c>
      <c r="L48" s="36">
        <v>44805</v>
      </c>
      <c r="M48" s="36">
        <v>44835</v>
      </c>
      <c r="N48" s="36">
        <v>44866</v>
      </c>
      <c r="O48" s="36">
        <v>44896</v>
      </c>
    </row>
    <row r="49" spans="2:15" ht="16.5" x14ac:dyDescent="0.3">
      <c r="B49" s="34"/>
      <c r="C49" s="34"/>
      <c r="D49" s="35">
        <f ca="1">SUMPRODUCT((WEEKDAY(ROW(INDIRECT(EOMONTH(D48,-1)+1&amp;":"&amp;EOMONTH(D48,0))))=2)*1)-1+(WEEKDAY(EOMONTH(D48,0),2)&gt;0)*1</f>
        <v>5</v>
      </c>
      <c r="E49" s="35">
        <f t="shared" ref="E49:O49" ca="1" si="8">SUMPRODUCT((WEEKDAY(ROW(INDIRECT(EOMONTH(E48,-1)+1&amp;":"&amp;EOMONTH(E48,0))))=2)*1)-1+(WEEKDAY(EOMONTH(E48,0),2)&gt;0)*1</f>
        <v>4</v>
      </c>
      <c r="F49" s="35">
        <f t="shared" ca="1" si="8"/>
        <v>4</v>
      </c>
      <c r="G49" s="35">
        <f t="shared" ca="1" si="8"/>
        <v>4</v>
      </c>
      <c r="H49" s="35">
        <f t="shared" ca="1" si="8"/>
        <v>5</v>
      </c>
      <c r="I49" s="35">
        <f t="shared" ca="1" si="8"/>
        <v>4</v>
      </c>
      <c r="J49" s="35">
        <f t="shared" ca="1" si="8"/>
        <v>4</v>
      </c>
      <c r="K49" s="35">
        <f t="shared" ca="1" si="8"/>
        <v>5</v>
      </c>
      <c r="L49" s="35">
        <f t="shared" ca="1" si="8"/>
        <v>4</v>
      </c>
      <c r="M49" s="35">
        <f t="shared" ca="1" si="8"/>
        <v>5</v>
      </c>
      <c r="N49" s="35">
        <f t="shared" ca="1" si="8"/>
        <v>4</v>
      </c>
      <c r="O49" s="35">
        <f t="shared" ca="1" si="8"/>
        <v>4</v>
      </c>
    </row>
  </sheetData>
  <mergeCells count="6">
    <mergeCell ref="A6:A11"/>
    <mergeCell ref="A14:A19"/>
    <mergeCell ref="A25:B25"/>
    <mergeCell ref="D34:O34"/>
    <mergeCell ref="D24:O24"/>
    <mergeCell ref="B48:C4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LE SONN Patrick</cp:lastModifiedBy>
  <dcterms:created xsi:type="dcterms:W3CDTF">2022-04-01T12:35:31Z</dcterms:created>
  <dcterms:modified xsi:type="dcterms:W3CDTF">2022-04-01T13:15:43Z</dcterms:modified>
</cp:coreProperties>
</file>