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215" codeName="{296A6A55-71EF-3FAC-97E6-161027D96622}"/>
  <workbookPr codeName="ThisWorkbook"/>
  <mc:AlternateContent xmlns:mc="http://schemas.openxmlformats.org/markup-compatibility/2006">
    <mc:Choice Requires="x15">
      <x15ac:absPath xmlns:x15ac="http://schemas.microsoft.com/office/spreadsheetml/2010/11/ac" url="/Users/patricklesonn/Desktop/"/>
    </mc:Choice>
  </mc:AlternateContent>
  <xr:revisionPtr revIDLastSave="0" documentId="8_{FCBD8B59-FD84-FA4F-AAB4-D110660A62B5}" xr6:coauthVersionLast="47" xr6:coauthVersionMax="47" xr10:uidLastSave="{00000000-0000-0000-0000-000000000000}"/>
  <bookViews>
    <workbookView xWindow="2100" yWindow="560" windowWidth="29740" windowHeight="17420" firstSheet="4" activeTab="4" xr2:uid="{00000000-000D-0000-FFFF-FFFF00000000}"/>
  </bookViews>
  <sheets>
    <sheet name="Proj annuelle" sheetId="36" r:id="rId1"/>
    <sheet name="S paire type" sheetId="5" r:id="rId2"/>
    <sheet name="S Impaires Types" sheetId="4" r:id="rId3"/>
    <sheet name="REleve" sheetId="120" r:id="rId4"/>
    <sheet name="HEBDO" sheetId="68" r:id="rId5"/>
    <sheet name="Bilan" sheetId="121" r:id="rId6"/>
    <sheet name="Calendrier" sheetId="122" r:id="rId7"/>
  </sheets>
  <definedNames>
    <definedName name="_xlnm._FilterDatabase" localSheetId="6" hidden="1">Calendrier!$B$4:$E$406</definedName>
    <definedName name="débmois" localSheetId="6">Calendrier!$G$5:$H$16</definedName>
    <definedName name="débmois">Calendrier!$G$5:$H$16</definedName>
    <definedName name="Z_EB37BC58_7C8F_4B52_897D_04943C19F4A6_.wvu.FilterData" localSheetId="6" hidden="1">Calendrier!$B$4:$E$406</definedName>
    <definedName name="_xlnm.Print_Area" localSheetId="2">'S Impaires Types'!$A$1:$AB$41</definedName>
    <definedName name="_xlnm.Print_Area" localSheetId="1">'S paire type'!$A$1:$AJ$53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5" i="122" l="1"/>
  <c r="M7" i="122"/>
  <c r="M16" i="122"/>
  <c r="M10" i="122" s="1"/>
  <c r="M15" i="122"/>
  <c r="M14" i="122"/>
  <c r="M13" i="122"/>
  <c r="M12" i="122"/>
  <c r="M11" i="122"/>
  <c r="M8" i="122"/>
  <c r="M6" i="122" l="1"/>
  <c r="M9" i="122"/>
  <c r="H5" i="122" l="1"/>
  <c r="H6" i="122" s="1"/>
  <c r="H7" i="122" s="1"/>
  <c r="H8" i="122" s="1"/>
  <c r="H9" i="122" s="1"/>
  <c r="H10" i="122" s="1"/>
  <c r="H11" i="122" s="1"/>
  <c r="H12" i="122" s="1"/>
  <c r="H13" i="122" s="1"/>
  <c r="H14" i="122" s="1"/>
  <c r="H15" i="122" s="1"/>
  <c r="H16" i="122" s="1"/>
  <c r="E5" i="122"/>
  <c r="E6" i="122" s="1"/>
  <c r="B5" i="122"/>
  <c r="B6" i="122" s="1"/>
  <c r="C6" i="122" s="1"/>
  <c r="AF33" i="68"/>
  <c r="AF34" i="68"/>
  <c r="AF35" i="68"/>
  <c r="AF36" i="68"/>
  <c r="AF39" i="68" s="1"/>
  <c r="AF37" i="68"/>
  <c r="AF38" i="68"/>
  <c r="AF32" i="68"/>
  <c r="AE34" i="68"/>
  <c r="J63" i="68"/>
  <c r="K63" i="68"/>
  <c r="L63" i="68"/>
  <c r="M63" i="68"/>
  <c r="N63" i="68"/>
  <c r="O63" i="68"/>
  <c r="P63" i="68"/>
  <c r="Q63" i="68"/>
  <c r="R63" i="68"/>
  <c r="S63" i="68"/>
  <c r="T63" i="68"/>
  <c r="U63" i="68"/>
  <c r="V63" i="68"/>
  <c r="W63" i="68"/>
  <c r="X63" i="68"/>
  <c r="Y63" i="68"/>
  <c r="Z63" i="68"/>
  <c r="AA63" i="68"/>
  <c r="AB63" i="68"/>
  <c r="J64" i="68"/>
  <c r="K64" i="68"/>
  <c r="L64" i="68"/>
  <c r="M64" i="68"/>
  <c r="N64" i="68"/>
  <c r="O64" i="68"/>
  <c r="P64" i="68"/>
  <c r="Q64" i="68"/>
  <c r="R64" i="68"/>
  <c r="S64" i="68"/>
  <c r="T64" i="68"/>
  <c r="U64" i="68"/>
  <c r="V64" i="68"/>
  <c r="W64" i="68"/>
  <c r="X64" i="68"/>
  <c r="Y64" i="68"/>
  <c r="Z64" i="68"/>
  <c r="AA64" i="68"/>
  <c r="AB64" i="68"/>
  <c r="I64" i="68"/>
  <c r="I63" i="68"/>
  <c r="K62" i="68"/>
  <c r="L62" i="68"/>
  <c r="M62" i="68"/>
  <c r="N62" i="68"/>
  <c r="O62" i="68"/>
  <c r="P62" i="68"/>
  <c r="Q62" i="68"/>
  <c r="R62" i="68"/>
  <c r="S62" i="68"/>
  <c r="T62" i="68"/>
  <c r="U62" i="68"/>
  <c r="V62" i="68"/>
  <c r="W62" i="68"/>
  <c r="X62" i="68"/>
  <c r="Y62" i="68"/>
  <c r="Z62" i="68"/>
  <c r="AA62" i="68"/>
  <c r="AB62" i="68"/>
  <c r="J62" i="68"/>
  <c r="I62" i="68"/>
  <c r="AE32" i="68"/>
  <c r="AE4" i="68"/>
  <c r="I60" i="68"/>
  <c r="AI1" i="121"/>
  <c r="D1" i="121"/>
  <c r="D2" i="121"/>
  <c r="E2" i="121" s="1"/>
  <c r="F2" i="121" s="1"/>
  <c r="G2" i="121" s="1"/>
  <c r="H2" i="121" s="1"/>
  <c r="I2" i="121" s="1"/>
  <c r="J2" i="121" s="1"/>
  <c r="K2" i="121" s="1"/>
  <c r="L2" i="121" s="1"/>
  <c r="M2" i="121" s="1"/>
  <c r="N2" i="121" s="1"/>
  <c r="O2" i="121" s="1"/>
  <c r="P2" i="121" s="1"/>
  <c r="Q2" i="121" s="1"/>
  <c r="R2" i="121" s="1"/>
  <c r="S2" i="121" s="1"/>
  <c r="T2" i="121" s="1"/>
  <c r="U2" i="121" s="1"/>
  <c r="V2" i="121" s="1"/>
  <c r="W2" i="121" s="1"/>
  <c r="X2" i="121" s="1"/>
  <c r="Y2" i="121" s="1"/>
  <c r="Z2" i="121" s="1"/>
  <c r="AA2" i="121" s="1"/>
  <c r="AB2" i="121" s="1"/>
  <c r="AC2" i="121" s="1"/>
  <c r="AD2" i="121" s="1"/>
  <c r="AE2" i="121" s="1"/>
  <c r="AF2" i="121" s="1"/>
  <c r="AG2" i="121" s="1"/>
  <c r="AH2" i="121" s="1"/>
  <c r="AI2" i="121" s="1"/>
  <c r="AJ2" i="121" s="1"/>
  <c r="AK2" i="121" s="1"/>
  <c r="AL2" i="121" s="1"/>
  <c r="AM2" i="121" s="1"/>
  <c r="AN2" i="121" s="1"/>
  <c r="AO2" i="121" s="1"/>
  <c r="AP2" i="121" s="1"/>
  <c r="AQ2" i="121" s="1"/>
  <c r="AR2" i="121" s="1"/>
  <c r="AS2" i="121" s="1"/>
  <c r="AT2" i="121" s="1"/>
  <c r="AU2" i="121" s="1"/>
  <c r="AV2" i="121" s="1"/>
  <c r="AW2" i="121" s="1"/>
  <c r="AX2" i="121" s="1"/>
  <c r="AY2" i="121" s="1"/>
  <c r="AZ2" i="121" s="1"/>
  <c r="BA2" i="121" s="1"/>
  <c r="BB2" i="121" s="1"/>
  <c r="BC2" i="121" s="1"/>
  <c r="BD2" i="121" s="1"/>
  <c r="BE2" i="121" s="1"/>
  <c r="BF2" i="121" s="1"/>
  <c r="BG2" i="121" s="1"/>
  <c r="BH2" i="121" s="1"/>
  <c r="BI2" i="121" s="1"/>
  <c r="BJ2" i="121" s="1"/>
  <c r="BK2" i="121" s="1"/>
  <c r="BL2" i="121" s="1"/>
  <c r="BM2" i="121" s="1"/>
  <c r="BN2" i="121" s="1"/>
  <c r="BO2" i="121" s="1"/>
  <c r="BP2" i="121" s="1"/>
  <c r="BQ2" i="121" s="1"/>
  <c r="BR2" i="121" s="1"/>
  <c r="BS2" i="121" s="1"/>
  <c r="BT2" i="121" s="1"/>
  <c r="BU2" i="121" s="1"/>
  <c r="BV2" i="121" s="1"/>
  <c r="BW2" i="121" s="1"/>
  <c r="BX2" i="121" s="1"/>
  <c r="BY2" i="121" s="1"/>
  <c r="BZ2" i="121" s="1"/>
  <c r="CA2" i="121" s="1"/>
  <c r="CB2" i="121" s="1"/>
  <c r="CC2" i="121" s="1"/>
  <c r="CD2" i="121" s="1"/>
  <c r="CE2" i="121" s="1"/>
  <c r="CF2" i="121" s="1"/>
  <c r="CG2" i="121" s="1"/>
  <c r="CH2" i="121" s="1"/>
  <c r="CI2" i="121" s="1"/>
  <c r="CJ2" i="121" s="1"/>
  <c r="CK2" i="121" s="1"/>
  <c r="CL2" i="121" s="1"/>
  <c r="CM2" i="121" s="1"/>
  <c r="CN2" i="121" s="1"/>
  <c r="CO2" i="121" s="1"/>
  <c r="CP2" i="121" s="1"/>
  <c r="CQ2" i="121" s="1"/>
  <c r="CR2" i="121" s="1"/>
  <c r="CS2" i="121" s="1"/>
  <c r="CT2" i="121" s="1"/>
  <c r="CU2" i="121" s="1"/>
  <c r="CV2" i="121" s="1"/>
  <c r="CW2" i="121" s="1"/>
  <c r="CX2" i="121" s="1"/>
  <c r="CY2" i="121" s="1"/>
  <c r="CZ2" i="121" s="1"/>
  <c r="DA2" i="121" s="1"/>
  <c r="DB2" i="121" s="1"/>
  <c r="DC2" i="121" s="1"/>
  <c r="DD2" i="121" s="1"/>
  <c r="DE2" i="121" s="1"/>
  <c r="DF2" i="121" s="1"/>
  <c r="DG2" i="121" s="1"/>
  <c r="DH2" i="121" s="1"/>
  <c r="DI2" i="121" s="1"/>
  <c r="DJ2" i="121" s="1"/>
  <c r="DK2" i="121" s="1"/>
  <c r="DL2" i="121" s="1"/>
  <c r="DM2" i="121" s="1"/>
  <c r="DN2" i="121" s="1"/>
  <c r="DO2" i="121" s="1"/>
  <c r="DP2" i="121" s="1"/>
  <c r="DQ2" i="121" s="1"/>
  <c r="DR2" i="121" s="1"/>
  <c r="DS2" i="121" s="1"/>
  <c r="DT2" i="121" s="1"/>
  <c r="DU2" i="121" s="1"/>
  <c r="DV2" i="121" s="1"/>
  <c r="DW2" i="121" s="1"/>
  <c r="DX2" i="121" s="1"/>
  <c r="DY2" i="121" s="1"/>
  <c r="DZ2" i="121" s="1"/>
  <c r="EA2" i="121" s="1"/>
  <c r="EB2" i="121" s="1"/>
  <c r="EC2" i="121" s="1"/>
  <c r="ED2" i="121" s="1"/>
  <c r="EE2" i="121" s="1"/>
  <c r="EF2" i="121" s="1"/>
  <c r="EG2" i="121" s="1"/>
  <c r="EH2" i="121" s="1"/>
  <c r="EI2" i="121" s="1"/>
  <c r="EJ2" i="121" s="1"/>
  <c r="EK2" i="121" s="1"/>
  <c r="EL2" i="121" s="1"/>
  <c r="EM2" i="121" s="1"/>
  <c r="EN2" i="121" s="1"/>
  <c r="EO2" i="121" s="1"/>
  <c r="EP2" i="121" s="1"/>
  <c r="EQ2" i="121" s="1"/>
  <c r="ER2" i="121" s="1"/>
  <c r="ES2" i="121" s="1"/>
  <c r="ET2" i="121" s="1"/>
  <c r="EU2" i="121" s="1"/>
  <c r="EV2" i="121" s="1"/>
  <c r="EW2" i="121" s="1"/>
  <c r="EX2" i="121" s="1"/>
  <c r="EY2" i="121" s="1"/>
  <c r="EZ2" i="121" s="1"/>
  <c r="FA2" i="121" s="1"/>
  <c r="FB2" i="121" s="1"/>
  <c r="FC2" i="121" s="1"/>
  <c r="FD2" i="121" s="1"/>
  <c r="FE2" i="121" s="1"/>
  <c r="FF2" i="121" s="1"/>
  <c r="FG2" i="121" s="1"/>
  <c r="FH2" i="121" s="1"/>
  <c r="FI2" i="121" s="1"/>
  <c r="FJ2" i="121" s="1"/>
  <c r="FK2" i="121" s="1"/>
  <c r="FL2" i="121" s="1"/>
  <c r="FM2" i="121" s="1"/>
  <c r="FN2" i="121" s="1"/>
  <c r="FO2" i="121" s="1"/>
  <c r="FP2" i="121" s="1"/>
  <c r="FQ2" i="121" s="1"/>
  <c r="FR2" i="121" s="1"/>
  <c r="FS2" i="121" s="1"/>
  <c r="FT2" i="121" s="1"/>
  <c r="FU2" i="121" s="1"/>
  <c r="FV2" i="121" s="1"/>
  <c r="FW2" i="121" s="1"/>
  <c r="FX2" i="121" s="1"/>
  <c r="FY2" i="121" s="1"/>
  <c r="FZ2" i="121" s="1"/>
  <c r="GA2" i="121" s="1"/>
  <c r="GB2" i="121" s="1"/>
  <c r="GC2" i="121" s="1"/>
  <c r="GD2" i="121" s="1"/>
  <c r="GE2" i="121" s="1"/>
  <c r="GF2" i="121" s="1"/>
  <c r="GG2" i="121" s="1"/>
  <c r="GH2" i="121" s="1"/>
  <c r="GI2" i="121" s="1"/>
  <c r="GJ2" i="121" s="1"/>
  <c r="GK2" i="121" s="1"/>
  <c r="GL2" i="121" s="1"/>
  <c r="GM2" i="121" s="1"/>
  <c r="GN2" i="121" s="1"/>
  <c r="GO2" i="121" s="1"/>
  <c r="GP2" i="121" s="1"/>
  <c r="GQ2" i="121" s="1"/>
  <c r="GR2" i="121" s="1"/>
  <c r="GS2" i="121" s="1"/>
  <c r="GT2" i="121" s="1"/>
  <c r="GU2" i="121" s="1"/>
  <c r="GV2" i="121" s="1"/>
  <c r="GW2" i="121" s="1"/>
  <c r="GX2" i="121" s="1"/>
  <c r="GY2" i="121" s="1"/>
  <c r="GZ2" i="121" s="1"/>
  <c r="HA2" i="121" s="1"/>
  <c r="HB2" i="121" s="1"/>
  <c r="HC2" i="121" s="1"/>
  <c r="HD2" i="121" s="1"/>
  <c r="HE2" i="121" s="1"/>
  <c r="HF2" i="121" s="1"/>
  <c r="HG2" i="121" s="1"/>
  <c r="HH2" i="121" s="1"/>
  <c r="HI2" i="121" s="1"/>
  <c r="HJ2" i="121" s="1"/>
  <c r="HK2" i="121" s="1"/>
  <c r="HL2" i="121" s="1"/>
  <c r="HM2" i="121" s="1"/>
  <c r="HN2" i="121" s="1"/>
  <c r="HO2" i="121" s="1"/>
  <c r="HP2" i="121" s="1"/>
  <c r="HQ2" i="121" s="1"/>
  <c r="HR2" i="121" s="1"/>
  <c r="HS2" i="121" s="1"/>
  <c r="HT2" i="121" s="1"/>
  <c r="HU2" i="121" s="1"/>
  <c r="HV2" i="121" s="1"/>
  <c r="HW2" i="121" s="1"/>
  <c r="HX2" i="121" s="1"/>
  <c r="HY2" i="121" s="1"/>
  <c r="HZ2" i="121" s="1"/>
  <c r="IA2" i="121" s="1"/>
  <c r="IB2" i="121" s="1"/>
  <c r="IC2" i="121" s="1"/>
  <c r="ID2" i="121" s="1"/>
  <c r="IE2" i="121" s="1"/>
  <c r="IF2" i="121" s="1"/>
  <c r="IG2" i="121" s="1"/>
  <c r="IH2" i="121" s="1"/>
  <c r="II2" i="121" s="1"/>
  <c r="IJ2" i="121" s="1"/>
  <c r="IK2" i="121" s="1"/>
  <c r="IL2" i="121" s="1"/>
  <c r="IM2" i="121" s="1"/>
  <c r="IN2" i="121" s="1"/>
  <c r="IO2" i="121" s="1"/>
  <c r="IP2" i="121" s="1"/>
  <c r="IQ2" i="121" s="1"/>
  <c r="IR2" i="121" s="1"/>
  <c r="IS2" i="121" s="1"/>
  <c r="IT2" i="121" s="1"/>
  <c r="IU2" i="121" s="1"/>
  <c r="IV2" i="121" s="1"/>
  <c r="IW2" i="121" s="1"/>
  <c r="IX2" i="121" s="1"/>
  <c r="IY2" i="121" s="1"/>
  <c r="IZ2" i="121" s="1"/>
  <c r="JA2" i="121" s="1"/>
  <c r="JB2" i="121" s="1"/>
  <c r="JC2" i="121" s="1"/>
  <c r="JD2" i="121" s="1"/>
  <c r="JE2" i="121" s="1"/>
  <c r="JF2" i="121" s="1"/>
  <c r="JG2" i="121" s="1"/>
  <c r="JH2" i="121" s="1"/>
  <c r="JI2" i="121" s="1"/>
  <c r="JJ2" i="121" s="1"/>
  <c r="JK2" i="121" s="1"/>
  <c r="JL2" i="121" s="1"/>
  <c r="JM2" i="121" s="1"/>
  <c r="JN2" i="121" s="1"/>
  <c r="JO2" i="121" s="1"/>
  <c r="JP2" i="121" s="1"/>
  <c r="JQ2" i="121" s="1"/>
  <c r="JR2" i="121" s="1"/>
  <c r="JS2" i="121" s="1"/>
  <c r="JT2" i="121" s="1"/>
  <c r="JU2" i="121" s="1"/>
  <c r="JV2" i="121" s="1"/>
  <c r="JW2" i="121" s="1"/>
  <c r="JX2" i="121" s="1"/>
  <c r="JY2" i="121" s="1"/>
  <c r="JZ2" i="121" s="1"/>
  <c r="KA2" i="121" s="1"/>
  <c r="KB2" i="121" s="1"/>
  <c r="KC2" i="121" s="1"/>
  <c r="KD2" i="121" s="1"/>
  <c r="KE2" i="121" s="1"/>
  <c r="KF2" i="121" s="1"/>
  <c r="KG2" i="121" s="1"/>
  <c r="KH2" i="121" s="1"/>
  <c r="KI2" i="121" s="1"/>
  <c r="KJ2" i="121" s="1"/>
  <c r="KK2" i="121" s="1"/>
  <c r="KL2" i="121" s="1"/>
  <c r="KM2" i="121" s="1"/>
  <c r="KN2" i="121" s="1"/>
  <c r="KO2" i="121" s="1"/>
  <c r="KP2" i="121" s="1"/>
  <c r="KQ2" i="121" s="1"/>
  <c r="KR2" i="121" s="1"/>
  <c r="KS2" i="121" s="1"/>
  <c r="KT2" i="121" s="1"/>
  <c r="KU2" i="121" s="1"/>
  <c r="KV2" i="121" s="1"/>
  <c r="KW2" i="121" s="1"/>
  <c r="KX2" i="121" s="1"/>
  <c r="KY2" i="121" s="1"/>
  <c r="KZ2" i="121" s="1"/>
  <c r="LA2" i="121" s="1"/>
  <c r="LB2" i="121" s="1"/>
  <c r="LC2" i="121" s="1"/>
  <c r="LD2" i="121" s="1"/>
  <c r="LE2" i="121" s="1"/>
  <c r="LF2" i="121" s="1"/>
  <c r="LG2" i="121" s="1"/>
  <c r="LH2" i="121" s="1"/>
  <c r="LI2" i="121" s="1"/>
  <c r="LJ2" i="121" s="1"/>
  <c r="LK2" i="121" s="1"/>
  <c r="LL2" i="121" s="1"/>
  <c r="LM2" i="121" s="1"/>
  <c r="LN2" i="121" s="1"/>
  <c r="LO2" i="121" s="1"/>
  <c r="LP2" i="121" s="1"/>
  <c r="LQ2" i="121" s="1"/>
  <c r="LR2" i="121" s="1"/>
  <c r="LS2" i="121" s="1"/>
  <c r="D3" i="121"/>
  <c r="G2" i="68" s="1"/>
  <c r="I2" i="68" s="1"/>
  <c r="AE38" i="68"/>
  <c r="AE37" i="68"/>
  <c r="AE36" i="68"/>
  <c r="AE35" i="68"/>
  <c r="AE33" i="68"/>
  <c r="E7" i="122" l="1"/>
  <c r="E8" i="122" s="1"/>
  <c r="D6" i="122"/>
  <c r="F6" i="122" s="1"/>
  <c r="D5" i="122"/>
  <c r="F5" i="122" s="1"/>
  <c r="C5" i="122"/>
  <c r="B7" i="122"/>
  <c r="E9" i="122"/>
  <c r="D7" i="122"/>
  <c r="F7" i="122" s="1"/>
  <c r="E3" i="121"/>
  <c r="F3" i="121" s="1"/>
  <c r="G3" i="121" s="1"/>
  <c r="H3" i="121" s="1"/>
  <c r="I3" i="121" s="1"/>
  <c r="J3" i="121" s="1"/>
  <c r="K3" i="121" s="1"/>
  <c r="L3" i="121" s="1"/>
  <c r="M3" i="121" s="1"/>
  <c r="N3" i="121" s="1"/>
  <c r="O3" i="121" s="1"/>
  <c r="P3" i="121" s="1"/>
  <c r="Q3" i="121" s="1"/>
  <c r="R3" i="121" s="1"/>
  <c r="S3" i="121" s="1"/>
  <c r="T3" i="121" s="1"/>
  <c r="U3" i="121" s="1"/>
  <c r="V3" i="121" s="1"/>
  <c r="W3" i="121" s="1"/>
  <c r="X3" i="121" s="1"/>
  <c r="Y3" i="121" s="1"/>
  <c r="Z3" i="121" s="1"/>
  <c r="AA3" i="121" s="1"/>
  <c r="AB3" i="121" s="1"/>
  <c r="AC3" i="121" s="1"/>
  <c r="AD3" i="121" s="1"/>
  <c r="AE3" i="121" s="1"/>
  <c r="AF3" i="121" s="1"/>
  <c r="AG3" i="121" s="1"/>
  <c r="AH3" i="121" s="1"/>
  <c r="AI3" i="121" s="1"/>
  <c r="AJ3" i="121" s="1"/>
  <c r="AK3" i="121" s="1"/>
  <c r="AL3" i="121" s="1"/>
  <c r="AM3" i="121" s="1"/>
  <c r="AN3" i="121" s="1"/>
  <c r="AO3" i="121" s="1"/>
  <c r="AP3" i="121" s="1"/>
  <c r="AQ3" i="121" s="1"/>
  <c r="AR3" i="121" s="1"/>
  <c r="AS3" i="121" s="1"/>
  <c r="AT3" i="121" s="1"/>
  <c r="AU3" i="121" s="1"/>
  <c r="AV3" i="121" s="1"/>
  <c r="AW3" i="121" s="1"/>
  <c r="AX3" i="121" s="1"/>
  <c r="AY3" i="121" s="1"/>
  <c r="AZ3" i="121" s="1"/>
  <c r="BA3" i="121" s="1"/>
  <c r="BB3" i="121" s="1"/>
  <c r="BC3" i="121" s="1"/>
  <c r="BD3" i="121" s="1"/>
  <c r="BE3" i="121" s="1"/>
  <c r="BF3" i="121" s="1"/>
  <c r="BG3" i="121" s="1"/>
  <c r="BH3" i="121" s="1"/>
  <c r="BI3" i="121" s="1"/>
  <c r="BJ3" i="121" s="1"/>
  <c r="BK3" i="121" s="1"/>
  <c r="BL3" i="121" s="1"/>
  <c r="BM3" i="121" s="1"/>
  <c r="BN3" i="121" s="1"/>
  <c r="BO3" i="121" s="1"/>
  <c r="BP3" i="121" s="1"/>
  <c r="BQ3" i="121" s="1"/>
  <c r="BR3" i="121" s="1"/>
  <c r="BS3" i="121" s="1"/>
  <c r="BT3" i="121" s="1"/>
  <c r="BU3" i="121" s="1"/>
  <c r="BV3" i="121" s="1"/>
  <c r="BW3" i="121" s="1"/>
  <c r="BX3" i="121" s="1"/>
  <c r="BY3" i="121" s="1"/>
  <c r="BZ3" i="121" s="1"/>
  <c r="CA3" i="121" s="1"/>
  <c r="CB3" i="121" s="1"/>
  <c r="CC3" i="121" s="1"/>
  <c r="CD3" i="121" s="1"/>
  <c r="CE3" i="121" s="1"/>
  <c r="CF3" i="121" s="1"/>
  <c r="CG3" i="121" s="1"/>
  <c r="CH3" i="121" s="1"/>
  <c r="CI3" i="121" s="1"/>
  <c r="CJ3" i="121" s="1"/>
  <c r="CK3" i="121" s="1"/>
  <c r="CL3" i="121" s="1"/>
  <c r="CM3" i="121" s="1"/>
  <c r="CN3" i="121" s="1"/>
  <c r="CO3" i="121" s="1"/>
  <c r="CP3" i="121" s="1"/>
  <c r="CQ3" i="121" s="1"/>
  <c r="CR3" i="121" s="1"/>
  <c r="CS3" i="121" s="1"/>
  <c r="CT3" i="121" s="1"/>
  <c r="CU3" i="121" s="1"/>
  <c r="CV3" i="121" s="1"/>
  <c r="CW3" i="121" s="1"/>
  <c r="CX3" i="121" s="1"/>
  <c r="CY3" i="121" s="1"/>
  <c r="CZ3" i="121" s="1"/>
  <c r="DA3" i="121" s="1"/>
  <c r="DB3" i="121" s="1"/>
  <c r="DC3" i="121" s="1"/>
  <c r="DD3" i="121" s="1"/>
  <c r="DE3" i="121" s="1"/>
  <c r="DF3" i="121" s="1"/>
  <c r="DG3" i="121" s="1"/>
  <c r="DH3" i="121" s="1"/>
  <c r="DI3" i="121" s="1"/>
  <c r="DJ3" i="121" s="1"/>
  <c r="DK3" i="121" s="1"/>
  <c r="DL3" i="121" s="1"/>
  <c r="DM3" i="121" s="1"/>
  <c r="DN3" i="121" s="1"/>
  <c r="DO3" i="121" s="1"/>
  <c r="DP3" i="121" s="1"/>
  <c r="DQ3" i="121" s="1"/>
  <c r="DR3" i="121" s="1"/>
  <c r="DS3" i="121" s="1"/>
  <c r="DT3" i="121" s="1"/>
  <c r="DU3" i="121" s="1"/>
  <c r="DV3" i="121" s="1"/>
  <c r="DW3" i="121" s="1"/>
  <c r="DX3" i="121" s="1"/>
  <c r="DY3" i="121" s="1"/>
  <c r="DZ3" i="121" s="1"/>
  <c r="EA3" i="121" s="1"/>
  <c r="EB3" i="121" s="1"/>
  <c r="EC3" i="121" s="1"/>
  <c r="ED3" i="121" s="1"/>
  <c r="EE3" i="121" s="1"/>
  <c r="EF3" i="121" s="1"/>
  <c r="EG3" i="121" s="1"/>
  <c r="EH3" i="121" s="1"/>
  <c r="EI3" i="121" s="1"/>
  <c r="EJ3" i="121" s="1"/>
  <c r="EK3" i="121" s="1"/>
  <c r="EL3" i="121" s="1"/>
  <c r="EM3" i="121" s="1"/>
  <c r="EN3" i="121" s="1"/>
  <c r="EO3" i="121" s="1"/>
  <c r="EP3" i="121" s="1"/>
  <c r="EQ3" i="121" s="1"/>
  <c r="ER3" i="121" s="1"/>
  <c r="ES3" i="121" s="1"/>
  <c r="ET3" i="121" s="1"/>
  <c r="EU3" i="121" s="1"/>
  <c r="EV3" i="121" s="1"/>
  <c r="EW3" i="121" s="1"/>
  <c r="EX3" i="121" s="1"/>
  <c r="EY3" i="121" s="1"/>
  <c r="EZ3" i="121" s="1"/>
  <c r="FA3" i="121" s="1"/>
  <c r="FB3" i="121" s="1"/>
  <c r="FC3" i="121" s="1"/>
  <c r="FD3" i="121" s="1"/>
  <c r="FE3" i="121" s="1"/>
  <c r="FF3" i="121" s="1"/>
  <c r="FG3" i="121" s="1"/>
  <c r="FH3" i="121" s="1"/>
  <c r="FI3" i="121" s="1"/>
  <c r="FJ3" i="121" s="1"/>
  <c r="FK3" i="121" s="1"/>
  <c r="FL3" i="121" s="1"/>
  <c r="FM3" i="121" s="1"/>
  <c r="FN3" i="121" s="1"/>
  <c r="FO3" i="121" s="1"/>
  <c r="FP3" i="121" s="1"/>
  <c r="FQ3" i="121" s="1"/>
  <c r="FR3" i="121" s="1"/>
  <c r="FS3" i="121" s="1"/>
  <c r="FT3" i="121" s="1"/>
  <c r="FU3" i="121" s="1"/>
  <c r="FV3" i="121" s="1"/>
  <c r="FW3" i="121" s="1"/>
  <c r="FX3" i="121" s="1"/>
  <c r="FY3" i="121" s="1"/>
  <c r="FZ3" i="121" s="1"/>
  <c r="GA3" i="121" s="1"/>
  <c r="GB3" i="121" s="1"/>
  <c r="GC3" i="121" s="1"/>
  <c r="GD3" i="121" s="1"/>
  <c r="GE3" i="121" s="1"/>
  <c r="GF3" i="121" s="1"/>
  <c r="GG3" i="121" s="1"/>
  <c r="GH3" i="121" s="1"/>
  <c r="GI3" i="121" s="1"/>
  <c r="GJ3" i="121" s="1"/>
  <c r="GK3" i="121" s="1"/>
  <c r="GL3" i="121" s="1"/>
  <c r="GM3" i="121" s="1"/>
  <c r="GN3" i="121" s="1"/>
  <c r="GO3" i="121" s="1"/>
  <c r="GP3" i="121" s="1"/>
  <c r="GQ3" i="121" s="1"/>
  <c r="GR3" i="121" s="1"/>
  <c r="GS3" i="121" s="1"/>
  <c r="GT3" i="121" s="1"/>
  <c r="GU3" i="121" s="1"/>
  <c r="GV3" i="121" s="1"/>
  <c r="GW3" i="121" s="1"/>
  <c r="GX3" i="121" s="1"/>
  <c r="GY3" i="121" s="1"/>
  <c r="GZ3" i="121" s="1"/>
  <c r="HA3" i="121" s="1"/>
  <c r="HB3" i="121" s="1"/>
  <c r="HC3" i="121" s="1"/>
  <c r="HD3" i="121" s="1"/>
  <c r="HE3" i="121" s="1"/>
  <c r="HF3" i="121" s="1"/>
  <c r="HG3" i="121" s="1"/>
  <c r="HH3" i="121" s="1"/>
  <c r="HI3" i="121" s="1"/>
  <c r="HJ3" i="121" s="1"/>
  <c r="HK3" i="121" s="1"/>
  <c r="HL3" i="121" s="1"/>
  <c r="HM3" i="121" s="1"/>
  <c r="HN3" i="121" s="1"/>
  <c r="HO3" i="121" s="1"/>
  <c r="HP3" i="121" s="1"/>
  <c r="HQ3" i="121" s="1"/>
  <c r="HR3" i="121" s="1"/>
  <c r="HS3" i="121" s="1"/>
  <c r="HT3" i="121" s="1"/>
  <c r="HU3" i="121" s="1"/>
  <c r="HV3" i="121" s="1"/>
  <c r="HW3" i="121" s="1"/>
  <c r="HX3" i="121" s="1"/>
  <c r="HY3" i="121" s="1"/>
  <c r="HZ3" i="121" s="1"/>
  <c r="IA3" i="121" s="1"/>
  <c r="IB3" i="121" s="1"/>
  <c r="IC3" i="121" s="1"/>
  <c r="ID3" i="121" s="1"/>
  <c r="IE3" i="121" s="1"/>
  <c r="IF3" i="121" s="1"/>
  <c r="IG3" i="121" s="1"/>
  <c r="IH3" i="121" s="1"/>
  <c r="II3" i="121" s="1"/>
  <c r="IJ3" i="121" s="1"/>
  <c r="IK3" i="121" s="1"/>
  <c r="IL3" i="121" s="1"/>
  <c r="IM3" i="121" s="1"/>
  <c r="IN3" i="121" s="1"/>
  <c r="IO3" i="121" s="1"/>
  <c r="IP3" i="121" s="1"/>
  <c r="IQ3" i="121" s="1"/>
  <c r="IR3" i="121" s="1"/>
  <c r="IS3" i="121" s="1"/>
  <c r="IT3" i="121" s="1"/>
  <c r="IU3" i="121" s="1"/>
  <c r="IV3" i="121" s="1"/>
  <c r="IW3" i="121" s="1"/>
  <c r="IX3" i="121" s="1"/>
  <c r="IY3" i="121" s="1"/>
  <c r="IZ3" i="121" s="1"/>
  <c r="JA3" i="121" s="1"/>
  <c r="JB3" i="121" s="1"/>
  <c r="JC3" i="121" s="1"/>
  <c r="JD3" i="121" s="1"/>
  <c r="JE3" i="121" s="1"/>
  <c r="JF3" i="121" s="1"/>
  <c r="JG3" i="121" s="1"/>
  <c r="JH3" i="121" s="1"/>
  <c r="JI3" i="121" s="1"/>
  <c r="JJ3" i="121" s="1"/>
  <c r="JK3" i="121" s="1"/>
  <c r="JL3" i="121" s="1"/>
  <c r="JM3" i="121" s="1"/>
  <c r="JN3" i="121" s="1"/>
  <c r="JO3" i="121" s="1"/>
  <c r="JP3" i="121" s="1"/>
  <c r="JQ3" i="121" s="1"/>
  <c r="JR3" i="121" s="1"/>
  <c r="JS3" i="121" s="1"/>
  <c r="JT3" i="121" s="1"/>
  <c r="JU3" i="121" s="1"/>
  <c r="JV3" i="121" s="1"/>
  <c r="JW3" i="121" s="1"/>
  <c r="JX3" i="121" s="1"/>
  <c r="JY3" i="121" s="1"/>
  <c r="JZ3" i="121" s="1"/>
  <c r="KA3" i="121" s="1"/>
  <c r="KB3" i="121" s="1"/>
  <c r="KC3" i="121" s="1"/>
  <c r="KD3" i="121" s="1"/>
  <c r="KE3" i="121" s="1"/>
  <c r="KF3" i="121" s="1"/>
  <c r="KG3" i="121" s="1"/>
  <c r="KH3" i="121" s="1"/>
  <c r="KI3" i="121" s="1"/>
  <c r="KJ3" i="121" s="1"/>
  <c r="KK3" i="121" s="1"/>
  <c r="KL3" i="121" s="1"/>
  <c r="KM3" i="121" s="1"/>
  <c r="KN3" i="121" s="1"/>
  <c r="KO3" i="121" s="1"/>
  <c r="KP3" i="121" s="1"/>
  <c r="KQ3" i="121" s="1"/>
  <c r="KR3" i="121" s="1"/>
  <c r="KS3" i="121" s="1"/>
  <c r="KT3" i="121" s="1"/>
  <c r="KU3" i="121" s="1"/>
  <c r="KV3" i="121" s="1"/>
  <c r="KW3" i="121" s="1"/>
  <c r="KX3" i="121" s="1"/>
  <c r="KY3" i="121" s="1"/>
  <c r="KZ3" i="121" s="1"/>
  <c r="LA3" i="121" s="1"/>
  <c r="LB3" i="121" s="1"/>
  <c r="LC3" i="121" s="1"/>
  <c r="LD3" i="121" s="1"/>
  <c r="LE3" i="121" s="1"/>
  <c r="LF3" i="121" s="1"/>
  <c r="LG3" i="121" s="1"/>
  <c r="LH3" i="121" s="1"/>
  <c r="LI3" i="121" s="1"/>
  <c r="LJ3" i="121" s="1"/>
  <c r="LK3" i="121" s="1"/>
  <c r="LL3" i="121" s="1"/>
  <c r="LM3" i="121" s="1"/>
  <c r="LN3" i="121" s="1"/>
  <c r="LO3" i="121" s="1"/>
  <c r="LP3" i="121" s="1"/>
  <c r="LQ3" i="121" s="1"/>
  <c r="LR3" i="121" s="1"/>
  <c r="LS3" i="121" s="1"/>
  <c r="F27" i="68"/>
  <c r="E27" i="68"/>
  <c r="D27" i="68"/>
  <c r="C27" i="68"/>
  <c r="B27" i="68"/>
  <c r="A3" i="68"/>
  <c r="E10" i="122" l="1"/>
  <c r="C7" i="122"/>
  <c r="B8" i="122"/>
  <c r="AH4" i="68"/>
  <c r="AG4" i="68"/>
  <c r="AF4" i="68"/>
  <c r="C8" i="122" l="1"/>
  <c r="B9" i="122"/>
  <c r="D8" i="122"/>
  <c r="F8" i="122" s="1"/>
  <c r="E11" i="122"/>
  <c r="AH27" i="68"/>
  <c r="AH25" i="68"/>
  <c r="AH24" i="68"/>
  <c r="AH23" i="68"/>
  <c r="AH21" i="68"/>
  <c r="AH20" i="68"/>
  <c r="AH19" i="68"/>
  <c r="AH17" i="68"/>
  <c r="AH16" i="68"/>
  <c r="AH15" i="68"/>
  <c r="AH13" i="68"/>
  <c r="AH12" i="68"/>
  <c r="AH11" i="68"/>
  <c r="AH10" i="68"/>
  <c r="AH9" i="68"/>
  <c r="AH8" i="68"/>
  <c r="AH7" i="68"/>
  <c r="AH6" i="68"/>
  <c r="AH5" i="68"/>
  <c r="AG27" i="68"/>
  <c r="AG25" i="68"/>
  <c r="AG24" i="68"/>
  <c r="AG23" i="68"/>
  <c r="AG21" i="68"/>
  <c r="AG20" i="68"/>
  <c r="AG19" i="68"/>
  <c r="AG17" i="68"/>
  <c r="AG16" i="68"/>
  <c r="AG15" i="68"/>
  <c r="AG13" i="68"/>
  <c r="AG12" i="68"/>
  <c r="AG11" i="68"/>
  <c r="AG10" i="68"/>
  <c r="AG9" i="68"/>
  <c r="AG8" i="68"/>
  <c r="AG7" i="68"/>
  <c r="AG6" i="68"/>
  <c r="AG5" i="68"/>
  <c r="AF27" i="68"/>
  <c r="AF25" i="68"/>
  <c r="AF24" i="68"/>
  <c r="AF23" i="68"/>
  <c r="AF21" i="68"/>
  <c r="AF20" i="68"/>
  <c r="AF19" i="68"/>
  <c r="AF17" i="68"/>
  <c r="AF16" i="68"/>
  <c r="AF15" i="68"/>
  <c r="AF13" i="68"/>
  <c r="AF12" i="68"/>
  <c r="AF11" i="68"/>
  <c r="AF10" i="68"/>
  <c r="AF9" i="68"/>
  <c r="AF8" i="68"/>
  <c r="AF7" i="68"/>
  <c r="AF6" i="68"/>
  <c r="AF5" i="68"/>
  <c r="AE27" i="68"/>
  <c r="AE25" i="68"/>
  <c r="AE24" i="68"/>
  <c r="AE23" i="68"/>
  <c r="AE21" i="68"/>
  <c r="AE20" i="68"/>
  <c r="AE19" i="68"/>
  <c r="AE17" i="68"/>
  <c r="AE16" i="68"/>
  <c r="AE15" i="68"/>
  <c r="AE13" i="68"/>
  <c r="AE12" i="68"/>
  <c r="AE11" i="68"/>
  <c r="AE10" i="68"/>
  <c r="AE9" i="68"/>
  <c r="AE8" i="68"/>
  <c r="AE7" i="68"/>
  <c r="AE6" i="68"/>
  <c r="AE5" i="68"/>
  <c r="K2" i="68"/>
  <c r="O2" i="68" l="1"/>
  <c r="B2" i="68"/>
  <c r="E12" i="122"/>
  <c r="B10" i="122"/>
  <c r="C9" i="122"/>
  <c r="D9" i="122"/>
  <c r="F9" i="122" s="1"/>
  <c r="AE39" i="68"/>
  <c r="M2" i="68"/>
  <c r="Q2" i="68" s="1"/>
  <c r="U2" i="68" s="1"/>
  <c r="Y2" i="68" s="1"/>
  <c r="C10" i="122" l="1"/>
  <c r="B11" i="122"/>
  <c r="D10" i="122"/>
  <c r="F10" i="122" s="1"/>
  <c r="E13" i="122"/>
  <c r="K8" i="36"/>
  <c r="E14" i="122" l="1"/>
  <c r="C11" i="122"/>
  <c r="B12" i="122"/>
  <c r="D11" i="122"/>
  <c r="F11" i="122" s="1"/>
  <c r="J60" i="68"/>
  <c r="B43" i="68" s="1"/>
  <c r="K60" i="68"/>
  <c r="L60" i="68"/>
  <c r="M60" i="68"/>
  <c r="N60" i="68"/>
  <c r="O60" i="68"/>
  <c r="P60" i="68"/>
  <c r="Q60" i="68"/>
  <c r="R60" i="68"/>
  <c r="S60" i="68"/>
  <c r="T60" i="68"/>
  <c r="U60" i="68"/>
  <c r="V60" i="68"/>
  <c r="W60" i="68"/>
  <c r="X60" i="68"/>
  <c r="Y60" i="68"/>
  <c r="Z60" i="68"/>
  <c r="AA60" i="68"/>
  <c r="AB60" i="68"/>
  <c r="C12" i="122" l="1"/>
  <c r="B13" i="122"/>
  <c r="D12" i="122"/>
  <c r="F12" i="122" s="1"/>
  <c r="E15" i="122"/>
  <c r="C43" i="68"/>
  <c r="L61" i="68"/>
  <c r="E16" i="122" l="1"/>
  <c r="C13" i="122"/>
  <c r="B14" i="122"/>
  <c r="D13" i="122"/>
  <c r="F13" i="122" s="1"/>
  <c r="AF28" i="68"/>
  <c r="AE28" i="68"/>
  <c r="AI5" i="68"/>
  <c r="AI6" i="68"/>
  <c r="AI7" i="68"/>
  <c r="AI8" i="68"/>
  <c r="AI9" i="68"/>
  <c r="AI10" i="68"/>
  <c r="AI11" i="68"/>
  <c r="AI12" i="68"/>
  <c r="AI13" i="68"/>
  <c r="AI15" i="68"/>
  <c r="AI16" i="68"/>
  <c r="AI17" i="68"/>
  <c r="AI19" i="68"/>
  <c r="AI20" i="68"/>
  <c r="AI21" i="68"/>
  <c r="AI27" i="68"/>
  <c r="AI4" i="68"/>
  <c r="C14" i="122" l="1"/>
  <c r="B15" i="122"/>
  <c r="D14" i="122"/>
  <c r="F14" i="122" s="1"/>
  <c r="E17" i="122"/>
  <c r="F34" i="120"/>
  <c r="F51" i="120" s="1"/>
  <c r="E18" i="122" l="1"/>
  <c r="C15" i="122"/>
  <c r="B16" i="122"/>
  <c r="D15" i="122"/>
  <c r="F15" i="122" s="1"/>
  <c r="L50" i="5"/>
  <c r="K50" i="5"/>
  <c r="J50" i="5"/>
  <c r="I50" i="5"/>
  <c r="AB50" i="5"/>
  <c r="AA50" i="5"/>
  <c r="Z50" i="5"/>
  <c r="Y50" i="5"/>
  <c r="X50" i="5"/>
  <c r="W50" i="5"/>
  <c r="V50" i="5"/>
  <c r="U50" i="5"/>
  <c r="T50" i="5"/>
  <c r="S50" i="5"/>
  <c r="R50" i="5"/>
  <c r="Q50" i="5"/>
  <c r="P50" i="5"/>
  <c r="O50" i="5"/>
  <c r="N50" i="5"/>
  <c r="M50" i="5"/>
  <c r="F43" i="68"/>
  <c r="D43" i="68"/>
  <c r="H2" i="68"/>
  <c r="AA2" i="68"/>
  <c r="W2" i="68"/>
  <c r="S2" i="68"/>
  <c r="C2" i="68"/>
  <c r="D2" i="68" s="1"/>
  <c r="E2" i="68" s="1"/>
  <c r="F2" i="68" s="1"/>
  <c r="C16" i="122" l="1"/>
  <c r="B17" i="122"/>
  <c r="D16" i="122"/>
  <c r="F16" i="122" s="1"/>
  <c r="E19" i="122"/>
  <c r="L51" i="5"/>
  <c r="P51" i="5"/>
  <c r="X51" i="5"/>
  <c r="E43" i="68"/>
  <c r="T51" i="5"/>
  <c r="AB51" i="5"/>
  <c r="P61" i="68"/>
  <c r="X61" i="68"/>
  <c r="AB61" i="68"/>
  <c r="T61" i="68"/>
  <c r="AB50" i="4"/>
  <c r="AA50" i="4"/>
  <c r="Z50" i="4"/>
  <c r="Y50" i="4"/>
  <c r="X50" i="4"/>
  <c r="W50" i="4"/>
  <c r="V50" i="4"/>
  <c r="U50" i="4"/>
  <c r="T50" i="4"/>
  <c r="S50" i="4"/>
  <c r="R50" i="4"/>
  <c r="Q50" i="4"/>
  <c r="P50" i="4"/>
  <c r="O50" i="4"/>
  <c r="N50" i="4"/>
  <c r="M50" i="4"/>
  <c r="L50" i="4"/>
  <c r="K50" i="4"/>
  <c r="J50" i="4"/>
  <c r="I50" i="4"/>
  <c r="AF26" i="4"/>
  <c r="AE26" i="4"/>
  <c r="AF25" i="4"/>
  <c r="AE25" i="4"/>
  <c r="AH22" i="4"/>
  <c r="AF22" i="4"/>
  <c r="AF21" i="4"/>
  <c r="AF20" i="4"/>
  <c r="AE20" i="4"/>
  <c r="AG19" i="4"/>
  <c r="AF19" i="4"/>
  <c r="AE19" i="4"/>
  <c r="AH18" i="4"/>
  <c r="AG18" i="4"/>
  <c r="AF18" i="4"/>
  <c r="AE18" i="4"/>
  <c r="AH17" i="4"/>
  <c r="AG17" i="4"/>
  <c r="AF17" i="4"/>
  <c r="AE17" i="4"/>
  <c r="AH16" i="4"/>
  <c r="AG16" i="4"/>
  <c r="AF16" i="4"/>
  <c r="AE16" i="4"/>
  <c r="AH15" i="4"/>
  <c r="AG15" i="4"/>
  <c r="AF15" i="4"/>
  <c r="AE15" i="4"/>
  <c r="AH14" i="4"/>
  <c r="AG14" i="4"/>
  <c r="AF14" i="4"/>
  <c r="AE14" i="4"/>
  <c r="AH13" i="4"/>
  <c r="AG13" i="4"/>
  <c r="AF13" i="4"/>
  <c r="AE13" i="4"/>
  <c r="AH12" i="4"/>
  <c r="AG12" i="4"/>
  <c r="AF12" i="4"/>
  <c r="AE12" i="4"/>
  <c r="AH11" i="4"/>
  <c r="AG11" i="4"/>
  <c r="AF11" i="4"/>
  <c r="AE11" i="4"/>
  <c r="AH10" i="4"/>
  <c r="AG10" i="4"/>
  <c r="AF10" i="4"/>
  <c r="AE10" i="4"/>
  <c r="AH9" i="4"/>
  <c r="AG9" i="4"/>
  <c r="AF9" i="4"/>
  <c r="AE9" i="4"/>
  <c r="AH8" i="4"/>
  <c r="AG8" i="4"/>
  <c r="AF8" i="4"/>
  <c r="AE8" i="4"/>
  <c r="AH7" i="4"/>
  <c r="AG7" i="4"/>
  <c r="AF7" i="4"/>
  <c r="AE7" i="4"/>
  <c r="AH6" i="4"/>
  <c r="AG6" i="4"/>
  <c r="AF6" i="4"/>
  <c r="AE6" i="4"/>
  <c r="AH5" i="4"/>
  <c r="AG5" i="4"/>
  <c r="AF5" i="4"/>
  <c r="AE5" i="4"/>
  <c r="AH4" i="4"/>
  <c r="AG4" i="4"/>
  <c r="AF4" i="4"/>
  <c r="AE4" i="4"/>
  <c r="AH3" i="4"/>
  <c r="AG3" i="4"/>
  <c r="AF3" i="4"/>
  <c r="AE3" i="4"/>
  <c r="H2" i="4"/>
  <c r="AA1" i="4"/>
  <c r="W1" i="4"/>
  <c r="S1" i="4"/>
  <c r="O1" i="4"/>
  <c r="C17" i="122" l="1"/>
  <c r="B18" i="122"/>
  <c r="D17" i="122"/>
  <c r="F17" i="122" s="1"/>
  <c r="E20" i="122"/>
  <c r="A43" i="68"/>
  <c r="AE23" i="4"/>
  <c r="AG28" i="68"/>
  <c r="AI25" i="68"/>
  <c r="AI23" i="68"/>
  <c r="AI24" i="68"/>
  <c r="AE27" i="4"/>
  <c r="AF27" i="4"/>
  <c r="AI4" i="4"/>
  <c r="AI5" i="4"/>
  <c r="AI6" i="4"/>
  <c r="AI7" i="4"/>
  <c r="AI8" i="4"/>
  <c r="AI9" i="4"/>
  <c r="AI10" i="4"/>
  <c r="AI11" i="4"/>
  <c r="AI12" i="4"/>
  <c r="AI13" i="4"/>
  <c r="AI14" i="4"/>
  <c r="AI15" i="4"/>
  <c r="AI16" i="4"/>
  <c r="AI17" i="4"/>
  <c r="AI18" i="4"/>
  <c r="AG20" i="4"/>
  <c r="AG23" i="4" s="1"/>
  <c r="AI22" i="4"/>
  <c r="AF23" i="4"/>
  <c r="AH19" i="4"/>
  <c r="AI19" i="4" s="1"/>
  <c r="L51" i="4"/>
  <c r="P51" i="4"/>
  <c r="T51" i="4"/>
  <c r="X51" i="4"/>
  <c r="AB51" i="4"/>
  <c r="AI3" i="4"/>
  <c r="C18" i="122" l="1"/>
  <c r="B19" i="122"/>
  <c r="D18" i="122"/>
  <c r="F18" i="122" s="1"/>
  <c r="E21" i="122"/>
  <c r="AH28" i="68"/>
  <c r="AH21" i="4"/>
  <c r="AI21" i="4" s="1"/>
  <c r="AC42" i="4"/>
  <c r="AH20" i="4"/>
  <c r="AI20" i="4" s="1"/>
  <c r="B20" i="122" l="1"/>
  <c r="C19" i="122"/>
  <c r="D19" i="122"/>
  <c r="F19" i="122" s="1"/>
  <c r="E22" i="122"/>
  <c r="AI28" i="68"/>
  <c r="AH29" i="68"/>
  <c r="AH23" i="4"/>
  <c r="AH24" i="4" s="1"/>
  <c r="E23" i="122" l="1"/>
  <c r="C20" i="122"/>
  <c r="B21" i="122"/>
  <c r="D20" i="122"/>
  <c r="F20" i="122" s="1"/>
  <c r="AI23" i="4"/>
  <c r="C21" i="122" l="1"/>
  <c r="B22" i="122"/>
  <c r="D21" i="122"/>
  <c r="F21" i="122" s="1"/>
  <c r="E24" i="122"/>
  <c r="AF26" i="5"/>
  <c r="AE26" i="5"/>
  <c r="AF25" i="5"/>
  <c r="AF27" i="5" s="1"/>
  <c r="AE25" i="5"/>
  <c r="AH22" i="5"/>
  <c r="AF22" i="5"/>
  <c r="AF21" i="5"/>
  <c r="AG20" i="5"/>
  <c r="AF20" i="5"/>
  <c r="AE20" i="5"/>
  <c r="AH19" i="5"/>
  <c r="AG19" i="5"/>
  <c r="AF19" i="5"/>
  <c r="AE19" i="5"/>
  <c r="AH18" i="5"/>
  <c r="AG18" i="5"/>
  <c r="AF18" i="5"/>
  <c r="AE18" i="5"/>
  <c r="AH17" i="5"/>
  <c r="AG17" i="5"/>
  <c r="AF17" i="5"/>
  <c r="AE17" i="5"/>
  <c r="AH16" i="5"/>
  <c r="AG16" i="5"/>
  <c r="AF16" i="5"/>
  <c r="AE16" i="5"/>
  <c r="AH15" i="5"/>
  <c r="AG15" i="5"/>
  <c r="AF15" i="5"/>
  <c r="AE15" i="5"/>
  <c r="AH14" i="5"/>
  <c r="AG14" i="5"/>
  <c r="AF14" i="5"/>
  <c r="AE14" i="5"/>
  <c r="AH13" i="5"/>
  <c r="AG13" i="5"/>
  <c r="AF13" i="5"/>
  <c r="AE13" i="5"/>
  <c r="AH12" i="5"/>
  <c r="AG12" i="5"/>
  <c r="AF12" i="5"/>
  <c r="AE12" i="5"/>
  <c r="AH11" i="5"/>
  <c r="AG11" i="5"/>
  <c r="AF11" i="5"/>
  <c r="AE11" i="5"/>
  <c r="AH10" i="5"/>
  <c r="AG10" i="5"/>
  <c r="AF10" i="5"/>
  <c r="AE10" i="5"/>
  <c r="AH9" i="5"/>
  <c r="AG9" i="5"/>
  <c r="AF9" i="5"/>
  <c r="AE9" i="5"/>
  <c r="AH8" i="5"/>
  <c r="AG8" i="5"/>
  <c r="AF8" i="5"/>
  <c r="AE8" i="5"/>
  <c r="AH7" i="5"/>
  <c r="AG7" i="5"/>
  <c r="AF7" i="5"/>
  <c r="AE7" i="5"/>
  <c r="AH6" i="5"/>
  <c r="AG6" i="5"/>
  <c r="AF6" i="5"/>
  <c r="AE6" i="5"/>
  <c r="AH5" i="5"/>
  <c r="AG5" i="5"/>
  <c r="AF5" i="5"/>
  <c r="AE5" i="5"/>
  <c r="AH4" i="5"/>
  <c r="AG4" i="5"/>
  <c r="AF4" i="5"/>
  <c r="AE4" i="5"/>
  <c r="AH3" i="5"/>
  <c r="AG3" i="5"/>
  <c r="AG23" i="5" s="1"/>
  <c r="AF3" i="5"/>
  <c r="AE3" i="5"/>
  <c r="H2" i="5"/>
  <c r="AA1" i="5"/>
  <c r="W1" i="5"/>
  <c r="S1" i="5"/>
  <c r="O1" i="5"/>
  <c r="F22" i="4"/>
  <c r="E22" i="4"/>
  <c r="D22" i="4"/>
  <c r="C22" i="4"/>
  <c r="B22" i="4"/>
  <c r="C1" i="4"/>
  <c r="D1" i="4" s="1"/>
  <c r="E1" i="4" s="1"/>
  <c r="F1" i="4" s="1"/>
  <c r="F22" i="5"/>
  <c r="E22" i="5"/>
  <c r="D22" i="5"/>
  <c r="C22" i="5"/>
  <c r="B22" i="5"/>
  <c r="E25" i="122" l="1"/>
  <c r="C22" i="122"/>
  <c r="B23" i="122"/>
  <c r="D22" i="122"/>
  <c r="F22" i="122" s="1"/>
  <c r="AE27" i="5"/>
  <c r="AF23" i="5"/>
  <c r="AI22" i="5"/>
  <c r="AI3" i="5"/>
  <c r="AI4" i="5"/>
  <c r="AI5" i="5"/>
  <c r="AI6" i="5"/>
  <c r="AI7" i="5"/>
  <c r="AI8" i="5"/>
  <c r="AI9" i="5"/>
  <c r="AI10" i="5"/>
  <c r="AI11" i="5"/>
  <c r="AI12" i="5"/>
  <c r="AI13" i="5"/>
  <c r="AI14" i="5"/>
  <c r="AI15" i="5"/>
  <c r="AI17" i="5"/>
  <c r="AI18" i="5"/>
  <c r="AI19" i="5"/>
  <c r="AI16" i="5"/>
  <c r="AH21" i="5"/>
  <c r="AI21" i="5" s="1"/>
  <c r="AC42" i="5"/>
  <c r="AH20" i="5"/>
  <c r="AI20" i="5" s="1"/>
  <c r="AE23" i="5"/>
  <c r="B24" i="122" l="1"/>
  <c r="C23" i="122"/>
  <c r="D23" i="122"/>
  <c r="F23" i="122" s="1"/>
  <c r="E26" i="122"/>
  <c r="AH23" i="5"/>
  <c r="AH24" i="5" s="1"/>
  <c r="E27" i="122" l="1"/>
  <c r="C24" i="122"/>
  <c r="B25" i="122"/>
  <c r="D24" i="122"/>
  <c r="F24" i="122" s="1"/>
  <c r="AI23" i="5"/>
  <c r="J34" i="36"/>
  <c r="J33" i="36"/>
  <c r="J32" i="36"/>
  <c r="C25" i="122" l="1"/>
  <c r="B26" i="122"/>
  <c r="D25" i="122"/>
  <c r="F25" i="122" s="1"/>
  <c r="E28" i="122"/>
  <c r="C32" i="36"/>
  <c r="C31" i="36"/>
  <c r="L17" i="36"/>
  <c r="L16" i="36"/>
  <c r="D16" i="36"/>
  <c r="L15" i="36"/>
  <c r="D15" i="36"/>
  <c r="K14" i="36"/>
  <c r="C14" i="36"/>
  <c r="L13" i="36"/>
  <c r="C13" i="36"/>
  <c r="D13" i="36" s="1"/>
  <c r="M8" i="36"/>
  <c r="P8" i="36" s="1"/>
  <c r="Q8" i="36" s="1"/>
  <c r="E8" i="36"/>
  <c r="E7" i="36"/>
  <c r="M6" i="36"/>
  <c r="P6" i="36" s="1"/>
  <c r="Q6" i="36" s="1"/>
  <c r="E6" i="36"/>
  <c r="M5" i="36"/>
  <c r="E5" i="36"/>
  <c r="E29" i="122" l="1"/>
  <c r="C26" i="122"/>
  <c r="B27" i="122"/>
  <c r="D26" i="122"/>
  <c r="F26" i="122" s="1"/>
  <c r="D18" i="36"/>
  <c r="L14" i="36"/>
  <c r="L18" i="36" s="1"/>
  <c r="K18" i="36"/>
  <c r="E9" i="36"/>
  <c r="F9" i="36" s="1"/>
  <c r="M9" i="36"/>
  <c r="P5" i="36"/>
  <c r="C17" i="36"/>
  <c r="C18" i="36" s="1"/>
  <c r="B28" i="122" l="1"/>
  <c r="C27" i="122"/>
  <c r="D27" i="122"/>
  <c r="F27" i="122" s="1"/>
  <c r="E30" i="122"/>
  <c r="P9" i="36"/>
  <c r="Q9" i="36" s="1"/>
  <c r="Q5" i="36"/>
  <c r="N9" i="36"/>
  <c r="O9" i="36" s="1"/>
  <c r="G9" i="36"/>
  <c r="E31" i="122" l="1"/>
  <c r="B29" i="122"/>
  <c r="C28" i="122"/>
  <c r="D28" i="122"/>
  <c r="F28" i="122" s="1"/>
  <c r="C1" i="5"/>
  <c r="D1" i="5" s="1"/>
  <c r="E1" i="5" s="1"/>
  <c r="F1" i="5" s="1"/>
  <c r="B30" i="122" l="1"/>
  <c r="C29" i="122"/>
  <c r="D29" i="122"/>
  <c r="F29" i="122" s="1"/>
  <c r="E32" i="122"/>
  <c r="B28" i="68"/>
  <c r="E33" i="122" l="1"/>
  <c r="B31" i="122"/>
  <c r="C30" i="122"/>
  <c r="D30" i="122"/>
  <c r="F30" i="122" s="1"/>
  <c r="B32" i="122" l="1"/>
  <c r="C31" i="122"/>
  <c r="D31" i="122"/>
  <c r="F31" i="122" s="1"/>
  <c r="E34" i="122"/>
  <c r="E35" i="122" l="1"/>
  <c r="C32" i="122"/>
  <c r="B33" i="122"/>
  <c r="D32" i="122"/>
  <c r="F32" i="122" s="1"/>
  <c r="C33" i="122" l="1"/>
  <c r="B34" i="122"/>
  <c r="D33" i="122"/>
  <c r="F33" i="122" s="1"/>
  <c r="E36" i="122"/>
  <c r="E37" i="122" l="1"/>
  <c r="C34" i="122"/>
  <c r="B35" i="122"/>
  <c r="D34" i="122"/>
  <c r="F34" i="122" s="1"/>
  <c r="B36" i="122" l="1"/>
  <c r="C35" i="122"/>
  <c r="D35" i="122"/>
  <c r="F35" i="122" s="1"/>
  <c r="E38" i="122"/>
  <c r="E39" i="122" l="1"/>
  <c r="C36" i="122"/>
  <c r="B37" i="122"/>
  <c r="D36" i="122"/>
  <c r="F36" i="122" s="1"/>
  <c r="C37" i="122" l="1"/>
  <c r="B38" i="122"/>
  <c r="D37" i="122"/>
  <c r="F37" i="122" s="1"/>
  <c r="E40" i="122"/>
  <c r="C38" i="122" l="1"/>
  <c r="B39" i="122"/>
  <c r="D38" i="122"/>
  <c r="F38" i="122" s="1"/>
  <c r="E41" i="122"/>
  <c r="E42" i="122" l="1"/>
  <c r="B40" i="122"/>
  <c r="C39" i="122"/>
  <c r="D39" i="122"/>
  <c r="F39" i="122" s="1"/>
  <c r="C40" i="122" l="1"/>
  <c r="B41" i="122"/>
  <c r="D40" i="122"/>
  <c r="F40" i="122" s="1"/>
  <c r="E43" i="122"/>
  <c r="C41" i="122" l="1"/>
  <c r="B42" i="122"/>
  <c r="D41" i="122"/>
  <c r="F41" i="122" s="1"/>
  <c r="E44" i="122"/>
  <c r="E45" i="122" l="1"/>
  <c r="C42" i="122"/>
  <c r="B43" i="122"/>
  <c r="D42" i="122"/>
  <c r="F42" i="122" s="1"/>
  <c r="B44" i="122" l="1"/>
  <c r="C43" i="122"/>
  <c r="D43" i="122"/>
  <c r="F43" i="122" s="1"/>
  <c r="E46" i="122"/>
  <c r="E47" i="122" l="1"/>
  <c r="B45" i="122"/>
  <c r="C44" i="122"/>
  <c r="D44" i="122"/>
  <c r="F44" i="122" s="1"/>
  <c r="B46" i="122" l="1"/>
  <c r="C45" i="122"/>
  <c r="D45" i="122"/>
  <c r="F45" i="122" s="1"/>
  <c r="E48" i="122"/>
  <c r="E49" i="122" l="1"/>
  <c r="B47" i="122"/>
  <c r="C46" i="122"/>
  <c r="D46" i="122"/>
  <c r="F46" i="122" s="1"/>
  <c r="B48" i="122" l="1"/>
  <c r="C47" i="122"/>
  <c r="D47" i="122"/>
  <c r="F47" i="122" s="1"/>
  <c r="E50" i="122"/>
  <c r="E51" i="122" l="1"/>
  <c r="C48" i="122"/>
  <c r="B49" i="122"/>
  <c r="D48" i="122"/>
  <c r="F48" i="122" s="1"/>
  <c r="C49" i="122" l="1"/>
  <c r="B50" i="122"/>
  <c r="D49" i="122"/>
  <c r="F49" i="122" s="1"/>
  <c r="E52" i="122"/>
  <c r="C50" i="122" l="1"/>
  <c r="B51" i="122"/>
  <c r="D50" i="122"/>
  <c r="F50" i="122" s="1"/>
  <c r="E53" i="122"/>
  <c r="B52" i="122" l="1"/>
  <c r="C51" i="122"/>
  <c r="D51" i="122"/>
  <c r="F51" i="122" s="1"/>
  <c r="E54" i="122"/>
  <c r="E55" i="122" l="1"/>
  <c r="C52" i="122"/>
  <c r="B53" i="122"/>
  <c r="D52" i="122"/>
  <c r="F52" i="122" s="1"/>
  <c r="C53" i="122" l="1"/>
  <c r="B54" i="122"/>
  <c r="D53" i="122"/>
  <c r="F53" i="122" s="1"/>
  <c r="E56" i="122"/>
  <c r="C54" i="122" l="1"/>
  <c r="B55" i="122"/>
  <c r="D54" i="122"/>
  <c r="F54" i="122" s="1"/>
  <c r="E57" i="122"/>
  <c r="E58" i="122" l="1"/>
  <c r="B56" i="122"/>
  <c r="C55" i="122"/>
  <c r="D55" i="122"/>
  <c r="F55" i="122" s="1"/>
  <c r="C56" i="122" l="1"/>
  <c r="B57" i="122"/>
  <c r="D56" i="122"/>
  <c r="F56" i="122" s="1"/>
  <c r="E59" i="122"/>
  <c r="C57" i="122" l="1"/>
  <c r="B58" i="122"/>
  <c r="D57" i="122"/>
  <c r="F57" i="122" s="1"/>
  <c r="E60" i="122"/>
  <c r="C58" i="122" l="1"/>
  <c r="B59" i="122"/>
  <c r="D58" i="122"/>
  <c r="F58" i="122" s="1"/>
  <c r="E61" i="122"/>
  <c r="E62" i="122" l="1"/>
  <c r="B60" i="122"/>
  <c r="C59" i="122"/>
  <c r="D59" i="122"/>
  <c r="F59" i="122" s="1"/>
  <c r="B61" i="122" l="1"/>
  <c r="C60" i="122"/>
  <c r="D60" i="122"/>
  <c r="F60" i="122" s="1"/>
  <c r="E63" i="122"/>
  <c r="E64" i="122" l="1"/>
  <c r="B62" i="122"/>
  <c r="C61" i="122"/>
  <c r="D61" i="122"/>
  <c r="F61" i="122" s="1"/>
  <c r="B63" i="122" l="1"/>
  <c r="C62" i="122"/>
  <c r="D62" i="122"/>
  <c r="F62" i="122" s="1"/>
  <c r="E65" i="122"/>
  <c r="E66" i="122" l="1"/>
  <c r="B64" i="122"/>
  <c r="C63" i="122"/>
  <c r="D63" i="122"/>
  <c r="F63" i="122" s="1"/>
  <c r="C64" i="122" l="1"/>
  <c r="B65" i="122"/>
  <c r="D64" i="122"/>
  <c r="F64" i="122" s="1"/>
  <c r="E67" i="122"/>
  <c r="C65" i="122" l="1"/>
  <c r="B66" i="122"/>
  <c r="D65" i="122"/>
  <c r="F65" i="122" s="1"/>
  <c r="E68" i="122"/>
  <c r="C66" i="122" l="1"/>
  <c r="B67" i="122"/>
  <c r="D66" i="122"/>
  <c r="F66" i="122" s="1"/>
  <c r="E69" i="122"/>
  <c r="E70" i="122" l="1"/>
  <c r="B68" i="122"/>
  <c r="C67" i="122"/>
  <c r="D67" i="122"/>
  <c r="F67" i="122" s="1"/>
  <c r="C68" i="122" l="1"/>
  <c r="B69" i="122"/>
  <c r="D68" i="122"/>
  <c r="F68" i="122" s="1"/>
  <c r="E71" i="122"/>
  <c r="C69" i="122" l="1"/>
  <c r="B70" i="122"/>
  <c r="D69" i="122"/>
  <c r="F69" i="122" s="1"/>
  <c r="E72" i="122"/>
  <c r="C70" i="122" l="1"/>
  <c r="B71" i="122"/>
  <c r="D70" i="122"/>
  <c r="F70" i="122" s="1"/>
  <c r="E73" i="122"/>
  <c r="E74" i="122" l="1"/>
  <c r="B72" i="122"/>
  <c r="C71" i="122"/>
  <c r="D71" i="122"/>
  <c r="F71" i="122" s="1"/>
  <c r="C72" i="122" l="1"/>
  <c r="B73" i="122"/>
  <c r="D72" i="122"/>
  <c r="F72" i="122" s="1"/>
  <c r="E75" i="122"/>
  <c r="C73" i="122" l="1"/>
  <c r="B74" i="122"/>
  <c r="D73" i="122"/>
  <c r="F73" i="122" s="1"/>
  <c r="E76" i="122"/>
  <c r="C74" i="122" l="1"/>
  <c r="B75" i="122"/>
  <c r="D74" i="122"/>
  <c r="F74" i="122" s="1"/>
  <c r="E77" i="122"/>
  <c r="E78" i="122" l="1"/>
  <c r="B76" i="122"/>
  <c r="C75" i="122"/>
  <c r="D75" i="122"/>
  <c r="F75" i="122" s="1"/>
  <c r="B77" i="122" l="1"/>
  <c r="C76" i="122"/>
  <c r="D76" i="122"/>
  <c r="F76" i="122" s="1"/>
  <c r="E79" i="122"/>
  <c r="E80" i="122" l="1"/>
  <c r="B78" i="122"/>
  <c r="C77" i="122"/>
  <c r="D77" i="122"/>
  <c r="F77" i="122" s="1"/>
  <c r="B79" i="122" l="1"/>
  <c r="C78" i="122"/>
  <c r="D78" i="122"/>
  <c r="F78" i="122" s="1"/>
  <c r="E81" i="122"/>
  <c r="E82" i="122" l="1"/>
  <c r="B80" i="122"/>
  <c r="C79" i="122"/>
  <c r="D79" i="122"/>
  <c r="F79" i="122" s="1"/>
  <c r="C80" i="122" l="1"/>
  <c r="B81" i="122"/>
  <c r="D80" i="122"/>
  <c r="F80" i="122" s="1"/>
  <c r="E83" i="122"/>
  <c r="C81" i="122" l="1"/>
  <c r="B82" i="122"/>
  <c r="D81" i="122"/>
  <c r="F81" i="122" s="1"/>
  <c r="E84" i="122"/>
  <c r="C82" i="122" l="1"/>
  <c r="B83" i="122"/>
  <c r="D82" i="122"/>
  <c r="F82" i="122" s="1"/>
  <c r="E85" i="122"/>
  <c r="E86" i="122" l="1"/>
  <c r="B84" i="122"/>
  <c r="C83" i="122"/>
  <c r="D83" i="122"/>
  <c r="F83" i="122" s="1"/>
  <c r="C84" i="122" l="1"/>
  <c r="B85" i="122"/>
  <c r="D84" i="122"/>
  <c r="F84" i="122" s="1"/>
  <c r="E87" i="122"/>
  <c r="E88" i="122" l="1"/>
  <c r="C85" i="122"/>
  <c r="B86" i="122"/>
  <c r="D85" i="122"/>
  <c r="F85" i="122" s="1"/>
  <c r="C86" i="122" l="1"/>
  <c r="B87" i="122"/>
  <c r="D86" i="122"/>
  <c r="F86" i="122" s="1"/>
  <c r="E89" i="122"/>
  <c r="B88" i="122" l="1"/>
  <c r="C87" i="122"/>
  <c r="D87" i="122"/>
  <c r="F87" i="122" s="1"/>
  <c r="E90" i="122"/>
  <c r="E91" i="122" l="1"/>
  <c r="C88" i="122"/>
  <c r="B89" i="122"/>
  <c r="D88" i="122"/>
  <c r="F88" i="122" s="1"/>
  <c r="C89" i="122" l="1"/>
  <c r="B90" i="122"/>
  <c r="D89" i="122"/>
  <c r="F89" i="122" s="1"/>
  <c r="E92" i="122"/>
  <c r="E93" i="122" l="1"/>
  <c r="C90" i="122"/>
  <c r="B91" i="122"/>
  <c r="D90" i="122"/>
  <c r="F90" i="122" s="1"/>
  <c r="B92" i="122" l="1"/>
  <c r="C91" i="122"/>
  <c r="D91" i="122"/>
  <c r="F91" i="122" s="1"/>
  <c r="E94" i="122"/>
  <c r="E95" i="122" l="1"/>
  <c r="B93" i="122"/>
  <c r="C92" i="122"/>
  <c r="D92" i="122"/>
  <c r="F92" i="122" s="1"/>
  <c r="B94" i="122" l="1"/>
  <c r="C93" i="122"/>
  <c r="D93" i="122"/>
  <c r="F93" i="122" s="1"/>
  <c r="E96" i="122"/>
  <c r="E97" i="122" l="1"/>
  <c r="B95" i="122"/>
  <c r="C94" i="122"/>
  <c r="D94" i="122"/>
  <c r="F94" i="122" s="1"/>
  <c r="B96" i="122" l="1"/>
  <c r="C95" i="122"/>
  <c r="D95" i="122"/>
  <c r="F95" i="122" s="1"/>
  <c r="E98" i="122"/>
  <c r="E99" i="122" l="1"/>
  <c r="C96" i="122"/>
  <c r="B97" i="122"/>
  <c r="D96" i="122"/>
  <c r="F96" i="122" s="1"/>
  <c r="C97" i="122" l="1"/>
  <c r="B98" i="122"/>
  <c r="D97" i="122"/>
  <c r="F97" i="122" s="1"/>
  <c r="E100" i="122"/>
  <c r="C98" i="122" l="1"/>
  <c r="B99" i="122"/>
  <c r="D98" i="122"/>
  <c r="F98" i="122" s="1"/>
  <c r="E101" i="122"/>
  <c r="E102" i="122" l="1"/>
  <c r="B100" i="122"/>
  <c r="C99" i="122"/>
  <c r="D99" i="122"/>
  <c r="F99" i="122" s="1"/>
  <c r="C100" i="122" l="1"/>
  <c r="B101" i="122"/>
  <c r="D100" i="122"/>
  <c r="F100" i="122" s="1"/>
  <c r="E103" i="122"/>
  <c r="C101" i="122" l="1"/>
  <c r="B102" i="122"/>
  <c r="D101" i="122"/>
  <c r="F101" i="122" s="1"/>
  <c r="E104" i="122"/>
  <c r="C102" i="122" l="1"/>
  <c r="B103" i="122"/>
  <c r="D102" i="122"/>
  <c r="F102" i="122" s="1"/>
  <c r="E105" i="122"/>
  <c r="E106" i="122" l="1"/>
  <c r="B104" i="122"/>
  <c r="C103" i="122"/>
  <c r="D103" i="122"/>
  <c r="F103" i="122" s="1"/>
  <c r="C104" i="122" l="1"/>
  <c r="B105" i="122"/>
  <c r="D104" i="122"/>
  <c r="F104" i="122" s="1"/>
  <c r="E107" i="122"/>
  <c r="E108" i="122" l="1"/>
  <c r="C105" i="122"/>
  <c r="B106" i="122"/>
  <c r="D105" i="122"/>
  <c r="F105" i="122" s="1"/>
  <c r="C106" i="122" l="1"/>
  <c r="B107" i="122"/>
  <c r="D106" i="122"/>
  <c r="F106" i="122" s="1"/>
  <c r="E109" i="122"/>
  <c r="B108" i="122" l="1"/>
  <c r="C107" i="122"/>
  <c r="D107" i="122"/>
  <c r="F107" i="122" s="1"/>
  <c r="E110" i="122"/>
  <c r="E111" i="122" l="1"/>
  <c r="B109" i="122"/>
  <c r="C108" i="122"/>
  <c r="D108" i="122"/>
  <c r="F108" i="122" s="1"/>
  <c r="B110" i="122" l="1"/>
  <c r="C109" i="122"/>
  <c r="D109" i="122"/>
  <c r="F109" i="122" s="1"/>
  <c r="E112" i="122"/>
  <c r="E113" i="122" l="1"/>
  <c r="B111" i="122"/>
  <c r="C110" i="122"/>
  <c r="D110" i="122"/>
  <c r="F110" i="122" s="1"/>
  <c r="B112" i="122" l="1"/>
  <c r="C111" i="122"/>
  <c r="D111" i="122"/>
  <c r="F111" i="122" s="1"/>
  <c r="E114" i="122"/>
  <c r="E115" i="122" l="1"/>
  <c r="C112" i="122"/>
  <c r="B113" i="122"/>
  <c r="D112" i="122"/>
  <c r="F112" i="122" s="1"/>
  <c r="C113" i="122" l="1"/>
  <c r="B114" i="122"/>
  <c r="D113" i="122"/>
  <c r="F113" i="122" s="1"/>
  <c r="E116" i="122"/>
  <c r="C114" i="122" l="1"/>
  <c r="B115" i="122"/>
  <c r="D114" i="122"/>
  <c r="F114" i="122" s="1"/>
  <c r="E117" i="122"/>
  <c r="B116" i="122" l="1"/>
  <c r="C115" i="122"/>
  <c r="D115" i="122"/>
  <c r="F115" i="122" s="1"/>
  <c r="E118" i="122"/>
  <c r="E119" i="122" l="1"/>
  <c r="C116" i="122"/>
  <c r="B117" i="122"/>
  <c r="D116" i="122"/>
  <c r="F116" i="122" s="1"/>
  <c r="C117" i="122" l="1"/>
  <c r="B118" i="122"/>
  <c r="D117" i="122"/>
  <c r="F117" i="122" s="1"/>
  <c r="E120" i="122"/>
  <c r="C118" i="122" l="1"/>
  <c r="B119" i="122"/>
  <c r="D118" i="122"/>
  <c r="F118" i="122" s="1"/>
  <c r="E121" i="122"/>
  <c r="B120" i="122" l="1"/>
  <c r="C119" i="122"/>
  <c r="D119" i="122"/>
  <c r="F119" i="122" s="1"/>
  <c r="E122" i="122"/>
  <c r="C120" i="122" l="1"/>
  <c r="B121" i="122"/>
  <c r="D120" i="122"/>
  <c r="F120" i="122" s="1"/>
  <c r="E123" i="122"/>
  <c r="C121" i="122" l="1"/>
  <c r="B122" i="122"/>
  <c r="D121" i="122"/>
  <c r="F121" i="122" s="1"/>
  <c r="E124" i="122"/>
  <c r="E125" i="122" l="1"/>
  <c r="C122" i="122"/>
  <c r="B123" i="122"/>
  <c r="D122" i="122"/>
  <c r="F122" i="122" s="1"/>
  <c r="B124" i="122" l="1"/>
  <c r="C123" i="122"/>
  <c r="D123" i="122"/>
  <c r="F123" i="122" s="1"/>
  <c r="E126" i="122"/>
  <c r="E127" i="122" l="1"/>
  <c r="B125" i="122"/>
  <c r="C124" i="122"/>
  <c r="D124" i="122"/>
  <c r="F124" i="122" s="1"/>
  <c r="B126" i="122" l="1"/>
  <c r="C125" i="122"/>
  <c r="D125" i="122"/>
  <c r="F125" i="122" s="1"/>
  <c r="E128" i="122"/>
  <c r="E129" i="122" l="1"/>
  <c r="B127" i="122"/>
  <c r="C126" i="122"/>
  <c r="D126" i="122"/>
  <c r="F126" i="122" s="1"/>
  <c r="B128" i="122" l="1"/>
  <c r="C127" i="122"/>
  <c r="D127" i="122"/>
  <c r="F127" i="122" s="1"/>
  <c r="E130" i="122"/>
  <c r="E131" i="122" l="1"/>
  <c r="C128" i="122"/>
  <c r="B129" i="122"/>
  <c r="D128" i="122"/>
  <c r="F128" i="122" s="1"/>
  <c r="C129" i="122" l="1"/>
  <c r="B130" i="122"/>
  <c r="D129" i="122"/>
  <c r="F129" i="122" s="1"/>
  <c r="E132" i="122"/>
  <c r="C130" i="122" l="1"/>
  <c r="B131" i="122"/>
  <c r="D130" i="122"/>
  <c r="F130" i="122" s="1"/>
  <c r="E133" i="122"/>
  <c r="B132" i="122" l="1"/>
  <c r="C131" i="122"/>
  <c r="D131" i="122"/>
  <c r="F131" i="122" s="1"/>
  <c r="E134" i="122"/>
  <c r="E135" i="122" l="1"/>
  <c r="C132" i="122"/>
  <c r="B133" i="122"/>
  <c r="D132" i="122"/>
  <c r="F132" i="122" s="1"/>
  <c r="C133" i="122" l="1"/>
  <c r="B134" i="122"/>
  <c r="D133" i="122"/>
  <c r="F133" i="122" s="1"/>
  <c r="E136" i="122"/>
  <c r="C134" i="122" l="1"/>
  <c r="B135" i="122"/>
  <c r="D134" i="122"/>
  <c r="F134" i="122" s="1"/>
  <c r="E137" i="122"/>
  <c r="B136" i="122" l="1"/>
  <c r="C135" i="122"/>
  <c r="D135" i="122"/>
  <c r="F135" i="122" s="1"/>
  <c r="E138" i="122"/>
  <c r="C136" i="122" l="1"/>
  <c r="B137" i="122"/>
  <c r="D136" i="122"/>
  <c r="F136" i="122" s="1"/>
  <c r="E139" i="122"/>
  <c r="C137" i="122" l="1"/>
  <c r="B138" i="122"/>
  <c r="D137" i="122"/>
  <c r="F137" i="122" s="1"/>
  <c r="E140" i="122"/>
  <c r="C138" i="122" l="1"/>
  <c r="B139" i="122"/>
  <c r="D138" i="122"/>
  <c r="F138" i="122" s="1"/>
  <c r="E141" i="122"/>
  <c r="E142" i="122" l="1"/>
  <c r="B140" i="122"/>
  <c r="C139" i="122"/>
  <c r="D139" i="122"/>
  <c r="F139" i="122" s="1"/>
  <c r="B141" i="122" l="1"/>
  <c r="C140" i="122"/>
  <c r="D140" i="122"/>
  <c r="F140" i="122" s="1"/>
  <c r="E143" i="122"/>
  <c r="E144" i="122" l="1"/>
  <c r="B142" i="122"/>
  <c r="C141" i="122"/>
  <c r="D141" i="122"/>
  <c r="F141" i="122" s="1"/>
  <c r="B143" i="122" l="1"/>
  <c r="C142" i="122"/>
  <c r="D142" i="122"/>
  <c r="F142" i="122" s="1"/>
  <c r="E145" i="122"/>
  <c r="E146" i="122" l="1"/>
  <c r="B144" i="122"/>
  <c r="C143" i="122"/>
  <c r="D143" i="122"/>
  <c r="F143" i="122" s="1"/>
  <c r="C144" i="122" l="1"/>
  <c r="B145" i="122"/>
  <c r="D144" i="122"/>
  <c r="F144" i="122" s="1"/>
  <c r="E147" i="122"/>
  <c r="C145" i="122" l="1"/>
  <c r="B146" i="122"/>
  <c r="D145" i="122"/>
  <c r="F145" i="122" s="1"/>
  <c r="E148" i="122"/>
  <c r="C146" i="122" l="1"/>
  <c r="B147" i="122"/>
  <c r="D146" i="122"/>
  <c r="F146" i="122" s="1"/>
  <c r="E149" i="122"/>
  <c r="B148" i="122" l="1"/>
  <c r="C147" i="122"/>
  <c r="D147" i="122"/>
  <c r="F147" i="122" s="1"/>
  <c r="E150" i="122"/>
  <c r="E151" i="122" l="1"/>
  <c r="C148" i="122"/>
  <c r="B149" i="122"/>
  <c r="D148" i="122"/>
  <c r="F148" i="122" s="1"/>
  <c r="C149" i="122" l="1"/>
  <c r="B150" i="122"/>
  <c r="D149" i="122"/>
  <c r="F149" i="122" s="1"/>
  <c r="E152" i="122"/>
  <c r="C150" i="122" l="1"/>
  <c r="B151" i="122"/>
  <c r="D150" i="122"/>
  <c r="F150" i="122" s="1"/>
  <c r="E153" i="122"/>
  <c r="B152" i="122" l="1"/>
  <c r="C151" i="122"/>
  <c r="D151" i="122"/>
  <c r="F151" i="122" s="1"/>
  <c r="E154" i="122"/>
  <c r="E155" i="122" l="1"/>
  <c r="C152" i="122"/>
  <c r="B153" i="122"/>
  <c r="D152" i="122"/>
  <c r="F152" i="122" s="1"/>
  <c r="C153" i="122" l="1"/>
  <c r="B154" i="122"/>
  <c r="D153" i="122"/>
  <c r="F153" i="122" s="1"/>
  <c r="E156" i="122"/>
  <c r="E157" i="122" l="1"/>
  <c r="C154" i="122"/>
  <c r="B155" i="122"/>
  <c r="D154" i="122"/>
  <c r="F154" i="122" s="1"/>
  <c r="B156" i="122" l="1"/>
  <c r="C155" i="122"/>
  <c r="D155" i="122"/>
  <c r="F155" i="122" s="1"/>
  <c r="E158" i="122"/>
  <c r="E159" i="122" l="1"/>
  <c r="B157" i="122"/>
  <c r="C156" i="122"/>
  <c r="D156" i="122"/>
  <c r="F156" i="122" s="1"/>
  <c r="B158" i="122" l="1"/>
  <c r="C157" i="122"/>
  <c r="D157" i="122"/>
  <c r="F157" i="122" s="1"/>
  <c r="E160" i="122"/>
  <c r="E161" i="122" l="1"/>
  <c r="B159" i="122"/>
  <c r="C158" i="122"/>
  <c r="D158" i="122"/>
  <c r="F158" i="122" s="1"/>
  <c r="B160" i="122" l="1"/>
  <c r="C159" i="122"/>
  <c r="D159" i="122"/>
  <c r="F159" i="122" s="1"/>
  <c r="E162" i="122"/>
  <c r="E163" i="122" l="1"/>
  <c r="C160" i="122"/>
  <c r="B161" i="122"/>
  <c r="D160" i="122"/>
  <c r="F160" i="122" s="1"/>
  <c r="C161" i="122" l="1"/>
  <c r="B162" i="122"/>
  <c r="D161" i="122"/>
  <c r="F161" i="122" s="1"/>
  <c r="E164" i="122"/>
  <c r="C162" i="122" l="1"/>
  <c r="B163" i="122"/>
  <c r="D162" i="122"/>
  <c r="F162" i="122" s="1"/>
  <c r="E165" i="122"/>
  <c r="E166" i="122" l="1"/>
  <c r="B164" i="122"/>
  <c r="C163" i="122"/>
  <c r="D163" i="122"/>
  <c r="F163" i="122" s="1"/>
  <c r="C164" i="122" l="1"/>
  <c r="B165" i="122"/>
  <c r="D164" i="122"/>
  <c r="F164" i="122" s="1"/>
  <c r="E167" i="122"/>
  <c r="C165" i="122" l="1"/>
  <c r="B166" i="122"/>
  <c r="D165" i="122"/>
  <c r="F165" i="122" s="1"/>
  <c r="E168" i="122"/>
  <c r="E169" i="122" l="1"/>
  <c r="C166" i="122"/>
  <c r="B167" i="122"/>
  <c r="D166" i="122"/>
  <c r="F166" i="122" s="1"/>
  <c r="B168" i="122" l="1"/>
  <c r="C167" i="122"/>
  <c r="D167" i="122"/>
  <c r="F167" i="122" s="1"/>
  <c r="E170" i="122"/>
  <c r="E171" i="122" l="1"/>
  <c r="C168" i="122"/>
  <c r="B169" i="122"/>
  <c r="D168" i="122"/>
  <c r="F168" i="122" s="1"/>
  <c r="E172" i="122" l="1"/>
  <c r="C169" i="122"/>
  <c r="B170" i="122"/>
  <c r="D169" i="122"/>
  <c r="F169" i="122" s="1"/>
  <c r="C170" i="122" l="1"/>
  <c r="B171" i="122"/>
  <c r="D170" i="122"/>
  <c r="F170" i="122" s="1"/>
  <c r="E173" i="122"/>
  <c r="B172" i="122" l="1"/>
  <c r="C171" i="122"/>
  <c r="D171" i="122"/>
  <c r="F171" i="122" s="1"/>
  <c r="E174" i="122"/>
  <c r="E175" i="122" l="1"/>
  <c r="B173" i="122"/>
  <c r="C172" i="122"/>
  <c r="D172" i="122"/>
  <c r="F172" i="122" s="1"/>
  <c r="B174" i="122" l="1"/>
  <c r="C173" i="122"/>
  <c r="D173" i="122"/>
  <c r="F173" i="122" s="1"/>
  <c r="E176" i="122"/>
  <c r="E177" i="122" l="1"/>
  <c r="B175" i="122"/>
  <c r="C174" i="122"/>
  <c r="D174" i="122"/>
  <c r="F174" i="122" s="1"/>
  <c r="B176" i="122" l="1"/>
  <c r="C175" i="122"/>
  <c r="D175" i="122"/>
  <c r="F175" i="122" s="1"/>
  <c r="E178" i="122"/>
  <c r="E179" i="122" l="1"/>
  <c r="C176" i="122"/>
  <c r="B177" i="122"/>
  <c r="D176" i="122"/>
  <c r="F176" i="122" s="1"/>
  <c r="C177" i="122" l="1"/>
  <c r="B178" i="122"/>
  <c r="D177" i="122"/>
  <c r="F177" i="122" s="1"/>
  <c r="E180" i="122"/>
  <c r="E181" i="122" l="1"/>
  <c r="B179" i="122"/>
  <c r="C178" i="122"/>
  <c r="D178" i="122"/>
  <c r="F178" i="122" s="1"/>
  <c r="B180" i="122" l="1"/>
  <c r="C179" i="122"/>
  <c r="D179" i="122"/>
  <c r="F179" i="122" s="1"/>
  <c r="E182" i="122"/>
  <c r="E183" i="122" l="1"/>
  <c r="B181" i="122"/>
  <c r="C180" i="122"/>
  <c r="D180" i="122"/>
  <c r="F180" i="122" s="1"/>
  <c r="B182" i="122" l="1"/>
  <c r="C181" i="122"/>
  <c r="D181" i="122"/>
  <c r="F181" i="122" s="1"/>
  <c r="E184" i="122"/>
  <c r="E185" i="122" l="1"/>
  <c r="B183" i="122"/>
  <c r="C182" i="122"/>
  <c r="D182" i="122"/>
  <c r="F182" i="122" s="1"/>
  <c r="B184" i="122" l="1"/>
  <c r="C183" i="122"/>
  <c r="D183" i="122"/>
  <c r="F183" i="122" s="1"/>
  <c r="E186" i="122"/>
  <c r="E187" i="122" l="1"/>
  <c r="B185" i="122"/>
  <c r="C184" i="122"/>
  <c r="D184" i="122"/>
  <c r="F184" i="122" s="1"/>
  <c r="B186" i="122" l="1"/>
  <c r="C185" i="122"/>
  <c r="D185" i="122"/>
  <c r="F185" i="122" s="1"/>
  <c r="E188" i="122"/>
  <c r="E189" i="122" l="1"/>
  <c r="B187" i="122"/>
  <c r="C186" i="122"/>
  <c r="D186" i="122"/>
  <c r="F186" i="122" s="1"/>
  <c r="C187" i="122" l="1"/>
  <c r="B188" i="122"/>
  <c r="D187" i="122"/>
  <c r="F187" i="122" s="1"/>
  <c r="E190" i="122"/>
  <c r="C188" i="122" l="1"/>
  <c r="B189" i="122"/>
  <c r="D188" i="122"/>
  <c r="F188" i="122" s="1"/>
  <c r="E191" i="122"/>
  <c r="E192" i="122" l="1"/>
  <c r="B190" i="122"/>
  <c r="C189" i="122"/>
  <c r="D189" i="122"/>
  <c r="F189" i="122" s="1"/>
  <c r="B191" i="122" l="1"/>
  <c r="C190" i="122"/>
  <c r="D190" i="122"/>
  <c r="F190" i="122" s="1"/>
  <c r="E193" i="122"/>
  <c r="E194" i="122" l="1"/>
  <c r="B192" i="122"/>
  <c r="C191" i="122"/>
  <c r="D191" i="122"/>
  <c r="F191" i="122" s="1"/>
  <c r="B193" i="122" l="1"/>
  <c r="C192" i="122"/>
  <c r="D192" i="122"/>
  <c r="F192" i="122" s="1"/>
  <c r="E195" i="122"/>
  <c r="E196" i="122" l="1"/>
  <c r="B194" i="122"/>
  <c r="C193" i="122"/>
  <c r="D193" i="122"/>
  <c r="F193" i="122" s="1"/>
  <c r="B195" i="122" l="1"/>
  <c r="C194" i="122"/>
  <c r="D194" i="122"/>
  <c r="F194" i="122" s="1"/>
  <c r="E197" i="122"/>
  <c r="E198" i="122" l="1"/>
  <c r="C195" i="122"/>
  <c r="B196" i="122"/>
  <c r="D195" i="122"/>
  <c r="F195" i="122" s="1"/>
  <c r="C196" i="122" l="1"/>
  <c r="B197" i="122"/>
  <c r="D196" i="122"/>
  <c r="F196" i="122" s="1"/>
  <c r="E199" i="122"/>
  <c r="E200" i="122" l="1"/>
  <c r="B198" i="122"/>
  <c r="C197" i="122"/>
  <c r="D197" i="122"/>
  <c r="F197" i="122" s="1"/>
  <c r="B199" i="122" l="1"/>
  <c r="C198" i="122"/>
  <c r="D198" i="122"/>
  <c r="F198" i="122" s="1"/>
  <c r="E201" i="122"/>
  <c r="E202" i="122" l="1"/>
  <c r="B200" i="122"/>
  <c r="C199" i="122"/>
  <c r="D199" i="122"/>
  <c r="F199" i="122" s="1"/>
  <c r="B201" i="122" l="1"/>
  <c r="C200" i="122"/>
  <c r="D200" i="122"/>
  <c r="F200" i="122" s="1"/>
  <c r="E203" i="122"/>
  <c r="E204" i="122" l="1"/>
  <c r="B202" i="122"/>
  <c r="C201" i="122"/>
  <c r="D201" i="122"/>
  <c r="F201" i="122" s="1"/>
  <c r="B203" i="122" l="1"/>
  <c r="C202" i="122"/>
  <c r="D202" i="122"/>
  <c r="F202" i="122" s="1"/>
  <c r="E205" i="122"/>
  <c r="E206" i="122" l="1"/>
  <c r="C203" i="122"/>
  <c r="B204" i="122"/>
  <c r="D203" i="122"/>
  <c r="F203" i="122" s="1"/>
  <c r="C204" i="122" l="1"/>
  <c r="B205" i="122"/>
  <c r="D204" i="122"/>
  <c r="F204" i="122" s="1"/>
  <c r="E207" i="122"/>
  <c r="B206" i="122" l="1"/>
  <c r="C205" i="122"/>
  <c r="D205" i="122"/>
  <c r="F205" i="122" s="1"/>
  <c r="E208" i="122"/>
  <c r="E209" i="122" l="1"/>
  <c r="B207" i="122"/>
  <c r="C206" i="122"/>
  <c r="D206" i="122"/>
  <c r="F206" i="122" s="1"/>
  <c r="B208" i="122" l="1"/>
  <c r="C207" i="122"/>
  <c r="D207" i="122"/>
  <c r="F207" i="122" s="1"/>
  <c r="E210" i="122"/>
  <c r="E211" i="122" l="1"/>
  <c r="B209" i="122"/>
  <c r="C208" i="122"/>
  <c r="D208" i="122"/>
  <c r="F208" i="122" s="1"/>
  <c r="B210" i="122" l="1"/>
  <c r="C209" i="122"/>
  <c r="D209" i="122"/>
  <c r="F209" i="122" s="1"/>
  <c r="E212" i="122"/>
  <c r="E213" i="122" l="1"/>
  <c r="B211" i="122"/>
  <c r="C210" i="122"/>
  <c r="D210" i="122"/>
  <c r="F210" i="122" s="1"/>
  <c r="C211" i="122" l="1"/>
  <c r="B212" i="122"/>
  <c r="D211" i="122"/>
  <c r="F211" i="122" s="1"/>
  <c r="E214" i="122"/>
  <c r="C212" i="122" l="1"/>
  <c r="B213" i="122"/>
  <c r="D212" i="122"/>
  <c r="F212" i="122" s="1"/>
  <c r="E215" i="122"/>
  <c r="B214" i="122" l="1"/>
  <c r="C213" i="122"/>
  <c r="D213" i="122"/>
  <c r="F213" i="122" s="1"/>
  <c r="E216" i="122"/>
  <c r="E217" i="122" l="1"/>
  <c r="B215" i="122"/>
  <c r="C214" i="122"/>
  <c r="D214" i="122"/>
  <c r="F214" i="122" s="1"/>
  <c r="B216" i="122" l="1"/>
  <c r="C215" i="122"/>
  <c r="D215" i="122"/>
  <c r="F215" i="122" s="1"/>
  <c r="E218" i="122"/>
  <c r="E219" i="122" l="1"/>
  <c r="B217" i="122"/>
  <c r="C216" i="122"/>
  <c r="D216" i="122"/>
  <c r="F216" i="122" s="1"/>
  <c r="B218" i="122" l="1"/>
  <c r="C217" i="122"/>
  <c r="D217" i="122"/>
  <c r="F217" i="122" s="1"/>
  <c r="E220" i="122"/>
  <c r="E221" i="122" l="1"/>
  <c r="B219" i="122"/>
  <c r="C218" i="122"/>
  <c r="D218" i="122"/>
  <c r="F218" i="122" s="1"/>
  <c r="C219" i="122" l="1"/>
  <c r="B220" i="122"/>
  <c r="D219" i="122"/>
  <c r="F219" i="122" s="1"/>
  <c r="E222" i="122"/>
  <c r="C220" i="122" l="1"/>
  <c r="B221" i="122"/>
  <c r="D220" i="122"/>
  <c r="F220" i="122" s="1"/>
  <c r="E223" i="122"/>
  <c r="B222" i="122" l="1"/>
  <c r="C221" i="122"/>
  <c r="D221" i="122"/>
  <c r="F221" i="122" s="1"/>
  <c r="E224" i="122"/>
  <c r="E225" i="122" l="1"/>
  <c r="B223" i="122"/>
  <c r="C222" i="122"/>
  <c r="D222" i="122"/>
  <c r="F222" i="122" s="1"/>
  <c r="B224" i="122" l="1"/>
  <c r="C223" i="122"/>
  <c r="D223" i="122"/>
  <c r="F223" i="122" s="1"/>
  <c r="E226" i="122"/>
  <c r="E227" i="122" l="1"/>
  <c r="B225" i="122"/>
  <c r="C224" i="122"/>
  <c r="D224" i="122"/>
  <c r="F224" i="122" s="1"/>
  <c r="B226" i="122" l="1"/>
  <c r="C225" i="122"/>
  <c r="D225" i="122"/>
  <c r="F225" i="122" s="1"/>
  <c r="E228" i="122"/>
  <c r="E229" i="122" l="1"/>
  <c r="B227" i="122"/>
  <c r="C226" i="122"/>
  <c r="D226" i="122"/>
  <c r="F226" i="122" s="1"/>
  <c r="C227" i="122" l="1"/>
  <c r="B228" i="122"/>
  <c r="D227" i="122"/>
  <c r="F227" i="122" s="1"/>
  <c r="E230" i="122"/>
  <c r="C228" i="122" l="1"/>
  <c r="B229" i="122"/>
  <c r="D228" i="122"/>
  <c r="F228" i="122" s="1"/>
  <c r="E231" i="122"/>
  <c r="E232" i="122" l="1"/>
  <c r="B230" i="122"/>
  <c r="C229" i="122"/>
  <c r="D229" i="122"/>
  <c r="F229" i="122" s="1"/>
  <c r="B231" i="122" l="1"/>
  <c r="C230" i="122"/>
  <c r="D230" i="122"/>
  <c r="F230" i="122" s="1"/>
  <c r="E233" i="122"/>
  <c r="E234" i="122" l="1"/>
  <c r="B232" i="122"/>
  <c r="C231" i="122"/>
  <c r="D231" i="122"/>
  <c r="F231" i="122" s="1"/>
  <c r="B233" i="122" l="1"/>
  <c r="C232" i="122"/>
  <c r="D232" i="122"/>
  <c r="F232" i="122" s="1"/>
  <c r="E235" i="122"/>
  <c r="E236" i="122" l="1"/>
  <c r="B234" i="122"/>
  <c r="C233" i="122"/>
  <c r="D233" i="122"/>
  <c r="F233" i="122" s="1"/>
  <c r="B235" i="122" l="1"/>
  <c r="C234" i="122"/>
  <c r="D234" i="122"/>
  <c r="F234" i="122" s="1"/>
  <c r="E237" i="122"/>
  <c r="E238" i="122" l="1"/>
  <c r="C235" i="122"/>
  <c r="B236" i="122"/>
  <c r="D235" i="122"/>
  <c r="F235" i="122" s="1"/>
  <c r="E239" i="122" l="1"/>
  <c r="C236" i="122"/>
  <c r="B237" i="122"/>
  <c r="D236" i="122"/>
  <c r="F236" i="122" s="1"/>
  <c r="B238" i="122" l="1"/>
  <c r="C237" i="122"/>
  <c r="D237" i="122"/>
  <c r="F237" i="122" s="1"/>
  <c r="E240" i="122"/>
  <c r="E241" i="122" l="1"/>
  <c r="B239" i="122"/>
  <c r="C238" i="122"/>
  <c r="D238" i="122"/>
  <c r="F238" i="122" s="1"/>
  <c r="E242" i="122" l="1"/>
  <c r="B240" i="122"/>
  <c r="C239" i="122"/>
  <c r="D239" i="122"/>
  <c r="F239" i="122" s="1"/>
  <c r="B241" i="122" l="1"/>
  <c r="C240" i="122"/>
  <c r="D240" i="122"/>
  <c r="F240" i="122" s="1"/>
  <c r="E243" i="122"/>
  <c r="E244" i="122" l="1"/>
  <c r="B242" i="122"/>
  <c r="C241" i="122"/>
  <c r="D241" i="122"/>
  <c r="F241" i="122" s="1"/>
  <c r="B243" i="122" l="1"/>
  <c r="C242" i="122"/>
  <c r="D242" i="122"/>
  <c r="F242" i="122" s="1"/>
  <c r="E245" i="122"/>
  <c r="E246" i="122" l="1"/>
  <c r="C243" i="122"/>
  <c r="B244" i="122"/>
  <c r="D243" i="122"/>
  <c r="F243" i="122" s="1"/>
  <c r="E247" i="122" l="1"/>
  <c r="C244" i="122"/>
  <c r="B245" i="122"/>
  <c r="D244" i="122"/>
  <c r="F244" i="122" s="1"/>
  <c r="B246" i="122" l="1"/>
  <c r="C245" i="122"/>
  <c r="D245" i="122"/>
  <c r="F245" i="122" s="1"/>
  <c r="E248" i="122"/>
  <c r="E249" i="122" l="1"/>
  <c r="B247" i="122"/>
  <c r="C246" i="122"/>
  <c r="D246" i="122"/>
  <c r="F246" i="122" s="1"/>
  <c r="B248" i="122" l="1"/>
  <c r="C247" i="122"/>
  <c r="D247" i="122"/>
  <c r="F247" i="122" s="1"/>
  <c r="E250" i="122"/>
  <c r="E251" i="122" l="1"/>
  <c r="B249" i="122"/>
  <c r="C248" i="122"/>
  <c r="D248" i="122"/>
  <c r="F248" i="122" s="1"/>
  <c r="B250" i="122" l="1"/>
  <c r="C249" i="122"/>
  <c r="D249" i="122"/>
  <c r="F249" i="122" s="1"/>
  <c r="E252" i="122"/>
  <c r="E253" i="122" l="1"/>
  <c r="B251" i="122"/>
  <c r="C250" i="122"/>
  <c r="D250" i="122"/>
  <c r="F250" i="122" s="1"/>
  <c r="E254" i="122" l="1"/>
  <c r="C251" i="122"/>
  <c r="B252" i="122"/>
  <c r="D251" i="122"/>
  <c r="F251" i="122" s="1"/>
  <c r="C252" i="122" l="1"/>
  <c r="B253" i="122"/>
  <c r="D252" i="122"/>
  <c r="F252" i="122" s="1"/>
  <c r="E255" i="122"/>
  <c r="E256" i="122" l="1"/>
  <c r="B254" i="122"/>
  <c r="C253" i="122"/>
  <c r="D253" i="122"/>
  <c r="F253" i="122" s="1"/>
  <c r="B255" i="122" l="1"/>
  <c r="C254" i="122"/>
  <c r="D254" i="122"/>
  <c r="F254" i="122" s="1"/>
  <c r="E257" i="122"/>
  <c r="E258" i="122" l="1"/>
  <c r="B256" i="122"/>
  <c r="C255" i="122"/>
  <c r="D255" i="122"/>
  <c r="F255" i="122" s="1"/>
  <c r="B257" i="122" l="1"/>
  <c r="C256" i="122"/>
  <c r="D256" i="122"/>
  <c r="F256" i="122" s="1"/>
  <c r="E259" i="122"/>
  <c r="E260" i="122" l="1"/>
  <c r="B258" i="122"/>
  <c r="C257" i="122"/>
  <c r="D257" i="122"/>
  <c r="F257" i="122" s="1"/>
  <c r="B259" i="122" l="1"/>
  <c r="C258" i="122"/>
  <c r="D258" i="122"/>
  <c r="F258" i="122" s="1"/>
  <c r="E261" i="122"/>
  <c r="E262" i="122" l="1"/>
  <c r="C259" i="122"/>
  <c r="B260" i="122"/>
  <c r="D259" i="122"/>
  <c r="F259" i="122" s="1"/>
  <c r="C260" i="122" l="1"/>
  <c r="B261" i="122"/>
  <c r="D260" i="122"/>
  <c r="F260" i="122" s="1"/>
  <c r="E263" i="122"/>
  <c r="E264" i="122" l="1"/>
  <c r="B262" i="122"/>
  <c r="C261" i="122"/>
  <c r="D261" i="122"/>
  <c r="F261" i="122" s="1"/>
  <c r="B263" i="122" l="1"/>
  <c r="C262" i="122"/>
  <c r="D262" i="122"/>
  <c r="F262" i="122" s="1"/>
  <c r="E265" i="122"/>
  <c r="E266" i="122" l="1"/>
  <c r="B264" i="122"/>
  <c r="C263" i="122"/>
  <c r="D263" i="122"/>
  <c r="F263" i="122" s="1"/>
  <c r="E267" i="122" l="1"/>
  <c r="B265" i="122"/>
  <c r="C264" i="122"/>
  <c r="D264" i="122"/>
  <c r="F264" i="122" s="1"/>
  <c r="B266" i="122" l="1"/>
  <c r="C265" i="122"/>
  <c r="D265" i="122"/>
  <c r="F265" i="122" s="1"/>
  <c r="E268" i="122"/>
  <c r="E269" i="122" l="1"/>
  <c r="B267" i="122"/>
  <c r="C266" i="122"/>
  <c r="D266" i="122"/>
  <c r="F266" i="122" s="1"/>
  <c r="C267" i="122" l="1"/>
  <c r="B268" i="122"/>
  <c r="D267" i="122"/>
  <c r="F267" i="122" s="1"/>
  <c r="E270" i="122"/>
  <c r="C268" i="122" l="1"/>
  <c r="B269" i="122"/>
  <c r="D268" i="122"/>
  <c r="F268" i="122" s="1"/>
  <c r="E271" i="122"/>
  <c r="B270" i="122" l="1"/>
  <c r="C269" i="122"/>
  <c r="D269" i="122"/>
  <c r="F269" i="122" s="1"/>
  <c r="E272" i="122"/>
  <c r="E273" i="122" l="1"/>
  <c r="B271" i="122"/>
  <c r="C270" i="122"/>
  <c r="D270" i="122"/>
  <c r="F270" i="122" s="1"/>
  <c r="B272" i="122" l="1"/>
  <c r="C271" i="122"/>
  <c r="D271" i="122"/>
  <c r="F271" i="122" s="1"/>
  <c r="E274" i="122"/>
  <c r="E275" i="122" l="1"/>
  <c r="B273" i="122"/>
  <c r="C272" i="122"/>
  <c r="D272" i="122"/>
  <c r="F272" i="122" s="1"/>
  <c r="B274" i="122" l="1"/>
  <c r="C273" i="122"/>
  <c r="D273" i="122"/>
  <c r="F273" i="122" s="1"/>
  <c r="E276" i="122"/>
  <c r="E277" i="122" l="1"/>
  <c r="B275" i="122"/>
  <c r="C274" i="122"/>
  <c r="D274" i="122"/>
  <c r="F274" i="122" s="1"/>
  <c r="C275" i="122" l="1"/>
  <c r="B276" i="122"/>
  <c r="D275" i="122"/>
  <c r="F275" i="122" s="1"/>
  <c r="E278" i="122"/>
  <c r="C276" i="122" l="1"/>
  <c r="B277" i="122"/>
  <c r="D276" i="122"/>
  <c r="F276" i="122" s="1"/>
  <c r="E279" i="122"/>
  <c r="E280" i="122" l="1"/>
  <c r="B278" i="122"/>
  <c r="C277" i="122"/>
  <c r="D277" i="122"/>
  <c r="F277" i="122" s="1"/>
  <c r="B279" i="122" l="1"/>
  <c r="C278" i="122"/>
  <c r="D278" i="122"/>
  <c r="F278" i="122" s="1"/>
  <c r="E281" i="122"/>
  <c r="E282" i="122" l="1"/>
  <c r="B280" i="122"/>
  <c r="C279" i="122"/>
  <c r="D279" i="122"/>
  <c r="F279" i="122" s="1"/>
  <c r="B281" i="122" l="1"/>
  <c r="C280" i="122"/>
  <c r="D280" i="122"/>
  <c r="F280" i="122" s="1"/>
  <c r="E283" i="122"/>
  <c r="E284" i="122" l="1"/>
  <c r="B282" i="122"/>
  <c r="C281" i="122"/>
  <c r="D281" i="122"/>
  <c r="F281" i="122" s="1"/>
  <c r="B283" i="122" l="1"/>
  <c r="C282" i="122"/>
  <c r="D282" i="122"/>
  <c r="F282" i="122" s="1"/>
  <c r="E285" i="122"/>
  <c r="E286" i="122" l="1"/>
  <c r="C283" i="122"/>
  <c r="B284" i="122"/>
  <c r="D283" i="122"/>
  <c r="F283" i="122" s="1"/>
  <c r="C284" i="122" l="1"/>
  <c r="B285" i="122"/>
  <c r="D284" i="122"/>
  <c r="F284" i="122" s="1"/>
  <c r="E287" i="122"/>
  <c r="B286" i="122" l="1"/>
  <c r="C285" i="122"/>
  <c r="D285" i="122"/>
  <c r="F285" i="122" s="1"/>
  <c r="E288" i="122"/>
  <c r="E289" i="122" l="1"/>
  <c r="B287" i="122"/>
  <c r="C286" i="122"/>
  <c r="D286" i="122"/>
  <c r="F286" i="122" s="1"/>
  <c r="B288" i="122" l="1"/>
  <c r="C287" i="122"/>
  <c r="D287" i="122"/>
  <c r="F287" i="122" s="1"/>
  <c r="E290" i="122"/>
  <c r="E291" i="122" l="1"/>
  <c r="B289" i="122"/>
  <c r="C288" i="122"/>
  <c r="D288" i="122"/>
  <c r="F288" i="122" s="1"/>
  <c r="B290" i="122" l="1"/>
  <c r="C289" i="122"/>
  <c r="D289" i="122"/>
  <c r="F289" i="122" s="1"/>
  <c r="E292" i="122"/>
  <c r="E293" i="122" l="1"/>
  <c r="B291" i="122"/>
  <c r="C290" i="122"/>
  <c r="D290" i="122"/>
  <c r="F290" i="122" s="1"/>
  <c r="C291" i="122" l="1"/>
  <c r="B292" i="122"/>
  <c r="D291" i="122"/>
  <c r="F291" i="122" s="1"/>
  <c r="E294" i="122"/>
  <c r="C292" i="122" l="1"/>
  <c r="B293" i="122"/>
  <c r="D292" i="122"/>
  <c r="F292" i="122" s="1"/>
  <c r="E295" i="122"/>
  <c r="B294" i="122" l="1"/>
  <c r="C293" i="122"/>
  <c r="D293" i="122"/>
  <c r="F293" i="122" s="1"/>
  <c r="E296" i="122"/>
  <c r="E297" i="122" l="1"/>
  <c r="B295" i="122"/>
  <c r="C294" i="122"/>
  <c r="D294" i="122"/>
  <c r="F294" i="122" s="1"/>
  <c r="B296" i="122" l="1"/>
  <c r="C295" i="122"/>
  <c r="D295" i="122"/>
  <c r="F295" i="122" s="1"/>
  <c r="E298" i="122"/>
  <c r="E299" i="122" l="1"/>
  <c r="B297" i="122"/>
  <c r="C296" i="122"/>
  <c r="D296" i="122"/>
  <c r="F296" i="122" s="1"/>
  <c r="B298" i="122" l="1"/>
  <c r="C297" i="122"/>
  <c r="D297" i="122"/>
  <c r="F297" i="122" s="1"/>
  <c r="E300" i="122"/>
  <c r="E301" i="122" l="1"/>
  <c r="B299" i="122"/>
  <c r="C298" i="122"/>
  <c r="D298" i="122"/>
  <c r="F298" i="122" s="1"/>
  <c r="C299" i="122" l="1"/>
  <c r="B300" i="122"/>
  <c r="D299" i="122"/>
  <c r="F299" i="122" s="1"/>
  <c r="E302" i="122"/>
  <c r="C300" i="122" l="1"/>
  <c r="B301" i="122"/>
  <c r="D300" i="122"/>
  <c r="F300" i="122" s="1"/>
  <c r="E303" i="122"/>
  <c r="E304" i="122" l="1"/>
  <c r="B302" i="122"/>
  <c r="C301" i="122"/>
  <c r="D301" i="122"/>
  <c r="F301" i="122" s="1"/>
  <c r="E305" i="122" l="1"/>
  <c r="B303" i="122"/>
  <c r="C302" i="122"/>
  <c r="D302" i="122"/>
  <c r="F302" i="122" s="1"/>
  <c r="B304" i="122" l="1"/>
  <c r="C303" i="122"/>
  <c r="D303" i="122"/>
  <c r="F303" i="122" s="1"/>
  <c r="E306" i="122"/>
  <c r="E307" i="122" l="1"/>
  <c r="B305" i="122"/>
  <c r="C304" i="122"/>
  <c r="D304" i="122"/>
  <c r="F304" i="122" s="1"/>
  <c r="B306" i="122" l="1"/>
  <c r="C305" i="122"/>
  <c r="D305" i="122"/>
  <c r="F305" i="122" s="1"/>
  <c r="E308" i="122"/>
  <c r="E309" i="122" l="1"/>
  <c r="B307" i="122"/>
  <c r="C306" i="122"/>
  <c r="D306" i="122"/>
  <c r="F306" i="122" s="1"/>
  <c r="E310" i="122" l="1"/>
  <c r="B308" i="122"/>
  <c r="C307" i="122"/>
  <c r="D307" i="122"/>
  <c r="F307" i="122" s="1"/>
  <c r="B309" i="122" l="1"/>
  <c r="C308" i="122"/>
  <c r="D308" i="122"/>
  <c r="F308" i="122" s="1"/>
  <c r="E311" i="122"/>
  <c r="E312" i="122" l="1"/>
  <c r="B310" i="122"/>
  <c r="C309" i="122"/>
  <c r="D309" i="122"/>
  <c r="F309" i="122" s="1"/>
  <c r="B311" i="122" l="1"/>
  <c r="C310" i="122"/>
  <c r="D310" i="122"/>
  <c r="F310" i="122" s="1"/>
  <c r="E313" i="122"/>
  <c r="E314" i="122" l="1"/>
  <c r="B312" i="122"/>
  <c r="C311" i="122"/>
  <c r="D311" i="122"/>
  <c r="F311" i="122" s="1"/>
  <c r="B313" i="122" l="1"/>
  <c r="C312" i="122"/>
  <c r="D312" i="122"/>
  <c r="F312" i="122" s="1"/>
  <c r="E315" i="122"/>
  <c r="E316" i="122" l="1"/>
  <c r="B314" i="122"/>
  <c r="C313" i="122"/>
  <c r="D313" i="122"/>
  <c r="F313" i="122" s="1"/>
  <c r="B315" i="122" l="1"/>
  <c r="C314" i="122"/>
  <c r="D314" i="122"/>
  <c r="F314" i="122" s="1"/>
  <c r="E317" i="122"/>
  <c r="E318" i="122" l="1"/>
  <c r="B316" i="122"/>
  <c r="C315" i="122"/>
  <c r="D315" i="122"/>
  <c r="F315" i="122" s="1"/>
  <c r="B317" i="122" l="1"/>
  <c r="C316" i="122"/>
  <c r="D316" i="122"/>
  <c r="F316" i="122" s="1"/>
  <c r="E319" i="122"/>
  <c r="B318" i="122" l="1"/>
  <c r="C317" i="122"/>
  <c r="D317" i="122"/>
  <c r="F317" i="122" s="1"/>
  <c r="E320" i="122"/>
  <c r="E321" i="122" l="1"/>
  <c r="B319" i="122"/>
  <c r="C318" i="122"/>
  <c r="D318" i="122"/>
  <c r="F318" i="122" s="1"/>
  <c r="E322" i="122" l="1"/>
  <c r="B320" i="122"/>
  <c r="C319" i="122"/>
  <c r="D319" i="122"/>
  <c r="F319" i="122" s="1"/>
  <c r="B321" i="122" l="1"/>
  <c r="C320" i="122"/>
  <c r="D320" i="122"/>
  <c r="F320" i="122" s="1"/>
  <c r="E323" i="122"/>
  <c r="E324" i="122" l="1"/>
  <c r="B322" i="122"/>
  <c r="C321" i="122"/>
  <c r="D321" i="122"/>
  <c r="F321" i="122" s="1"/>
  <c r="C322" i="122" l="1"/>
  <c r="B323" i="122"/>
  <c r="D322" i="122"/>
  <c r="F322" i="122" s="1"/>
  <c r="E325" i="122"/>
  <c r="B324" i="122" l="1"/>
  <c r="C323" i="122"/>
  <c r="D323" i="122"/>
  <c r="F323" i="122" s="1"/>
  <c r="E326" i="122"/>
  <c r="E327" i="122" l="1"/>
  <c r="B325" i="122"/>
  <c r="C324" i="122"/>
  <c r="D324" i="122"/>
  <c r="F324" i="122" s="1"/>
  <c r="B326" i="122" l="1"/>
  <c r="C325" i="122"/>
  <c r="D325" i="122"/>
  <c r="F325" i="122" s="1"/>
  <c r="E328" i="122"/>
  <c r="E329" i="122" l="1"/>
  <c r="B327" i="122"/>
  <c r="C326" i="122"/>
  <c r="D326" i="122"/>
  <c r="F326" i="122" s="1"/>
  <c r="B328" i="122" l="1"/>
  <c r="C327" i="122"/>
  <c r="D327" i="122"/>
  <c r="F327" i="122" s="1"/>
  <c r="E330" i="122"/>
  <c r="E331" i="122" l="1"/>
  <c r="B329" i="122"/>
  <c r="C328" i="122"/>
  <c r="D328" i="122"/>
  <c r="F328" i="122" s="1"/>
  <c r="B330" i="122" l="1"/>
  <c r="C329" i="122"/>
  <c r="D329" i="122"/>
  <c r="F329" i="122" s="1"/>
  <c r="E332" i="122"/>
  <c r="E333" i="122" l="1"/>
  <c r="B331" i="122"/>
  <c r="C330" i="122"/>
  <c r="D330" i="122"/>
  <c r="F330" i="122" s="1"/>
  <c r="B332" i="122" l="1"/>
  <c r="C331" i="122"/>
  <c r="D331" i="122"/>
  <c r="F331" i="122" s="1"/>
  <c r="E334" i="122"/>
  <c r="E335" i="122" l="1"/>
  <c r="B333" i="122"/>
  <c r="C332" i="122"/>
  <c r="D332" i="122"/>
  <c r="F332" i="122" s="1"/>
  <c r="B334" i="122" l="1"/>
  <c r="C333" i="122"/>
  <c r="D333" i="122"/>
  <c r="F333" i="122" s="1"/>
  <c r="E336" i="122"/>
  <c r="E337" i="122" l="1"/>
  <c r="B335" i="122"/>
  <c r="C334" i="122"/>
  <c r="D334" i="122"/>
  <c r="F334" i="122" s="1"/>
  <c r="B336" i="122" l="1"/>
  <c r="C335" i="122"/>
  <c r="D335" i="122"/>
  <c r="F335" i="122" s="1"/>
  <c r="E338" i="122"/>
  <c r="E339" i="122" l="1"/>
  <c r="B337" i="122"/>
  <c r="C336" i="122"/>
  <c r="D336" i="122"/>
  <c r="F336" i="122" s="1"/>
  <c r="B338" i="122" l="1"/>
  <c r="C337" i="122"/>
  <c r="D337" i="122"/>
  <c r="F337" i="122" s="1"/>
  <c r="E340" i="122"/>
  <c r="E341" i="122" l="1"/>
  <c r="B339" i="122"/>
  <c r="C338" i="122"/>
  <c r="D338" i="122"/>
  <c r="F338" i="122" s="1"/>
  <c r="B340" i="122" l="1"/>
  <c r="C339" i="122"/>
  <c r="D339" i="122"/>
  <c r="F339" i="122" s="1"/>
  <c r="E342" i="122"/>
  <c r="E343" i="122" l="1"/>
  <c r="B341" i="122"/>
  <c r="C340" i="122"/>
  <c r="D340" i="122"/>
  <c r="F340" i="122" s="1"/>
  <c r="B342" i="122" l="1"/>
  <c r="C341" i="122"/>
  <c r="D341" i="122"/>
  <c r="F341" i="122" s="1"/>
  <c r="E344" i="122"/>
  <c r="E345" i="122" l="1"/>
  <c r="B343" i="122"/>
  <c r="C342" i="122"/>
  <c r="D342" i="122"/>
  <c r="F342" i="122" s="1"/>
  <c r="E346" i="122" l="1"/>
  <c r="B344" i="122"/>
  <c r="C343" i="122"/>
  <c r="D343" i="122"/>
  <c r="F343" i="122" s="1"/>
  <c r="B345" i="122" l="1"/>
  <c r="C344" i="122"/>
  <c r="D344" i="122"/>
  <c r="F344" i="122" s="1"/>
  <c r="E347" i="122"/>
  <c r="E348" i="122" l="1"/>
  <c r="B346" i="122"/>
  <c r="C345" i="122"/>
  <c r="D345" i="122"/>
  <c r="F345" i="122" s="1"/>
  <c r="B347" i="122" l="1"/>
  <c r="C346" i="122"/>
  <c r="D346" i="122"/>
  <c r="F346" i="122" s="1"/>
  <c r="E349" i="122"/>
  <c r="E350" i="122" l="1"/>
  <c r="B348" i="122"/>
  <c r="C347" i="122"/>
  <c r="D347" i="122"/>
  <c r="F347" i="122" s="1"/>
  <c r="B349" i="122" l="1"/>
  <c r="C348" i="122"/>
  <c r="D348" i="122"/>
  <c r="F348" i="122" s="1"/>
  <c r="E351" i="122"/>
  <c r="E352" i="122" l="1"/>
  <c r="B350" i="122"/>
  <c r="C349" i="122"/>
  <c r="D349" i="122"/>
  <c r="F349" i="122" s="1"/>
  <c r="B351" i="122" l="1"/>
  <c r="C350" i="122"/>
  <c r="D350" i="122"/>
  <c r="F350" i="122" s="1"/>
  <c r="E353" i="122"/>
  <c r="E354" i="122" l="1"/>
  <c r="B352" i="122"/>
  <c r="C351" i="122"/>
  <c r="D351" i="122"/>
  <c r="F351" i="122" s="1"/>
  <c r="E355" i="122" l="1"/>
  <c r="B353" i="122"/>
  <c r="C352" i="122"/>
  <c r="D352" i="122"/>
  <c r="F352" i="122" s="1"/>
  <c r="B354" i="122" l="1"/>
  <c r="C353" i="122"/>
  <c r="D353" i="122"/>
  <c r="F353" i="122" s="1"/>
  <c r="E356" i="122"/>
  <c r="E357" i="122" l="1"/>
  <c r="B355" i="122"/>
  <c r="C354" i="122"/>
  <c r="D354" i="122"/>
  <c r="F354" i="122" s="1"/>
  <c r="E358" i="122" l="1"/>
  <c r="B356" i="122"/>
  <c r="C355" i="122"/>
  <c r="D355" i="122"/>
  <c r="F355" i="122" s="1"/>
  <c r="E359" i="122" l="1"/>
  <c r="B357" i="122"/>
  <c r="C356" i="122"/>
  <c r="D356" i="122"/>
  <c r="F356" i="122" s="1"/>
  <c r="B358" i="122" l="1"/>
  <c r="C357" i="122"/>
  <c r="D357" i="122"/>
  <c r="F357" i="122" s="1"/>
  <c r="E360" i="122"/>
  <c r="E361" i="122" l="1"/>
  <c r="B359" i="122"/>
  <c r="C358" i="122"/>
  <c r="D358" i="122"/>
  <c r="F358" i="122" s="1"/>
  <c r="B360" i="122" l="1"/>
  <c r="C359" i="122"/>
  <c r="D359" i="122"/>
  <c r="F359" i="122" s="1"/>
  <c r="E362" i="122"/>
  <c r="E363" i="122" l="1"/>
  <c r="B361" i="122"/>
  <c r="C360" i="122"/>
  <c r="D360" i="122"/>
  <c r="F360" i="122" s="1"/>
  <c r="B362" i="122" l="1"/>
  <c r="C361" i="122"/>
  <c r="D361" i="122"/>
  <c r="F361" i="122" s="1"/>
  <c r="E364" i="122"/>
  <c r="E365" i="122" l="1"/>
  <c r="B363" i="122"/>
  <c r="C362" i="122"/>
  <c r="D362" i="122"/>
  <c r="F362" i="122" s="1"/>
  <c r="B364" i="122" l="1"/>
  <c r="C363" i="122"/>
  <c r="D363" i="122"/>
  <c r="F363" i="122" s="1"/>
  <c r="E366" i="122"/>
  <c r="E367" i="122" l="1"/>
  <c r="B365" i="122"/>
  <c r="C364" i="122"/>
  <c r="D364" i="122"/>
  <c r="F364" i="122" s="1"/>
  <c r="B366" i="122" l="1"/>
  <c r="C365" i="122"/>
  <c r="D365" i="122"/>
  <c r="F365" i="122" s="1"/>
  <c r="E368" i="122"/>
  <c r="E369" i="122" l="1"/>
  <c r="B367" i="122"/>
  <c r="C366" i="122"/>
  <c r="D366" i="122"/>
  <c r="F366" i="122" s="1"/>
  <c r="B368" i="122" l="1"/>
  <c r="C367" i="122"/>
  <c r="D367" i="122"/>
  <c r="F367" i="122" s="1"/>
  <c r="E370" i="122"/>
  <c r="E371" i="122" l="1"/>
  <c r="B369" i="122"/>
  <c r="C368" i="122"/>
  <c r="D368" i="122"/>
  <c r="F368" i="122" s="1"/>
  <c r="B370" i="122" l="1"/>
  <c r="C369" i="122"/>
  <c r="D369" i="122"/>
  <c r="F369" i="122" s="1"/>
  <c r="E372" i="122"/>
  <c r="E373" i="122" l="1"/>
  <c r="B371" i="122"/>
  <c r="C370" i="122"/>
  <c r="D370" i="122"/>
  <c r="F370" i="122" s="1"/>
  <c r="B372" i="122" l="1"/>
  <c r="C371" i="122"/>
  <c r="D371" i="122"/>
  <c r="F371" i="122" s="1"/>
  <c r="E374" i="122"/>
  <c r="E375" i="122" l="1"/>
  <c r="C372" i="122"/>
  <c r="B373" i="122"/>
  <c r="D372" i="122"/>
  <c r="F372" i="122" s="1"/>
  <c r="B374" i="122" l="1"/>
  <c r="C373" i="122"/>
  <c r="D373" i="122"/>
  <c r="F373" i="122" s="1"/>
  <c r="E376" i="122"/>
  <c r="E377" i="122" l="1"/>
  <c r="B375" i="122"/>
  <c r="C374" i="122"/>
  <c r="D374" i="122"/>
  <c r="F374" i="122" s="1"/>
  <c r="B376" i="122" l="1"/>
  <c r="C375" i="122"/>
  <c r="D375" i="122"/>
  <c r="F375" i="122" s="1"/>
  <c r="E378" i="122"/>
  <c r="E379" i="122" l="1"/>
  <c r="B377" i="122"/>
  <c r="C376" i="122"/>
  <c r="D376" i="122"/>
  <c r="F376" i="122" s="1"/>
  <c r="E380" i="122" l="1"/>
  <c r="B378" i="122"/>
  <c r="C377" i="122"/>
  <c r="D377" i="122"/>
  <c r="F377" i="122" s="1"/>
  <c r="B379" i="122" l="1"/>
  <c r="C378" i="122"/>
  <c r="D378" i="122"/>
  <c r="F378" i="122" s="1"/>
  <c r="E381" i="122"/>
  <c r="E382" i="122" l="1"/>
  <c r="B380" i="122"/>
  <c r="C379" i="122"/>
  <c r="D379" i="122"/>
  <c r="F379" i="122" s="1"/>
  <c r="B381" i="122" l="1"/>
  <c r="C380" i="122"/>
  <c r="D380" i="122"/>
  <c r="F380" i="122" s="1"/>
  <c r="E383" i="122"/>
  <c r="E384" i="122" l="1"/>
  <c r="B382" i="122"/>
  <c r="C381" i="122"/>
  <c r="D381" i="122"/>
  <c r="F381" i="122" s="1"/>
  <c r="E385" i="122" l="1"/>
  <c r="B383" i="122"/>
  <c r="C382" i="122"/>
  <c r="D382" i="122"/>
  <c r="F382" i="122" s="1"/>
  <c r="B384" i="122" l="1"/>
  <c r="C383" i="122"/>
  <c r="D383" i="122"/>
  <c r="F383" i="122" s="1"/>
  <c r="E386" i="122"/>
  <c r="E387" i="122" l="1"/>
  <c r="B385" i="122"/>
  <c r="C384" i="122"/>
  <c r="D384" i="122"/>
  <c r="F384" i="122" s="1"/>
  <c r="E388" i="122" l="1"/>
  <c r="B386" i="122"/>
  <c r="C385" i="122"/>
  <c r="D385" i="122"/>
  <c r="F385" i="122" s="1"/>
  <c r="B387" i="122" l="1"/>
  <c r="C386" i="122"/>
  <c r="D386" i="122"/>
  <c r="F386" i="122" s="1"/>
  <c r="E389" i="122"/>
  <c r="E390" i="122" l="1"/>
  <c r="B388" i="122"/>
  <c r="C387" i="122"/>
  <c r="D387" i="122"/>
  <c r="F387" i="122" s="1"/>
  <c r="B389" i="122" l="1"/>
  <c r="C388" i="122"/>
  <c r="D388" i="122"/>
  <c r="F388" i="122" s="1"/>
  <c r="E391" i="122"/>
  <c r="E392" i="122" l="1"/>
  <c r="C389" i="122"/>
  <c r="B390" i="122"/>
  <c r="D389" i="122"/>
  <c r="F389" i="122" s="1"/>
  <c r="B391" i="122" l="1"/>
  <c r="C390" i="122"/>
  <c r="D390" i="122"/>
  <c r="F390" i="122" s="1"/>
  <c r="E393" i="122"/>
  <c r="E394" i="122" l="1"/>
  <c r="B392" i="122"/>
  <c r="C391" i="122"/>
  <c r="D391" i="122"/>
  <c r="F391" i="122" s="1"/>
  <c r="B393" i="122" l="1"/>
  <c r="C392" i="122"/>
  <c r="D392" i="122"/>
  <c r="F392" i="122" s="1"/>
  <c r="E395" i="122"/>
  <c r="E396" i="122" l="1"/>
  <c r="B394" i="122"/>
  <c r="C393" i="122"/>
  <c r="D393" i="122"/>
  <c r="F393" i="122" s="1"/>
  <c r="B395" i="122" l="1"/>
  <c r="C394" i="122"/>
  <c r="D394" i="122"/>
  <c r="F394" i="122" s="1"/>
  <c r="E397" i="122"/>
  <c r="E398" i="122" l="1"/>
  <c r="B396" i="122"/>
  <c r="C395" i="122"/>
  <c r="D395" i="122"/>
  <c r="F395" i="122" s="1"/>
  <c r="B397" i="122" l="1"/>
  <c r="C396" i="122"/>
  <c r="D396" i="122"/>
  <c r="F396" i="122" s="1"/>
  <c r="E399" i="122"/>
  <c r="E400" i="122" l="1"/>
  <c r="B398" i="122"/>
  <c r="C397" i="122"/>
  <c r="D397" i="122"/>
  <c r="F397" i="122" s="1"/>
  <c r="B399" i="122" l="1"/>
  <c r="C398" i="122"/>
  <c r="D398" i="122"/>
  <c r="F398" i="122" s="1"/>
  <c r="E401" i="122"/>
  <c r="E402" i="122" l="1"/>
  <c r="B400" i="122"/>
  <c r="C399" i="122"/>
  <c r="D399" i="122"/>
  <c r="F399" i="122" s="1"/>
  <c r="B401" i="122" l="1"/>
  <c r="C400" i="122"/>
  <c r="D400" i="122"/>
  <c r="F400" i="122" s="1"/>
  <c r="E403" i="122"/>
  <c r="E404" i="122" l="1"/>
  <c r="B402" i="122"/>
  <c r="C401" i="122"/>
  <c r="D401" i="122"/>
  <c r="F401" i="122" s="1"/>
  <c r="E405" i="122" l="1"/>
  <c r="B403" i="122"/>
  <c r="C402" i="122"/>
  <c r="D402" i="122"/>
  <c r="F402" i="122" s="1"/>
  <c r="B404" i="122" l="1"/>
  <c r="C403" i="122"/>
  <c r="D403" i="122"/>
  <c r="F403" i="122" s="1"/>
  <c r="E406" i="122"/>
  <c r="E407" i="122" l="1"/>
  <c r="B405" i="122"/>
  <c r="C404" i="122"/>
  <c r="D404" i="122"/>
  <c r="F404" i="122" s="1"/>
  <c r="C405" i="122" l="1"/>
  <c r="B406" i="122"/>
  <c r="D405" i="122"/>
  <c r="F405" i="122" s="1"/>
  <c r="E408" i="122"/>
  <c r="B407" i="122" l="1"/>
  <c r="C406" i="122"/>
  <c r="D406" i="122"/>
  <c r="F406" i="122" s="1"/>
  <c r="E409" i="122"/>
  <c r="E410" i="122" l="1"/>
  <c r="B408" i="122"/>
  <c r="C407" i="122"/>
  <c r="D407" i="122"/>
  <c r="F407" i="122" s="1"/>
  <c r="B409" i="122" l="1"/>
  <c r="C408" i="122"/>
  <c r="D408" i="122"/>
  <c r="F408" i="122" s="1"/>
  <c r="E411" i="122"/>
  <c r="E412" i="122" l="1"/>
  <c r="B410" i="122"/>
  <c r="C409" i="122"/>
  <c r="D409" i="122"/>
  <c r="F409" i="122" s="1"/>
  <c r="B411" i="122" l="1"/>
  <c r="C410" i="122"/>
  <c r="D410" i="122"/>
  <c r="F410" i="122" s="1"/>
  <c r="E413" i="122"/>
  <c r="E414" i="122" l="1"/>
  <c r="B412" i="122"/>
  <c r="C411" i="122"/>
  <c r="D411" i="122"/>
  <c r="F411" i="122" s="1"/>
  <c r="B413" i="122" l="1"/>
  <c r="C412" i="122"/>
  <c r="D412" i="122"/>
  <c r="F412" i="122" s="1"/>
  <c r="E415" i="122"/>
  <c r="E416" i="122" l="1"/>
  <c r="B414" i="122"/>
  <c r="C413" i="122"/>
  <c r="D413" i="122"/>
  <c r="F413" i="122" s="1"/>
  <c r="B415" i="122" l="1"/>
  <c r="C414" i="122"/>
  <c r="D414" i="122"/>
  <c r="F414" i="122" s="1"/>
  <c r="E417" i="122"/>
  <c r="E418" i="122" l="1"/>
  <c r="B416" i="122"/>
  <c r="C415" i="122"/>
  <c r="D415" i="122"/>
  <c r="F415" i="122" s="1"/>
  <c r="B417" i="122" l="1"/>
  <c r="C416" i="122"/>
  <c r="D416" i="122"/>
  <c r="F416" i="122" s="1"/>
  <c r="E419" i="122"/>
  <c r="E420" i="122" l="1"/>
  <c r="B418" i="122"/>
  <c r="C417" i="122"/>
  <c r="D417" i="122"/>
  <c r="F417" i="122" s="1"/>
  <c r="B419" i="122" l="1"/>
  <c r="C418" i="122"/>
  <c r="D418" i="122"/>
  <c r="F418" i="122" s="1"/>
  <c r="E421" i="122"/>
  <c r="E422" i="122" l="1"/>
  <c r="B420" i="122"/>
  <c r="C419" i="122"/>
  <c r="D419" i="122"/>
  <c r="F419" i="122" s="1"/>
  <c r="B421" i="122" l="1"/>
  <c r="C420" i="122"/>
  <c r="D420" i="122"/>
  <c r="F420" i="122" s="1"/>
  <c r="E423" i="122"/>
  <c r="E424" i="122" l="1"/>
  <c r="C421" i="122"/>
  <c r="B422" i="122"/>
  <c r="D421" i="122"/>
  <c r="F421" i="122" s="1"/>
  <c r="B423" i="122" l="1"/>
  <c r="C422" i="122"/>
  <c r="D422" i="122"/>
  <c r="F422" i="122" s="1"/>
  <c r="E425" i="122"/>
  <c r="E426" i="122" l="1"/>
  <c r="B424" i="122"/>
  <c r="C423" i="122"/>
  <c r="D423" i="122"/>
  <c r="F423" i="122" s="1"/>
  <c r="B425" i="122" l="1"/>
  <c r="C424" i="122"/>
  <c r="D424" i="122"/>
  <c r="F424" i="122" s="1"/>
  <c r="E427" i="122"/>
  <c r="E428" i="122" l="1"/>
  <c r="B426" i="122"/>
  <c r="C425" i="122"/>
  <c r="D425" i="122"/>
  <c r="F425" i="122" s="1"/>
  <c r="E429" i="122" l="1"/>
  <c r="B427" i="122"/>
  <c r="C426" i="122"/>
  <c r="D426" i="122"/>
  <c r="F426" i="122" s="1"/>
  <c r="B428" i="122" l="1"/>
  <c r="C427" i="122"/>
  <c r="D427" i="122"/>
  <c r="F427" i="122" s="1"/>
  <c r="E430" i="122"/>
  <c r="E431" i="122" l="1"/>
  <c r="B429" i="122"/>
  <c r="C428" i="122"/>
  <c r="D428" i="122"/>
  <c r="F428" i="122" s="1"/>
  <c r="B430" i="122" l="1"/>
  <c r="C429" i="122"/>
  <c r="D429" i="122"/>
  <c r="F429" i="122" s="1"/>
  <c r="E432" i="122"/>
  <c r="E433" i="122" l="1"/>
  <c r="B431" i="122"/>
  <c r="C430" i="122"/>
  <c r="D430" i="122"/>
  <c r="F430" i="122" s="1"/>
  <c r="B432" i="122" l="1"/>
  <c r="C431" i="122"/>
  <c r="D431" i="122"/>
  <c r="F431" i="122" s="1"/>
  <c r="E434" i="122"/>
  <c r="E435" i="122" l="1"/>
  <c r="B433" i="122"/>
  <c r="C432" i="122"/>
  <c r="D432" i="122"/>
  <c r="F432" i="122" s="1"/>
  <c r="B434" i="122" l="1"/>
  <c r="C433" i="122"/>
  <c r="D433" i="122"/>
  <c r="F433" i="122" s="1"/>
  <c r="E436" i="122"/>
  <c r="E437" i="122" l="1"/>
  <c r="C434" i="122"/>
  <c r="B435" i="122"/>
  <c r="D434" i="122"/>
  <c r="F434" i="122" s="1"/>
  <c r="B436" i="122" l="1"/>
  <c r="C435" i="122"/>
  <c r="D435" i="122"/>
  <c r="F435" i="122" s="1"/>
  <c r="E438" i="122"/>
  <c r="E439" i="122" l="1"/>
  <c r="B437" i="122"/>
  <c r="C436" i="122"/>
  <c r="D436" i="122"/>
  <c r="F436" i="122" s="1"/>
  <c r="B438" i="122" l="1"/>
  <c r="C437" i="122"/>
  <c r="D437" i="122"/>
  <c r="F437" i="122" s="1"/>
  <c r="E440" i="122"/>
  <c r="E441" i="122" l="1"/>
  <c r="B439" i="122"/>
  <c r="C438" i="122"/>
  <c r="D438" i="122"/>
  <c r="F438" i="122" s="1"/>
  <c r="E442" i="122" l="1"/>
  <c r="B440" i="122"/>
  <c r="C439" i="122"/>
  <c r="D439" i="122"/>
  <c r="F439" i="122" s="1"/>
  <c r="B441" i="122" l="1"/>
  <c r="C440" i="122"/>
  <c r="D440" i="122"/>
  <c r="F440" i="122" s="1"/>
  <c r="E443" i="122"/>
  <c r="E444" i="122" l="1"/>
  <c r="B442" i="122"/>
  <c r="C441" i="122"/>
  <c r="D441" i="122"/>
  <c r="F441" i="122" s="1"/>
  <c r="B443" i="122" l="1"/>
  <c r="C442" i="122"/>
  <c r="D442" i="122"/>
  <c r="F442" i="122" s="1"/>
  <c r="E445" i="122"/>
  <c r="E446" i="122" l="1"/>
  <c r="B444" i="122"/>
  <c r="C443" i="122"/>
  <c r="D443" i="122"/>
  <c r="F443" i="122" s="1"/>
  <c r="B445" i="122" l="1"/>
  <c r="C444" i="122"/>
  <c r="D444" i="122"/>
  <c r="F444" i="122" s="1"/>
  <c r="E447" i="122"/>
  <c r="E448" i="122" l="1"/>
  <c r="B446" i="122"/>
  <c r="C445" i="122"/>
  <c r="D445" i="122"/>
  <c r="F445" i="122" s="1"/>
  <c r="B447" i="122" l="1"/>
  <c r="C446" i="122"/>
  <c r="D446" i="122"/>
  <c r="F446" i="122" s="1"/>
  <c r="E449" i="122"/>
  <c r="E450" i="122" l="1"/>
  <c r="B448" i="122"/>
  <c r="C447" i="122"/>
  <c r="D447" i="122"/>
  <c r="F447" i="122" s="1"/>
  <c r="B449" i="122" l="1"/>
  <c r="C448" i="122"/>
  <c r="D448" i="122"/>
  <c r="F448" i="122" s="1"/>
  <c r="E451" i="122"/>
  <c r="E452" i="122" l="1"/>
  <c r="B450" i="122"/>
  <c r="C449" i="122"/>
  <c r="D449" i="122"/>
  <c r="F449" i="122" s="1"/>
  <c r="C450" i="122" l="1"/>
  <c r="B451" i="122"/>
  <c r="D450" i="122"/>
  <c r="F450" i="122" s="1"/>
  <c r="E453" i="122"/>
  <c r="B452" i="122" l="1"/>
  <c r="C451" i="122"/>
  <c r="D451" i="122"/>
  <c r="F451" i="122" s="1"/>
  <c r="E454" i="122"/>
  <c r="E455" i="122" l="1"/>
  <c r="B453" i="122"/>
  <c r="C452" i="122"/>
  <c r="D452" i="122"/>
  <c r="F452" i="122" s="1"/>
  <c r="B454" i="122" l="1"/>
  <c r="C453" i="122"/>
  <c r="D453" i="122"/>
  <c r="F453" i="122" s="1"/>
  <c r="E456" i="122"/>
  <c r="E457" i="122" l="1"/>
  <c r="B455" i="122"/>
  <c r="C454" i="122"/>
  <c r="D454" i="122"/>
  <c r="F454" i="122" s="1"/>
  <c r="B456" i="122" l="1"/>
  <c r="C455" i="122"/>
  <c r="D455" i="122"/>
  <c r="F455" i="122" s="1"/>
  <c r="E458" i="122"/>
  <c r="E459" i="122" l="1"/>
  <c r="B457" i="122"/>
  <c r="C456" i="122"/>
  <c r="D456" i="122"/>
  <c r="F456" i="122" s="1"/>
  <c r="B458" i="122" l="1"/>
  <c r="C457" i="122"/>
  <c r="D457" i="122"/>
  <c r="F457" i="122" s="1"/>
  <c r="E460" i="122"/>
  <c r="E461" i="122" l="1"/>
  <c r="B459" i="122"/>
  <c r="C458" i="122"/>
  <c r="D458" i="122"/>
  <c r="F458" i="122" s="1"/>
  <c r="B460" i="122" l="1"/>
  <c r="C459" i="122"/>
  <c r="D459" i="122"/>
  <c r="F459" i="122" s="1"/>
  <c r="E462" i="122"/>
  <c r="E463" i="122" l="1"/>
  <c r="B461" i="122"/>
  <c r="C460" i="122"/>
  <c r="D460" i="122"/>
  <c r="F460" i="122" s="1"/>
  <c r="B462" i="122" l="1"/>
  <c r="C461" i="122"/>
  <c r="D461" i="122"/>
  <c r="F461" i="122" s="1"/>
  <c r="E464" i="122"/>
  <c r="E465" i="122" l="1"/>
  <c r="B463" i="122"/>
  <c r="C462" i="122"/>
  <c r="D462" i="122"/>
  <c r="F462" i="122" s="1"/>
  <c r="B464" i="122" l="1"/>
  <c r="C463" i="122"/>
  <c r="D463" i="122"/>
  <c r="F463" i="122" s="1"/>
  <c r="E466" i="122"/>
  <c r="E467" i="122" l="1"/>
  <c r="B465" i="122"/>
  <c r="C464" i="122"/>
  <c r="D464" i="122"/>
  <c r="F464" i="122" s="1"/>
  <c r="B466" i="122" l="1"/>
  <c r="C465" i="122"/>
  <c r="D465" i="122"/>
  <c r="F465" i="122" s="1"/>
  <c r="E468" i="122"/>
  <c r="E469" i="122" l="1"/>
  <c r="C466" i="122"/>
  <c r="B467" i="122"/>
  <c r="D466" i="122"/>
  <c r="F466" i="122" s="1"/>
  <c r="B468" i="122" l="1"/>
  <c r="C467" i="122"/>
  <c r="D467" i="122"/>
  <c r="F467" i="122" s="1"/>
  <c r="E470" i="122"/>
  <c r="E471" i="122" l="1"/>
  <c r="B469" i="122"/>
  <c r="C468" i="122"/>
  <c r="D468" i="122"/>
  <c r="F468" i="122" s="1"/>
  <c r="B470" i="122" l="1"/>
  <c r="C469" i="122"/>
  <c r="D469" i="122"/>
  <c r="F469" i="122" s="1"/>
  <c r="E472" i="122"/>
  <c r="E473" i="122" l="1"/>
  <c r="B471" i="122"/>
  <c r="C470" i="122"/>
  <c r="D470" i="122"/>
  <c r="F470" i="122" s="1"/>
  <c r="B472" i="122" l="1"/>
  <c r="C471" i="122"/>
  <c r="D471" i="122"/>
  <c r="F471" i="122" s="1"/>
  <c r="E474" i="122"/>
  <c r="E475" i="122" l="1"/>
  <c r="B473" i="122"/>
  <c r="C472" i="122"/>
  <c r="D472" i="122"/>
  <c r="F472" i="122" s="1"/>
  <c r="B474" i="122" l="1"/>
  <c r="C473" i="122"/>
  <c r="D473" i="122"/>
  <c r="F473" i="122" s="1"/>
  <c r="E476" i="122"/>
  <c r="E477" i="122" l="1"/>
  <c r="B475" i="122"/>
  <c r="C474" i="122"/>
  <c r="D474" i="122"/>
  <c r="F474" i="122" s="1"/>
  <c r="B476" i="122" l="1"/>
  <c r="C475" i="122"/>
  <c r="D475" i="122"/>
  <c r="F475" i="122" s="1"/>
  <c r="E478" i="122"/>
  <c r="E479" i="122" l="1"/>
  <c r="B477" i="122"/>
  <c r="C476" i="122"/>
  <c r="D476" i="122"/>
  <c r="F476" i="122" s="1"/>
  <c r="B478" i="122" l="1"/>
  <c r="C477" i="122"/>
  <c r="D477" i="122"/>
  <c r="F477" i="122" s="1"/>
  <c r="E480" i="122"/>
  <c r="E481" i="122" l="1"/>
  <c r="B479" i="122"/>
  <c r="C478" i="122"/>
  <c r="D478" i="122"/>
  <c r="F478" i="122" s="1"/>
  <c r="B480" i="122" l="1"/>
  <c r="C479" i="122"/>
  <c r="D479" i="122"/>
  <c r="F479" i="122" s="1"/>
  <c r="E482" i="122"/>
  <c r="E483" i="122" l="1"/>
  <c r="B481" i="122"/>
  <c r="C480" i="122"/>
  <c r="D480" i="122"/>
  <c r="F480" i="122" s="1"/>
  <c r="B482" i="122" l="1"/>
  <c r="C481" i="122"/>
  <c r="D481" i="122"/>
  <c r="F481" i="122" s="1"/>
  <c r="E484" i="122"/>
  <c r="E485" i="122" l="1"/>
  <c r="C482" i="122"/>
  <c r="B483" i="122"/>
  <c r="D482" i="122"/>
  <c r="F482" i="122" s="1"/>
  <c r="B484" i="122" l="1"/>
  <c r="C483" i="122"/>
  <c r="D483" i="122"/>
  <c r="F483" i="122" s="1"/>
  <c r="E486" i="122"/>
  <c r="E487" i="122" l="1"/>
  <c r="B485" i="122"/>
  <c r="C484" i="122"/>
  <c r="D484" i="122"/>
  <c r="F484" i="122" s="1"/>
  <c r="B486" i="122" l="1"/>
  <c r="C485" i="122"/>
  <c r="D485" i="122"/>
  <c r="F485" i="122" s="1"/>
  <c r="E488" i="122"/>
  <c r="E489" i="122" l="1"/>
  <c r="B487" i="122"/>
  <c r="C486" i="122"/>
  <c r="D486" i="122"/>
  <c r="F486" i="122" s="1"/>
  <c r="B488" i="122" l="1"/>
  <c r="C487" i="122"/>
  <c r="D487" i="122"/>
  <c r="F487" i="122" s="1"/>
  <c r="E490" i="122"/>
  <c r="E491" i="122" l="1"/>
  <c r="B489" i="122"/>
  <c r="C488" i="122"/>
  <c r="D488" i="122"/>
  <c r="F488" i="122" s="1"/>
  <c r="B490" i="122" l="1"/>
  <c r="C489" i="122"/>
  <c r="D489" i="122"/>
  <c r="F489" i="122" s="1"/>
  <c r="B491" i="122" l="1"/>
  <c r="C490" i="122"/>
  <c r="D490" i="122"/>
  <c r="F490" i="122" s="1"/>
  <c r="C491" i="122" l="1"/>
  <c r="D491" i="122"/>
  <c r="F491" i="12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elebras1</author>
  </authors>
  <commentList>
    <comment ref="A37" authorId="0" shapeId="0" xr:uid="{00000000-0006-0000-0400-000001000000}">
      <text>
        <r>
          <rPr>
            <b/>
            <sz val="9"/>
            <color indexed="81"/>
            <rFont val="Tahoma"/>
            <family val="2"/>
          </rPr>
          <t>elebras1:</t>
        </r>
        <r>
          <rPr>
            <sz val="9"/>
            <color indexed="81"/>
            <rFont val="Tahoma"/>
            <family val="2"/>
          </rPr>
          <t xml:space="preserve">
Fanny Jézéquel - début mission le 06/01/22</t>
        </r>
      </text>
    </comment>
  </commentList>
</comments>
</file>

<file path=xl/sharedStrings.xml><?xml version="1.0" encoding="utf-8"?>
<sst xmlns="http://schemas.openxmlformats.org/spreadsheetml/2006/main" count="544" uniqueCount="207">
  <si>
    <t>Lundi</t>
  </si>
  <si>
    <t>Mardi</t>
  </si>
  <si>
    <t>Mercredi</t>
  </si>
  <si>
    <t>Jeudi</t>
  </si>
  <si>
    <t>Vendredi</t>
  </si>
  <si>
    <t>L</t>
  </si>
  <si>
    <t>M</t>
  </si>
  <si>
    <t>J</t>
  </si>
  <si>
    <t>V</t>
  </si>
  <si>
    <t>ANC</t>
  </si>
  <si>
    <t>CC</t>
  </si>
  <si>
    <t>Clientèle</t>
  </si>
  <si>
    <t>Relève</t>
  </si>
  <si>
    <t>TB</t>
  </si>
  <si>
    <t>C</t>
  </si>
  <si>
    <t>Relève - ANC</t>
  </si>
  <si>
    <t>FS</t>
  </si>
  <si>
    <t>FLB</t>
  </si>
  <si>
    <t>ELS</t>
  </si>
  <si>
    <t>NY</t>
  </si>
  <si>
    <t>LG</t>
  </si>
  <si>
    <t>BB</t>
  </si>
  <si>
    <t xml:space="preserve">DJ-415-NG
</t>
  </si>
  <si>
    <t>GLT</t>
  </si>
  <si>
    <t>R</t>
  </si>
  <si>
    <t>CC - CLI</t>
  </si>
  <si>
    <t>FA</t>
  </si>
  <si>
    <t>NLB</t>
  </si>
  <si>
    <t xml:space="preserve">DJ-427-NG
</t>
  </si>
  <si>
    <t>FG</t>
  </si>
  <si>
    <t>PLS</t>
  </si>
  <si>
    <t>CC + CLI</t>
  </si>
  <si>
    <t xml:space="preserve">Total à planifier </t>
  </si>
  <si>
    <t xml:space="preserve">DQ-929-GH
</t>
  </si>
  <si>
    <t>GL</t>
  </si>
  <si>
    <t>VC</t>
  </si>
  <si>
    <t xml:space="preserve">ED-558-TM
</t>
  </si>
  <si>
    <t>JM</t>
  </si>
  <si>
    <t>TB - CC</t>
  </si>
  <si>
    <t>SLV</t>
  </si>
  <si>
    <t>TG</t>
  </si>
  <si>
    <t>ASB</t>
  </si>
  <si>
    <t>EK</t>
  </si>
  <si>
    <t xml:space="preserve">CC </t>
  </si>
  <si>
    <t>Total planifié par activité</t>
  </si>
  <si>
    <t>Total planifié par jour</t>
  </si>
  <si>
    <t>S4</t>
  </si>
  <si>
    <t>BH-409-MD</t>
  </si>
  <si>
    <t>BM 457 NW</t>
  </si>
  <si>
    <t>CG-648-VY</t>
  </si>
  <si>
    <t xml:space="preserve">ELS </t>
  </si>
  <si>
    <t xml:space="preserve">EM-808-DX
</t>
  </si>
  <si>
    <t xml:space="preserve">DS-898-RS
</t>
  </si>
  <si>
    <t>KJ 861 ZA</t>
  </si>
  <si>
    <t>KANGOO XXL</t>
  </si>
  <si>
    <t>FL 754 QP</t>
  </si>
  <si>
    <r>
      <t>886 AEX 29 - CC -</t>
    </r>
    <r>
      <rPr>
        <sz val="12"/>
        <color indexed="10"/>
        <rFont val="Arial"/>
        <family val="2"/>
      </rPr>
      <t xml:space="preserve"> GL</t>
    </r>
  </si>
  <si>
    <r>
      <t xml:space="preserve">DQ-117-GJ - CC - </t>
    </r>
    <r>
      <rPr>
        <sz val="12"/>
        <color indexed="10"/>
        <rFont val="Arial"/>
        <family val="2"/>
      </rPr>
      <t>VC</t>
    </r>
  </si>
  <si>
    <r>
      <t xml:space="preserve">DB-610-XF - </t>
    </r>
    <r>
      <rPr>
        <sz val="12"/>
        <color indexed="10"/>
        <rFont val="Arial"/>
        <family val="2"/>
      </rPr>
      <t>EK/ASB</t>
    </r>
  </si>
  <si>
    <t>CLIENTELE</t>
  </si>
  <si>
    <t>RELEVE</t>
  </si>
  <si>
    <t>BM</t>
  </si>
  <si>
    <t>CCPLD</t>
  </si>
  <si>
    <t>JK</t>
  </si>
  <si>
    <t>Objectif en Nbre</t>
  </si>
  <si>
    <t>Par jour / conseiller</t>
  </si>
  <si>
    <t>Nbre jours à prévoir annuel</t>
  </si>
  <si>
    <t xml:space="preserve">Nbre de jours fériès </t>
  </si>
  <si>
    <t>A</t>
  </si>
  <si>
    <t>MC</t>
  </si>
  <si>
    <t>Interim</t>
  </si>
  <si>
    <t>Par conseiller</t>
  </si>
  <si>
    <t xml:space="preserve">nbre de jours ATT </t>
  </si>
  <si>
    <t>Nbre de jours prévisionnel travail</t>
  </si>
  <si>
    <t xml:space="preserve">Nbre de jours de congés </t>
  </si>
  <si>
    <t xml:space="preserve">Objectif Annuel 2021équipe </t>
  </si>
  <si>
    <t xml:space="preserve">Equipe de 14 </t>
  </si>
  <si>
    <t xml:space="preserve">Clientèle : </t>
  </si>
  <si>
    <t xml:space="preserve"> + estimatif 48 jours pour BAC, SRU….</t>
  </si>
  <si>
    <t xml:space="preserve">Détails des 48 jours : </t>
  </si>
  <si>
    <t>SRU à 2 conseillers : 8 dossiers annuel : 16 jours</t>
  </si>
  <si>
    <t>SRU à 1 conseiller : 10 dossier annuel</t>
  </si>
  <si>
    <t xml:space="preserve">BAC à contrôler : environ 220 annuellement, 10 par jour : 22 jours </t>
  </si>
  <si>
    <t>Etp manquant</t>
  </si>
  <si>
    <t>Nbre de jour travaillé / an</t>
  </si>
  <si>
    <t xml:space="preserve">Nbre de jour à combler </t>
  </si>
  <si>
    <t>Jours de formation</t>
  </si>
  <si>
    <t>Formations prévues</t>
  </si>
  <si>
    <t xml:space="preserve">Kiné : 1,5 jours / 6 conseillers </t>
  </si>
  <si>
    <t xml:space="preserve">Catec : 2 jours / 3 conseillers </t>
  </si>
  <si>
    <t xml:space="preserve">Gestion des conflits : 3 jours / 14 conseillers </t>
  </si>
  <si>
    <t xml:space="preserve">Congés parentalité Franck (11 ou 28 jours ??) </t>
  </si>
  <si>
    <t xml:space="preserve">Congés exeptionnels à prévoir (non comptabilisé) </t>
  </si>
  <si>
    <t>GS</t>
  </si>
  <si>
    <t>JB</t>
  </si>
  <si>
    <t>S41</t>
  </si>
  <si>
    <t>?</t>
  </si>
  <si>
    <t>Lundi 3 conseillers, Mardi 3, mercredi 3, jeudi 3, vendredi 3, soit 15 jours par semaines</t>
  </si>
  <si>
    <t>Total</t>
  </si>
  <si>
    <t>TL</t>
  </si>
  <si>
    <t>Fiat Fiorino</t>
  </si>
  <si>
    <t>S</t>
  </si>
  <si>
    <t>MLG</t>
  </si>
  <si>
    <t>VLJ</t>
  </si>
  <si>
    <t>GA 989 LH</t>
  </si>
  <si>
    <t>GA 286 LH</t>
  </si>
  <si>
    <t>GA 172 LG</t>
  </si>
  <si>
    <t>Berlingot XXL</t>
  </si>
  <si>
    <t>GLT -FG</t>
  </si>
  <si>
    <t xml:space="preserve">Objectif Annuel 2022 équipe </t>
  </si>
  <si>
    <t xml:space="preserve">A prévoir au planning par semaine </t>
  </si>
  <si>
    <t>ETP correspondant
(ETP à prévoir * 1,38)</t>
  </si>
  <si>
    <t xml:space="preserve">109082 compteurs à relever </t>
  </si>
  <si>
    <t xml:space="preserve">Equipe de 16 </t>
  </si>
  <si>
    <t>Lundi 3 conseillers, Mardi 2, mercredi 2, jeudi 2, vendredi 3, soit 12 jours par semaines</t>
  </si>
  <si>
    <t>TLG</t>
  </si>
  <si>
    <t>Ford KA</t>
  </si>
  <si>
    <t>BM 01</t>
  </si>
  <si>
    <t>PLOUGASTEL</t>
  </si>
  <si>
    <t>BREST</t>
  </si>
  <si>
    <t>BM 02</t>
  </si>
  <si>
    <t>KERHUON</t>
  </si>
  <si>
    <t>Recouvrance</t>
  </si>
  <si>
    <t>BM 03</t>
  </si>
  <si>
    <t>GOUESNOU</t>
  </si>
  <si>
    <t>Lambezelec + kergaradec</t>
  </si>
  <si>
    <t>GUIPAVAS</t>
  </si>
  <si>
    <t>Sauf Tourbian</t>
  </si>
  <si>
    <t>BOHARS</t>
  </si>
  <si>
    <t>Sauf coté Penfeld</t>
  </si>
  <si>
    <t>BM 04</t>
  </si>
  <si>
    <t xml:space="preserve">GUILERS </t>
  </si>
  <si>
    <t>Saint Pierre</t>
  </si>
  <si>
    <t>PLOUZANE</t>
  </si>
  <si>
    <t>BM 05</t>
  </si>
  <si>
    <t>Coté Penfeld</t>
  </si>
  <si>
    <t xml:space="preserve">BOHARS </t>
  </si>
  <si>
    <t>Centre haut</t>
  </si>
  <si>
    <t>Quartier Tourbian</t>
  </si>
  <si>
    <t>BM 06</t>
  </si>
  <si>
    <t>Centre bas + port</t>
  </si>
  <si>
    <t>BMH 07</t>
  </si>
  <si>
    <t>41 CHENAL DU FOUR</t>
  </si>
  <si>
    <t>PLOURIN-BRELES</t>
  </si>
  <si>
    <t>LANIDUT-PORSPODER</t>
  </si>
  <si>
    <t>LANDUNVEZ</t>
  </si>
  <si>
    <t>51 et 57    KERMORVAN</t>
  </si>
  <si>
    <t>Municipaux</t>
  </si>
  <si>
    <t>PLOUARZEL-PLOUMOGUER</t>
  </si>
  <si>
    <t>LOCMARIA-TREBABU</t>
  </si>
  <si>
    <t>LAMPAUL-PLOUGONVELIN</t>
  </si>
  <si>
    <t>LE CONQUET</t>
  </si>
  <si>
    <t>37 CCPLD 2</t>
  </si>
  <si>
    <t>Irvillac,Saint Urbain,Tréflévenez,Ploudiry</t>
  </si>
  <si>
    <t>Pencran, Logonna Daoulas,Saint-Eloy</t>
  </si>
  <si>
    <t>L'Hôpital Camfrout, La Martyre</t>
  </si>
  <si>
    <t>Loc-Eguiner</t>
  </si>
  <si>
    <t>61 MOLENE</t>
  </si>
  <si>
    <t>31 et 80        CCPLD 1</t>
  </si>
  <si>
    <t>Landeneau, Plouédern, Trémaouézan</t>
  </si>
  <si>
    <t>Le Tréhou, La Roche Maurice</t>
  </si>
  <si>
    <t>La Forest-Landerneau</t>
  </si>
  <si>
    <t>80 Locmélar / 
St Sauveur</t>
  </si>
  <si>
    <t>Ouessant</t>
  </si>
  <si>
    <t>Plouyé</t>
  </si>
  <si>
    <t>Commana / Guimiliau</t>
  </si>
  <si>
    <t>Lopérhet / Dirinon / Daoulas</t>
  </si>
  <si>
    <t>Plouvorn ?</t>
  </si>
  <si>
    <t>SRU à 1 conseiller : 18 dossier annuel = 10 jours</t>
  </si>
  <si>
    <t>B</t>
  </si>
  <si>
    <t>I</t>
  </si>
  <si>
    <t>AA</t>
  </si>
  <si>
    <t>DD</t>
  </si>
  <si>
    <t>F</t>
  </si>
  <si>
    <t>D</t>
  </si>
  <si>
    <t>E</t>
  </si>
  <si>
    <t>G</t>
  </si>
  <si>
    <t>H</t>
  </si>
  <si>
    <t>D1</t>
  </si>
  <si>
    <t>D2</t>
  </si>
  <si>
    <t>D3</t>
  </si>
  <si>
    <t>Date</t>
  </si>
  <si>
    <t>week n°</t>
  </si>
  <si>
    <t>date</t>
  </si>
  <si>
    <t>Day</t>
  </si>
  <si>
    <t xml:space="preserve">Jours fériés </t>
  </si>
  <si>
    <t>l</t>
  </si>
  <si>
    <t>m</t>
  </si>
  <si>
    <t>j</t>
  </si>
  <si>
    <t>Lundi de Pâques</t>
  </si>
  <si>
    <t>v</t>
  </si>
  <si>
    <t>Ascension</t>
  </si>
  <si>
    <t>s</t>
  </si>
  <si>
    <t>d</t>
  </si>
  <si>
    <t>Noël</t>
  </si>
  <si>
    <t>Premier de l'an</t>
  </si>
  <si>
    <t>Fête du travail</t>
  </si>
  <si>
    <t>Victoire de 1945</t>
  </si>
  <si>
    <t>Pentecôte</t>
  </si>
  <si>
    <t>Fête nationale</t>
  </si>
  <si>
    <t>Assomption</t>
  </si>
  <si>
    <t>Toussaint</t>
  </si>
  <si>
    <t>Armistice</t>
  </si>
  <si>
    <t>Pâques</t>
  </si>
  <si>
    <t>TABLEAU A</t>
  </si>
  <si>
    <t>TABLEAU B</t>
  </si>
  <si>
    <t>TABLEAU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</si>
</sst>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3">
    <numFmt numFmtId="164" formatCode="0.0000"/>
    <numFmt numFmtId="165" formatCode="[$-F800]dddd\,\ mmmm\ dd\,\ yyyy"/>
    <numFmt numFmtId="166" formatCode="&quot;S&quot;##"/>
    <numFmt numFmtId="167" formatCode="dddd"/>
    <numFmt numFmtId="168" formatCode="&quot;Total: &quot;#,##0"/>
    <numFmt numFmtId="169" formatCode="dd"/>
    <numFmt numFmtId="170" formatCode="mmm"/>
    <numFmt numFmtId="171" formatCode="ddd"/>
    <numFmt numFmtId="172" formatCode="mmmm"/>
    <numFmt numFmtId="173" formatCode="_ * #,##0.00_ ;_ * \-#,##0.00_ ;_ * &quot;-&quot;??_ ;_ @_ "/>
    <numFmt numFmtId="174" formatCode="_ * #,##0_ ;_ * \-#,##0_ ;_ * &quot;-&quot;??_ ;_ @_ "/>
    <numFmt numFmtId="175" formatCode="dd/mm/yy;@"/>
    <numFmt numFmtId="176" formatCode="[$-40C]d\-mmm\-yy;@"/>
  </numFmts>
  <fonts count="35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sz val="12"/>
      <name val="Arial"/>
      <family val="2"/>
    </font>
    <font>
      <sz val="12"/>
      <color theme="5"/>
      <name val="Arial"/>
      <family val="2"/>
    </font>
    <font>
      <sz val="12"/>
      <color indexed="10"/>
      <name val="Arial"/>
      <family val="2"/>
    </font>
    <font>
      <b/>
      <sz val="10"/>
      <color rgb="FFFF0000"/>
      <name val="Arial"/>
      <family val="2"/>
    </font>
    <font>
      <b/>
      <sz val="12"/>
      <name val="Arial"/>
      <family val="2"/>
    </font>
    <font>
      <sz val="12"/>
      <color theme="4"/>
      <name val="Arial"/>
      <family val="2"/>
    </font>
    <font>
      <i/>
      <sz val="12"/>
      <name val="Arial"/>
      <family val="2"/>
    </font>
    <font>
      <sz val="12"/>
      <color theme="8" tint="0.39997558519241921"/>
      <name val="Arial"/>
      <family val="2"/>
    </font>
    <font>
      <b/>
      <sz val="10"/>
      <color theme="1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sz val="10"/>
      <color rgb="FF0070C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4"/>
      <name val="Arial"/>
      <family val="2"/>
    </font>
    <font>
      <b/>
      <sz val="16"/>
      <name val="Arial Black"/>
      <family val="2"/>
    </font>
    <font>
      <sz val="11"/>
      <name val="Arial"/>
      <family val="2"/>
    </font>
    <font>
      <sz val="11"/>
      <color theme="5"/>
      <name val="Arial"/>
      <family val="2"/>
    </font>
    <font>
      <i/>
      <sz val="10"/>
      <name val="Arial"/>
      <family val="2"/>
    </font>
    <font>
      <i/>
      <sz val="12"/>
      <color theme="0"/>
      <name val="Arial"/>
      <family val="2"/>
    </font>
    <font>
      <sz val="14"/>
      <name val="Arial"/>
      <family val="2"/>
    </font>
    <font>
      <sz val="10"/>
      <name val="Trebuchet MS"/>
      <family val="2"/>
    </font>
    <font>
      <b/>
      <sz val="14"/>
      <name val="Trebuchet MS"/>
      <family val="2"/>
    </font>
    <font>
      <sz val="14"/>
      <name val="Trebuchet MS"/>
      <family val="2"/>
    </font>
    <font>
      <b/>
      <sz val="10"/>
      <name val="Trebuchet MS"/>
      <family val="2"/>
    </font>
    <font>
      <b/>
      <sz val="14"/>
      <color indexed="18"/>
      <name val="Trebuchet MS"/>
      <family val="2"/>
    </font>
    <font>
      <b/>
      <sz val="8"/>
      <color indexed="18"/>
      <name val="Arial"/>
      <family val="2"/>
    </font>
    <font>
      <b/>
      <sz val="9"/>
      <color indexed="18"/>
      <name val="Arial"/>
      <family val="2"/>
    </font>
    <font>
      <sz val="10"/>
      <color rgb="FFFF0000"/>
      <name val="Trebuchet MS"/>
      <family val="2"/>
    </font>
    <font>
      <sz val="8"/>
      <name val="Arial"/>
      <family val="2"/>
    </font>
    <font>
      <sz val="10"/>
      <color rgb="FFFF000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6A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6" tint="0.79998168889431442"/>
        <bgColor indexed="64"/>
      </patternFill>
    </fill>
  </fills>
  <borders count="1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hair">
        <color indexed="64"/>
      </bottom>
      <diagonal/>
    </border>
    <border>
      <left/>
      <right style="dashed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medium">
        <color indexed="64"/>
      </bottom>
      <diagonal/>
    </border>
    <border>
      <left/>
      <right style="dashed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dashed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dashed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dashed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/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/>
      <right style="dashed">
        <color indexed="64"/>
      </right>
      <top style="medium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 style="dashed">
        <color indexed="64"/>
      </right>
      <top style="hair">
        <color indexed="6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theme="1"/>
      </left>
      <right style="hair">
        <color indexed="22"/>
      </right>
      <top style="medium">
        <color theme="1"/>
      </top>
      <bottom style="hair">
        <color indexed="22"/>
      </bottom>
      <diagonal/>
    </border>
    <border>
      <left style="hair">
        <color indexed="22"/>
      </left>
      <right style="medium">
        <color theme="1"/>
      </right>
      <top style="medium">
        <color theme="1"/>
      </top>
      <bottom style="hair">
        <color indexed="22"/>
      </bottom>
      <diagonal/>
    </border>
    <border>
      <left style="medium">
        <color theme="1"/>
      </left>
      <right style="hair">
        <color indexed="22"/>
      </right>
      <top style="hair">
        <color indexed="22"/>
      </top>
      <bottom style="hair">
        <color indexed="22"/>
      </bottom>
      <diagonal/>
    </border>
    <border>
      <left style="hair">
        <color indexed="22"/>
      </left>
      <right style="medium">
        <color theme="1"/>
      </right>
      <top style="hair">
        <color indexed="22"/>
      </top>
      <bottom style="hair">
        <color indexed="22"/>
      </bottom>
      <diagonal/>
    </border>
    <border>
      <left style="medium">
        <color theme="1"/>
      </left>
      <right style="hair">
        <color indexed="22"/>
      </right>
      <top style="hair">
        <color indexed="22"/>
      </top>
      <bottom style="medium">
        <color theme="1"/>
      </bottom>
      <diagonal/>
    </border>
    <border>
      <left style="hair">
        <color indexed="22"/>
      </left>
      <right style="medium">
        <color theme="1"/>
      </right>
      <top style="hair">
        <color indexed="22"/>
      </top>
      <bottom style="medium">
        <color theme="1"/>
      </bottom>
      <diagonal/>
    </border>
  </borders>
  <cellStyleXfs count="2">
    <xf numFmtId="0" fontId="0" fillId="0" borderId="0"/>
    <xf numFmtId="173" fontId="1" fillId="0" borderId="0" applyFont="0" applyFill="0" applyBorder="0" applyAlignment="0" applyProtection="0"/>
  </cellStyleXfs>
  <cellXfs count="490">
    <xf numFmtId="0" fontId="0" fillId="0" borderId="0" xfId="0"/>
    <xf numFmtId="0" fontId="1" fillId="0" borderId="0" xfId="0" applyFont="1"/>
    <xf numFmtId="0" fontId="2" fillId="0" borderId="0" xfId="0" applyFont="1" applyFill="1" applyBorder="1"/>
    <xf numFmtId="0" fontId="3" fillId="2" borderId="4" xfId="0" applyFont="1" applyFill="1" applyBorder="1" applyAlignment="1">
      <alignment horizontal="center"/>
    </xf>
    <xf numFmtId="0" fontId="0" fillId="0" borderId="14" xfId="0" applyBorder="1"/>
    <xf numFmtId="0" fontId="3" fillId="0" borderId="15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top"/>
    </xf>
    <xf numFmtId="0" fontId="3" fillId="0" borderId="15" xfId="0" applyFont="1" applyBorder="1" applyAlignment="1">
      <alignment horizontal="center" vertical="top"/>
    </xf>
    <xf numFmtId="0" fontId="3" fillId="0" borderId="15" xfId="0" applyFont="1" applyFill="1" applyBorder="1" applyAlignment="1">
      <alignment horizontal="center"/>
    </xf>
    <xf numFmtId="0" fontId="0" fillId="0" borderId="0" xfId="0" applyBorder="1"/>
    <xf numFmtId="0" fontId="3" fillId="0" borderId="0" xfId="0" applyFont="1" applyFill="1" applyBorder="1" applyAlignment="1">
      <alignment horizontal="center" vertical="top"/>
    </xf>
    <xf numFmtId="0" fontId="3" fillId="0" borderId="0" xfId="0" applyFont="1" applyBorder="1" applyAlignment="1">
      <alignment horizontal="center" vertical="top"/>
    </xf>
    <xf numFmtId="0" fontId="0" fillId="0" borderId="32" xfId="0" applyBorder="1"/>
    <xf numFmtId="0" fontId="2" fillId="0" borderId="0" xfId="0" applyFont="1"/>
    <xf numFmtId="0" fontId="0" fillId="0" borderId="0" xfId="0" applyFill="1"/>
    <xf numFmtId="0" fontId="2" fillId="0" borderId="0" xfId="0" applyFont="1" applyBorder="1"/>
    <xf numFmtId="0" fontId="3" fillId="5" borderId="15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top"/>
    </xf>
    <xf numFmtId="0" fontId="3" fillId="5" borderId="15" xfId="0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 vertical="top" wrapText="1"/>
    </xf>
    <xf numFmtId="0" fontId="4" fillId="2" borderId="20" xfId="0" applyFont="1" applyFill="1" applyBorder="1" applyAlignment="1">
      <alignment horizontal="center" vertical="top" wrapText="1"/>
    </xf>
    <xf numFmtId="0" fontId="4" fillId="2" borderId="14" xfId="0" applyFont="1" applyFill="1" applyBorder="1" applyAlignment="1">
      <alignment horizontal="center" vertical="top" wrapText="1"/>
    </xf>
    <xf numFmtId="0" fontId="5" fillId="2" borderId="20" xfId="0" applyFont="1" applyFill="1" applyBorder="1" applyAlignment="1">
      <alignment horizontal="center" vertical="top"/>
    </xf>
    <xf numFmtId="0" fontId="4" fillId="2" borderId="14" xfId="0" applyFont="1" applyFill="1" applyBorder="1" applyAlignment="1">
      <alignment horizontal="center" vertical="top"/>
    </xf>
    <xf numFmtId="0" fontId="5" fillId="2" borderId="20" xfId="0" applyFont="1" applyFill="1" applyBorder="1" applyAlignment="1">
      <alignment horizontal="center" vertical="top" wrapText="1"/>
    </xf>
    <xf numFmtId="0" fontId="5" fillId="2" borderId="14" xfId="0" applyFont="1" applyFill="1" applyBorder="1" applyAlignment="1">
      <alignment horizontal="center" vertical="top" wrapText="1"/>
    </xf>
    <xf numFmtId="0" fontId="4" fillId="2" borderId="1" xfId="0" applyFont="1" applyFill="1" applyBorder="1"/>
    <xf numFmtId="0" fontId="4" fillId="2" borderId="30" xfId="0" applyFont="1" applyFill="1" applyBorder="1"/>
    <xf numFmtId="0" fontId="4" fillId="2" borderId="31" xfId="0" applyFont="1" applyFill="1" applyBorder="1"/>
    <xf numFmtId="0" fontId="0" fillId="0" borderId="15" xfId="0" applyBorder="1"/>
    <xf numFmtId="0" fontId="0" fillId="0" borderId="0" xfId="0" applyFill="1" applyBorder="1"/>
    <xf numFmtId="0" fontId="4" fillId="0" borderId="0" xfId="0" applyFont="1"/>
    <xf numFmtId="0" fontId="4" fillId="3" borderId="5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7" borderId="0" xfId="0" applyFont="1" applyFill="1"/>
    <xf numFmtId="1" fontId="0" fillId="0" borderId="0" xfId="0" applyNumberFormat="1"/>
    <xf numFmtId="0" fontId="4" fillId="0" borderId="15" xfId="0" applyFont="1" applyFill="1" applyBorder="1" applyAlignment="1">
      <alignment horizontal="center" vertical="top"/>
    </xf>
    <xf numFmtId="1" fontId="0" fillId="0" borderId="15" xfId="0" applyNumberFormat="1" applyBorder="1"/>
    <xf numFmtId="0" fontId="0" fillId="0" borderId="44" xfId="0" applyBorder="1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49" xfId="0" applyBorder="1"/>
    <xf numFmtId="0" fontId="0" fillId="0" borderId="50" xfId="0" applyBorder="1"/>
    <xf numFmtId="0" fontId="0" fillId="0" borderId="51" xfId="0" applyBorder="1"/>
    <xf numFmtId="0" fontId="0" fillId="8" borderId="41" xfId="0" applyFill="1" applyBorder="1" applyAlignment="1">
      <alignment horizontal="center"/>
    </xf>
    <xf numFmtId="1" fontId="0" fillId="8" borderId="29" xfId="0" applyNumberFormat="1" applyFill="1" applyBorder="1" applyAlignment="1">
      <alignment horizontal="center"/>
    </xf>
    <xf numFmtId="0" fontId="0" fillId="8" borderId="48" xfId="0" applyFill="1" applyBorder="1" applyAlignment="1">
      <alignment horizontal="center"/>
    </xf>
    <xf numFmtId="1" fontId="0" fillId="8" borderId="10" xfId="0" applyNumberFormat="1" applyFill="1" applyBorder="1" applyAlignment="1">
      <alignment horizontal="center"/>
    </xf>
    <xf numFmtId="0" fontId="0" fillId="0" borderId="0" xfId="0" applyAlignment="1">
      <alignment horizontal="center" vertical="top" wrapText="1"/>
    </xf>
    <xf numFmtId="0" fontId="0" fillId="8" borderId="32" xfId="0" applyFill="1" applyBorder="1" applyAlignment="1">
      <alignment horizontal="center" vertical="top" wrapText="1"/>
    </xf>
    <xf numFmtId="0" fontId="0" fillId="0" borderId="0" xfId="0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1" fontId="0" fillId="0" borderId="0" xfId="0" applyNumberFormat="1" applyFill="1"/>
    <xf numFmtId="1" fontId="0" fillId="0" borderId="0" xfId="0" applyNumberFormat="1" applyFill="1" applyBorder="1"/>
    <xf numFmtId="0" fontId="0" fillId="8" borderId="55" xfId="0" applyFill="1" applyBorder="1" applyAlignment="1">
      <alignment horizontal="center"/>
    </xf>
    <xf numFmtId="1" fontId="0" fillId="8" borderId="47" xfId="0" applyNumberForma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top"/>
    </xf>
    <xf numFmtId="0" fontId="0" fillId="0" borderId="0" xfId="0" applyFill="1" applyBorder="1" applyAlignment="1"/>
    <xf numFmtId="0" fontId="0" fillId="0" borderId="42" xfId="0" applyBorder="1"/>
    <xf numFmtId="0" fontId="0" fillId="0" borderId="44" xfId="0" applyBorder="1" applyAlignment="1">
      <alignment vertical="top" wrapText="1"/>
    </xf>
    <xf numFmtId="0" fontId="0" fillId="0" borderId="5" xfId="0" applyBorder="1"/>
    <xf numFmtId="0" fontId="3" fillId="0" borderId="4" xfId="0" applyFont="1" applyFill="1" applyBorder="1" applyAlignment="1">
      <alignment horizontal="center" vertical="top"/>
    </xf>
    <xf numFmtId="0" fontId="3" fillId="0" borderId="52" xfId="0" applyFont="1" applyFill="1" applyBorder="1" applyAlignment="1">
      <alignment horizontal="center" vertical="top"/>
    </xf>
    <xf numFmtId="0" fontId="3" fillId="0" borderId="58" xfId="0" applyFont="1" applyFill="1" applyBorder="1" applyAlignment="1">
      <alignment horizontal="center" vertical="top"/>
    </xf>
    <xf numFmtId="0" fontId="3" fillId="0" borderId="29" xfId="0" applyFont="1" applyFill="1" applyBorder="1" applyAlignment="1">
      <alignment horizontal="center" vertical="top"/>
    </xf>
    <xf numFmtId="0" fontId="3" fillId="0" borderId="58" xfId="0" applyFont="1" applyBorder="1" applyAlignment="1">
      <alignment horizontal="center" vertical="top"/>
    </xf>
    <xf numFmtId="0" fontId="3" fillId="0" borderId="6" xfId="0" applyFont="1" applyFill="1" applyBorder="1" applyAlignment="1">
      <alignment horizontal="center" vertical="top"/>
    </xf>
    <xf numFmtId="0" fontId="3" fillId="5" borderId="58" xfId="0" applyFont="1" applyFill="1" applyBorder="1" applyAlignment="1">
      <alignment horizontal="center" vertical="center"/>
    </xf>
    <xf numFmtId="0" fontId="3" fillId="0" borderId="52" xfId="0" applyFont="1" applyFill="1" applyBorder="1" applyAlignment="1">
      <alignment horizontal="center"/>
    </xf>
    <xf numFmtId="0" fontId="3" fillId="0" borderId="53" xfId="0" applyFont="1" applyFill="1" applyBorder="1" applyAlignment="1">
      <alignment horizontal="center" vertical="top"/>
    </xf>
    <xf numFmtId="0" fontId="3" fillId="0" borderId="57" xfId="0" applyFont="1" applyFill="1" applyBorder="1" applyAlignment="1">
      <alignment horizontal="center" vertical="top"/>
    </xf>
    <xf numFmtId="0" fontId="3" fillId="0" borderId="56" xfId="0" applyFont="1" applyBorder="1" applyAlignment="1">
      <alignment horizontal="center" vertical="top"/>
    </xf>
    <xf numFmtId="0" fontId="3" fillId="5" borderId="6" xfId="0" applyFont="1" applyFill="1" applyBorder="1" applyAlignment="1">
      <alignment horizontal="center" vertical="center"/>
    </xf>
    <xf numFmtId="0" fontId="3" fillId="0" borderId="60" xfId="0" applyFont="1" applyBorder="1" applyAlignment="1">
      <alignment horizontal="center" vertical="top"/>
    </xf>
    <xf numFmtId="0" fontId="3" fillId="0" borderId="53" xfId="0" applyFont="1" applyBorder="1" applyAlignment="1">
      <alignment horizontal="center" vertical="top"/>
    </xf>
    <xf numFmtId="0" fontId="8" fillId="0" borderId="0" xfId="0" applyFont="1" applyFill="1" applyBorder="1"/>
    <xf numFmtId="0" fontId="4" fillId="2" borderId="4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4" fillId="0" borderId="15" xfId="0" applyFont="1" applyFill="1" applyBorder="1"/>
    <xf numFmtId="0" fontId="4" fillId="5" borderId="15" xfId="0" applyFont="1" applyFill="1" applyBorder="1" applyAlignment="1">
      <alignment horizontal="center" vertical="top"/>
    </xf>
    <xf numFmtId="0" fontId="4" fillId="0" borderId="18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9" fillId="0" borderId="26" xfId="0" applyFont="1" applyFill="1" applyBorder="1" applyAlignment="1">
      <alignment horizontal="center" vertical="center"/>
    </xf>
    <xf numFmtId="0" fontId="9" fillId="0" borderId="22" xfId="0" applyFont="1" applyFill="1" applyBorder="1" applyAlignment="1">
      <alignment horizontal="center" vertical="center"/>
    </xf>
    <xf numFmtId="0" fontId="9" fillId="0" borderId="23" xfId="0" applyFont="1" applyFill="1" applyBorder="1" applyAlignment="1">
      <alignment horizontal="center" vertical="center"/>
    </xf>
    <xf numFmtId="0" fontId="9" fillId="0" borderId="21" xfId="0" applyFont="1" applyFill="1" applyBorder="1" applyAlignment="1">
      <alignment horizontal="center" vertical="center"/>
    </xf>
    <xf numFmtId="0" fontId="4" fillId="0" borderId="28" xfId="0" applyFont="1" applyFill="1" applyBorder="1" applyAlignment="1">
      <alignment horizontal="center" vertical="center"/>
    </xf>
    <xf numFmtId="0" fontId="4" fillId="0" borderId="25" xfId="0" applyFont="1" applyFill="1" applyBorder="1" applyAlignment="1">
      <alignment horizontal="center" vertical="center"/>
    </xf>
    <xf numFmtId="0" fontId="4" fillId="0" borderId="24" xfId="0" applyFont="1" applyFill="1" applyBorder="1" applyAlignment="1">
      <alignment horizontal="center" vertical="center"/>
    </xf>
    <xf numFmtId="0" fontId="9" fillId="0" borderId="27" xfId="0" applyFont="1" applyFill="1" applyBorder="1" applyAlignment="1">
      <alignment horizontal="center" vertical="center"/>
    </xf>
    <xf numFmtId="0" fontId="9" fillId="0" borderId="35" xfId="0" applyFont="1" applyFill="1" applyBorder="1" applyAlignment="1">
      <alignment horizontal="center" vertical="center"/>
    </xf>
    <xf numFmtId="0" fontId="9" fillId="0" borderId="34" xfId="0" applyFont="1" applyFill="1" applyBorder="1" applyAlignment="1">
      <alignment horizontal="center" vertical="center"/>
    </xf>
    <xf numFmtId="0" fontId="9" fillId="0" borderId="33" xfId="0" applyFont="1" applyFill="1" applyBorder="1" applyAlignment="1">
      <alignment horizontal="center" vertical="center"/>
    </xf>
    <xf numFmtId="0" fontId="10" fillId="0" borderId="15" xfId="0" applyFont="1" applyFill="1" applyBorder="1"/>
    <xf numFmtId="0" fontId="10" fillId="0" borderId="15" xfId="0" applyFont="1" applyBorder="1" applyAlignment="1">
      <alignment horizontal="center" vertical="top"/>
    </xf>
    <xf numFmtId="0" fontId="4" fillId="0" borderId="35" xfId="0" applyFont="1" applyFill="1" applyBorder="1" applyAlignment="1">
      <alignment horizontal="center" vertical="center"/>
    </xf>
    <xf numFmtId="0" fontId="4" fillId="0" borderId="34" xfId="0" applyFont="1" applyFill="1" applyBorder="1" applyAlignment="1">
      <alignment horizontal="center" vertical="center"/>
    </xf>
    <xf numFmtId="0" fontId="4" fillId="0" borderId="33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top"/>
    </xf>
    <xf numFmtId="0" fontId="4" fillId="0" borderId="29" xfId="0" applyFont="1" applyBorder="1"/>
    <xf numFmtId="0" fontId="11" fillId="0" borderId="26" xfId="0" applyFont="1" applyFill="1" applyBorder="1" applyAlignment="1">
      <alignment horizontal="center" vertical="center"/>
    </xf>
    <xf numFmtId="0" fontId="11" fillId="0" borderId="22" xfId="0" applyFont="1" applyFill="1" applyBorder="1" applyAlignment="1">
      <alignment horizontal="center" vertical="center"/>
    </xf>
    <xf numFmtId="0" fontId="11" fillId="0" borderId="27" xfId="0" applyFont="1" applyFill="1" applyBorder="1" applyAlignment="1">
      <alignment horizontal="center" vertical="center"/>
    </xf>
    <xf numFmtId="0" fontId="11" fillId="0" borderId="21" xfId="0" applyFont="1" applyFill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 applyBorder="1" applyAlignment="1">
      <alignment horizontal="center" vertical="top"/>
    </xf>
    <xf numFmtId="0" fontId="4" fillId="0" borderId="21" xfId="0" applyFont="1" applyFill="1" applyBorder="1" applyAlignment="1">
      <alignment horizontal="center" vertical="center"/>
    </xf>
    <xf numFmtId="0" fontId="4" fillId="0" borderId="26" xfId="0" applyFont="1" applyFill="1" applyBorder="1" applyAlignment="1">
      <alignment horizontal="center" vertical="center"/>
    </xf>
    <xf numFmtId="0" fontId="4" fillId="0" borderId="22" xfId="0" applyFont="1" applyFill="1" applyBorder="1" applyAlignment="1">
      <alignment horizontal="center" vertical="center"/>
    </xf>
    <xf numFmtId="0" fontId="4" fillId="0" borderId="27" xfId="0" applyFont="1" applyFill="1" applyBorder="1" applyAlignment="1">
      <alignment horizontal="center" vertical="center"/>
    </xf>
    <xf numFmtId="0" fontId="4" fillId="0" borderId="1" xfId="0" applyFont="1" applyFill="1" applyBorder="1"/>
    <xf numFmtId="0" fontId="4" fillId="0" borderId="37" xfId="0" applyFont="1" applyFill="1" applyBorder="1" applyAlignment="1">
      <alignment horizontal="center" vertical="center"/>
    </xf>
    <xf numFmtId="0" fontId="4" fillId="0" borderId="38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31" xfId="0" applyFont="1" applyFill="1" applyBorder="1"/>
    <xf numFmtId="0" fontId="4" fillId="0" borderId="36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15" xfId="0" applyFont="1" applyFill="1" applyBorder="1" applyAlignment="1">
      <alignment horizontal="left" vertical="top"/>
    </xf>
    <xf numFmtId="0" fontId="8" fillId="0" borderId="0" xfId="0" applyFont="1"/>
    <xf numFmtId="0" fontId="8" fillId="0" borderId="18" xfId="0" applyFont="1" applyFill="1" applyBorder="1" applyAlignment="1">
      <alignment horizontal="center" vertical="center"/>
    </xf>
    <xf numFmtId="0" fontId="8" fillId="0" borderId="19" xfId="0" applyFont="1" applyFill="1" applyBorder="1" applyAlignment="1">
      <alignment horizontal="center" vertical="center"/>
    </xf>
    <xf numFmtId="0" fontId="8" fillId="0" borderId="17" xfId="0" applyFont="1" applyFill="1" applyBorder="1" applyAlignment="1">
      <alignment horizontal="center" vertical="center"/>
    </xf>
    <xf numFmtId="0" fontId="8" fillId="0" borderId="28" xfId="0" applyFont="1" applyFill="1" applyBorder="1" applyAlignment="1">
      <alignment horizontal="center" vertical="center"/>
    </xf>
    <xf numFmtId="0" fontId="8" fillId="0" borderId="25" xfId="0" applyFont="1" applyFill="1" applyBorder="1" applyAlignment="1">
      <alignment horizontal="center" vertical="center"/>
    </xf>
    <xf numFmtId="0" fontId="8" fillId="0" borderId="24" xfId="0" applyFont="1" applyFill="1" applyBorder="1" applyAlignment="1">
      <alignment horizontal="center" vertical="center"/>
    </xf>
    <xf numFmtId="0" fontId="10" fillId="0" borderId="0" xfId="0" applyFont="1" applyFill="1" applyBorder="1"/>
    <xf numFmtId="0" fontId="10" fillId="0" borderId="0" xfId="0" applyFont="1" applyBorder="1" applyAlignment="1">
      <alignment horizontal="center" vertical="top"/>
    </xf>
    <xf numFmtId="0" fontId="0" fillId="0" borderId="61" xfId="0" applyFill="1" applyBorder="1" applyAlignment="1">
      <alignment vertical="top" wrapText="1"/>
    </xf>
    <xf numFmtId="1" fontId="0" fillId="8" borderId="54" xfId="0" applyNumberFormat="1" applyFill="1" applyBorder="1" applyAlignment="1">
      <alignment horizontal="center" vertical="top" wrapText="1"/>
    </xf>
    <xf numFmtId="0" fontId="0" fillId="0" borderId="47" xfId="0" applyBorder="1" applyAlignment="1">
      <alignment horizontal="center"/>
    </xf>
    <xf numFmtId="1" fontId="0" fillId="0" borderId="29" xfId="0" applyNumberFormat="1" applyBorder="1" applyAlignment="1">
      <alignment horizontal="center"/>
    </xf>
    <xf numFmtId="0" fontId="0" fillId="0" borderId="29" xfId="0" applyBorder="1" applyAlignment="1">
      <alignment horizontal="center"/>
    </xf>
    <xf numFmtId="1" fontId="0" fillId="0" borderId="6" xfId="0" applyNumberFormat="1" applyBorder="1" applyAlignment="1">
      <alignment horizontal="center"/>
    </xf>
    <xf numFmtId="1" fontId="0" fillId="0" borderId="54" xfId="0" applyNumberFormat="1" applyBorder="1" applyAlignment="1">
      <alignment horizontal="center"/>
    </xf>
    <xf numFmtId="1" fontId="0" fillId="0" borderId="50" xfId="0" applyNumberFormat="1" applyFill="1" applyBorder="1" applyAlignment="1">
      <alignment horizontal="center"/>
    </xf>
    <xf numFmtId="1" fontId="0" fillId="0" borderId="62" xfId="0" applyNumberFormat="1" applyFill="1" applyBorder="1" applyAlignment="1">
      <alignment horizontal="center"/>
    </xf>
    <xf numFmtId="1" fontId="0" fillId="0" borderId="46" xfId="0" applyNumberFormat="1" applyFill="1" applyBorder="1" applyAlignment="1">
      <alignment horizontal="center"/>
    </xf>
    <xf numFmtId="164" fontId="0" fillId="0" borderId="0" xfId="0" applyNumberFormat="1" applyFill="1"/>
    <xf numFmtId="0" fontId="0" fillId="0" borderId="39" xfId="0" applyBorder="1" applyAlignment="1">
      <alignment horizontal="center" vertical="top" wrapText="1"/>
    </xf>
    <xf numFmtId="1" fontId="0" fillId="8" borderId="1" xfId="0" applyNumberFormat="1" applyFill="1" applyBorder="1" applyAlignment="1">
      <alignment horizontal="center"/>
    </xf>
    <xf numFmtId="1" fontId="0" fillId="8" borderId="30" xfId="0" applyNumberFormat="1" applyFill="1" applyBorder="1" applyAlignment="1">
      <alignment horizontal="center"/>
    </xf>
    <xf numFmtId="1" fontId="0" fillId="8" borderId="31" xfId="0" applyNumberFormat="1" applyFill="1" applyBorder="1" applyAlignment="1">
      <alignment horizontal="center"/>
    </xf>
    <xf numFmtId="0" fontId="0" fillId="8" borderId="16" xfId="0" applyFill="1" applyBorder="1" applyAlignment="1">
      <alignment horizontal="center" vertical="top" wrapText="1"/>
    </xf>
    <xf numFmtId="0" fontId="0" fillId="0" borderId="0" xfId="0" applyFill="1" applyBorder="1" applyAlignment="1">
      <alignment vertical="top" wrapText="1"/>
    </xf>
    <xf numFmtId="0" fontId="0" fillId="0" borderId="16" xfId="0" applyBorder="1" applyAlignment="1">
      <alignment horizontal="center" vertical="top" wrapText="1"/>
    </xf>
    <xf numFmtId="0" fontId="0" fillId="0" borderId="1" xfId="0" applyBorder="1"/>
    <xf numFmtId="0" fontId="0" fillId="0" borderId="30" xfId="0" applyBorder="1"/>
    <xf numFmtId="0" fontId="0" fillId="0" borderId="31" xfId="0" applyBorder="1"/>
    <xf numFmtId="1" fontId="7" fillId="0" borderId="20" xfId="0" applyNumberFormat="1" applyFont="1" applyFill="1" applyBorder="1" applyAlignment="1">
      <alignment horizontal="center" vertical="top"/>
    </xf>
    <xf numFmtId="1" fontId="7" fillId="0" borderId="20" xfId="0" applyNumberFormat="1" applyFont="1" applyBorder="1" applyAlignment="1">
      <alignment horizontal="center" vertical="top"/>
    </xf>
    <xf numFmtId="0" fontId="7" fillId="0" borderId="40" xfId="0" applyFont="1" applyBorder="1" applyAlignment="1">
      <alignment horizontal="center" vertical="top"/>
    </xf>
    <xf numFmtId="0" fontId="2" fillId="0" borderId="0" xfId="0" applyFont="1" applyFill="1" applyBorder="1" applyAlignment="1">
      <alignment vertical="top"/>
    </xf>
    <xf numFmtId="0" fontId="4" fillId="2" borderId="15" xfId="0" applyFont="1" applyFill="1" applyBorder="1"/>
    <xf numFmtId="0" fontId="3" fillId="0" borderId="41" xfId="0" applyFont="1" applyFill="1" applyBorder="1" applyAlignment="1">
      <alignment horizontal="center" vertical="top"/>
    </xf>
    <xf numFmtId="0" fontId="3" fillId="5" borderId="58" xfId="0" applyFont="1" applyFill="1" applyBorder="1" applyAlignment="1">
      <alignment horizontal="center" vertical="top"/>
    </xf>
    <xf numFmtId="0" fontId="3" fillId="5" borderId="60" xfId="0" applyFont="1" applyFill="1" applyBorder="1" applyAlignment="1">
      <alignment horizontal="center" vertical="center"/>
    </xf>
    <xf numFmtId="0" fontId="0" fillId="0" borderId="4" xfId="0" applyBorder="1"/>
    <xf numFmtId="0" fontId="3" fillId="0" borderId="59" xfId="0" applyFont="1" applyFill="1" applyBorder="1" applyAlignment="1">
      <alignment horizontal="center" vertical="center"/>
    </xf>
    <xf numFmtId="0" fontId="4" fillId="4" borderId="17" xfId="0" applyFont="1" applyFill="1" applyBorder="1" applyAlignment="1">
      <alignment horizontal="center" vertical="center"/>
    </xf>
    <xf numFmtId="0" fontId="4" fillId="4" borderId="18" xfId="0" applyFont="1" applyFill="1" applyBorder="1" applyAlignment="1">
      <alignment horizontal="center" vertical="center"/>
    </xf>
    <xf numFmtId="0" fontId="4" fillId="4" borderId="19" xfId="0" applyFont="1" applyFill="1" applyBorder="1" applyAlignment="1">
      <alignment horizontal="center" vertical="center"/>
    </xf>
    <xf numFmtId="0" fontId="4" fillId="2" borderId="0" xfId="0" applyFont="1" applyFill="1" applyBorder="1"/>
    <xf numFmtId="0" fontId="9" fillId="4" borderId="21" xfId="0" applyFont="1" applyFill="1" applyBorder="1" applyAlignment="1">
      <alignment horizontal="center" vertical="center"/>
    </xf>
    <xf numFmtId="0" fontId="9" fillId="4" borderId="22" xfId="0" applyFont="1" applyFill="1" applyBorder="1" applyAlignment="1">
      <alignment horizontal="center" vertical="center"/>
    </xf>
    <xf numFmtId="0" fontId="9" fillId="4" borderId="23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3" fillId="0" borderId="66" xfId="0" applyFont="1" applyFill="1" applyBorder="1" applyAlignment="1">
      <alignment horizontal="center" vertical="top"/>
    </xf>
    <xf numFmtId="0" fontId="3" fillId="0" borderId="68" xfId="0" applyFont="1" applyFill="1" applyBorder="1" applyAlignment="1">
      <alignment horizontal="center" vertical="top"/>
    </xf>
    <xf numFmtId="0" fontId="3" fillId="0" borderId="67" xfId="0" applyFont="1" applyBorder="1" applyAlignment="1">
      <alignment horizontal="center" vertical="top"/>
    </xf>
    <xf numFmtId="0" fontId="4" fillId="10" borderId="17" xfId="0" applyFont="1" applyFill="1" applyBorder="1" applyAlignment="1">
      <alignment horizontal="center" vertical="center"/>
    </xf>
    <xf numFmtId="0" fontId="4" fillId="10" borderId="18" xfId="0" applyFont="1" applyFill="1" applyBorder="1" applyAlignment="1">
      <alignment horizontal="center" vertical="center"/>
    </xf>
    <xf numFmtId="0" fontId="4" fillId="10" borderId="19" xfId="0" applyFont="1" applyFill="1" applyBorder="1" applyAlignment="1">
      <alignment horizontal="center" vertical="center"/>
    </xf>
    <xf numFmtId="0" fontId="9" fillId="10" borderId="21" xfId="0" applyFont="1" applyFill="1" applyBorder="1" applyAlignment="1">
      <alignment horizontal="center" vertical="center"/>
    </xf>
    <xf numFmtId="0" fontId="9" fillId="10" borderId="22" xfId="0" applyFont="1" applyFill="1" applyBorder="1" applyAlignment="1">
      <alignment horizontal="center" vertical="center"/>
    </xf>
    <xf numFmtId="0" fontId="9" fillId="10" borderId="23" xfId="0" applyFont="1" applyFill="1" applyBorder="1" applyAlignment="1">
      <alignment horizontal="center" vertical="center"/>
    </xf>
    <xf numFmtId="2" fontId="0" fillId="0" borderId="0" xfId="0" applyNumberFormat="1"/>
    <xf numFmtId="0" fontId="4" fillId="0" borderId="64" xfId="0" applyFont="1" applyFill="1" applyBorder="1" applyAlignment="1">
      <alignment horizontal="center" vertical="center"/>
    </xf>
    <xf numFmtId="0" fontId="4" fillId="0" borderId="65" xfId="0" applyFont="1" applyFill="1" applyBorder="1" applyAlignment="1">
      <alignment horizontal="center" vertical="center"/>
    </xf>
    <xf numFmtId="0" fontId="4" fillId="0" borderId="63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top"/>
    </xf>
    <xf numFmtId="0" fontId="11" fillId="0" borderId="33" xfId="0" applyFont="1" applyFill="1" applyBorder="1" applyAlignment="1">
      <alignment horizontal="center" vertical="center"/>
    </xf>
    <xf numFmtId="0" fontId="11" fillId="0" borderId="69" xfId="0" applyFont="1" applyFill="1" applyBorder="1" applyAlignment="1">
      <alignment horizontal="center" vertical="center"/>
    </xf>
    <xf numFmtId="0" fontId="11" fillId="0" borderId="34" xfId="0" applyFont="1" applyFill="1" applyBorder="1" applyAlignment="1">
      <alignment horizontal="center" vertical="center"/>
    </xf>
    <xf numFmtId="2" fontId="0" fillId="0" borderId="0" xfId="0" applyNumberFormat="1" applyAlignment="1">
      <alignment horizontal="center" vertical="top" wrapText="1"/>
    </xf>
    <xf numFmtId="0" fontId="0" fillId="8" borderId="55" xfId="0" applyNumberFormat="1" applyFill="1" applyBorder="1" applyAlignment="1">
      <alignment horizontal="center"/>
    </xf>
    <xf numFmtId="0" fontId="0" fillId="0" borderId="34" xfId="0" applyFill="1" applyBorder="1"/>
    <xf numFmtId="1" fontId="0" fillId="8" borderId="48" xfId="0" applyNumberFormat="1" applyFill="1" applyBorder="1" applyAlignment="1">
      <alignment horizontal="center"/>
    </xf>
    <xf numFmtId="0" fontId="8" fillId="0" borderId="26" xfId="0" applyFont="1" applyFill="1" applyBorder="1" applyAlignment="1">
      <alignment horizontal="center" vertical="center"/>
    </xf>
    <xf numFmtId="0" fontId="8" fillId="0" borderId="21" xfId="0" applyFont="1" applyFill="1" applyBorder="1" applyAlignment="1">
      <alignment horizontal="center" vertical="center"/>
    </xf>
    <xf numFmtId="0" fontId="8" fillId="0" borderId="22" xfId="0" applyFont="1" applyFill="1" applyBorder="1" applyAlignment="1">
      <alignment horizontal="center" vertical="center"/>
    </xf>
    <xf numFmtId="0" fontId="8" fillId="0" borderId="27" xfId="0" applyFont="1" applyFill="1" applyBorder="1" applyAlignment="1">
      <alignment horizontal="center" vertical="center"/>
    </xf>
    <xf numFmtId="0" fontId="4" fillId="0" borderId="29" xfId="0" applyFont="1" applyFill="1" applyBorder="1"/>
    <xf numFmtId="0" fontId="4" fillId="0" borderId="29" xfId="0" applyFont="1" applyFill="1" applyBorder="1" applyAlignment="1">
      <alignment horizontal="left" vertical="top"/>
    </xf>
    <xf numFmtId="0" fontId="10" fillId="0" borderId="52" xfId="0" applyFont="1" applyFill="1" applyBorder="1" applyAlignment="1">
      <alignment horizontal="center" vertical="top"/>
    </xf>
    <xf numFmtId="0" fontId="12" fillId="6" borderId="70" xfId="0" applyFont="1" applyFill="1" applyBorder="1" applyAlignment="1">
      <alignment horizontal="center"/>
    </xf>
    <xf numFmtId="0" fontId="0" fillId="6" borderId="71" xfId="0" applyFill="1" applyBorder="1" applyAlignment="1">
      <alignment horizontal="center" vertical="center"/>
    </xf>
    <xf numFmtId="14" fontId="0" fillId="6" borderId="71" xfId="0" applyNumberFormat="1" applyFill="1" applyBorder="1" applyAlignment="1">
      <alignment horizontal="center" vertical="center"/>
    </xf>
    <xf numFmtId="0" fontId="14" fillId="6" borderId="73" xfId="0" applyFont="1" applyFill="1" applyBorder="1" applyAlignment="1">
      <alignment horizontal="center" vertical="center"/>
    </xf>
    <xf numFmtId="0" fontId="12" fillId="11" borderId="74" xfId="0" applyFont="1" applyFill="1" applyBorder="1" applyAlignment="1">
      <alignment horizontal="center"/>
    </xf>
    <xf numFmtId="0" fontId="0" fillId="11" borderId="73" xfId="0" applyFill="1" applyBorder="1" applyAlignment="1">
      <alignment horizontal="center" vertical="center"/>
    </xf>
    <xf numFmtId="0" fontId="14" fillId="11" borderId="73" xfId="0" applyFont="1" applyFill="1" applyBorder="1" applyAlignment="1">
      <alignment horizontal="center" vertical="center"/>
    </xf>
    <xf numFmtId="0" fontId="14" fillId="11" borderId="74" xfId="0" applyFont="1" applyFill="1" applyBorder="1" applyAlignment="1">
      <alignment horizontal="center" vertical="center"/>
    </xf>
    <xf numFmtId="14" fontId="15" fillId="11" borderId="76" xfId="0" applyNumberFormat="1" applyFont="1" applyFill="1" applyBorder="1" applyAlignment="1">
      <alignment horizontal="center" vertical="center"/>
    </xf>
    <xf numFmtId="0" fontId="14" fillId="6" borderId="71" xfId="0" applyFont="1" applyFill="1" applyBorder="1" applyAlignment="1">
      <alignment horizontal="center" vertical="center"/>
    </xf>
    <xf numFmtId="0" fontId="14" fillId="6" borderId="79" xfId="0" applyFont="1" applyFill="1" applyBorder="1" applyAlignment="1">
      <alignment horizontal="center" vertical="center"/>
    </xf>
    <xf numFmtId="0" fontId="14" fillId="6" borderId="81" xfId="0" applyFont="1" applyFill="1" applyBorder="1" applyAlignment="1">
      <alignment horizontal="center" vertical="center"/>
    </xf>
    <xf numFmtId="0" fontId="12" fillId="11" borderId="70" xfId="0" applyFont="1" applyFill="1" applyBorder="1" applyAlignment="1">
      <alignment horizontal="center"/>
    </xf>
    <xf numFmtId="0" fontId="14" fillId="11" borderId="84" xfId="0" applyFont="1" applyFill="1" applyBorder="1" applyAlignment="1">
      <alignment horizontal="center" vertical="center"/>
    </xf>
    <xf numFmtId="0" fontId="14" fillId="11" borderId="79" xfId="0" applyFont="1" applyFill="1" applyBorder="1" applyAlignment="1">
      <alignment horizontal="center" vertical="center"/>
    </xf>
    <xf numFmtId="0" fontId="14" fillId="11" borderId="83" xfId="0" applyFont="1" applyFill="1" applyBorder="1" applyAlignment="1">
      <alignment horizontal="center" vertical="center"/>
    </xf>
    <xf numFmtId="0" fontId="14" fillId="6" borderId="75" xfId="0" applyFont="1" applyFill="1" applyBorder="1" applyAlignment="1">
      <alignment horizontal="center" vertical="center"/>
    </xf>
    <xf numFmtId="14" fontId="0" fillId="6" borderId="75" xfId="0" applyNumberFormat="1" applyFill="1" applyBorder="1" applyAlignment="1">
      <alignment horizontal="center"/>
    </xf>
    <xf numFmtId="0" fontId="12" fillId="6" borderId="72" xfId="0" applyFont="1" applyFill="1" applyBorder="1" applyAlignment="1">
      <alignment horizontal="center"/>
    </xf>
    <xf numFmtId="0" fontId="14" fillId="6" borderId="83" xfId="0" applyFont="1" applyFill="1" applyBorder="1" applyAlignment="1">
      <alignment horizontal="center" vertical="center"/>
    </xf>
    <xf numFmtId="0" fontId="14" fillId="11" borderId="71" xfId="0" applyFont="1" applyFill="1" applyBorder="1" applyAlignment="1">
      <alignment horizontal="center" vertical="center"/>
    </xf>
    <xf numFmtId="14" fontId="0" fillId="11" borderId="71" xfId="0" applyNumberFormat="1" applyFill="1" applyBorder="1" applyAlignment="1">
      <alignment horizontal="center"/>
    </xf>
    <xf numFmtId="14" fontId="0" fillId="11" borderId="71" xfId="0" applyNumberFormat="1" applyFill="1" applyBorder="1" applyAlignment="1">
      <alignment horizontal="center" vertical="center"/>
    </xf>
    <xf numFmtId="0" fontId="13" fillId="11" borderId="76" xfId="0" applyFont="1" applyFill="1" applyBorder="1" applyAlignment="1">
      <alignment horizontal="center"/>
    </xf>
    <xf numFmtId="14" fontId="0" fillId="6" borderId="71" xfId="0" applyNumberFormat="1" applyFill="1" applyBorder="1" applyAlignment="1">
      <alignment horizontal="center"/>
    </xf>
    <xf numFmtId="14" fontId="0" fillId="6" borderId="70" xfId="0" applyNumberFormat="1" applyFill="1" applyBorder="1" applyAlignment="1">
      <alignment horizontal="center"/>
    </xf>
    <xf numFmtId="14" fontId="0" fillId="6" borderId="74" xfId="0" applyNumberFormat="1" applyFill="1" applyBorder="1" applyAlignment="1">
      <alignment horizontal="center"/>
    </xf>
    <xf numFmtId="14" fontId="0" fillId="6" borderId="83" xfId="0" applyNumberFormat="1" applyFill="1" applyBorder="1" applyAlignment="1">
      <alignment horizontal="center"/>
    </xf>
    <xf numFmtId="0" fontId="14" fillId="6" borderId="74" xfId="0" applyFont="1" applyFill="1" applyBorder="1" applyAlignment="1">
      <alignment horizontal="center" vertical="center"/>
    </xf>
    <xf numFmtId="0" fontId="14" fillId="11" borderId="70" xfId="0" applyFont="1" applyFill="1" applyBorder="1" applyAlignment="1">
      <alignment horizontal="center" vertical="center"/>
    </xf>
    <xf numFmtId="0" fontId="12" fillId="11" borderId="72" xfId="0" applyFont="1" applyFill="1" applyBorder="1" applyAlignment="1">
      <alignment vertical="center"/>
    </xf>
    <xf numFmtId="0" fontId="12" fillId="11" borderId="76" xfId="0" applyFont="1" applyFill="1" applyBorder="1" applyAlignment="1">
      <alignment vertical="center"/>
    </xf>
    <xf numFmtId="14" fontId="0" fillId="11" borderId="74" xfId="0" applyNumberFormat="1" applyFill="1" applyBorder="1" applyAlignment="1">
      <alignment horizontal="center" vertical="center"/>
    </xf>
    <xf numFmtId="14" fontId="0" fillId="6" borderId="89" xfId="0" applyNumberFormat="1" applyFill="1" applyBorder="1" applyAlignment="1">
      <alignment horizontal="center"/>
    </xf>
    <xf numFmtId="14" fontId="0" fillId="6" borderId="88" xfId="0" applyNumberFormat="1" applyFill="1" applyBorder="1" applyAlignment="1">
      <alignment horizontal="center"/>
    </xf>
    <xf numFmtId="14" fontId="0" fillId="11" borderId="83" xfId="0" applyNumberFormat="1" applyFill="1" applyBorder="1" applyAlignment="1">
      <alignment horizontal="center"/>
    </xf>
    <xf numFmtId="0" fontId="0" fillId="11" borderId="91" xfId="0" applyFill="1" applyBorder="1"/>
    <xf numFmtId="0" fontId="12" fillId="11" borderId="0" xfId="0" applyFont="1" applyFill="1" applyBorder="1" applyAlignment="1">
      <alignment horizontal="center" vertical="center" wrapText="1"/>
    </xf>
    <xf numFmtId="0" fontId="14" fillId="11" borderId="0" xfId="0" applyFont="1" applyFill="1" applyBorder="1" applyAlignment="1">
      <alignment horizontal="center" vertical="center"/>
    </xf>
    <xf numFmtId="14" fontId="0" fillId="11" borderId="0" xfId="0" applyNumberFormat="1" applyFill="1" applyBorder="1" applyAlignment="1">
      <alignment horizontal="center"/>
    </xf>
    <xf numFmtId="14" fontId="1" fillId="11" borderId="0" xfId="0" applyNumberFormat="1" applyFont="1" applyFill="1" applyBorder="1" applyAlignment="1">
      <alignment horizontal="center" vertical="center"/>
    </xf>
    <xf numFmtId="14" fontId="15" fillId="11" borderId="0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/>
    <xf numFmtId="0" fontId="0" fillId="11" borderId="0" xfId="0" applyFill="1"/>
    <xf numFmtId="0" fontId="0" fillId="6" borderId="93" xfId="0" applyNumberFormat="1" applyFill="1" applyBorder="1" applyAlignment="1">
      <alignment horizontal="center"/>
    </xf>
    <xf numFmtId="9" fontId="0" fillId="0" borderId="15" xfId="0" applyNumberFormat="1" applyBorder="1"/>
    <xf numFmtId="0" fontId="4" fillId="0" borderId="36" xfId="0" applyFont="1" applyFill="1" applyBorder="1" applyAlignment="1">
      <alignment horizontal="center"/>
    </xf>
    <xf numFmtId="0" fontId="4" fillId="0" borderId="12" xfId="0" applyFont="1" applyFill="1" applyBorder="1" applyAlignment="1">
      <alignment horizontal="center"/>
    </xf>
    <xf numFmtId="0" fontId="4" fillId="0" borderId="13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166" fontId="8" fillId="0" borderId="0" xfId="0" applyNumberFormat="1" applyFont="1" applyFill="1" applyBorder="1" applyAlignment="1">
      <alignment horizontal="center"/>
    </xf>
    <xf numFmtId="16" fontId="4" fillId="0" borderId="0" xfId="0" applyNumberFormat="1" applyFont="1" applyAlignment="1">
      <alignment horizontal="center" vertical="center"/>
    </xf>
    <xf numFmtId="0" fontId="18" fillId="0" borderId="21" xfId="0" applyFont="1" applyFill="1" applyBorder="1" applyAlignment="1">
      <alignment horizontal="center" vertical="center"/>
    </xf>
    <xf numFmtId="0" fontId="18" fillId="0" borderId="22" xfId="0" applyFont="1" applyFill="1" applyBorder="1" applyAlignment="1">
      <alignment horizontal="center" vertical="center"/>
    </xf>
    <xf numFmtId="0" fontId="18" fillId="0" borderId="23" xfId="0" applyFont="1" applyFill="1" applyBorder="1" applyAlignment="1">
      <alignment horizontal="center" vertical="center"/>
    </xf>
    <xf numFmtId="0" fontId="18" fillId="0" borderId="26" xfId="0" applyFont="1" applyFill="1" applyBorder="1" applyAlignment="1">
      <alignment horizontal="center" vertical="center"/>
    </xf>
    <xf numFmtId="0" fontId="18" fillId="0" borderId="27" xfId="0" applyFont="1" applyFill="1" applyBorder="1" applyAlignment="1">
      <alignment horizontal="center" vertical="center"/>
    </xf>
    <xf numFmtId="0" fontId="0" fillId="0" borderId="21" xfId="0" applyFont="1" applyFill="1" applyBorder="1" applyAlignment="1">
      <alignment horizontal="center" vertical="center"/>
    </xf>
    <xf numFmtId="0" fontId="0" fillId="0" borderId="26" xfId="0" applyFont="1" applyFill="1" applyBorder="1" applyAlignment="1">
      <alignment horizontal="center" vertical="center"/>
    </xf>
    <xf numFmtId="0" fontId="0" fillId="0" borderId="27" xfId="0" applyFont="1" applyFill="1" applyBorder="1" applyAlignment="1">
      <alignment horizontal="center" vertical="center"/>
    </xf>
    <xf numFmtId="0" fontId="0" fillId="0" borderId="22" xfId="0" applyFont="1" applyFill="1" applyBorder="1" applyAlignment="1">
      <alignment horizontal="center" vertical="center"/>
    </xf>
    <xf numFmtId="0" fontId="0" fillId="0" borderId="33" xfId="0" applyFont="1" applyFill="1" applyBorder="1" applyAlignment="1">
      <alignment horizontal="center" vertical="center"/>
    </xf>
    <xf numFmtId="0" fontId="0" fillId="0" borderId="35" xfId="0" applyFont="1" applyFill="1" applyBorder="1" applyAlignment="1">
      <alignment horizontal="center" vertical="center"/>
    </xf>
    <xf numFmtId="0" fontId="0" fillId="0" borderId="34" xfId="0" applyFont="1" applyFill="1" applyBorder="1" applyAlignment="1">
      <alignment horizontal="center" vertical="center"/>
    </xf>
    <xf numFmtId="0" fontId="0" fillId="0" borderId="33" xfId="0" applyFont="1" applyFill="1" applyBorder="1" applyAlignment="1">
      <alignment horizontal="left" vertical="center"/>
    </xf>
    <xf numFmtId="0" fontId="0" fillId="0" borderId="69" xfId="0" applyFont="1" applyFill="1" applyBorder="1" applyAlignment="1">
      <alignment horizontal="center" vertical="center"/>
    </xf>
    <xf numFmtId="0" fontId="0" fillId="0" borderId="21" xfId="0" applyFont="1" applyFill="1" applyBorder="1" applyAlignment="1">
      <alignment horizontal="left" vertical="center"/>
    </xf>
    <xf numFmtId="0" fontId="2" fillId="0" borderId="17" xfId="0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2" fillId="0" borderId="24" xfId="0" applyFont="1" applyFill="1" applyBorder="1" applyAlignment="1">
      <alignment horizontal="center" vertical="center"/>
    </xf>
    <xf numFmtId="0" fontId="2" fillId="0" borderId="25" xfId="0" applyFont="1" applyFill="1" applyBorder="1" applyAlignment="1">
      <alignment horizontal="center" vertical="center"/>
    </xf>
    <xf numFmtId="0" fontId="2" fillId="0" borderId="28" xfId="0" applyFont="1" applyFill="1" applyBorder="1" applyAlignment="1">
      <alignment horizontal="center" vertical="center"/>
    </xf>
    <xf numFmtId="0" fontId="2" fillId="0" borderId="33" xfId="0" applyFont="1" applyFill="1" applyBorder="1" applyAlignment="1">
      <alignment horizontal="center" vertical="center"/>
    </xf>
    <xf numFmtId="0" fontId="2" fillId="0" borderId="35" xfId="0" applyFont="1" applyFill="1" applyBorder="1" applyAlignment="1">
      <alignment horizontal="center" vertical="center"/>
    </xf>
    <xf numFmtId="0" fontId="2" fillId="0" borderId="34" xfId="0" applyFont="1" applyFill="1" applyBorder="1" applyAlignment="1">
      <alignment horizontal="center" vertical="center"/>
    </xf>
    <xf numFmtId="0" fontId="2" fillId="0" borderId="24" xfId="0" applyFont="1" applyFill="1" applyBorder="1" applyAlignment="1">
      <alignment horizontal="left" vertical="center"/>
    </xf>
    <xf numFmtId="0" fontId="2" fillId="0" borderId="64" xfId="0" applyFont="1" applyFill="1" applyBorder="1" applyAlignment="1">
      <alignment horizontal="center" vertical="center"/>
    </xf>
    <xf numFmtId="0" fontId="2" fillId="0" borderId="65" xfId="0" applyFont="1" applyFill="1" applyBorder="1" applyAlignment="1">
      <alignment horizontal="center" vertical="center"/>
    </xf>
    <xf numFmtId="0" fontId="2" fillId="0" borderId="63" xfId="0" applyFont="1" applyFill="1" applyBorder="1" applyAlignment="1">
      <alignment horizontal="center" vertical="center"/>
    </xf>
    <xf numFmtId="0" fontId="20" fillId="2" borderId="16" xfId="0" applyFont="1" applyFill="1" applyBorder="1" applyAlignment="1">
      <alignment horizontal="center" vertical="top" wrapText="1"/>
    </xf>
    <xf numFmtId="0" fontId="20" fillId="2" borderId="20" xfId="0" applyFont="1" applyFill="1" applyBorder="1" applyAlignment="1">
      <alignment horizontal="center" vertical="top" wrapText="1"/>
    </xf>
    <xf numFmtId="0" fontId="20" fillId="2" borderId="14" xfId="0" applyFont="1" applyFill="1" applyBorder="1" applyAlignment="1">
      <alignment horizontal="center" vertical="top" wrapText="1"/>
    </xf>
    <xf numFmtId="0" fontId="21" fillId="2" borderId="20" xfId="0" applyFont="1" applyFill="1" applyBorder="1" applyAlignment="1">
      <alignment horizontal="center" vertical="top"/>
    </xf>
    <xf numFmtId="0" fontId="20" fillId="2" borderId="14" xfId="0" applyFont="1" applyFill="1" applyBorder="1" applyAlignment="1">
      <alignment horizontal="center" vertical="top"/>
    </xf>
    <xf numFmtId="0" fontId="21" fillId="2" borderId="20" xfId="0" applyFont="1" applyFill="1" applyBorder="1" applyAlignment="1">
      <alignment horizontal="center" vertical="top" wrapText="1"/>
    </xf>
    <xf numFmtId="0" fontId="21" fillId="2" borderId="14" xfId="0" applyFont="1" applyFill="1" applyBorder="1" applyAlignment="1">
      <alignment horizontal="center" vertical="top" wrapText="1"/>
    </xf>
    <xf numFmtId="0" fontId="21" fillId="2" borderId="14" xfId="0" applyFont="1" applyFill="1" applyBorder="1" applyAlignment="1">
      <alignment horizontal="center" vertical="top"/>
    </xf>
    <xf numFmtId="0" fontId="20" fillId="2" borderId="1" xfId="0" applyFont="1" applyFill="1" applyBorder="1"/>
    <xf numFmtId="0" fontId="20" fillId="2" borderId="30" xfId="0" applyFont="1" applyFill="1" applyBorder="1"/>
    <xf numFmtId="0" fontId="20" fillId="2" borderId="31" xfId="0" applyFont="1" applyFill="1" applyBorder="1"/>
    <xf numFmtId="0" fontId="22" fillId="0" borderId="15" xfId="0" applyFont="1" applyFill="1" applyBorder="1"/>
    <xf numFmtId="0" fontId="10" fillId="0" borderId="52" xfId="0" applyFont="1" applyBorder="1" applyAlignment="1">
      <alignment horizontal="center" vertical="top"/>
    </xf>
    <xf numFmtId="0" fontId="20" fillId="0" borderId="95" xfId="0" applyFont="1" applyFill="1" applyBorder="1" applyAlignment="1">
      <alignment horizontal="center" vertical="top"/>
    </xf>
    <xf numFmtId="0" fontId="20" fillId="0" borderId="96" xfId="0" applyFont="1" applyFill="1" applyBorder="1" applyAlignment="1">
      <alignment horizontal="center" vertical="top"/>
    </xf>
    <xf numFmtId="0" fontId="20" fillId="0" borderId="98" xfId="0" applyFont="1" applyFill="1" applyBorder="1" applyAlignment="1">
      <alignment horizontal="center" vertical="top"/>
    </xf>
    <xf numFmtId="0" fontId="20" fillId="0" borderId="99" xfId="0" applyFont="1" applyFill="1" applyBorder="1" applyAlignment="1">
      <alignment horizontal="center" vertical="top"/>
    </xf>
    <xf numFmtId="0" fontId="20" fillId="0" borderId="101" xfId="0" applyFont="1" applyFill="1" applyBorder="1" applyAlignment="1">
      <alignment horizontal="center" vertical="top"/>
    </xf>
    <xf numFmtId="0" fontId="20" fillId="0" borderId="102" xfId="0" applyFont="1" applyFill="1" applyBorder="1" applyAlignment="1">
      <alignment horizontal="center" vertical="top"/>
    </xf>
    <xf numFmtId="0" fontId="3" fillId="0" borderId="95" xfId="0" applyFont="1" applyFill="1" applyBorder="1" applyAlignment="1">
      <alignment horizontal="center" vertical="top"/>
    </xf>
    <xf numFmtId="0" fontId="3" fillId="0" borderId="96" xfId="0" applyFont="1" applyFill="1" applyBorder="1" applyAlignment="1">
      <alignment horizontal="center" vertical="top"/>
    </xf>
    <xf numFmtId="0" fontId="3" fillId="0" borderId="98" xfId="0" applyFont="1" applyFill="1" applyBorder="1" applyAlignment="1">
      <alignment horizontal="center" vertical="top"/>
    </xf>
    <xf numFmtId="0" fontId="3" fillId="0" borderId="99" xfId="0" applyFont="1" applyFill="1" applyBorder="1" applyAlignment="1">
      <alignment horizontal="center" vertical="center"/>
    </xf>
    <xf numFmtId="0" fontId="0" fillId="0" borderId="98" xfId="0" applyFill="1" applyBorder="1"/>
    <xf numFmtId="0" fontId="0" fillId="0" borderId="99" xfId="0" applyFill="1" applyBorder="1"/>
    <xf numFmtId="0" fontId="3" fillId="0" borderId="98" xfId="0" applyFont="1" applyFill="1" applyBorder="1" applyAlignment="1">
      <alignment horizontal="center" vertical="center"/>
    </xf>
    <xf numFmtId="0" fontId="3" fillId="0" borderId="99" xfId="0" applyFont="1" applyFill="1" applyBorder="1" applyAlignment="1">
      <alignment horizontal="center" vertical="top"/>
    </xf>
    <xf numFmtId="0" fontId="3" fillId="0" borderId="101" xfId="0" applyFont="1" applyFill="1" applyBorder="1" applyAlignment="1">
      <alignment horizontal="center" vertical="top"/>
    </xf>
    <xf numFmtId="0" fontId="3" fillId="0" borderId="102" xfId="0" applyFont="1" applyFill="1" applyBorder="1" applyAlignment="1">
      <alignment horizontal="center" vertical="top"/>
    </xf>
    <xf numFmtId="0" fontId="4" fillId="0" borderId="94" xfId="0" applyFont="1" applyFill="1" applyBorder="1"/>
    <xf numFmtId="0" fontId="4" fillId="0" borderId="97" xfId="0" applyFont="1" applyFill="1" applyBorder="1"/>
    <xf numFmtId="0" fontId="4" fillId="0" borderId="97" xfId="0" applyFont="1" applyFill="1" applyBorder="1" applyAlignment="1">
      <alignment horizontal="left" vertical="top"/>
    </xf>
    <xf numFmtId="0" fontId="4" fillId="0" borderId="100" xfId="0" applyFont="1" applyFill="1" applyBorder="1"/>
    <xf numFmtId="0" fontId="4" fillId="0" borderId="94" xfId="0" applyFont="1" applyBorder="1"/>
    <xf numFmtId="0" fontId="4" fillId="0" borderId="97" xfId="0" applyFont="1" applyBorder="1"/>
    <xf numFmtId="0" fontId="4" fillId="0" borderId="100" xfId="0" applyFont="1" applyBorder="1"/>
    <xf numFmtId="0" fontId="0" fillId="0" borderId="103" xfId="0" applyBorder="1"/>
    <xf numFmtId="0" fontId="0" fillId="0" borderId="98" xfId="0" applyBorder="1"/>
    <xf numFmtId="0" fontId="0" fillId="0" borderId="99" xfId="0" applyBorder="1"/>
    <xf numFmtId="0" fontId="20" fillId="3" borderId="5" xfId="0" applyFont="1" applyFill="1" applyBorder="1" applyAlignment="1">
      <alignment horizontal="center" vertical="center"/>
    </xf>
    <xf numFmtId="0" fontId="20" fillId="3" borderId="4" xfId="0" applyFont="1" applyFill="1" applyBorder="1" applyAlignment="1">
      <alignment horizontal="center" vertical="center"/>
    </xf>
    <xf numFmtId="0" fontId="20" fillId="3" borderId="6" xfId="0" applyFont="1" applyFill="1" applyBorder="1" applyAlignment="1">
      <alignment horizontal="center" vertical="center"/>
    </xf>
    <xf numFmtId="0" fontId="20" fillId="3" borderId="7" xfId="0" applyFont="1" applyFill="1" applyBorder="1" applyAlignment="1">
      <alignment horizontal="center" vertical="center"/>
    </xf>
    <xf numFmtId="0" fontId="4" fillId="0" borderId="105" xfId="0" applyFont="1" applyFill="1" applyBorder="1" applyAlignment="1">
      <alignment horizontal="center" vertical="center"/>
    </xf>
    <xf numFmtId="0" fontId="4" fillId="12" borderId="106" xfId="0" applyFont="1" applyFill="1" applyBorder="1" applyAlignment="1">
      <alignment horizontal="center" vertical="center"/>
    </xf>
    <xf numFmtId="0" fontId="4" fillId="0" borderId="98" xfId="0" applyFont="1" applyFill="1" applyBorder="1" applyAlignment="1">
      <alignment horizontal="center" vertical="center"/>
    </xf>
    <xf numFmtId="0" fontId="4" fillId="12" borderId="108" xfId="0" applyFont="1" applyFill="1" applyBorder="1" applyAlignment="1">
      <alignment horizontal="center" vertical="center"/>
    </xf>
    <xf numFmtId="0" fontId="4" fillId="0" borderId="108" xfId="0" applyFont="1" applyFill="1" applyBorder="1" applyAlignment="1">
      <alignment horizontal="center" vertical="center"/>
    </xf>
    <xf numFmtId="0" fontId="4" fillId="0" borderId="110" xfId="0" applyFont="1" applyFill="1" applyBorder="1" applyAlignment="1">
      <alignment horizontal="center" vertical="center"/>
    </xf>
    <xf numFmtId="0" fontId="4" fillId="0" borderId="111" xfId="0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2" borderId="104" xfId="0" applyFont="1" applyFill="1" applyBorder="1" applyAlignment="1">
      <alignment horizontal="center" vertical="center"/>
    </xf>
    <xf numFmtId="0" fontId="4" fillId="2" borderId="107" xfId="0" applyFont="1" applyFill="1" applyBorder="1" applyAlignment="1">
      <alignment horizontal="center" vertical="center"/>
    </xf>
    <xf numFmtId="0" fontId="4" fillId="2" borderId="109" xfId="0" applyFont="1" applyFill="1" applyBorder="1" applyAlignment="1">
      <alignment horizontal="center" vertical="center"/>
    </xf>
    <xf numFmtId="165" fontId="0" fillId="13" borderId="52" xfId="0" applyNumberFormat="1" applyFill="1" applyBorder="1" applyAlignment="1">
      <alignment horizontal="center"/>
    </xf>
    <xf numFmtId="0" fontId="0" fillId="0" borderId="52" xfId="0" applyBorder="1"/>
    <xf numFmtId="0" fontId="0" fillId="0" borderId="43" xfId="0" applyBorder="1"/>
    <xf numFmtId="0" fontId="0" fillId="0" borderId="45" xfId="0" applyBorder="1"/>
    <xf numFmtId="0" fontId="0" fillId="0" borderId="11" xfId="0" applyBorder="1"/>
    <xf numFmtId="0" fontId="4" fillId="0" borderId="112" xfId="0" applyFont="1" applyFill="1" applyBorder="1" applyAlignment="1">
      <alignment horizontal="center" vertical="center"/>
    </xf>
    <xf numFmtId="0" fontId="4" fillId="0" borderId="113" xfId="0" applyFont="1" applyFill="1" applyBorder="1" applyAlignment="1">
      <alignment horizontal="center" vertical="center"/>
    </xf>
    <xf numFmtId="0" fontId="4" fillId="0" borderId="114" xfId="0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8" fontId="4" fillId="4" borderId="0" xfId="0" applyNumberFormat="1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2" fillId="10" borderId="33" xfId="0" applyFont="1" applyFill="1" applyBorder="1" applyAlignment="1">
      <alignment horizontal="center" vertical="center"/>
    </xf>
    <xf numFmtId="0" fontId="2" fillId="10" borderId="35" xfId="0" applyFont="1" applyFill="1" applyBorder="1" applyAlignment="1">
      <alignment horizontal="center" vertical="center"/>
    </xf>
    <xf numFmtId="0" fontId="2" fillId="10" borderId="34" xfId="0" applyFont="1" applyFill="1" applyBorder="1" applyAlignment="1">
      <alignment horizontal="center" vertical="center"/>
    </xf>
    <xf numFmtId="0" fontId="2" fillId="10" borderId="33" xfId="0" applyFont="1" applyFill="1" applyBorder="1" applyAlignment="1">
      <alignment horizontal="left" vertical="center"/>
    </xf>
    <xf numFmtId="0" fontId="4" fillId="10" borderId="24" xfId="0" applyFont="1" applyFill="1" applyBorder="1" applyAlignment="1">
      <alignment horizontal="center" vertical="center"/>
    </xf>
    <xf numFmtId="0" fontId="4" fillId="10" borderId="28" xfId="0" applyFont="1" applyFill="1" applyBorder="1" applyAlignment="1">
      <alignment horizontal="center" vertical="center"/>
    </xf>
    <xf numFmtId="0" fontId="4" fillId="10" borderId="25" xfId="0" applyFont="1" applyFill="1" applyBorder="1" applyAlignment="1">
      <alignment horizontal="center" vertical="center"/>
    </xf>
    <xf numFmtId="169" fontId="0" fillId="0" borderId="0" xfId="0" applyNumberFormat="1"/>
    <xf numFmtId="171" fontId="0" fillId="0" borderId="0" xfId="0" applyNumberFormat="1"/>
    <xf numFmtId="0" fontId="4" fillId="0" borderId="0" xfId="0" applyFont="1" applyAlignment="1">
      <alignment horizontal="right"/>
    </xf>
    <xf numFmtId="0" fontId="4" fillId="0" borderId="0" xfId="0" applyFont="1" applyFill="1" applyBorder="1" applyAlignment="1">
      <alignment horizontal="right"/>
    </xf>
    <xf numFmtId="0" fontId="0" fillId="9" borderId="6" xfId="0" applyFill="1" applyBorder="1"/>
    <xf numFmtId="0" fontId="0" fillId="0" borderId="57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9" borderId="115" xfId="0" applyFill="1" applyBorder="1"/>
    <xf numFmtId="0" fontId="0" fillId="0" borderId="0" xfId="0" applyBorder="1" applyAlignment="1">
      <alignment horizontal="center" vertical="center"/>
    </xf>
    <xf numFmtId="0" fontId="0" fillId="0" borderId="116" xfId="0" applyBorder="1" applyAlignment="1">
      <alignment horizontal="center" vertical="center"/>
    </xf>
    <xf numFmtId="0" fontId="0" fillId="9" borderId="53" xfId="0" applyFill="1" applyBorder="1"/>
    <xf numFmtId="0" fontId="0" fillId="0" borderId="56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174" fontId="25" fillId="0" borderId="0" xfId="1" applyNumberFormat="1" applyFont="1" applyAlignment="1" applyProtection="1">
      <alignment horizontal="left"/>
      <protection hidden="1"/>
    </xf>
    <xf numFmtId="14" fontId="25" fillId="0" borderId="0" xfId="0" applyNumberFormat="1" applyFont="1" applyAlignment="1" applyProtection="1">
      <alignment horizontal="left"/>
      <protection hidden="1"/>
    </xf>
    <xf numFmtId="165" fontId="25" fillId="0" borderId="0" xfId="0" applyNumberFormat="1" applyFont="1" applyAlignment="1" applyProtection="1">
      <alignment horizontal="left"/>
      <protection hidden="1"/>
    </xf>
    <xf numFmtId="0" fontId="25" fillId="0" borderId="0" xfId="0" applyFont="1" applyAlignment="1" applyProtection="1">
      <alignment horizontal="left"/>
      <protection hidden="1"/>
    </xf>
    <xf numFmtId="0" fontId="25" fillId="0" borderId="0" xfId="0" applyFont="1" applyAlignment="1" applyProtection="1">
      <alignment horizontal="center"/>
      <protection hidden="1"/>
    </xf>
    <xf numFmtId="165" fontId="26" fillId="15" borderId="6" xfId="0" applyNumberFormat="1" applyFont="1" applyFill="1" applyBorder="1" applyAlignment="1" applyProtection="1">
      <alignment horizontal="left"/>
      <protection locked="0"/>
    </xf>
    <xf numFmtId="0" fontId="27" fillId="0" borderId="0" xfId="0" applyFont="1" applyAlignment="1" applyProtection="1">
      <alignment horizontal="left"/>
      <protection hidden="1"/>
    </xf>
    <xf numFmtId="0" fontId="27" fillId="0" borderId="0" xfId="0" applyFont="1" applyAlignment="1" applyProtection="1">
      <alignment horizontal="center"/>
      <protection hidden="1"/>
    </xf>
    <xf numFmtId="0" fontId="26" fillId="0" borderId="0" xfId="0" applyFont="1" applyAlignment="1" applyProtection="1">
      <alignment horizontal="left"/>
      <protection hidden="1"/>
    </xf>
    <xf numFmtId="14" fontId="27" fillId="0" borderId="0" xfId="0" applyNumberFormat="1" applyFont="1" applyAlignment="1" applyProtection="1">
      <alignment horizontal="left"/>
      <protection hidden="1"/>
    </xf>
    <xf numFmtId="165" fontId="28" fillId="0" borderId="15" xfId="0" applyNumberFormat="1" applyFont="1" applyBorder="1" applyAlignment="1" applyProtection="1">
      <alignment vertical="center"/>
      <protection hidden="1"/>
    </xf>
    <xf numFmtId="0" fontId="28" fillId="0" borderId="15" xfId="0" applyFont="1" applyBorder="1" applyAlignment="1" applyProtection="1">
      <alignment vertical="center"/>
      <protection hidden="1"/>
    </xf>
    <xf numFmtId="165" fontId="25" fillId="0" borderId="0" xfId="0" applyNumberFormat="1" applyFont="1" applyAlignment="1" applyProtection="1">
      <alignment vertical="center"/>
      <protection hidden="1"/>
    </xf>
    <xf numFmtId="14" fontId="25" fillId="0" borderId="0" xfId="0" applyNumberFormat="1" applyFont="1" applyAlignment="1" applyProtection="1">
      <alignment vertical="center"/>
      <protection hidden="1"/>
    </xf>
    <xf numFmtId="0" fontId="25" fillId="0" borderId="0" xfId="0" applyFont="1" applyAlignment="1" applyProtection="1">
      <alignment vertical="center"/>
      <protection hidden="1"/>
    </xf>
    <xf numFmtId="165" fontId="25" fillId="16" borderId="0" xfId="0" applyNumberFormat="1" applyFont="1" applyFill="1" applyAlignment="1" applyProtection="1">
      <alignment horizontal="left"/>
      <protection hidden="1"/>
    </xf>
    <xf numFmtId="1" fontId="25" fillId="16" borderId="0" xfId="0" applyNumberFormat="1" applyFont="1" applyFill="1" applyAlignment="1" applyProtection="1">
      <alignment horizontal="left"/>
      <protection hidden="1"/>
    </xf>
    <xf numFmtId="175" fontId="25" fillId="16" borderId="0" xfId="0" applyNumberFormat="1" applyFont="1" applyFill="1" applyAlignment="1" applyProtection="1">
      <alignment horizontal="left"/>
      <protection hidden="1"/>
    </xf>
    <xf numFmtId="167" fontId="25" fillId="16" borderId="0" xfId="0" applyNumberFormat="1" applyFont="1" applyFill="1" applyAlignment="1" applyProtection="1">
      <alignment horizontal="center"/>
      <protection hidden="1"/>
    </xf>
    <xf numFmtId="176" fontId="30" fillId="0" borderId="0" xfId="0" applyNumberFormat="1" applyFont="1" applyAlignment="1" applyProtection="1">
      <alignment horizontal="left"/>
      <protection locked="0"/>
    </xf>
    <xf numFmtId="0" fontId="28" fillId="0" borderId="0" xfId="0" applyFont="1" applyAlignment="1" applyProtection="1">
      <alignment horizontal="left"/>
      <protection locked="0"/>
    </xf>
    <xf numFmtId="171" fontId="25" fillId="0" borderId="0" xfId="0" applyNumberFormat="1" applyFont="1" applyAlignment="1" applyProtection="1">
      <alignment horizontal="left"/>
      <protection hidden="1"/>
    </xf>
    <xf numFmtId="170" fontId="4" fillId="0" borderId="0" xfId="0" applyNumberFormat="1" applyFont="1" applyAlignment="1">
      <alignment horizontal="center" vertical="center"/>
    </xf>
    <xf numFmtId="165" fontId="31" fillId="17" borderId="117" xfId="0" applyNumberFormat="1" applyFont="1" applyFill="1" applyBorder="1" applyAlignment="1">
      <alignment horizontal="left"/>
    </xf>
    <xf numFmtId="0" fontId="0" fillId="17" borderId="118" xfId="0" applyFill="1" applyBorder="1"/>
    <xf numFmtId="165" fontId="31" fillId="17" borderId="119" xfId="0" applyNumberFormat="1" applyFont="1" applyFill="1" applyBorder="1" applyAlignment="1">
      <alignment horizontal="left"/>
    </xf>
    <xf numFmtId="0" fontId="0" fillId="17" borderId="120" xfId="0" applyFill="1" applyBorder="1"/>
    <xf numFmtId="165" fontId="31" fillId="17" borderId="121" xfId="0" applyNumberFormat="1" applyFont="1" applyFill="1" applyBorder="1" applyAlignment="1">
      <alignment horizontal="left"/>
    </xf>
    <xf numFmtId="0" fontId="0" fillId="17" borderId="122" xfId="0" applyFill="1" applyBorder="1"/>
    <xf numFmtId="0" fontId="32" fillId="0" borderId="0" xfId="0" applyFont="1" applyAlignment="1" applyProtection="1">
      <alignment vertical="center"/>
      <protection hidden="1"/>
    </xf>
    <xf numFmtId="169" fontId="33" fillId="0" borderId="0" xfId="0" applyNumberFormat="1" applyFont="1" applyAlignment="1">
      <alignment horizontal="center" vertical="center"/>
    </xf>
    <xf numFmtId="16" fontId="4" fillId="2" borderId="1" xfId="0" applyNumberFormat="1" applyFont="1" applyFill="1" applyBorder="1" applyAlignment="1">
      <alignment horizontal="right" vertical="center"/>
    </xf>
    <xf numFmtId="16" fontId="4" fillId="2" borderId="2" xfId="0" applyNumberFormat="1" applyFont="1" applyFill="1" applyBorder="1" applyAlignment="1">
      <alignment horizontal="right" vertical="center"/>
    </xf>
    <xf numFmtId="16" fontId="4" fillId="2" borderId="2" xfId="0" applyNumberFormat="1" applyFont="1" applyFill="1" applyBorder="1" applyAlignment="1">
      <alignment horizontal="left" vertical="center"/>
    </xf>
    <xf numFmtId="16" fontId="4" fillId="2" borderId="3" xfId="0" applyNumberFormat="1" applyFont="1" applyFill="1" applyBorder="1" applyAlignment="1">
      <alignment horizontal="left" vertical="center"/>
    </xf>
    <xf numFmtId="0" fontId="0" fillId="11" borderId="71" xfId="0" applyFill="1" applyBorder="1" applyAlignment="1">
      <alignment horizontal="center" vertical="center"/>
    </xf>
    <xf numFmtId="0" fontId="0" fillId="11" borderId="73" xfId="0" applyFill="1" applyBorder="1" applyAlignment="1">
      <alignment horizontal="center" vertical="center"/>
    </xf>
    <xf numFmtId="0" fontId="0" fillId="11" borderId="74" xfId="0" applyFill="1" applyBorder="1" applyAlignment="1">
      <alignment horizontal="center" vertical="center"/>
    </xf>
    <xf numFmtId="14" fontId="15" fillId="11" borderId="74" xfId="0" applyNumberFormat="1" applyFont="1" applyFill="1" applyBorder="1" applyAlignment="1">
      <alignment horizontal="center" vertical="center"/>
    </xf>
    <xf numFmtId="14" fontId="15" fillId="11" borderId="76" xfId="0" applyNumberFormat="1" applyFont="1" applyFill="1" applyBorder="1" applyAlignment="1">
      <alignment horizontal="center" vertical="center"/>
    </xf>
    <xf numFmtId="0" fontId="15" fillId="11" borderId="76" xfId="0" applyFont="1" applyFill="1" applyBorder="1" applyAlignment="1">
      <alignment horizontal="center" vertical="center"/>
    </xf>
    <xf numFmtId="0" fontId="0" fillId="11" borderId="92" xfId="0" applyFill="1" applyBorder="1" applyAlignment="1">
      <alignment horizontal="center" vertical="center"/>
    </xf>
    <xf numFmtId="0" fontId="0" fillId="11" borderId="91" xfId="0" applyFill="1" applyBorder="1" applyAlignment="1">
      <alignment horizontal="center" vertical="center"/>
    </xf>
    <xf numFmtId="0" fontId="12" fillId="6" borderId="85" xfId="0" applyFont="1" applyFill="1" applyBorder="1" applyAlignment="1">
      <alignment horizontal="center" vertical="center"/>
    </xf>
    <xf numFmtId="0" fontId="12" fillId="6" borderId="90" xfId="0" applyFont="1" applyFill="1" applyBorder="1" applyAlignment="1">
      <alignment horizontal="center" vertical="center"/>
    </xf>
    <xf numFmtId="0" fontId="0" fillId="6" borderId="70" xfId="0" applyFill="1" applyBorder="1" applyAlignment="1">
      <alignment horizontal="center" vertical="center"/>
    </xf>
    <xf numFmtId="0" fontId="0" fillId="6" borderId="76" xfId="0" applyFill="1" applyBorder="1" applyAlignment="1">
      <alignment horizontal="center" vertical="center"/>
    </xf>
    <xf numFmtId="14" fontId="0" fillId="6" borderId="70" xfId="0" applyNumberFormat="1" applyFill="1" applyBorder="1" applyAlignment="1">
      <alignment horizontal="center" vertical="center"/>
    </xf>
    <xf numFmtId="14" fontId="0" fillId="6" borderId="76" xfId="0" applyNumberFormat="1" applyFill="1" applyBorder="1" applyAlignment="1">
      <alignment horizontal="center" vertical="center"/>
    </xf>
    <xf numFmtId="0" fontId="12" fillId="11" borderId="70" xfId="0" applyFont="1" applyFill="1" applyBorder="1" applyAlignment="1">
      <alignment horizontal="center" vertical="center" wrapText="1"/>
    </xf>
    <xf numFmtId="0" fontId="12" fillId="11" borderId="72" xfId="0" applyFont="1" applyFill="1" applyBorder="1" applyAlignment="1">
      <alignment horizontal="center" vertical="center" wrapText="1"/>
    </xf>
    <xf numFmtId="0" fontId="12" fillId="11" borderId="76" xfId="0" applyFont="1" applyFill="1" applyBorder="1" applyAlignment="1">
      <alignment horizontal="center" vertical="center" wrapText="1"/>
    </xf>
    <xf numFmtId="14" fontId="0" fillId="11" borderId="71" xfId="0" applyNumberFormat="1" applyFill="1" applyBorder="1" applyAlignment="1">
      <alignment horizontal="center" vertical="center"/>
    </xf>
    <xf numFmtId="14" fontId="0" fillId="11" borderId="70" xfId="0" applyNumberFormat="1" applyFill="1" applyBorder="1" applyAlignment="1">
      <alignment horizontal="center" vertical="center"/>
    </xf>
    <xf numFmtId="14" fontId="0" fillId="11" borderId="75" xfId="0" applyNumberFormat="1" applyFill="1" applyBorder="1" applyAlignment="1">
      <alignment horizontal="center" vertical="center"/>
    </xf>
    <xf numFmtId="0" fontId="0" fillId="11" borderId="71" xfId="0" applyFill="1" applyBorder="1" applyAlignment="1">
      <alignment horizontal="center"/>
    </xf>
    <xf numFmtId="0" fontId="0" fillId="11" borderId="73" xfId="0" applyFill="1" applyBorder="1" applyAlignment="1">
      <alignment horizontal="center"/>
    </xf>
    <xf numFmtId="0" fontId="0" fillId="11" borderId="74" xfId="0" applyFill="1" applyBorder="1" applyAlignment="1">
      <alignment horizontal="center"/>
    </xf>
    <xf numFmtId="14" fontId="0" fillId="6" borderId="72" xfId="0" applyNumberFormat="1" applyFill="1" applyBorder="1" applyAlignment="1">
      <alignment horizontal="center" vertical="center"/>
    </xf>
    <xf numFmtId="14" fontId="0" fillId="6" borderId="75" xfId="0" applyNumberFormat="1" applyFill="1" applyBorder="1" applyAlignment="1">
      <alignment horizontal="center" vertical="center"/>
    </xf>
    <xf numFmtId="0" fontId="12" fillId="11" borderId="70" xfId="0" applyFont="1" applyFill="1" applyBorder="1" applyAlignment="1">
      <alignment horizontal="center" vertical="center"/>
    </xf>
    <xf numFmtId="0" fontId="12" fillId="11" borderId="72" xfId="0" applyFont="1" applyFill="1" applyBorder="1" applyAlignment="1">
      <alignment horizontal="center" vertical="center"/>
    </xf>
    <xf numFmtId="14" fontId="0" fillId="11" borderId="72" xfId="0" applyNumberFormat="1" applyFill="1" applyBorder="1" applyAlignment="1">
      <alignment horizontal="center" vertical="center"/>
    </xf>
    <xf numFmtId="0" fontId="0" fillId="6" borderId="71" xfId="0" applyFill="1" applyBorder="1" applyAlignment="1">
      <alignment horizontal="center" vertical="center"/>
    </xf>
    <xf numFmtId="0" fontId="0" fillId="6" borderId="73" xfId="0" applyFill="1" applyBorder="1" applyAlignment="1">
      <alignment horizontal="center" vertical="center"/>
    </xf>
    <xf numFmtId="0" fontId="0" fillId="6" borderId="74" xfId="0" applyFill="1" applyBorder="1" applyAlignment="1">
      <alignment horizontal="center" vertical="center"/>
    </xf>
    <xf numFmtId="14" fontId="15" fillId="6" borderId="74" xfId="0" applyNumberFormat="1" applyFont="1" applyFill="1" applyBorder="1" applyAlignment="1">
      <alignment horizontal="center" vertical="center"/>
    </xf>
    <xf numFmtId="14" fontId="15" fillId="6" borderId="76" xfId="0" applyNumberFormat="1" applyFont="1" applyFill="1" applyBorder="1" applyAlignment="1">
      <alignment horizontal="center" vertical="center"/>
    </xf>
    <xf numFmtId="0" fontId="0" fillId="11" borderId="83" xfId="0" applyFill="1" applyBorder="1" applyAlignment="1">
      <alignment horizontal="center" vertical="center"/>
    </xf>
    <xf numFmtId="14" fontId="0" fillId="11" borderId="81" xfId="0" applyNumberFormat="1" applyFill="1" applyBorder="1" applyAlignment="1">
      <alignment horizontal="center"/>
    </xf>
    <xf numFmtId="14" fontId="0" fillId="11" borderId="82" xfId="0" applyNumberFormat="1" applyFill="1" applyBorder="1" applyAlignment="1">
      <alignment horizontal="center"/>
    </xf>
    <xf numFmtId="0" fontId="12" fillId="6" borderId="71" xfId="0" applyFont="1" applyFill="1" applyBorder="1" applyAlignment="1">
      <alignment horizontal="center" vertical="center"/>
    </xf>
    <xf numFmtId="0" fontId="12" fillId="6" borderId="83" xfId="0" applyFont="1" applyFill="1" applyBorder="1" applyAlignment="1">
      <alignment horizontal="center" vertical="center"/>
    </xf>
    <xf numFmtId="0" fontId="14" fillId="6" borderId="71" xfId="0" applyFont="1" applyFill="1" applyBorder="1" applyAlignment="1">
      <alignment horizontal="center" vertical="center"/>
    </xf>
    <xf numFmtId="0" fontId="14" fillId="6" borderId="74" xfId="0" applyFont="1" applyFill="1" applyBorder="1" applyAlignment="1">
      <alignment horizontal="center" vertical="center"/>
    </xf>
    <xf numFmtId="14" fontId="0" fillId="11" borderId="73" xfId="0" applyNumberFormat="1" applyFill="1" applyBorder="1" applyAlignment="1">
      <alignment horizontal="center" vertical="center"/>
    </xf>
    <xf numFmtId="14" fontId="0" fillId="11" borderId="74" xfId="0" applyNumberFormat="1" applyFill="1" applyBorder="1" applyAlignment="1">
      <alignment horizontal="center" vertical="center"/>
    </xf>
    <xf numFmtId="0" fontId="0" fillId="11" borderId="70" xfId="0" applyFill="1" applyBorder="1" applyAlignment="1">
      <alignment horizontal="center" vertical="center"/>
    </xf>
    <xf numFmtId="0" fontId="0" fillId="11" borderId="72" xfId="0" applyFill="1" applyBorder="1" applyAlignment="1">
      <alignment horizontal="center" vertical="center"/>
    </xf>
    <xf numFmtId="0" fontId="0" fillId="11" borderId="76" xfId="0" applyFill="1" applyBorder="1" applyAlignment="1">
      <alignment horizontal="center" vertical="center"/>
    </xf>
    <xf numFmtId="0" fontId="12" fillId="6" borderId="70" xfId="0" applyFont="1" applyFill="1" applyBorder="1" applyAlignment="1">
      <alignment horizontal="center" vertical="center" wrapText="1"/>
    </xf>
    <xf numFmtId="0" fontId="12" fillId="6" borderId="72" xfId="0" applyFont="1" applyFill="1" applyBorder="1" applyAlignment="1">
      <alignment horizontal="center" vertical="center" wrapText="1"/>
    </xf>
    <xf numFmtId="0" fontId="12" fillId="6" borderId="76" xfId="0" applyFont="1" applyFill="1" applyBorder="1" applyAlignment="1">
      <alignment horizontal="center" vertical="center" wrapText="1"/>
    </xf>
    <xf numFmtId="14" fontId="0" fillId="6" borderId="71" xfId="0" applyNumberFormat="1" applyFill="1" applyBorder="1" applyAlignment="1">
      <alignment horizontal="center" vertical="center"/>
    </xf>
    <xf numFmtId="14" fontId="0" fillId="6" borderId="73" xfId="0" applyNumberFormat="1" applyFill="1" applyBorder="1" applyAlignment="1">
      <alignment horizontal="center" vertical="center"/>
    </xf>
    <xf numFmtId="14" fontId="0" fillId="6" borderId="74" xfId="0" applyNumberFormat="1" applyFill="1" applyBorder="1" applyAlignment="1">
      <alignment horizontal="center" vertical="center"/>
    </xf>
    <xf numFmtId="0" fontId="0" fillId="6" borderId="75" xfId="0" applyFill="1" applyBorder="1" applyAlignment="1">
      <alignment horizontal="center" vertical="center"/>
    </xf>
    <xf numFmtId="0" fontId="0" fillId="6" borderId="83" xfId="0" applyFill="1" applyBorder="1" applyAlignment="1">
      <alignment horizontal="center" vertical="center"/>
    </xf>
    <xf numFmtId="14" fontId="0" fillId="6" borderId="87" xfId="0" applyNumberFormat="1" applyFill="1" applyBorder="1" applyAlignment="1">
      <alignment horizontal="center"/>
    </xf>
    <xf numFmtId="14" fontId="0" fillId="6" borderId="80" xfId="0" applyNumberFormat="1" applyFill="1" applyBorder="1" applyAlignment="1">
      <alignment horizontal="center"/>
    </xf>
    <xf numFmtId="0" fontId="13" fillId="6" borderId="72" xfId="0" applyFont="1" applyFill="1" applyBorder="1" applyAlignment="1">
      <alignment horizontal="center" vertical="center"/>
    </xf>
    <xf numFmtId="0" fontId="13" fillId="6" borderId="76" xfId="0" applyFont="1" applyFill="1" applyBorder="1" applyAlignment="1">
      <alignment horizontal="center" vertical="center"/>
    </xf>
    <xf numFmtId="14" fontId="0" fillId="6" borderId="88" xfId="0" applyNumberFormat="1" applyFill="1" applyBorder="1" applyAlignment="1">
      <alignment horizontal="center"/>
    </xf>
    <xf numFmtId="14" fontId="0" fillId="6" borderId="82" xfId="0" applyNumberFormat="1" applyFill="1" applyBorder="1" applyAlignment="1">
      <alignment horizontal="center"/>
    </xf>
    <xf numFmtId="0" fontId="13" fillId="11" borderId="72" xfId="0" applyFont="1" applyFill="1" applyBorder="1" applyAlignment="1">
      <alignment horizontal="center" vertical="center"/>
    </xf>
    <xf numFmtId="0" fontId="13" fillId="11" borderId="76" xfId="0" applyFont="1" applyFill="1" applyBorder="1" applyAlignment="1">
      <alignment horizontal="center" vertical="center"/>
    </xf>
    <xf numFmtId="14" fontId="0" fillId="11" borderId="87" xfId="0" applyNumberFormat="1" applyFill="1" applyBorder="1" applyAlignment="1">
      <alignment horizontal="center"/>
    </xf>
    <xf numFmtId="14" fontId="0" fillId="11" borderId="80" xfId="0" applyNumberFormat="1" applyFill="1" applyBorder="1" applyAlignment="1">
      <alignment horizontal="center"/>
    </xf>
    <xf numFmtId="14" fontId="0" fillId="11" borderId="88" xfId="0" applyNumberFormat="1" applyFill="1" applyBorder="1" applyAlignment="1">
      <alignment horizontal="center"/>
    </xf>
    <xf numFmtId="14" fontId="0" fillId="11" borderId="85" xfId="0" applyNumberFormat="1" applyFill="1" applyBorder="1" applyAlignment="1">
      <alignment horizontal="center" vertical="center"/>
    </xf>
    <xf numFmtId="14" fontId="0" fillId="11" borderId="86" xfId="0" applyNumberFormat="1" applyFill="1" applyBorder="1" applyAlignment="1">
      <alignment horizontal="center" vertical="center"/>
    </xf>
    <xf numFmtId="14" fontId="0" fillId="6" borderId="79" xfId="0" applyNumberFormat="1" applyFill="1" applyBorder="1" applyAlignment="1">
      <alignment horizontal="center"/>
    </xf>
    <xf numFmtId="14" fontId="15" fillId="6" borderId="72" xfId="0" applyNumberFormat="1" applyFont="1" applyFill="1" applyBorder="1" applyAlignment="1">
      <alignment horizontal="center" vertical="center"/>
    </xf>
    <xf numFmtId="14" fontId="0" fillId="6" borderId="81" xfId="0" applyNumberFormat="1" applyFill="1" applyBorder="1" applyAlignment="1">
      <alignment horizontal="center"/>
    </xf>
    <xf numFmtId="0" fontId="13" fillId="6" borderId="75" xfId="0" applyFont="1" applyFill="1" applyBorder="1" applyAlignment="1">
      <alignment horizontal="center" vertical="center"/>
    </xf>
    <xf numFmtId="14" fontId="15" fillId="6" borderId="75" xfId="0" applyNumberFormat="1" applyFont="1" applyFill="1" applyBorder="1" applyAlignment="1">
      <alignment horizontal="center" vertical="center"/>
    </xf>
    <xf numFmtId="14" fontId="0" fillId="11" borderId="77" xfId="0" applyNumberFormat="1" applyFill="1" applyBorder="1" applyAlignment="1">
      <alignment horizontal="center"/>
    </xf>
    <xf numFmtId="14" fontId="0" fillId="11" borderId="78" xfId="0" applyNumberFormat="1" applyFill="1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34" fillId="0" borderId="0" xfId="0" applyFont="1" applyAlignment="1">
      <alignment horizontal="center" vertical="center"/>
    </xf>
    <xf numFmtId="167" fontId="4" fillId="2" borderId="1" xfId="0" applyNumberFormat="1" applyFont="1" applyFill="1" applyBorder="1" applyAlignment="1">
      <alignment horizontal="right" vertical="center"/>
    </xf>
    <xf numFmtId="167" fontId="4" fillId="2" borderId="2" xfId="0" applyNumberFormat="1" applyFont="1" applyFill="1" applyBorder="1" applyAlignment="1">
      <alignment horizontal="right" vertical="center"/>
    </xf>
    <xf numFmtId="0" fontId="10" fillId="0" borderId="57" xfId="0" applyFont="1" applyBorder="1" applyAlignment="1">
      <alignment horizontal="center" vertical="top"/>
    </xf>
    <xf numFmtId="0" fontId="19" fillId="14" borderId="34" xfId="0" applyFont="1" applyFill="1" applyBorder="1" applyAlignment="1">
      <alignment horizontal="center" vertical="center"/>
    </xf>
    <xf numFmtId="0" fontId="19" fillId="14" borderId="27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72" fontId="24" fillId="0" borderId="0" xfId="0" applyNumberFormat="1" applyFont="1" applyAlignment="1">
      <alignment horizontal="center"/>
    </xf>
    <xf numFmtId="0" fontId="29" fillId="16" borderId="4" xfId="0" applyFont="1" applyFill="1" applyBorder="1" applyAlignment="1" applyProtection="1">
      <alignment vertical="center"/>
      <protection hidden="1"/>
    </xf>
  </cellXfs>
  <cellStyles count="2">
    <cellStyle name="Milliers_Gestion des absences 2012" xfId="1" xr:uid="{A61711E6-F9DF-DE49-8899-84E457B4616D}"/>
    <cellStyle name="Normal" xfId="0" builtinId="0"/>
  </cellStyles>
  <dxfs count="322">
    <dxf>
      <font>
        <b/>
        <i val="0"/>
        <color rgb="FFFF0000"/>
      </font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rgb="FFFFAB97"/>
        </patternFill>
      </fill>
    </dxf>
    <dxf>
      <font>
        <b/>
        <i val="0"/>
        <color rgb="FF0070C0"/>
      </font>
      <fill>
        <patternFill patternType="none">
          <bgColor auto="1"/>
        </patternFill>
      </fill>
    </dxf>
    <dxf>
      <font>
        <b/>
        <i val="0"/>
        <color theme="7" tint="-0.24994659260841701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rgb="FFFFAB97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mruColors>
      <color rgb="FFCCFFFF"/>
      <color rgb="FFFFFFCC"/>
      <color rgb="FFFF6A47"/>
      <color rgb="FFFCE5BC"/>
      <color rgb="FFFFAB97"/>
      <color rgb="FF9999FF"/>
      <color rgb="FF9966FF"/>
      <color rgb="FFFFCCFF"/>
      <color rgb="FFFF5050"/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4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Spin" dx="15" fmlaLink="$G$1" max="5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228600</xdr:colOff>
          <xdr:row>3</xdr:row>
          <xdr:rowOff>139700</xdr:rowOff>
        </xdr:from>
        <xdr:to>
          <xdr:col>6</xdr:col>
          <xdr:colOff>977900</xdr:colOff>
          <xdr:row>6</xdr:row>
          <xdr:rowOff>76200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4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Q41"/>
  <sheetViews>
    <sheetView zoomScaleNormal="100" workbookViewId="0">
      <selection activeCell="K6" sqref="K6"/>
    </sheetView>
  </sheetViews>
  <sheetFormatPr baseColWidth="10" defaultRowHeight="13" x14ac:dyDescent="0.15"/>
  <cols>
    <col min="1" max="1" width="3.33203125" bestFit="1" customWidth="1"/>
    <col min="2" max="2" width="45.5" customWidth="1"/>
    <col min="3" max="3" width="20.5" customWidth="1"/>
    <col min="4" max="4" width="17.1640625" style="37" bestFit="1" customWidth="1"/>
    <col min="5" max="5" width="23.1640625" bestFit="1" customWidth="1"/>
    <col min="6" max="6" width="16.6640625" customWidth="1"/>
    <col min="7" max="7" width="11.5" customWidth="1"/>
    <col min="8" max="8" width="16.83203125" customWidth="1"/>
    <col min="9" max="9" width="6.5" bestFit="1" customWidth="1"/>
    <col min="10" max="10" width="31.1640625" customWidth="1"/>
    <col min="11" max="11" width="18.1640625" customWidth="1"/>
    <col min="12" max="12" width="12.5" bestFit="1" customWidth="1"/>
    <col min="13" max="13" width="11.83203125" style="37" bestFit="1" customWidth="1"/>
    <col min="14" max="14" width="13.5" customWidth="1"/>
    <col min="15" max="15" width="11.33203125" customWidth="1"/>
    <col min="16" max="16" width="14.5" customWidth="1"/>
    <col min="17" max="17" width="17.5" customWidth="1"/>
    <col min="18" max="18" width="10.5" customWidth="1"/>
    <col min="19" max="19" width="7.6640625" customWidth="1"/>
    <col min="20" max="24" width="4.33203125" bestFit="1" customWidth="1"/>
  </cols>
  <sheetData>
    <row r="1" spans="2:17" x14ac:dyDescent="0.15">
      <c r="L1" s="37"/>
      <c r="M1"/>
      <c r="P1" s="184"/>
    </row>
    <row r="2" spans="2:17" ht="16" x14ac:dyDescent="0.2">
      <c r="B2" s="127" t="s">
        <v>75</v>
      </c>
      <c r="J2" s="127" t="s">
        <v>109</v>
      </c>
      <c r="L2" s="37"/>
      <c r="M2"/>
      <c r="P2" s="184"/>
    </row>
    <row r="3" spans="2:17" ht="14" thickBot="1" x14ac:dyDescent="0.2">
      <c r="L3" s="37"/>
      <c r="M3"/>
      <c r="P3" s="184"/>
    </row>
    <row r="4" spans="2:17" s="50" customFormat="1" ht="61.5" customHeight="1" thickBot="1" x14ac:dyDescent="0.2">
      <c r="C4" s="51" t="s">
        <v>64</v>
      </c>
      <c r="D4" s="137" t="s">
        <v>65</v>
      </c>
      <c r="E4" s="151" t="s">
        <v>66</v>
      </c>
      <c r="F4" s="153" t="s">
        <v>85</v>
      </c>
      <c r="G4" s="147" t="s">
        <v>83</v>
      </c>
      <c r="K4" s="51" t="s">
        <v>64</v>
      </c>
      <c r="L4" s="137" t="s">
        <v>65</v>
      </c>
      <c r="M4" s="151" t="s">
        <v>66</v>
      </c>
      <c r="N4" s="153" t="s">
        <v>85</v>
      </c>
      <c r="O4" s="147" t="s">
        <v>83</v>
      </c>
      <c r="P4" s="192" t="s">
        <v>110</v>
      </c>
      <c r="Q4" s="174" t="s">
        <v>111</v>
      </c>
    </row>
    <row r="5" spans="2:17" x14ac:dyDescent="0.15">
      <c r="B5" s="43" t="s">
        <v>9</v>
      </c>
      <c r="C5" s="56">
        <v>2085</v>
      </c>
      <c r="D5" s="57">
        <v>7</v>
      </c>
      <c r="E5" s="148">
        <f>(C5/D5)</f>
        <v>297.85714285714283</v>
      </c>
      <c r="F5" s="154"/>
      <c r="G5" s="43"/>
      <c r="J5" s="43" t="s">
        <v>9</v>
      </c>
      <c r="K5" s="193">
        <v>2223</v>
      </c>
      <c r="L5" s="57">
        <v>7</v>
      </c>
      <c r="M5" s="148">
        <f>(K5/L5)</f>
        <v>317.57142857142856</v>
      </c>
      <c r="N5" s="154"/>
      <c r="O5" s="43"/>
      <c r="P5" s="184">
        <f>(M5/52)/5</f>
        <v>1.2214285714285713</v>
      </c>
      <c r="Q5" s="37">
        <f>P5*1.38</f>
        <v>1.6855714285714283</v>
      </c>
    </row>
    <row r="6" spans="2:17" x14ac:dyDescent="0.15">
      <c r="B6" s="44" t="s">
        <v>10</v>
      </c>
      <c r="C6" s="46">
        <v>4072</v>
      </c>
      <c r="D6" s="47">
        <v>4</v>
      </c>
      <c r="E6" s="149">
        <f t="shared" ref="E6:E8" si="0">C6/D6</f>
        <v>1018</v>
      </c>
      <c r="F6" s="155"/>
      <c r="G6" s="44"/>
      <c r="J6" s="44" t="s">
        <v>10</v>
      </c>
      <c r="K6" s="46">
        <v>4071</v>
      </c>
      <c r="L6" s="47">
        <v>4</v>
      </c>
      <c r="M6" s="149">
        <f t="shared" ref="M6" si="1">K6/L6</f>
        <v>1017.75</v>
      </c>
      <c r="N6" s="155"/>
      <c r="O6" s="44"/>
      <c r="P6" s="184">
        <f t="shared" ref="P6:P8" si="2">(M6/52)/5</f>
        <v>3.9144230769230766</v>
      </c>
      <c r="Q6" s="37">
        <f t="shared" ref="Q6:Q8" si="3">P6*1.38</f>
        <v>5.4019038461538456</v>
      </c>
    </row>
    <row r="7" spans="2:17" x14ac:dyDescent="0.15">
      <c r="B7" s="44" t="s">
        <v>59</v>
      </c>
      <c r="C7" s="46"/>
      <c r="D7" s="47"/>
      <c r="E7" s="149">
        <f>(12*52)+48</f>
        <v>672</v>
      </c>
      <c r="F7" s="155"/>
      <c r="G7" s="44"/>
      <c r="J7" s="44" t="s">
        <v>59</v>
      </c>
      <c r="K7" s="46"/>
      <c r="L7" s="47"/>
      <c r="M7" s="149">
        <v>828</v>
      </c>
      <c r="N7" s="155"/>
      <c r="O7" s="44"/>
      <c r="P7" s="184"/>
      <c r="Q7" s="37"/>
    </row>
    <row r="8" spans="2:17" ht="14" thickBot="1" x14ac:dyDescent="0.2">
      <c r="B8" s="45" t="s">
        <v>60</v>
      </c>
      <c r="C8" s="48">
        <v>80000</v>
      </c>
      <c r="D8" s="49">
        <v>88</v>
      </c>
      <c r="E8" s="150">
        <f t="shared" si="0"/>
        <v>909.09090909090912</v>
      </c>
      <c r="F8" s="156"/>
      <c r="G8" s="45"/>
      <c r="J8" s="45" t="s">
        <v>60</v>
      </c>
      <c r="K8" s="195">
        <f>109082</f>
        <v>109082</v>
      </c>
      <c r="L8" s="49">
        <v>88</v>
      </c>
      <c r="M8" s="150">
        <f t="shared" ref="M8" si="4">K8/L8</f>
        <v>1239.5681818181818</v>
      </c>
      <c r="N8" s="156"/>
      <c r="O8" s="45"/>
      <c r="P8" s="184">
        <f t="shared" si="2"/>
        <v>4.7675699300699304</v>
      </c>
      <c r="Q8" s="37">
        <f t="shared" si="3"/>
        <v>6.5792465034965035</v>
      </c>
    </row>
    <row r="9" spans="2:17" ht="21.75" customHeight="1" thickBot="1" x14ac:dyDescent="0.2">
      <c r="D9" s="136"/>
      <c r="E9" s="157">
        <f>SUM(E5:E8)</f>
        <v>2896.9480519480521</v>
      </c>
      <c r="F9" s="158">
        <f>E9-D18</f>
        <v>227.94805194805213</v>
      </c>
      <c r="G9" s="159">
        <f>F9/C18</f>
        <v>1.2065303316721097</v>
      </c>
      <c r="J9" s="194" t="s">
        <v>112</v>
      </c>
      <c r="L9" s="136"/>
      <c r="M9" s="157">
        <f>SUM(M5:M8)</f>
        <v>3402.8896103896104</v>
      </c>
      <c r="N9" s="158">
        <f>M9-L18</f>
        <v>378.88961038961043</v>
      </c>
      <c r="O9" s="159">
        <f>N9/K18</f>
        <v>2.0047069332783622</v>
      </c>
      <c r="P9" s="184">
        <f>SUM(P5:P8)</f>
        <v>9.9034215784215789</v>
      </c>
      <c r="Q9">
        <f>P9*1.38</f>
        <v>13.666721778221778</v>
      </c>
    </row>
    <row r="10" spans="2:17" x14ac:dyDescent="0.15">
      <c r="B10" s="59"/>
      <c r="C10" s="59"/>
      <c r="D10" s="52"/>
      <c r="E10" s="53"/>
      <c r="J10" s="59"/>
      <c r="K10" s="59"/>
      <c r="L10" s="52"/>
      <c r="M10" s="53"/>
      <c r="P10" s="184"/>
    </row>
    <row r="11" spans="2:17" ht="14" thickBot="1" x14ac:dyDescent="0.2">
      <c r="C11" s="59"/>
      <c r="D11" s="52"/>
      <c r="E11" s="53"/>
      <c r="K11" s="59"/>
      <c r="L11" s="52"/>
      <c r="M11" s="53"/>
      <c r="P11" s="184"/>
    </row>
    <row r="12" spans="2:17" x14ac:dyDescent="0.15">
      <c r="B12" s="60"/>
      <c r="C12" s="138" t="s">
        <v>71</v>
      </c>
      <c r="D12" s="43" t="s">
        <v>76</v>
      </c>
      <c r="G12" s="37"/>
      <c r="H12" s="14"/>
      <c r="I12" s="37"/>
      <c r="J12" s="60"/>
      <c r="K12" s="138" t="s">
        <v>71</v>
      </c>
      <c r="L12" s="43" t="s">
        <v>113</v>
      </c>
      <c r="M12"/>
      <c r="O12" s="37"/>
      <c r="P12" s="184"/>
    </row>
    <row r="13" spans="2:17" x14ac:dyDescent="0.15">
      <c r="B13" s="40" t="s">
        <v>73</v>
      </c>
      <c r="C13" s="139">
        <f>52*5</f>
        <v>260</v>
      </c>
      <c r="D13" s="143">
        <f>C13*14</f>
        <v>3640</v>
      </c>
      <c r="E13" s="53"/>
      <c r="F13" s="54"/>
      <c r="H13" s="54"/>
      <c r="J13" s="40" t="s">
        <v>73</v>
      </c>
      <c r="K13" s="139">
        <v>261</v>
      </c>
      <c r="L13" s="143">
        <f>K13*16</f>
        <v>4176</v>
      </c>
      <c r="M13" s="53"/>
      <c r="N13" s="54"/>
      <c r="P13" s="184"/>
    </row>
    <row r="14" spans="2:17" x14ac:dyDescent="0.15">
      <c r="B14" s="40" t="s">
        <v>72</v>
      </c>
      <c r="C14" s="139">
        <f>52/2</f>
        <v>26</v>
      </c>
      <c r="D14" s="143">
        <v>355</v>
      </c>
      <c r="E14" s="53"/>
      <c r="F14" s="54"/>
      <c r="H14" s="54"/>
      <c r="J14" s="40" t="s">
        <v>72</v>
      </c>
      <c r="K14" s="139">
        <f>52/2</f>
        <v>26</v>
      </c>
      <c r="L14" s="143">
        <f>K14*16</f>
        <v>416</v>
      </c>
      <c r="M14" s="53"/>
      <c r="N14" s="54"/>
      <c r="P14" s="184"/>
    </row>
    <row r="15" spans="2:17" ht="14" x14ac:dyDescent="0.15">
      <c r="B15" s="61" t="s">
        <v>74</v>
      </c>
      <c r="C15" s="140">
        <v>35</v>
      </c>
      <c r="D15" s="143">
        <f t="shared" ref="D15:D16" si="5">C15*14</f>
        <v>490</v>
      </c>
      <c r="E15" s="53"/>
      <c r="F15" s="54"/>
      <c r="H15" s="54"/>
      <c r="J15" s="61" t="s">
        <v>74</v>
      </c>
      <c r="K15" s="140">
        <v>35</v>
      </c>
      <c r="L15" s="143">
        <f>K15*16</f>
        <v>560</v>
      </c>
      <c r="M15" s="53"/>
      <c r="N15" s="54"/>
      <c r="P15" s="184"/>
    </row>
    <row r="16" spans="2:17" x14ac:dyDescent="0.15">
      <c r="B16" s="40" t="s">
        <v>67</v>
      </c>
      <c r="C16" s="140">
        <v>6</v>
      </c>
      <c r="D16" s="143">
        <f t="shared" si="5"/>
        <v>84</v>
      </c>
      <c r="E16" s="53"/>
      <c r="F16" s="54"/>
      <c r="H16" s="54"/>
      <c r="J16" s="40" t="s">
        <v>67</v>
      </c>
      <c r="K16" s="140">
        <v>7</v>
      </c>
      <c r="L16" s="143">
        <f>K16*16</f>
        <v>112</v>
      </c>
      <c r="M16" s="53"/>
      <c r="N16" s="54"/>
      <c r="O16" s="37"/>
      <c r="P16" s="184"/>
    </row>
    <row r="17" spans="2:16" ht="14" thickBot="1" x14ac:dyDescent="0.2">
      <c r="B17" s="62" t="s">
        <v>86</v>
      </c>
      <c r="C17" s="141">
        <f>(C30+C31+C32)/14</f>
        <v>4.0714285714285712</v>
      </c>
      <c r="D17" s="144">
        <v>42</v>
      </c>
      <c r="E17" s="53"/>
      <c r="F17" s="54"/>
      <c r="H17" s="14"/>
      <c r="I17" s="37"/>
      <c r="J17" s="62" t="s">
        <v>86</v>
      </c>
      <c r="K17" s="141">
        <v>4</v>
      </c>
      <c r="L17" s="144">
        <f>K17*16</f>
        <v>64</v>
      </c>
      <c r="M17" s="53"/>
      <c r="N17" s="54"/>
      <c r="P17" s="184"/>
    </row>
    <row r="18" spans="2:16" ht="14" thickBot="1" x14ac:dyDescent="0.2">
      <c r="B18" s="12" t="s">
        <v>84</v>
      </c>
      <c r="C18" s="142">
        <f>C13-C14-C15-C16-C17</f>
        <v>188.92857142857142</v>
      </c>
      <c r="D18" s="145">
        <f>D13-D14-D15-D16-D17</f>
        <v>2669</v>
      </c>
      <c r="E18" s="53"/>
      <c r="F18" s="54"/>
      <c r="H18" s="14"/>
      <c r="J18" s="12" t="s">
        <v>84</v>
      </c>
      <c r="K18" s="142">
        <f>K13-K14-K15-K16-K17</f>
        <v>189</v>
      </c>
      <c r="L18" s="145">
        <f>L13-L14-L15-L16-L17</f>
        <v>3024</v>
      </c>
      <c r="M18" s="53"/>
      <c r="N18" s="54"/>
      <c r="P18" s="184"/>
    </row>
    <row r="19" spans="2:16" x14ac:dyDescent="0.15">
      <c r="C19" s="41"/>
      <c r="D19" s="42"/>
      <c r="E19" s="41"/>
      <c r="K19" s="41"/>
      <c r="L19" s="42"/>
      <c r="M19" s="41"/>
      <c r="P19" s="184"/>
    </row>
    <row r="20" spans="2:16" ht="13.5" customHeight="1" x14ac:dyDescent="0.15">
      <c r="B20" s="160" t="s">
        <v>77</v>
      </c>
      <c r="C20" s="152"/>
      <c r="D20" s="55"/>
      <c r="E20" s="30"/>
      <c r="F20" s="30"/>
      <c r="G20" s="30"/>
      <c r="H20" s="9"/>
      <c r="I20" s="9"/>
      <c r="J20" s="160" t="s">
        <v>77</v>
      </c>
      <c r="K20" s="152"/>
      <c r="L20" s="55"/>
      <c r="M20" s="30"/>
      <c r="N20" s="30"/>
      <c r="O20" s="30"/>
      <c r="P20" s="184"/>
    </row>
    <row r="21" spans="2:16" x14ac:dyDescent="0.15">
      <c r="B21" s="30" t="s">
        <v>114</v>
      </c>
      <c r="C21" s="30"/>
      <c r="D21" s="55"/>
      <c r="E21" s="30"/>
      <c r="F21" s="30"/>
      <c r="G21" s="30"/>
      <c r="H21" s="9"/>
      <c r="I21" s="9"/>
      <c r="J21" s="30" t="s">
        <v>97</v>
      </c>
      <c r="K21" s="30"/>
      <c r="L21" s="55"/>
      <c r="M21" s="30"/>
      <c r="N21" s="30"/>
      <c r="O21" s="30"/>
      <c r="P21" s="184"/>
    </row>
    <row r="22" spans="2:16" x14ac:dyDescent="0.15">
      <c r="B22" s="14" t="s">
        <v>78</v>
      </c>
      <c r="C22" s="14"/>
      <c r="D22" s="54"/>
      <c r="E22" s="146"/>
      <c r="F22" s="14"/>
      <c r="G22" s="14"/>
      <c r="J22" s="14" t="s">
        <v>78</v>
      </c>
      <c r="K22" s="14"/>
      <c r="L22" s="54"/>
      <c r="M22" s="146"/>
      <c r="N22" s="14"/>
      <c r="O22" s="14"/>
      <c r="P22" s="184"/>
    </row>
    <row r="23" spans="2:16" x14ac:dyDescent="0.15">
      <c r="B23" s="14"/>
      <c r="C23" s="14"/>
      <c r="D23" s="54"/>
      <c r="E23" s="14"/>
      <c r="F23" s="14"/>
      <c r="G23" s="14"/>
      <c r="J23" s="14"/>
      <c r="K23" s="14"/>
      <c r="L23" s="54"/>
      <c r="M23" s="14"/>
      <c r="N23" s="14"/>
      <c r="O23" s="14"/>
      <c r="P23" s="184"/>
    </row>
    <row r="24" spans="2:16" x14ac:dyDescent="0.15">
      <c r="B24" s="14" t="s">
        <v>79</v>
      </c>
      <c r="J24" s="14" t="s">
        <v>79</v>
      </c>
      <c r="L24" s="37"/>
      <c r="M24"/>
      <c r="P24" s="184"/>
    </row>
    <row r="25" spans="2:16" x14ac:dyDescent="0.15">
      <c r="B25" s="14" t="s">
        <v>80</v>
      </c>
      <c r="J25" s="14" t="s">
        <v>80</v>
      </c>
      <c r="L25" s="37"/>
      <c r="M25"/>
      <c r="P25" s="184"/>
    </row>
    <row r="26" spans="2:16" x14ac:dyDescent="0.15">
      <c r="B26" s="14" t="s">
        <v>81</v>
      </c>
      <c r="J26" s="14" t="s">
        <v>168</v>
      </c>
      <c r="L26" s="37"/>
      <c r="M26"/>
      <c r="P26" s="184"/>
    </row>
    <row r="27" spans="2:16" x14ac:dyDescent="0.15">
      <c r="B27" s="14" t="s">
        <v>82</v>
      </c>
      <c r="J27" s="14" t="s">
        <v>82</v>
      </c>
      <c r="L27" s="37"/>
      <c r="M27"/>
      <c r="P27" s="184"/>
    </row>
    <row r="28" spans="2:16" x14ac:dyDescent="0.15">
      <c r="L28" s="37"/>
      <c r="M28"/>
      <c r="P28" s="184"/>
    </row>
    <row r="29" spans="2:16" x14ac:dyDescent="0.15">
      <c r="B29" s="13" t="s">
        <v>87</v>
      </c>
      <c r="D29"/>
      <c r="I29" s="37"/>
      <c r="J29" s="13" t="s">
        <v>87</v>
      </c>
      <c r="M29"/>
      <c r="P29" s="184"/>
    </row>
    <row r="30" spans="2:16" x14ac:dyDescent="0.15">
      <c r="B30" t="s">
        <v>89</v>
      </c>
      <c r="C30">
        <v>6</v>
      </c>
      <c r="D30"/>
      <c r="I30" s="37"/>
      <c r="M30"/>
      <c r="P30" s="184"/>
    </row>
    <row r="31" spans="2:16" x14ac:dyDescent="0.15">
      <c r="B31" t="s">
        <v>88</v>
      </c>
      <c r="C31">
        <f>1.5*6</f>
        <v>9</v>
      </c>
      <c r="D31"/>
      <c r="I31" s="37"/>
      <c r="M31"/>
      <c r="P31" s="184"/>
    </row>
    <row r="32" spans="2:16" x14ac:dyDescent="0.15">
      <c r="B32" t="s">
        <v>90</v>
      </c>
      <c r="C32">
        <f>14*3</f>
        <v>42</v>
      </c>
      <c r="D32"/>
      <c r="E32" s="37"/>
      <c r="J32">
        <f>662/6</f>
        <v>110.33333333333333</v>
      </c>
      <c r="P32" s="184"/>
    </row>
    <row r="33" spans="2:16" x14ac:dyDescent="0.15">
      <c r="D33"/>
      <c r="E33" s="37"/>
      <c r="J33">
        <f>651/6</f>
        <v>108.5</v>
      </c>
      <c r="P33" s="184"/>
    </row>
    <row r="34" spans="2:16" x14ac:dyDescent="0.15">
      <c r="B34" s="13" t="s">
        <v>92</v>
      </c>
      <c r="D34"/>
      <c r="E34" s="37"/>
      <c r="J34" s="13">
        <f>1955/6</f>
        <v>325.83333333333331</v>
      </c>
      <c r="P34" s="184"/>
    </row>
    <row r="35" spans="2:16" x14ac:dyDescent="0.15">
      <c r="B35" t="s">
        <v>91</v>
      </c>
      <c r="D35"/>
      <c r="I35" s="37"/>
      <c r="M35"/>
      <c r="P35" s="184"/>
    </row>
    <row r="36" spans="2:16" x14ac:dyDescent="0.15">
      <c r="D36"/>
      <c r="I36" s="37"/>
      <c r="M36"/>
      <c r="P36" s="184"/>
    </row>
    <row r="37" spans="2:16" x14ac:dyDescent="0.15">
      <c r="D37"/>
      <c r="I37" s="37"/>
      <c r="M37"/>
      <c r="P37" s="184"/>
    </row>
    <row r="38" spans="2:16" x14ac:dyDescent="0.15">
      <c r="D38"/>
      <c r="I38" s="37"/>
      <c r="M38"/>
      <c r="P38" s="184"/>
    </row>
    <row r="39" spans="2:16" x14ac:dyDescent="0.15">
      <c r="D39"/>
      <c r="I39" s="37"/>
      <c r="M39"/>
      <c r="P39" s="184"/>
    </row>
    <row r="40" spans="2:16" x14ac:dyDescent="0.15">
      <c r="D40"/>
      <c r="I40" s="37"/>
      <c r="M40"/>
      <c r="P40" s="184"/>
    </row>
    <row r="41" spans="2:16" x14ac:dyDescent="0.15">
      <c r="D41"/>
      <c r="I41" s="37"/>
      <c r="M41"/>
      <c r="P41" s="18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AI52"/>
  <sheetViews>
    <sheetView view="pageBreakPreview" zoomScale="60" zoomScaleNormal="80" workbookViewId="0">
      <selection activeCell="H50" sqref="H50:AB51"/>
    </sheetView>
  </sheetViews>
  <sheetFormatPr baseColWidth="10" defaultRowHeight="13" x14ac:dyDescent="0.15"/>
  <cols>
    <col min="1" max="1" width="14.1640625" customWidth="1"/>
    <col min="2" max="2" width="4.5" bestFit="1" customWidth="1"/>
    <col min="3" max="3" width="5.33203125" bestFit="1" customWidth="1"/>
    <col min="4" max="6" width="4.5" bestFit="1" customWidth="1"/>
    <col min="7" max="7" width="4.5" customWidth="1"/>
    <col min="8" max="8" width="38" customWidth="1"/>
    <col min="9" max="9" width="9.33203125" bestFit="1" customWidth="1"/>
    <col min="10" max="10" width="7" customWidth="1"/>
    <col min="11" max="11" width="8.33203125" bestFit="1" customWidth="1"/>
    <col min="12" max="12" width="8" bestFit="1" customWidth="1"/>
    <col min="13" max="13" width="9.33203125" bestFit="1" customWidth="1"/>
    <col min="14" max="14" width="5.83203125" customWidth="1"/>
    <col min="15" max="15" width="8.33203125" bestFit="1" customWidth="1"/>
    <col min="16" max="16" width="8" bestFit="1" customWidth="1"/>
    <col min="17" max="17" width="9.33203125" bestFit="1" customWidth="1"/>
    <col min="18" max="18" width="7.33203125" bestFit="1" customWidth="1"/>
    <col min="19" max="19" width="8.33203125" bestFit="1" customWidth="1"/>
    <col min="20" max="20" width="8" bestFit="1" customWidth="1"/>
    <col min="21" max="21" width="9.33203125" bestFit="1" customWidth="1"/>
    <col min="22" max="22" width="7.33203125" bestFit="1" customWidth="1"/>
    <col min="23" max="23" width="8.33203125" bestFit="1" customWidth="1"/>
    <col min="24" max="24" width="8" bestFit="1" customWidth="1"/>
    <col min="25" max="25" width="7.33203125" customWidth="1"/>
    <col min="26" max="26" width="6" customWidth="1"/>
    <col min="27" max="27" width="8.33203125" bestFit="1" customWidth="1"/>
    <col min="28" max="28" width="8" bestFit="1" customWidth="1"/>
  </cols>
  <sheetData>
    <row r="1" spans="1:35" ht="16" x14ac:dyDescent="0.2">
      <c r="B1">
        <v>20</v>
      </c>
      <c r="C1">
        <f>B1+1</f>
        <v>21</v>
      </c>
      <c r="D1">
        <f>C1+1</f>
        <v>22</v>
      </c>
      <c r="E1">
        <f>D1+1</f>
        <v>23</v>
      </c>
      <c r="F1">
        <f>E1+1</f>
        <v>24</v>
      </c>
      <c r="G1" s="1"/>
      <c r="H1" s="77"/>
      <c r="I1" s="403" t="s">
        <v>0</v>
      </c>
      <c r="J1" s="404"/>
      <c r="K1" s="405">
        <v>44473</v>
      </c>
      <c r="L1" s="406"/>
      <c r="M1" s="403" t="s">
        <v>1</v>
      </c>
      <c r="N1" s="404"/>
      <c r="O1" s="405">
        <f>K1+1</f>
        <v>44474</v>
      </c>
      <c r="P1" s="406"/>
      <c r="Q1" s="403" t="s">
        <v>2</v>
      </c>
      <c r="R1" s="404"/>
      <c r="S1" s="405">
        <f>K1+2</f>
        <v>44475</v>
      </c>
      <c r="T1" s="406"/>
      <c r="U1" s="403" t="s">
        <v>3</v>
      </c>
      <c r="V1" s="404"/>
      <c r="W1" s="405">
        <f>K1+3</f>
        <v>44476</v>
      </c>
      <c r="X1" s="406"/>
      <c r="Y1" s="403" t="s">
        <v>4</v>
      </c>
      <c r="Z1" s="404"/>
      <c r="AA1" s="405">
        <f>K1+4</f>
        <v>44477</v>
      </c>
      <c r="AB1" s="406"/>
      <c r="AD1" s="31"/>
      <c r="AE1" s="31"/>
      <c r="AF1" s="31"/>
      <c r="AG1" s="31"/>
      <c r="AH1" s="31"/>
      <c r="AI1" s="31"/>
    </row>
    <row r="2" spans="1:35" ht="17" thickBot="1" x14ac:dyDescent="0.25">
      <c r="A2" s="2" t="s">
        <v>46</v>
      </c>
      <c r="B2" s="3" t="s">
        <v>5</v>
      </c>
      <c r="C2" s="3" t="s">
        <v>6</v>
      </c>
      <c r="D2" s="3" t="s">
        <v>6</v>
      </c>
      <c r="E2" s="3" t="s">
        <v>7</v>
      </c>
      <c r="F2" s="3" t="s">
        <v>8</v>
      </c>
      <c r="H2" s="31" t="str">
        <f>A2</f>
        <v>S4</v>
      </c>
      <c r="I2" s="32" t="s">
        <v>9</v>
      </c>
      <c r="J2" s="33" t="s">
        <v>10</v>
      </c>
      <c r="K2" s="34" t="s">
        <v>11</v>
      </c>
      <c r="L2" s="35" t="s">
        <v>12</v>
      </c>
      <c r="M2" s="79" t="s">
        <v>9</v>
      </c>
      <c r="N2" s="80" t="s">
        <v>10</v>
      </c>
      <c r="O2" s="81" t="s">
        <v>11</v>
      </c>
      <c r="P2" s="82" t="s">
        <v>12</v>
      </c>
      <c r="Q2" s="79" t="s">
        <v>9</v>
      </c>
      <c r="R2" s="80" t="s">
        <v>10</v>
      </c>
      <c r="S2" s="81" t="s">
        <v>11</v>
      </c>
      <c r="T2" s="82" t="s">
        <v>12</v>
      </c>
      <c r="U2" s="79" t="s">
        <v>9</v>
      </c>
      <c r="V2" s="80" t="s">
        <v>10</v>
      </c>
      <c r="W2" s="81" t="s">
        <v>11</v>
      </c>
      <c r="X2" s="82" t="s">
        <v>12</v>
      </c>
      <c r="Y2" s="79" t="s">
        <v>9</v>
      </c>
      <c r="Z2" s="80" t="s">
        <v>10</v>
      </c>
      <c r="AA2" s="83" t="s">
        <v>11</v>
      </c>
      <c r="AB2" s="84" t="s">
        <v>12</v>
      </c>
      <c r="AC2" s="4"/>
      <c r="AD2" s="31"/>
      <c r="AE2" s="32" t="s">
        <v>9</v>
      </c>
      <c r="AF2" s="33" t="s">
        <v>10</v>
      </c>
      <c r="AG2" s="34" t="s">
        <v>11</v>
      </c>
      <c r="AH2" s="35" t="s">
        <v>12</v>
      </c>
      <c r="AI2" s="31"/>
    </row>
    <row r="3" spans="1:35" ht="12.75" customHeight="1" x14ac:dyDescent="0.2">
      <c r="A3" s="85" t="s">
        <v>13</v>
      </c>
      <c r="B3" s="38"/>
      <c r="C3" s="38"/>
      <c r="D3" s="38"/>
      <c r="E3" s="38"/>
      <c r="F3" s="38"/>
      <c r="H3" s="19"/>
      <c r="I3" s="178"/>
      <c r="J3" s="179"/>
      <c r="K3" s="179"/>
      <c r="L3" s="180"/>
      <c r="M3" s="178"/>
      <c r="N3" s="179"/>
      <c r="O3" s="179"/>
      <c r="P3" s="180"/>
      <c r="Q3" s="178"/>
      <c r="R3" s="179"/>
      <c r="S3" s="179"/>
      <c r="T3" s="180"/>
      <c r="U3" s="178"/>
      <c r="V3" s="179"/>
      <c r="W3" s="179"/>
      <c r="X3" s="180"/>
      <c r="Y3" s="178"/>
      <c r="Z3" s="179"/>
      <c r="AA3" s="179"/>
      <c r="AB3" s="180"/>
      <c r="AD3" s="161" t="s">
        <v>13</v>
      </c>
      <c r="AE3" s="36">
        <f>(COUNTIF($I$3:$I$49,"TB"))+(COUNTIF($M$3:$M$49,"TB"))+(COUNTIF($Q$3:$Q$49,"TB"))+(COUNTIF($U$3:$U$49,"TB"))+(COUNTIF($Y$3:$Y$49,"TB"))</f>
        <v>0</v>
      </c>
      <c r="AF3" s="36">
        <f>(COUNTIF($J$3:$J$49,"TB"))+(COUNTIF($N$3:$N$49,"TB"))+(COUNTIF($R$3:$R$49,"TB"))+(COUNTIF($V$3:$V$49,"TB"))+(COUNTIF($Z$3:$Z$49,"TB"))</f>
        <v>0</v>
      </c>
      <c r="AG3" s="36">
        <f>(COUNTIF($K$3:$K$49,"TB"))+(COUNTIF($O$3:$O$49,"TB"))+(COUNTIF($S$3:$S$49,"TB"))+(COUNTIF($W$3:$W$49,"TB"))+(COUNTIF($AA$3:$AA$49,"TB"))</f>
        <v>0</v>
      </c>
      <c r="AH3" s="36">
        <f>(COUNTIF($L$3:$L$49,"TB"))+(COUNTIF($P$3:$P$49,"TB"))+(COUNTIF($T$3:$T$49,"TB"))+(COUNTIF($X$3:$X$49,"TB"))+(COUNTIF($AB$3:$AB$49,"TB"))</f>
        <v>0</v>
      </c>
      <c r="AI3" s="36">
        <f>SUM(AE3:AH3)</f>
        <v>0</v>
      </c>
    </row>
    <row r="4" spans="1:35" ht="17" thickBot="1" x14ac:dyDescent="0.25">
      <c r="A4" s="85" t="s">
        <v>16</v>
      </c>
      <c r="B4" s="38"/>
      <c r="C4" s="38"/>
      <c r="D4" s="38"/>
      <c r="E4" s="38"/>
      <c r="F4" s="86" t="s">
        <v>24</v>
      </c>
      <c r="H4" s="20"/>
      <c r="I4" s="181"/>
      <c r="J4" s="182"/>
      <c r="K4" s="182"/>
      <c r="L4" s="183"/>
      <c r="M4" s="181"/>
      <c r="N4" s="182"/>
      <c r="O4" s="182"/>
      <c r="P4" s="183"/>
      <c r="Q4" s="181"/>
      <c r="R4" s="182"/>
      <c r="S4" s="182"/>
      <c r="T4" s="183"/>
      <c r="U4" s="181"/>
      <c r="V4" s="182"/>
      <c r="W4" s="182"/>
      <c r="X4" s="183"/>
      <c r="Y4" s="181"/>
      <c r="Z4" s="182"/>
      <c r="AA4" s="182"/>
      <c r="AB4" s="183"/>
      <c r="AD4" s="161" t="s">
        <v>16</v>
      </c>
      <c r="AE4" s="36">
        <f>(COUNTIF($I$3:$I$49,"FS"))+(COUNTIF($M$3:$M$49,"FS"))+(COUNTIF($Q$3:$Q$49,"FS"))+(COUNTIF($U$3:$U$49,"FS"))+(COUNTIF($Y$3:$Y$49,"FS"))</f>
        <v>0</v>
      </c>
      <c r="AF4" s="36">
        <f>(COUNTIF($J$3:$J$49,"FS"))+(COUNTIF($N$3:$N$49,"FS"))+(COUNTIF($R$3:$R$49,"FS"))+(COUNTIF($V$3:$V$49,"FS"))+(COUNTIF($Z$3:$Z$49,"FS"))</f>
        <v>0</v>
      </c>
      <c r="AG4" s="36">
        <f>(COUNTIF($K$3:$K$49,"FS"))+(COUNTIF($O$3:$O$49,"FS"))+(COUNTIF($S$3:$S$49,"FS"))+(COUNTIF($W$3:$W$49,"FS"))+(COUNTIF($AA$3:$AA$49,"FS"))</f>
        <v>0</v>
      </c>
      <c r="AH4" s="36">
        <f>(COUNTIF($L$3:$L$49,"FS"))+(COUNTIF($P$3:$P$49,"FS"))+(COUNTIF($T$3:$T$49,"FS"))+(COUNTIF($X$3:$X$49,"FS"))+(COUNTIF($AB$3:$AB$49,"FS"))</f>
        <v>0</v>
      </c>
      <c r="AI4" s="36">
        <f>SUM(AE4:AH4)</f>
        <v>0</v>
      </c>
    </row>
    <row r="5" spans="1:35" ht="12.75" customHeight="1" x14ac:dyDescent="0.2">
      <c r="A5" s="200" t="s">
        <v>17</v>
      </c>
      <c r="B5" s="38"/>
      <c r="C5" s="38"/>
      <c r="D5" s="38"/>
      <c r="E5" s="38"/>
      <c r="F5" s="38"/>
      <c r="H5" s="19" t="s">
        <v>47</v>
      </c>
      <c r="I5" s="89"/>
      <c r="J5" s="87"/>
      <c r="K5" s="87"/>
      <c r="L5" s="88"/>
      <c r="M5" s="89"/>
      <c r="N5" s="87"/>
      <c r="O5" s="87"/>
      <c r="P5" s="88"/>
      <c r="Q5" s="89"/>
      <c r="R5" s="87"/>
      <c r="S5" s="87"/>
      <c r="T5" s="88"/>
      <c r="U5" s="89"/>
      <c r="V5" s="87"/>
      <c r="W5" s="87"/>
      <c r="X5" s="88"/>
      <c r="Y5" s="89"/>
      <c r="Z5" s="87"/>
      <c r="AA5" s="87"/>
      <c r="AB5" s="88"/>
      <c r="AD5" s="161" t="s">
        <v>17</v>
      </c>
      <c r="AE5" s="36">
        <f>(COUNTIF($I$3:$I$49,"FLB"))+(COUNTIF($M$3:$M$49,"FLB"))+(COUNTIF($Q$3:$Q$49,"FLB"))+(COUNTIF($U$3:$U$49,"FLB"))+(COUNTIF($Y$3:$Y$49,"FLB"))</f>
        <v>0</v>
      </c>
      <c r="AF5" s="36">
        <f>(COUNTIF($J$3:$J$49,"FLB"))+(COUNTIF($N$3:$N$49,"FLB"))+(COUNTIF($R$3:$R$49,"FLB"))+(COUNTIF($V$3:$V$49,"FLB"))+(COUNTIF($Z$3:$Z$49,"FLB"))</f>
        <v>0</v>
      </c>
      <c r="AG5" s="36">
        <f>(COUNTIF($K$3:$K$49,"FLB"))+(COUNTIF($O$3:$O$49,"FLB"))+(COUNTIF($S$3:$S$49,"FLB"))+(COUNTIF($W$3:$W$49,"FLB"))+(COUNTIF($AA$3:$AA$49,"FLB"))</f>
        <v>0</v>
      </c>
      <c r="AH5" s="36">
        <f>(COUNTIF($L$3:$L$49,"FLB"))+(COUNTIF($P$3:$P$49,"FLB"))+(COUNTIF($T$3:$T$49,"FLB"))+(COUNTIF($X$3:$X$49,"FLB"))+(COUNTIF($AB$3:$AB$49,"FLB"))</f>
        <v>0</v>
      </c>
      <c r="AI5" s="36">
        <f t="shared" ref="AI5:AI22" si="0">SUM(AE5:AH5)</f>
        <v>0</v>
      </c>
    </row>
    <row r="6" spans="1:35" ht="12.75" customHeight="1" thickBot="1" x14ac:dyDescent="0.25">
      <c r="A6" s="200" t="s">
        <v>18</v>
      </c>
      <c r="B6" s="38"/>
      <c r="C6" s="38"/>
      <c r="D6" s="38"/>
      <c r="E6" s="38"/>
      <c r="F6" s="86" t="s">
        <v>24</v>
      </c>
      <c r="H6" s="20" t="s">
        <v>15</v>
      </c>
      <c r="I6" s="93"/>
      <c r="J6" s="91"/>
      <c r="K6" s="91"/>
      <c r="L6" s="92"/>
      <c r="M6" s="93"/>
      <c r="N6" s="91"/>
      <c r="O6" s="91"/>
      <c r="P6" s="92"/>
      <c r="Q6" s="93"/>
      <c r="R6" s="91"/>
      <c r="S6" s="91"/>
      <c r="T6" s="92"/>
      <c r="U6" s="93"/>
      <c r="V6" s="91"/>
      <c r="W6" s="91"/>
      <c r="X6" s="92"/>
      <c r="Y6" s="93"/>
      <c r="Z6" s="91"/>
      <c r="AA6" s="91"/>
      <c r="AB6" s="92"/>
      <c r="AD6" s="161" t="s">
        <v>18</v>
      </c>
      <c r="AE6" s="36">
        <f>(COUNTIF($I$3:$I$49,"ELS"))+(COUNTIF($M$3:$M$49,"ELS"))+(COUNTIF($Q$3:$Q$49,"ELS"))+(COUNTIF($U$3:$U$49,"ELS"))+(COUNTIF($Y$3:$Y$49,"ELS"))</f>
        <v>0</v>
      </c>
      <c r="AF6" s="36">
        <f>(COUNTIF($J$3:$J$49,"ELS"))+(COUNTIF($N$3:$N$49,"ELS"))+(COUNTIF($R$3:$R$49,"ELS"))+(COUNTIF($V$3:$V$49,"ELS"))+(COUNTIF($Z$3:$Z$49,"ELS"))</f>
        <v>0</v>
      </c>
      <c r="AG6" s="36">
        <f>(COUNTIF($K$3:$K$49,"ELS"))+(COUNTIF($O$3:$O$49,"ELS"))+(COUNTIF($S$3:$S$49,"ELS"))+(COUNTIF($W$3:$W$49,"ELS"))+(COUNTIF($AA$3:$AA$49,"ELS"))</f>
        <v>0</v>
      </c>
      <c r="AH6" s="36">
        <f>(COUNTIF($L$3:$L$49,"ELS"))+(COUNTIF($P$3:$P$49,"ELS"))+(COUNTIF($T$3:$T$49,"ELS"))+(COUNTIF($X$3:$X$49,"ELS"))+(COUNTIF($AB$3:$AB$49,"ELS"))</f>
        <v>0</v>
      </c>
      <c r="AI6" s="36">
        <f t="shared" si="0"/>
        <v>0</v>
      </c>
    </row>
    <row r="7" spans="1:35" ht="12.75" customHeight="1" x14ac:dyDescent="0.2">
      <c r="A7" s="200" t="s">
        <v>19</v>
      </c>
      <c r="B7" s="38"/>
      <c r="C7" s="38"/>
      <c r="D7" s="38"/>
      <c r="E7" s="38"/>
      <c r="F7" s="38"/>
      <c r="H7" s="19" t="s">
        <v>48</v>
      </c>
      <c r="I7" s="96"/>
      <c r="J7" s="87"/>
      <c r="K7" s="87"/>
      <c r="L7" s="95"/>
      <c r="M7" s="96"/>
      <c r="N7" s="87"/>
      <c r="O7" s="87"/>
      <c r="P7" s="95"/>
      <c r="Q7" s="96"/>
      <c r="R7" s="87"/>
      <c r="S7" s="87"/>
      <c r="T7" s="95"/>
      <c r="U7" s="96"/>
      <c r="V7" s="87"/>
      <c r="W7" s="87"/>
      <c r="X7" s="95"/>
      <c r="Y7" s="96"/>
      <c r="Z7" s="87"/>
      <c r="AA7" s="87"/>
      <c r="AB7" s="95"/>
      <c r="AD7" s="161" t="s">
        <v>19</v>
      </c>
      <c r="AE7" s="31">
        <f>(COUNTIF($I$3:$I$49,"NY"))+(COUNTIF($M$3:$M$49,"NY"))+(COUNTIF($Q$3:$Q$49,"NY"))+(COUNTIF($U$3:$U$49,"NY"))+(COUNTIF($Y$3:$Y$49,"NY"))</f>
        <v>0</v>
      </c>
      <c r="AF7" s="31">
        <f>(COUNTIF($J$3:$J$49,"NY"))+(COUNTIF($N$3:$N$49,"NY"))+(COUNTIF($R$3:$R$49,"NY"))+(COUNTIF($V$3:$V$49,"NY"))+(COUNTIF($Z$3:$Z$49,"NY"))</f>
        <v>0</v>
      </c>
      <c r="AG7" s="31">
        <f>(COUNTIF($K$3:$K$49,"NY"))+(COUNTIF($O$3:$O$49,"NY"))+(COUNTIF($S$3:$S$49,"NY"))+(COUNTIF($W$3:$W$49,"NY"))+(COUNTIF($AA$3:$AA$49,"NY"))</f>
        <v>0</v>
      </c>
      <c r="AH7" s="31">
        <f>(COUNTIF($L$3:$L$49,"NY"))+(COUNTIF($P$3:$P$49,"NY"))+(COUNTIF($T$3:$T$49,"NY"))+(COUNTIF($X$3:$X$49,"NY"))+(COUNTIF($AB$3:$AB$49,"NY"))</f>
        <v>0</v>
      </c>
      <c r="AI7" s="36">
        <f t="shared" si="0"/>
        <v>0</v>
      </c>
    </row>
    <row r="8" spans="1:35" ht="18" thickBot="1" x14ac:dyDescent="0.25">
      <c r="A8" s="200" t="s">
        <v>10</v>
      </c>
      <c r="B8" s="38"/>
      <c r="C8" s="38"/>
      <c r="D8" s="86" t="s">
        <v>24</v>
      </c>
      <c r="E8" s="38"/>
      <c r="F8" s="38"/>
      <c r="H8" s="20" t="s">
        <v>15</v>
      </c>
      <c r="I8" s="93"/>
      <c r="J8" s="90"/>
      <c r="K8" s="90"/>
      <c r="L8" s="97"/>
      <c r="M8" s="93"/>
      <c r="N8" s="90"/>
      <c r="O8" s="90"/>
      <c r="P8" s="97"/>
      <c r="Q8" s="93"/>
      <c r="R8" s="90"/>
      <c r="S8" s="90"/>
      <c r="T8" s="97"/>
      <c r="U8" s="93"/>
      <c r="V8" s="90"/>
      <c r="W8" s="90"/>
      <c r="X8" s="97"/>
      <c r="Y8" s="93"/>
      <c r="Z8" s="90"/>
      <c r="AA8" s="90"/>
      <c r="AB8" s="97"/>
      <c r="AD8" s="161" t="s">
        <v>10</v>
      </c>
      <c r="AE8" s="36">
        <f>(COUNTIF($I$3:$I$49,"CC"))+(COUNTIF($M$3:$M$49,"CC"))+(COUNTIF($Q$3:$Q$49,"CC"))+(COUNTIF($U$3:$U$49,"CC"))+(COUNTIF($Y$3:$Y$49,"CC"))</f>
        <v>0</v>
      </c>
      <c r="AF8" s="36">
        <f>(COUNTIF($J$3:$J$49,"CC"))+(COUNTIF($N$3:$N$49,"CC"))+(COUNTIF($R$3:$R$49,"CC"))+(COUNTIF($V$3:$V$49,"CC"))+(COUNTIF($Z$3:$Z$49,"CC"))</f>
        <v>0</v>
      </c>
      <c r="AG8" s="36">
        <f>(COUNTIF($K$3:$K$49,"CC"))+(COUNTIF($O$3:$O$49,"CC"))+(COUNTIF($S$3:$S$49,"CC"))+(COUNTIF($W$3:$W$49,"CC"))+(COUNTIF($AA$3:$AA$49,"CC"))</f>
        <v>0</v>
      </c>
      <c r="AH8" s="36">
        <f>(COUNTIF($L$3:$L$49,"CC"))+(COUNTIF($P$3:$P$49,"CC"))+(COUNTIF($T$3:$T$49,"CC"))+(COUNTIF($X$3:$X$49,"CC"))+(COUNTIF($AB$3:$AB$49,"CC"))</f>
        <v>0</v>
      </c>
      <c r="AI8" s="36">
        <f t="shared" si="0"/>
        <v>0</v>
      </c>
    </row>
    <row r="9" spans="1:35" ht="12.75" customHeight="1" x14ac:dyDescent="0.2">
      <c r="A9" s="200" t="s">
        <v>20</v>
      </c>
      <c r="B9" s="38"/>
      <c r="C9" s="38"/>
      <c r="D9" s="38"/>
      <c r="E9" s="38"/>
      <c r="F9" s="38"/>
      <c r="H9" s="19" t="s">
        <v>49</v>
      </c>
      <c r="I9" s="89"/>
      <c r="J9" s="87"/>
      <c r="K9" s="87"/>
      <c r="L9" s="88"/>
      <c r="M9" s="89"/>
      <c r="N9" s="87"/>
      <c r="O9" s="87"/>
      <c r="P9" s="88"/>
      <c r="Q9" s="89"/>
      <c r="R9" s="87"/>
      <c r="S9" s="87"/>
      <c r="T9" s="88"/>
      <c r="U9" s="89"/>
      <c r="V9" s="87"/>
      <c r="W9" s="87"/>
      <c r="X9" s="88"/>
      <c r="Y9" s="89"/>
      <c r="Z9" s="87"/>
      <c r="AA9" s="87"/>
      <c r="AB9" s="88"/>
      <c r="AD9" s="161" t="s">
        <v>20</v>
      </c>
      <c r="AE9" s="36">
        <f>(COUNTIF($I$3:$I$49,"LG"))+(COUNTIF($M$3:$M$49,"LG"))+(COUNTIF($Q$3:$Q$49,"LG"))+(COUNTIF($U$3:$U$49,"LG"))+(COUNTIF($Y$3:$Y$49,"LG"))</f>
        <v>0</v>
      </c>
      <c r="AF9" s="36">
        <f>(COUNTIF($J$3:$J$49,"LG"))+(COUNTIF($N$3:$N$49,"LG"))+(COUNTIF($R$3:$R$49,"LG"))+(COUNTIF($V$3:$V$49,"LG"))+(COUNTIF($Z$3:$Z$49,"LG"))</f>
        <v>0</v>
      </c>
      <c r="AG9" s="36">
        <f>(COUNTIF($K$3:$K$49,"LG"))+(COUNTIF($O$3:$O$49,"LG"))+(COUNTIF($S$3:$S$49,"LG"))+(COUNTIF($W$3:$W$49,"LG"))+(COUNTIF($AA$3:$AA$49,"LG"))</f>
        <v>0</v>
      </c>
      <c r="AH9" s="36">
        <f>(COUNTIF($L$3:$L$49,"LG"))+(COUNTIF($P$3:$P$49,"LG"))+(COUNTIF($T$3:$T$49,"LG"))+(COUNTIF($X$3:$X$49,"LG"))+(COUNTIF($AB$3:$AB$49,"LG"))</f>
        <v>0</v>
      </c>
      <c r="AI9" s="36">
        <f t="shared" si="0"/>
        <v>0</v>
      </c>
    </row>
    <row r="10" spans="1:35" ht="18" thickBot="1" x14ac:dyDescent="0.25">
      <c r="A10" s="200" t="s">
        <v>21</v>
      </c>
      <c r="B10" s="38"/>
      <c r="C10" s="38"/>
      <c r="D10" s="38"/>
      <c r="E10" s="38"/>
      <c r="F10" s="38"/>
      <c r="H10" s="20" t="s">
        <v>15</v>
      </c>
      <c r="I10" s="100"/>
      <c r="J10" s="91"/>
      <c r="K10" s="91"/>
      <c r="L10" s="99"/>
      <c r="M10" s="100"/>
      <c r="N10" s="91"/>
      <c r="O10" s="91"/>
      <c r="P10" s="99"/>
      <c r="Q10" s="100"/>
      <c r="R10" s="91"/>
      <c r="S10" s="91"/>
      <c r="T10" s="99"/>
      <c r="U10" s="100"/>
      <c r="V10" s="91"/>
      <c r="W10" s="91"/>
      <c r="X10" s="99"/>
      <c r="Y10" s="100"/>
      <c r="Z10" s="91"/>
      <c r="AA10" s="91"/>
      <c r="AB10" s="99"/>
      <c r="AD10" s="161" t="s">
        <v>21</v>
      </c>
      <c r="AE10" s="36">
        <f>(COUNTIF(I3:I49,"BB"))+(COUNTIF(M3:M49,"BB"))+(COUNTIF(Q3:Q49,"BB"))+(COUNTIF(U3:U49,"BB"))+(COUNTIF(Y3:Y49,"BB"))</f>
        <v>0</v>
      </c>
      <c r="AF10" s="36">
        <f>(COUNTIF(J3:J49,"BB"))+(COUNTIF(N3:N49,"BB"))+(COUNTIF(R3:R49,"BB"))+(COUNTIF(V3:V49,"BB"))+(COUNTIF(Z3:Z49,"BB"))</f>
        <v>0</v>
      </c>
      <c r="AG10" s="36">
        <f>(COUNTIF(K3:K49,"BB"))+(COUNTIF(O3:O49,"BB"))+(COUNTIF(S3:S49,"BB"))+(COUNTIF(W3:W49,"BB"))+(COUNTIF(AA3:AA49,"BB"))</f>
        <v>0</v>
      </c>
      <c r="AH10" s="36">
        <f>(COUNTIF(L3:L49,"BB"))+(COUNTIF(P3:P49,"BB"))+(COUNTIF(T3:T49,"BB"))+(COUNTIF(X3:X49,"BB"))+(COUNTIF(AB3:AB49,"BB"))</f>
        <v>0</v>
      </c>
      <c r="AI10" s="36">
        <f t="shared" si="0"/>
        <v>0</v>
      </c>
    </row>
    <row r="11" spans="1:35" ht="12.75" customHeight="1" x14ac:dyDescent="0.2">
      <c r="A11" s="200" t="s">
        <v>23</v>
      </c>
      <c r="B11" s="38"/>
      <c r="C11" s="38"/>
      <c r="D11" s="38"/>
      <c r="E11" s="38"/>
      <c r="F11" s="86" t="s">
        <v>24</v>
      </c>
      <c r="H11" s="19" t="s">
        <v>22</v>
      </c>
      <c r="I11" s="89"/>
      <c r="J11" s="87"/>
      <c r="K11" s="87"/>
      <c r="L11" s="88"/>
      <c r="M11" s="89"/>
      <c r="N11" s="87"/>
      <c r="O11" s="87"/>
      <c r="P11" s="88"/>
      <c r="Q11" s="89"/>
      <c r="R11" s="87"/>
      <c r="S11" s="87"/>
      <c r="T11" s="88"/>
      <c r="U11" s="89"/>
      <c r="V11" s="87"/>
      <c r="W11" s="87"/>
      <c r="X11" s="88"/>
      <c r="Y11" s="89"/>
      <c r="Z11" s="87"/>
      <c r="AA11" s="87"/>
      <c r="AB11" s="88"/>
      <c r="AD11" s="161" t="s">
        <v>23</v>
      </c>
      <c r="AE11" s="36">
        <f>(COUNTIF(I3:I49,"GLT"))+(COUNTIF(M3:M49,"GLT"))+(COUNTIF(Q3:Q49,"GLT"))+(COUNTIF(U3:U49,"GLT"))+(COUNTIF(Y3:Y49,"GLT"))</f>
        <v>0</v>
      </c>
      <c r="AF11" s="36">
        <f>(COUNTIF(J3:J49,"GLT"))+(COUNTIF(N3:N49,"GLT"))+(COUNTIF(R3:R49,"GLT"))+(COUNTIF(V3:V49,"GLT"))+(COUNTIF(Z3:Z49,"GLT"))</f>
        <v>0</v>
      </c>
      <c r="AG11" s="36">
        <f>(COUNTIF(K3:K49,"GLT"))+(COUNTIF(O3:O49,"GLT"))+(COUNTIF(S3:S49,"GLT"))+(COUNTIF(W3:W49,"GLT"))+(COUNTIF(AA3:AA49,"GLT"))</f>
        <v>0</v>
      </c>
      <c r="AH11" s="36">
        <f>(COUNTIF(L3:L49,"GLT"))+(COUNTIF(P3:P49,"GLT"))+(COUNTIF(T3:T49,"GLT"))+(COUNTIF(X3:X49,"GLT"))+(COUNTIF(AB3:AB49,"GLT"))</f>
        <v>0</v>
      </c>
      <c r="AI11" s="36">
        <f t="shared" si="0"/>
        <v>0</v>
      </c>
    </row>
    <row r="12" spans="1:35" ht="17" x14ac:dyDescent="0.2">
      <c r="A12" s="200" t="s">
        <v>26</v>
      </c>
      <c r="B12" s="38"/>
      <c r="C12" s="38"/>
      <c r="D12" s="38"/>
      <c r="E12" s="38"/>
      <c r="F12" s="38"/>
      <c r="H12" s="21" t="s">
        <v>25</v>
      </c>
      <c r="I12" s="96"/>
      <c r="J12" s="94"/>
      <c r="K12" s="94"/>
      <c r="L12" s="95"/>
      <c r="M12" s="96"/>
      <c r="N12" s="94"/>
      <c r="O12" s="94"/>
      <c r="P12" s="95"/>
      <c r="Q12" s="96"/>
      <c r="R12" s="94"/>
      <c r="S12" s="94"/>
      <c r="T12" s="95"/>
      <c r="U12" s="96"/>
      <c r="V12" s="94"/>
      <c r="W12" s="94"/>
      <c r="X12" s="95"/>
      <c r="Y12" s="96"/>
      <c r="Z12" s="94"/>
      <c r="AA12" s="94"/>
      <c r="AB12" s="95"/>
      <c r="AD12" s="161" t="s">
        <v>27</v>
      </c>
      <c r="AE12" s="36">
        <f>(COUNTIF($I$3:$I$49,"NLB"))+(COUNTIF($M$3:$M$49,"NLB"))+(COUNTIF($Q$3:$Q$49,"NLB"))+(COUNTIF($U$3:$U$49,"NLB"))+(COUNTIF($Y$3:$Y$49,"NLB"))</f>
        <v>0</v>
      </c>
      <c r="AF12" s="36">
        <f>(COUNTIF($J$3:$J$49,"NLB"))+(COUNTIF($N$3:$N$49,"NLB"))+(COUNTIF($R$3:$R$49,"NLB"))+(COUNTIF($V$3:$V$49,"NLB"))+(COUNTIF($Z$3:$Z$49,"NLB"))</f>
        <v>0</v>
      </c>
      <c r="AG12" s="36">
        <f>(COUNTIF($K$3:$K$49,"NLB"))+(COUNTIF($O$3:$O$49,"NLB"))+(COUNTIF($S$3:$S$49,"NLB"))+(COUNTIF($W$3:$W$49,"NLB"))+(COUNTIF($AA$3:$AA$49,"NLB"))</f>
        <v>0</v>
      </c>
      <c r="AH12" s="36">
        <f>(COUNTIF($L$3:$L$49,"NLB"))+(COUNTIF($P$3:$P$49,"NLB"))+(COUNTIF($T$3:$T$49,"NLB"))+(COUNTIF($X$3:$X$49,"NLB"))+(COUNTIF($AB$3:$AB$49,"NLB"))</f>
        <v>0</v>
      </c>
      <c r="AI12" s="36">
        <f t="shared" si="0"/>
        <v>0</v>
      </c>
    </row>
    <row r="13" spans="1:35" ht="12.75" customHeight="1" thickBot="1" x14ac:dyDescent="0.25">
      <c r="A13" s="200" t="s">
        <v>27</v>
      </c>
      <c r="B13" s="38"/>
      <c r="C13" s="38"/>
      <c r="D13" s="38"/>
      <c r="E13" s="86" t="s">
        <v>24</v>
      </c>
      <c r="F13" s="38"/>
      <c r="H13" s="22" t="s">
        <v>50</v>
      </c>
      <c r="I13" s="93"/>
      <c r="J13" s="90"/>
      <c r="K13" s="90"/>
      <c r="L13" s="97"/>
      <c r="M13" s="93"/>
      <c r="N13" s="90"/>
      <c r="O13" s="90"/>
      <c r="P13" s="97"/>
      <c r="Q13" s="93"/>
      <c r="R13" s="90"/>
      <c r="S13" s="90"/>
      <c r="T13" s="97"/>
      <c r="U13" s="93"/>
      <c r="V13" s="90"/>
      <c r="W13" s="90"/>
      <c r="X13" s="97"/>
      <c r="Y13" s="93"/>
      <c r="Z13" s="90"/>
      <c r="AA13" s="90"/>
      <c r="AB13" s="97"/>
      <c r="AD13" s="161" t="s">
        <v>26</v>
      </c>
      <c r="AE13" s="36">
        <f>(COUNTIF(I3:I49,"FA"))+(COUNTIF(M3:M49,"FA"))+(COUNTIF(Q3:Q49,"FA"))+(COUNTIF(U3:U49,"FA"))+(COUNTIF(Y3:Y49,"FA"))</f>
        <v>0</v>
      </c>
      <c r="AF13" s="36">
        <f>(COUNTIF(J3:J49,"FA"))+(COUNTIF(N3:N49,"FA"))+(COUNTIF(R3:R49,"FA"))+(COUNTIF(V3:V49,"FA"))+(COUNTIF(Z3:Z49,"FA"))</f>
        <v>0</v>
      </c>
      <c r="AG13" s="36">
        <f>(COUNTIF(K3:K49,"FA"))+(COUNTIF(O3:O49,"FA"))+(COUNTIF(S3:S49,"FA"))+(COUNTIF(W3:W49,"FA"))+(COUNTIF(AA3:AA49,"FA"))</f>
        <v>0</v>
      </c>
      <c r="AH13" s="36">
        <f>(COUNTIF(L3:L49,"FA"))+(COUNTIF(P3:P49,"FA"))+(COUNTIF(T3:T49,"FA"))+(COUNTIF(X3:X49,"FA"))+(COUNTIF(AB3:AB49,"FA"))</f>
        <v>0</v>
      </c>
      <c r="AI13" s="36">
        <f t="shared" si="0"/>
        <v>0</v>
      </c>
    </row>
    <row r="14" spans="1:35" ht="34" x14ac:dyDescent="0.2">
      <c r="A14" s="200" t="s">
        <v>29</v>
      </c>
      <c r="B14" s="38"/>
      <c r="C14" s="38"/>
      <c r="D14" s="38"/>
      <c r="E14" s="38"/>
      <c r="F14" s="38"/>
      <c r="H14" s="19" t="s">
        <v>28</v>
      </c>
      <c r="I14" s="89"/>
      <c r="J14" s="87"/>
      <c r="K14" s="87"/>
      <c r="L14" s="88"/>
      <c r="M14" s="89"/>
      <c r="N14" s="87"/>
      <c r="O14" s="87"/>
      <c r="P14" s="88"/>
      <c r="Q14" s="89"/>
      <c r="R14" s="87"/>
      <c r="S14" s="87"/>
      <c r="T14" s="88"/>
      <c r="U14" s="89"/>
      <c r="V14" s="87"/>
      <c r="W14" s="87"/>
      <c r="X14" s="88"/>
      <c r="Y14" s="89"/>
      <c r="Z14" s="87"/>
      <c r="AA14" s="87"/>
      <c r="AB14" s="88"/>
      <c r="AD14" s="161" t="s">
        <v>29</v>
      </c>
      <c r="AE14" s="31">
        <f>(COUNTIF(I3:I49,"FG"))+(COUNTIF(M3:M49,"FG"))+(COUNTIF(Q3:Q49,"FG"))+(COUNTIF(U3:U49,"FG"))+(COUNTIF(Y3:Y49,"FG"))</f>
        <v>0</v>
      </c>
      <c r="AF14" s="36">
        <f>(COUNTIF($J$3:$J$49,"FG"))+(COUNTIF($N$3:$N$49,"FG"))+(COUNTIF($R$3:$R$49,"FG"))+(COUNTIF($V$3:$V$49,"FG"))+(COUNTIF($Z$3:$Z$49,"FG"))</f>
        <v>0</v>
      </c>
      <c r="AG14" s="31">
        <f>(COUNTIF(K2:K48,"FG"))+(COUNTIF(O2:O48,"FG"))+(COUNTIF(S2:S48,"FG"))+(COUNTIF(W2:W48,"FG"))+(COUNTIF(AA2:AA48,"FG"))</f>
        <v>0</v>
      </c>
      <c r="AH14" s="31">
        <f>(COUNTIF(L2:L48,"FG"))+(COUNTIF(P2:P48,"FG"))+(COUNTIF(T2:T48,"FG"))+(COUNTIF(X2:X48,"FG"))+(COUNTIF(AB2:AB48,"FG"))</f>
        <v>0</v>
      </c>
      <c r="AI14" s="36">
        <f t="shared" si="0"/>
        <v>0</v>
      </c>
    </row>
    <row r="15" spans="1:35" ht="17" x14ac:dyDescent="0.2">
      <c r="A15" s="200" t="s">
        <v>30</v>
      </c>
      <c r="B15" s="38"/>
      <c r="C15" s="38"/>
      <c r="D15" s="38"/>
      <c r="E15" s="86" t="s">
        <v>24</v>
      </c>
      <c r="F15" s="38"/>
      <c r="H15" s="21" t="s">
        <v>25</v>
      </c>
      <c r="I15" s="96"/>
      <c r="J15" s="94"/>
      <c r="K15" s="94"/>
      <c r="L15" s="95"/>
      <c r="M15" s="96"/>
      <c r="N15" s="94"/>
      <c r="O15" s="94"/>
      <c r="P15" s="95"/>
      <c r="Q15" s="96"/>
      <c r="R15" s="94"/>
      <c r="S15" s="94"/>
      <c r="T15" s="95"/>
      <c r="U15" s="96"/>
      <c r="V15" s="94"/>
      <c r="W15" s="94"/>
      <c r="X15" s="95"/>
      <c r="Y15" s="96"/>
      <c r="Z15" s="94"/>
      <c r="AA15" s="94"/>
      <c r="AB15" s="95"/>
      <c r="AD15" s="161" t="s">
        <v>30</v>
      </c>
      <c r="AE15" s="31">
        <f>(COUNTIF(I3:I49,"PLS"))+(COUNTIF(M3:M49,"PLS"))+(COUNTIF(Q3:Q49,"PLS"))+(COUNTIF(U3:U49,"PLS"))+(COUNTIF(Y3:Y49,"PLS"))</f>
        <v>0</v>
      </c>
      <c r="AF15" s="31">
        <f>(COUNTIF(J3:J49,"PLS"))+(COUNTIF(N3:N49,"PLS"))+(COUNTIF(R3:R49,"PLS"))+(COUNTIF(V3:V49,"PLS"))+(COUNTIF(Z3:Z49,"PLS"))</f>
        <v>0</v>
      </c>
      <c r="AG15" s="31">
        <f>(COUNTIF(K3:K49,"PLS"))+(COUNTIF(O3:O49,"PLS"))+(COUNTIF(S3:S49,"PLS"))+(COUNTIF(W3:W49,"PLS"))+(COUNTIF(AA3:AA49,"PLS"))</f>
        <v>0</v>
      </c>
      <c r="AH15" s="31">
        <f>(COUNTIF(L3:L49,"PLS"))+(COUNTIF(P3:P49,"PLS"))+(COUNTIF(T3:T49,"PLS"))+(COUNTIF(X3:X49,"PLS"))+(COUNTIF(AB3:AB49,"PLS"))</f>
        <v>0</v>
      </c>
      <c r="AI15" s="36">
        <f t="shared" si="0"/>
        <v>0</v>
      </c>
    </row>
    <row r="16" spans="1:35" ht="12.75" customHeight="1" thickBot="1" x14ac:dyDescent="0.25">
      <c r="A16" s="201" t="s">
        <v>70</v>
      </c>
      <c r="B16" s="38"/>
      <c r="C16" s="38"/>
      <c r="D16" s="38"/>
      <c r="E16" s="38"/>
      <c r="F16" s="38"/>
      <c r="H16" s="22" t="s">
        <v>16</v>
      </c>
      <c r="I16" s="93"/>
      <c r="J16" s="90"/>
      <c r="K16" s="91"/>
      <c r="L16" s="97"/>
      <c r="M16" s="93"/>
      <c r="N16" s="90"/>
      <c r="O16" s="91"/>
      <c r="P16" s="97"/>
      <c r="Q16" s="93"/>
      <c r="R16" s="90"/>
      <c r="S16" s="91"/>
      <c r="T16" s="97"/>
      <c r="U16" s="93"/>
      <c r="V16" s="90"/>
      <c r="W16" s="91"/>
      <c r="X16" s="97"/>
      <c r="Y16" s="93"/>
      <c r="Z16" s="90"/>
      <c r="AA16" s="91"/>
      <c r="AB16" s="97"/>
      <c r="AD16" s="161" t="s">
        <v>96</v>
      </c>
      <c r="AE16" s="31">
        <f>(COUNTIF($I$3:$I$49,"JK2"))+(COUNTIF($M$3:$M$49,"JK2"))+(COUNTIF($Q$3:$Q$49,"JK2"))+(COUNTIF($U$3:$U$49,"JK2"))+(COUNTIF($Y$3:$Y$49,"JK2"))</f>
        <v>0</v>
      </c>
      <c r="AF16" s="31">
        <f>(COUNTIF($J$3:$J$49,"JK2"))+(COUNTIF($N$3:$N$49,"JK2"))+(COUNTIF($R$3:$R$49,"JK2"))+(COUNTIF($V$3:$V$49,"JK2"))+(COUNTIF($Z$3:$Z$49,"JK2"))</f>
        <v>0</v>
      </c>
      <c r="AG16" s="31">
        <f>(COUNTIF(K3:K49,"JK2"))+(COUNTIF(O3:O49,"JK2"))+(COUNTIF(S3:S49,"JK2"))+(COUNTIF(W3:W49,"JK2"))+(COUNTIF(AA3:AA49,"JK2"))</f>
        <v>0</v>
      </c>
      <c r="AH16" s="31">
        <f>(COUNTIF(L3:L49,"JK2"))+(COUNTIF(P3:P49,"JK2"))+(COUNTIF(T3:T49,"JK2"))+(COUNTIF(X3:X49,"JK2"))+(COUNTIF(AB3:AB49,"JK2"))</f>
        <v>0</v>
      </c>
      <c r="AI16" s="36">
        <f t="shared" si="0"/>
        <v>0</v>
      </c>
    </row>
    <row r="17" spans="1:35" ht="17" x14ac:dyDescent="0.2">
      <c r="A17" s="200" t="s">
        <v>63</v>
      </c>
      <c r="B17" s="38"/>
      <c r="C17" s="38"/>
      <c r="D17" s="86" t="s">
        <v>24</v>
      </c>
      <c r="E17" s="38"/>
      <c r="F17" s="38"/>
      <c r="H17" s="19" t="s">
        <v>100</v>
      </c>
      <c r="I17" s="89"/>
      <c r="J17" s="87"/>
      <c r="K17" s="87"/>
      <c r="L17" s="88"/>
      <c r="M17" s="89"/>
      <c r="N17" s="87"/>
      <c r="O17" s="87"/>
      <c r="P17" s="88"/>
      <c r="Q17" s="89"/>
      <c r="R17" s="87"/>
      <c r="S17" s="87"/>
      <c r="T17" s="88"/>
      <c r="U17" s="89"/>
      <c r="V17" s="87"/>
      <c r="W17" s="87"/>
      <c r="X17" s="88"/>
      <c r="Y17" s="89"/>
      <c r="Z17" s="87"/>
      <c r="AA17" s="87"/>
      <c r="AB17" s="88"/>
      <c r="AD17" s="161" t="s">
        <v>63</v>
      </c>
      <c r="AE17" s="31">
        <f>(COUNTIF($I$3:$I$49,"JK"))+(COUNTIF($M$3:$M$49,"JK"))+(COUNTIF($Q$3:$Q$49,"JK"))+(COUNTIF($U$3:$U$49,"JK"))+(COUNTIF($Y$3:$Y$49,"JK"))</f>
        <v>0</v>
      </c>
      <c r="AF17" s="31">
        <f>(COUNTIF($J$3:$J$49,"JK"))+(COUNTIF($N$3:$N$49,"JK"))+(COUNTIF($R$3:$R$49,"JK"))+(COUNTIF($V$3:$V$49,"JK"))+(COUNTIF($Z$3:$Z$49,"JK"))</f>
        <v>0</v>
      </c>
      <c r="AG17" s="31">
        <f>(COUNTIF(K3:K49,"JK"))+(COUNTIF(O3:O49,"JK"))+(COUNTIF(S3:S49,"JK"))+(COUNTIF(W3:W49,"JK"))+(COUNTIF(AA3:AA49,"JK"))</f>
        <v>0</v>
      </c>
      <c r="AH17" s="31">
        <f>(COUNTIF(L3:L49,"JK"))+(COUNTIF(P3:P49,"JK"))+(COUNTIF(T3:T49,"JK"))+(COUNTIF(X3:X49,"JK"))+(COUNTIF(AB3:AB49,"JK"))</f>
        <v>0</v>
      </c>
      <c r="AI17" s="36">
        <f t="shared" si="0"/>
        <v>0</v>
      </c>
    </row>
    <row r="18" spans="1:35" ht="16" x14ac:dyDescent="0.2">
      <c r="A18" s="200" t="s">
        <v>115</v>
      </c>
      <c r="B18" s="38"/>
      <c r="C18" s="86" t="s">
        <v>24</v>
      </c>
      <c r="D18" s="38"/>
      <c r="E18" s="38"/>
      <c r="F18" s="38"/>
      <c r="H18" s="21"/>
      <c r="I18" s="96"/>
      <c r="J18" s="94"/>
      <c r="K18" s="94"/>
      <c r="L18" s="95"/>
      <c r="M18" s="96"/>
      <c r="N18" s="94"/>
      <c r="O18" s="94"/>
      <c r="P18" s="95"/>
      <c r="Q18" s="96"/>
      <c r="R18" s="94"/>
      <c r="S18" s="94"/>
      <c r="T18" s="95"/>
      <c r="U18" s="96"/>
      <c r="V18" s="94"/>
      <c r="W18" s="94"/>
      <c r="X18" s="95"/>
      <c r="Y18" s="96"/>
      <c r="Z18" s="94"/>
      <c r="AA18" s="94"/>
      <c r="AB18" s="95"/>
      <c r="AD18" s="161" t="s">
        <v>115</v>
      </c>
      <c r="AE18" s="31">
        <f>(COUNTIF($I$3:$I$49,"TLG"))+(COUNTIF($M$3:$M$49,"TLG"))+(COUNTIF($Q$3:$Q$49,"TLG"))+(COUNTIF($U$3:$U$49,"TLG"))+(COUNTIF($Y$3:$Y$49,"TLG"))</f>
        <v>0</v>
      </c>
      <c r="AF18" s="31">
        <f>(COUNTIF($J$3:$J$49,"GP"))+(COUNTIF($N$3:$N$49,"GP"))+(COUNTIF($R$3:$R$49,"GP"))+(COUNTIF($V$3:$V$49,"GP"))+(COUNTIF($Z$3:$Z$49,"GP"))</f>
        <v>0</v>
      </c>
      <c r="AG18" s="31">
        <f>(COUNTIF(K3:K49,"GP"))+(COUNTIF(O3:O49,"GP"))+(COUNTIF(S3:S49,"GP"))+(COUNTIF(W3:W49,"GP"))+(COUNTIF(AA3:AA49,"GP"))</f>
        <v>0</v>
      </c>
      <c r="AH18" s="31">
        <f>(COUNTIF(L3:L49,"TLG"))+(COUNTIF(P3:P49,"TLG"))+(COUNTIF(T3:T49,"TLG"))+(COUNTIF(X3:X49,"TLG"))+(COUNTIF(AB3:AB49,"TLG"))</f>
        <v>0</v>
      </c>
      <c r="AI18" s="36">
        <f t="shared" si="0"/>
        <v>0</v>
      </c>
    </row>
    <row r="19" spans="1:35" ht="12.75" customHeight="1" thickBot="1" x14ac:dyDescent="0.25">
      <c r="A19" s="200" t="s">
        <v>99</v>
      </c>
      <c r="B19" s="38"/>
      <c r="C19" s="38"/>
      <c r="D19" s="86" t="s">
        <v>24</v>
      </c>
      <c r="E19" s="38"/>
      <c r="F19" s="38"/>
      <c r="H19" s="22"/>
      <c r="I19" s="93"/>
      <c r="J19" s="90"/>
      <c r="K19" s="91"/>
      <c r="L19" s="97"/>
      <c r="M19" s="93"/>
      <c r="N19" s="90"/>
      <c r="O19" s="91"/>
      <c r="P19" s="97"/>
      <c r="Q19" s="93"/>
      <c r="R19" s="90"/>
      <c r="S19" s="91"/>
      <c r="T19" s="97"/>
      <c r="U19" s="93"/>
      <c r="V19" s="91"/>
      <c r="W19" s="91"/>
      <c r="X19" s="97"/>
      <c r="Y19" s="93"/>
      <c r="Z19" s="91"/>
      <c r="AA19" s="91"/>
      <c r="AB19" s="97"/>
      <c r="AD19" s="161" t="s">
        <v>93</v>
      </c>
      <c r="AE19" s="31">
        <f>(COUNTIF($I$3:$I$49,"GS"))+(COUNTIF($M$3:$M$49,"GS"))+(COUNTIF($Q$3:$Q$49,"GS"))+(COUNTIF($U$3:$U$49,"GS"))+(COUNTIF($Y$3:$Y$49,"GS"))</f>
        <v>0</v>
      </c>
      <c r="AF19" s="31">
        <f>(COUNTIF($J$3:$J$49,"GS"))+(COUNTIF($N$3:$N$49,"GS"))+(COUNTIF($R$3:$R$49,"GS"))+(COUNTIF($V$3:$V$49,"GS"))+(COUNTIF($Z$3:$Z$49,"GS"))</f>
        <v>0</v>
      </c>
      <c r="AG19" s="31">
        <f>(COUNTIF($K$3:$K$50,"GS"))+(COUNTIF($O$3:$O$50,"GS"))+(COUNTIF($S$3:$S$50,"GS"))+(COUNTIF($W$3:$W$50,"GS"))+(COUNTIF($AA$3:$AA$50,"GS"))</f>
        <v>0</v>
      </c>
      <c r="AH19" s="31">
        <f>(COUNTIF(L3:L50,"GS"))+(COUNTIF(P3:P50,"GS"))+(COUNTIF(T3:T50,"GS"))+(COUNTIF(X3:X50,"GS"))+(COUNTIF(AB3:AB50,"GS"))</f>
        <v>0</v>
      </c>
      <c r="AI19" s="36">
        <f t="shared" si="0"/>
        <v>0</v>
      </c>
    </row>
    <row r="20" spans="1:35" ht="34" x14ac:dyDescent="0.2">
      <c r="A20" s="200" t="s">
        <v>94</v>
      </c>
      <c r="B20" s="38"/>
      <c r="C20" s="38"/>
      <c r="D20" s="38"/>
      <c r="E20" s="38"/>
      <c r="F20" s="38"/>
      <c r="H20" s="19" t="s">
        <v>33</v>
      </c>
      <c r="I20" s="105"/>
      <c r="J20" s="103"/>
      <c r="K20" s="103"/>
      <c r="L20" s="104"/>
      <c r="M20" s="105"/>
      <c r="N20" s="103"/>
      <c r="O20" s="103"/>
      <c r="P20" s="104"/>
      <c r="Q20" s="105"/>
      <c r="R20" s="103"/>
      <c r="S20" s="103"/>
      <c r="T20" s="104"/>
      <c r="U20" s="105"/>
      <c r="V20" s="103"/>
      <c r="W20" s="103"/>
      <c r="X20" s="104"/>
      <c r="Y20" s="105"/>
      <c r="Z20" s="103"/>
      <c r="AA20" s="103"/>
      <c r="AB20" s="104"/>
      <c r="AD20" s="161" t="s">
        <v>94</v>
      </c>
      <c r="AE20" s="31">
        <f>(COUNTIF($I$3:$I$49,"JB"))+(COUNTIF($M$3:$M$49,"JB"))+(COUNTIF($Q$3:$Q$49,"JB"))+(COUNTIF($U$3:$U$49,"JB"))+(COUNTIF($Y$3:$Y$49,"JB"))</f>
        <v>0</v>
      </c>
      <c r="AF20" s="31">
        <f>(COUNTIF($J$3:$J$49,"JB"))+(COUNTIF($N$3:$N$49,"JB"))+(COUNTIF($R$3:$R$49,"JB"))+(COUNTIF($V$3:$V$49,"JB"))+(COUNTIF($Z$3:$Z$49,"JB"))</f>
        <v>0</v>
      </c>
      <c r="AG20" s="31">
        <f>(COUNTIF($K$3:$K$50,"JB"))+(COUNTIF($O$3:$O$50,"JB"))+(COUNTIF($S$3:$S$50,"JB"))+(COUNTIF($W$3:$W$50,"JB"))+(COUNTIF($AA$3:$AA$50,"JB"))</f>
        <v>0</v>
      </c>
      <c r="AH20" s="31">
        <f>(COUNTIF(L3:L51,"JB"))+(COUNTIF(P3:P51,"JB"))+(COUNTIF(T3:T51,"JB"))+(COUNTIF(X3:X51,"JB"))+(COUNTIF(AB3:AB51,"JB"))</f>
        <v>0</v>
      </c>
      <c r="AI20" s="36">
        <f t="shared" si="0"/>
        <v>0</v>
      </c>
    </row>
    <row r="21" spans="1:35" ht="17" x14ac:dyDescent="0.2">
      <c r="A21" s="200" t="s">
        <v>103</v>
      </c>
      <c r="B21" s="38"/>
      <c r="C21" s="38"/>
      <c r="D21" s="38"/>
      <c r="E21" s="38"/>
      <c r="F21" s="38"/>
      <c r="H21" s="21" t="s">
        <v>31</v>
      </c>
      <c r="I21" s="105"/>
      <c r="J21" s="103"/>
      <c r="K21" s="103"/>
      <c r="L21" s="104"/>
      <c r="M21" s="105"/>
      <c r="N21" s="103"/>
      <c r="O21" s="103"/>
      <c r="P21" s="104"/>
      <c r="Q21" s="105"/>
      <c r="R21" s="103"/>
      <c r="S21" s="103"/>
      <c r="T21" s="104"/>
      <c r="U21" s="105"/>
      <c r="V21" s="103"/>
      <c r="W21" s="103"/>
      <c r="X21" s="104"/>
      <c r="Y21" s="105"/>
      <c r="Z21" s="103"/>
      <c r="AA21" s="103"/>
      <c r="AB21" s="104"/>
      <c r="AD21" s="170" t="s">
        <v>99</v>
      </c>
      <c r="AE21" s="31"/>
      <c r="AF21" s="31">
        <f>(COUNTIF($J$3:$J$49,"TL"))+(COUNTIF($N$3:$N$49,"TL"))+(COUNTIF($R$3:$R$49,"TL"))+(COUNTIF($V$3:$V$49,"TL"))+(COUNTIF($Z$3:$Z$49,"TL"))</f>
        <v>0</v>
      </c>
      <c r="AG21" s="31"/>
      <c r="AH21" s="31">
        <f>(COUNTIF(L3:L51,"TL"))+(COUNTIF(P3:P51,"TL"))+(COUNTIF(T3:T51,"TL"))+(COUNTIF(X3:X51,"TL"))+(COUNTIF(AB3:AB51,"TL"))</f>
        <v>0</v>
      </c>
      <c r="AI21" s="36">
        <f t="shared" si="0"/>
        <v>0</v>
      </c>
    </row>
    <row r="22" spans="1:35" ht="12.75" customHeight="1" thickBot="1" x14ac:dyDescent="0.25">
      <c r="A22" s="101" t="s">
        <v>32</v>
      </c>
      <c r="B22" s="202">
        <f>COUNTBLANK(B3:B21)</f>
        <v>19</v>
      </c>
      <c r="C22" s="202">
        <f t="shared" ref="C22:F22" si="1">COUNTBLANK(C3:C21)</f>
        <v>18</v>
      </c>
      <c r="D22" s="202">
        <f t="shared" si="1"/>
        <v>16</v>
      </c>
      <c r="E22" s="202">
        <f t="shared" si="1"/>
        <v>17</v>
      </c>
      <c r="F22" s="202">
        <f t="shared" si="1"/>
        <v>16</v>
      </c>
      <c r="H22" s="22" t="s">
        <v>27</v>
      </c>
      <c r="I22" s="100"/>
      <c r="J22" s="98"/>
      <c r="K22" s="98"/>
      <c r="L22" s="99"/>
      <c r="M22" s="100"/>
      <c r="N22" s="98"/>
      <c r="O22" s="98"/>
      <c r="P22" s="99"/>
      <c r="Q22" s="100"/>
      <c r="R22" s="98"/>
      <c r="S22" s="98"/>
      <c r="T22" s="99"/>
      <c r="U22" s="100"/>
      <c r="V22" s="98"/>
      <c r="W22" s="98"/>
      <c r="X22" s="99"/>
      <c r="Y22" s="100"/>
      <c r="Z22" s="98"/>
      <c r="AA22" s="98"/>
      <c r="AB22" s="99"/>
      <c r="AD22" s="170" t="s">
        <v>103</v>
      </c>
      <c r="AE22" s="31"/>
      <c r="AF22" s="31">
        <f>(COUNTIF($J$3:$J$49,"VLJ"))+(COUNTIF($N$3:$N$49,"VLJ"))+(COUNTIF($R$3:$R$49,"VLJ"))+(COUNTIF($V$3:$V$49,"VLJ"))+(COUNTIF($Z$3:$Z$49,"VLJ"))</f>
        <v>0</v>
      </c>
      <c r="AG22" s="31"/>
      <c r="AH22" s="31">
        <f>(COUNTIF(L3:L49,"VLJ"))+(COUNTIF(P3:P49,"VLJ"))+(COUNTIF(T3:T49,"VLJ"))+(COUNTIF(X3:X49,"VLJ"))+(COUNTIF(AB3:AB49,"VLJ"))</f>
        <v>0</v>
      </c>
      <c r="AI22" s="36">
        <f t="shared" si="0"/>
        <v>0</v>
      </c>
    </row>
    <row r="23" spans="1:35" ht="34" x14ac:dyDescent="0.2">
      <c r="A23" s="134"/>
      <c r="B23" s="135"/>
      <c r="C23" s="135"/>
      <c r="D23" s="135"/>
      <c r="E23" s="135"/>
      <c r="F23" s="135"/>
      <c r="H23" s="19" t="s">
        <v>36</v>
      </c>
      <c r="I23" s="89"/>
      <c r="J23" s="87"/>
      <c r="K23" s="87"/>
      <c r="L23" s="88"/>
      <c r="M23" s="89"/>
      <c r="N23" s="87"/>
      <c r="O23" s="87"/>
      <c r="P23" s="88"/>
      <c r="Q23" s="89"/>
      <c r="R23" s="87"/>
      <c r="S23" s="87"/>
      <c r="T23" s="88"/>
      <c r="U23" s="89"/>
      <c r="V23" s="87"/>
      <c r="W23" s="87"/>
      <c r="X23" s="88"/>
      <c r="Y23" s="89"/>
      <c r="Z23" s="87"/>
      <c r="AA23" s="87"/>
      <c r="AB23" s="88"/>
      <c r="AD23" s="31"/>
      <c r="AE23" s="31">
        <f>SUM(AE3:AE22)</f>
        <v>0</v>
      </c>
      <c r="AF23" s="31">
        <f t="shared" ref="AF23:AH23" si="2">SUM(AF3:AF22)</f>
        <v>0</v>
      </c>
      <c r="AG23" s="31">
        <f t="shared" si="2"/>
        <v>0</v>
      </c>
      <c r="AH23" s="31">
        <f t="shared" si="2"/>
        <v>0</v>
      </c>
      <c r="AI23" s="36">
        <f>SUM(AE23:AH23)</f>
        <v>0</v>
      </c>
    </row>
    <row r="24" spans="1:35" ht="16" x14ac:dyDescent="0.2">
      <c r="A24" s="31"/>
      <c r="B24" s="106"/>
      <c r="C24" s="106"/>
      <c r="D24" s="106"/>
      <c r="E24" s="106"/>
      <c r="F24" s="106"/>
      <c r="H24" s="23" t="s">
        <v>31</v>
      </c>
      <c r="I24" s="96"/>
      <c r="J24" s="94"/>
      <c r="K24" s="94"/>
      <c r="L24" s="95"/>
      <c r="M24" s="96"/>
      <c r="N24" s="94"/>
      <c r="O24" s="94"/>
      <c r="P24" s="95"/>
      <c r="Q24" s="96"/>
      <c r="R24" s="94"/>
      <c r="S24" s="94"/>
      <c r="T24" s="95"/>
      <c r="U24" s="96"/>
      <c r="V24" s="94"/>
      <c r="W24" s="94"/>
      <c r="X24" s="95"/>
      <c r="Y24" s="96"/>
      <c r="Z24" s="94"/>
      <c r="AA24" s="94"/>
      <c r="AB24" s="95"/>
      <c r="AD24" s="31"/>
      <c r="AE24" s="31"/>
      <c r="AF24" s="31"/>
      <c r="AG24" s="31"/>
      <c r="AH24" s="31">
        <f>+SUM(AE23:AH23)</f>
        <v>0</v>
      </c>
      <c r="AI24" s="31"/>
    </row>
    <row r="25" spans="1:35" ht="12.75" customHeight="1" thickBot="1" x14ac:dyDescent="0.25">
      <c r="A25" s="107" t="s">
        <v>34</v>
      </c>
      <c r="B25" s="6"/>
      <c r="C25" s="6"/>
      <c r="D25" s="7"/>
      <c r="E25" s="7"/>
      <c r="F25" s="7"/>
      <c r="H25" s="22" t="s">
        <v>38</v>
      </c>
      <c r="I25" s="111"/>
      <c r="J25" s="108"/>
      <c r="K25" s="109"/>
      <c r="L25" s="110"/>
      <c r="M25" s="189"/>
      <c r="N25" s="98"/>
      <c r="O25" s="190"/>
      <c r="P25" s="191"/>
      <c r="Q25" s="111"/>
      <c r="R25" s="108"/>
      <c r="S25" s="109"/>
      <c r="T25" s="110"/>
      <c r="U25" s="111"/>
      <c r="V25" s="108"/>
      <c r="W25" s="109"/>
      <c r="X25" s="110"/>
      <c r="Y25" s="111"/>
      <c r="Z25" s="108"/>
      <c r="AA25" s="109"/>
      <c r="AB25" s="110"/>
      <c r="AD25" t="s">
        <v>61</v>
      </c>
      <c r="AE25">
        <f>(COUNTIF($I$3:$I$49,"BM"))+(COUNTIF($M$3:$M$49,"BM"))+(COUNTIF($Q$3:$Q$49,"BM"))+(COUNTIF($U$3:$U$49,"BM"))+(COUNTIF($Y$3:$Y$49,"BM"))</f>
        <v>0</v>
      </c>
      <c r="AF25">
        <f>(COUNTIF($J$3:$J$49,"BM"))+(COUNTIF($N$3:$N$49,"BM"))+(COUNTIF($R$3:$R$49,"BM"))+(COUNTIF($V$3:$V$49,"BM"))+(COUNTIF($Z$3:$Z$49,"BM"))</f>
        <v>0</v>
      </c>
    </row>
    <row r="26" spans="1:35" ht="51" x14ac:dyDescent="0.2">
      <c r="A26" s="107" t="s">
        <v>35</v>
      </c>
      <c r="B26" s="6"/>
      <c r="C26" s="6"/>
      <c r="D26" s="7"/>
      <c r="E26" s="7"/>
      <c r="F26" s="16" t="s">
        <v>24</v>
      </c>
      <c r="H26" s="19" t="s">
        <v>51</v>
      </c>
      <c r="I26" s="105"/>
      <c r="J26" s="103"/>
      <c r="K26" s="103"/>
      <c r="L26" s="104"/>
      <c r="M26" s="185"/>
      <c r="N26" s="186"/>
      <c r="O26" s="186"/>
      <c r="P26" s="187"/>
      <c r="Q26" s="105"/>
      <c r="R26" s="103"/>
      <c r="S26" s="103"/>
      <c r="T26" s="104"/>
      <c r="U26" s="105"/>
      <c r="V26" s="103"/>
      <c r="W26" s="103"/>
      <c r="X26" s="104"/>
      <c r="Y26" s="105"/>
      <c r="Z26" s="103"/>
      <c r="AA26" s="103"/>
      <c r="AB26" s="104"/>
      <c r="AD26" t="s">
        <v>62</v>
      </c>
      <c r="AE26">
        <f>(COUNTIF($I$3:$I$49,"CCPLD"))+(COUNTIF($M$3:$M$49,"CCPLD"))+(COUNTIF($Q$3:$Q$49,"CCPLD"))+(COUNTIF($U$3:$U$49,"CCPLD"))+(COUNTIF($Y$3:$Y$49,"CCPLD"))</f>
        <v>0</v>
      </c>
      <c r="AF26">
        <f>(COUNTIF($J$3:$J$49,"CCPLD"))+(COUNTIF($N$3:$N$49,"CCPLD"))+(COUNTIF($R$3:$R$49,"CCPLD"))+(COUNTIF($V$3:$V$49,"CCPLD"))+(COUNTIF($Z$3:$Z$49,"CCPLD"))</f>
        <v>0</v>
      </c>
    </row>
    <row r="27" spans="1:35" ht="18" thickBot="1" x14ac:dyDescent="0.25">
      <c r="A27" s="107" t="s">
        <v>69</v>
      </c>
      <c r="B27" s="165"/>
      <c r="C27" s="16" t="s">
        <v>24</v>
      </c>
      <c r="D27" s="29"/>
      <c r="E27" s="165"/>
      <c r="F27" s="29"/>
      <c r="H27" s="21" t="s">
        <v>31</v>
      </c>
      <c r="I27" s="105"/>
      <c r="J27" s="94"/>
      <c r="K27" s="103"/>
      <c r="L27" s="104"/>
      <c r="M27" s="105"/>
      <c r="N27" s="103"/>
      <c r="O27" s="103"/>
      <c r="P27" s="104"/>
      <c r="Q27" s="105"/>
      <c r="R27" s="103"/>
      <c r="S27" s="103"/>
      <c r="T27" s="104"/>
      <c r="U27" s="105"/>
      <c r="V27" s="103"/>
      <c r="W27" s="103"/>
      <c r="X27" s="104"/>
      <c r="Y27" s="105"/>
      <c r="Z27" s="103"/>
      <c r="AA27" s="103"/>
      <c r="AB27" s="104"/>
      <c r="AD27" t="s">
        <v>98</v>
      </c>
      <c r="AE27">
        <f>AE25+AE26</f>
        <v>0</v>
      </c>
      <c r="AF27">
        <f>(AF25+AF26)*2</f>
        <v>0</v>
      </c>
    </row>
    <row r="28" spans="1:35" ht="12.75" customHeight="1" thickBot="1" x14ac:dyDescent="0.25">
      <c r="A28" s="107" t="s">
        <v>37</v>
      </c>
      <c r="B28" s="6"/>
      <c r="C28" s="162"/>
      <c r="D28" s="74" t="s">
        <v>24</v>
      </c>
      <c r="E28" s="67"/>
      <c r="F28" s="75"/>
      <c r="H28" s="24" t="s">
        <v>26</v>
      </c>
      <c r="I28" s="100"/>
      <c r="J28" s="90"/>
      <c r="K28" s="98"/>
      <c r="L28" s="99"/>
      <c r="M28" s="93"/>
      <c r="N28" s="90"/>
      <c r="O28" s="90"/>
      <c r="P28" s="97"/>
      <c r="Q28" s="100"/>
      <c r="R28" s="98"/>
      <c r="S28" s="98"/>
      <c r="T28" s="99"/>
      <c r="U28" s="100"/>
      <c r="V28" s="98"/>
      <c r="W28" s="98"/>
      <c r="X28" s="99"/>
      <c r="Y28" s="100"/>
      <c r="Z28" s="98"/>
      <c r="AA28" s="98"/>
      <c r="AB28" s="99"/>
    </row>
    <row r="29" spans="1:35" ht="18" thickBot="1" x14ac:dyDescent="0.25">
      <c r="A29" s="107" t="s">
        <v>39</v>
      </c>
      <c r="B29" s="64"/>
      <c r="C29" s="68"/>
      <c r="D29" s="67"/>
      <c r="E29" s="176"/>
      <c r="F29" s="175"/>
      <c r="H29" s="19" t="s">
        <v>53</v>
      </c>
      <c r="I29" s="89"/>
      <c r="J29" s="87"/>
      <c r="K29" s="87"/>
      <c r="L29" s="88"/>
      <c r="M29" s="89"/>
      <c r="N29" s="87"/>
      <c r="O29" s="87"/>
      <c r="P29" s="88"/>
      <c r="Q29" s="89"/>
      <c r="R29" s="87"/>
      <c r="S29" s="87"/>
      <c r="T29" s="88"/>
      <c r="U29" s="89"/>
      <c r="V29" s="87"/>
      <c r="W29" s="87"/>
      <c r="X29" s="88"/>
      <c r="Y29" s="89"/>
      <c r="Z29" s="87"/>
      <c r="AA29" s="87"/>
      <c r="AB29" s="88"/>
    </row>
    <row r="30" spans="1:35" ht="12.75" customHeight="1" thickBot="1" x14ac:dyDescent="0.25">
      <c r="A30" s="107" t="s">
        <v>102</v>
      </c>
      <c r="B30" s="66"/>
      <c r="C30" s="65"/>
      <c r="D30" s="73"/>
      <c r="E30" s="177"/>
      <c r="F30" s="69" t="s">
        <v>24</v>
      </c>
      <c r="H30" s="21" t="s">
        <v>43</v>
      </c>
      <c r="I30" s="96"/>
      <c r="J30" s="94"/>
      <c r="K30" s="94"/>
      <c r="L30" s="95"/>
      <c r="M30" s="96"/>
      <c r="N30" s="94"/>
      <c r="O30" s="94"/>
      <c r="P30" s="95"/>
      <c r="Q30" s="96"/>
      <c r="R30" s="94"/>
      <c r="S30" s="94"/>
      <c r="T30" s="95"/>
      <c r="U30" s="96"/>
      <c r="V30" s="94"/>
      <c r="W30" s="94"/>
      <c r="X30" s="95"/>
      <c r="Y30" s="96"/>
      <c r="Z30" s="94"/>
      <c r="AA30" s="94"/>
      <c r="AB30" s="95"/>
    </row>
    <row r="31" spans="1:35" ht="12.75" customHeight="1" thickBot="1" x14ac:dyDescent="0.25">
      <c r="A31" s="107" t="s">
        <v>40</v>
      </c>
      <c r="B31" s="6"/>
      <c r="C31" s="64"/>
      <c r="D31" s="8"/>
      <c r="E31" s="70"/>
      <c r="F31" s="70"/>
      <c r="H31" s="25" t="s">
        <v>108</v>
      </c>
      <c r="I31" s="93"/>
      <c r="J31" s="90"/>
      <c r="K31" s="91"/>
      <c r="L31" s="97"/>
      <c r="M31" s="93"/>
      <c r="N31" s="90"/>
      <c r="O31" s="91"/>
      <c r="P31" s="97"/>
      <c r="Q31" s="90"/>
      <c r="R31" s="90"/>
      <c r="S31" s="91"/>
      <c r="T31" s="97"/>
      <c r="U31" s="93"/>
      <c r="V31" s="90"/>
      <c r="W31" s="91"/>
      <c r="X31" s="97"/>
      <c r="Y31" s="93"/>
      <c r="Z31" s="90"/>
      <c r="AA31" s="91"/>
      <c r="AB31" s="97"/>
    </row>
    <row r="32" spans="1:35" ht="51" x14ac:dyDescent="0.2">
      <c r="A32" s="107" t="s">
        <v>41</v>
      </c>
      <c r="B32" s="6"/>
      <c r="C32" s="6"/>
      <c r="D32" s="16" t="s">
        <v>24</v>
      </c>
      <c r="E32" s="7"/>
      <c r="F32" s="5"/>
      <c r="H32" s="19" t="s">
        <v>52</v>
      </c>
      <c r="I32" s="89"/>
      <c r="J32" s="87"/>
      <c r="K32" s="87"/>
      <c r="L32" s="88"/>
      <c r="M32" s="89"/>
      <c r="N32" s="87"/>
      <c r="O32" s="87"/>
      <c r="P32" s="88"/>
      <c r="Q32" s="89"/>
      <c r="R32" s="87"/>
      <c r="S32" s="87"/>
      <c r="T32" s="88"/>
      <c r="U32" s="89"/>
      <c r="V32" s="87"/>
      <c r="W32" s="87"/>
      <c r="X32" s="88"/>
      <c r="Y32" s="89"/>
      <c r="Z32" s="87"/>
      <c r="AA32" s="87"/>
      <c r="AB32" s="88"/>
    </row>
    <row r="33" spans="1:29" ht="12.75" customHeight="1" x14ac:dyDescent="0.2">
      <c r="A33" s="107" t="s">
        <v>42</v>
      </c>
      <c r="B33" s="6"/>
      <c r="C33" s="6"/>
      <c r="D33" s="7"/>
      <c r="E33" s="7"/>
      <c r="F33" s="7"/>
      <c r="H33" s="21" t="s">
        <v>54</v>
      </c>
      <c r="I33" s="96"/>
      <c r="J33" s="94"/>
      <c r="K33" s="94"/>
      <c r="L33" s="95"/>
      <c r="M33" s="96"/>
      <c r="N33" s="94"/>
      <c r="O33" s="94"/>
      <c r="P33" s="95"/>
      <c r="Q33" s="96"/>
      <c r="R33" s="94"/>
      <c r="S33" s="94"/>
      <c r="T33" s="95"/>
      <c r="U33" s="96"/>
      <c r="V33" s="94"/>
      <c r="W33" s="94"/>
      <c r="X33" s="95"/>
      <c r="Y33" s="96"/>
      <c r="Z33" s="94"/>
      <c r="AA33" s="94"/>
      <c r="AB33" s="95"/>
    </row>
    <row r="34" spans="1:29" ht="17" thickBot="1" x14ac:dyDescent="0.25">
      <c r="A34" s="112"/>
      <c r="B34" s="58"/>
      <c r="C34" s="113"/>
      <c r="D34" s="113"/>
      <c r="E34" s="113"/>
      <c r="F34" s="113"/>
      <c r="H34" s="22" t="s">
        <v>30</v>
      </c>
      <c r="I34" s="93"/>
      <c r="J34" s="90"/>
      <c r="K34" s="91"/>
      <c r="L34" s="97"/>
      <c r="M34" s="93"/>
      <c r="N34" s="90"/>
      <c r="O34" s="91"/>
      <c r="P34" s="97"/>
      <c r="Q34" s="93"/>
      <c r="R34" s="90"/>
      <c r="S34" s="91"/>
      <c r="T34" s="97"/>
      <c r="U34" s="93"/>
      <c r="V34" s="90"/>
      <c r="W34" s="91"/>
      <c r="X34" s="97"/>
      <c r="Y34" s="93"/>
      <c r="Z34" s="90"/>
      <c r="AA34" s="91"/>
      <c r="AB34" s="97"/>
    </row>
    <row r="35" spans="1:29" ht="17" x14ac:dyDescent="0.2">
      <c r="A35" s="112"/>
      <c r="B35" s="58"/>
      <c r="C35" s="113"/>
      <c r="D35" s="113"/>
      <c r="E35" s="113"/>
      <c r="F35" s="113"/>
      <c r="H35" s="19" t="s">
        <v>55</v>
      </c>
      <c r="I35" s="89"/>
      <c r="J35" s="87"/>
      <c r="K35" s="87"/>
      <c r="L35" s="88"/>
      <c r="M35" s="89"/>
      <c r="N35" s="87"/>
      <c r="O35" s="87"/>
      <c r="P35" s="88"/>
      <c r="Q35" s="89"/>
      <c r="R35" s="87"/>
      <c r="S35" s="87"/>
      <c r="T35" s="88"/>
      <c r="U35" s="89"/>
      <c r="V35" s="87"/>
      <c r="W35" s="87"/>
      <c r="X35" s="88"/>
      <c r="Y35" s="89"/>
      <c r="Z35" s="87"/>
      <c r="AA35" s="87"/>
      <c r="AB35" s="88"/>
    </row>
    <row r="36" spans="1:29" ht="17" x14ac:dyDescent="0.15">
      <c r="A36" s="9"/>
      <c r="B36" s="10"/>
      <c r="C36" s="11"/>
      <c r="D36" s="11"/>
      <c r="E36" s="11"/>
      <c r="F36" s="11"/>
      <c r="H36" s="21" t="s">
        <v>54</v>
      </c>
      <c r="I36" s="96"/>
      <c r="J36" s="94"/>
      <c r="K36" s="94"/>
      <c r="L36" s="95"/>
      <c r="M36" s="96"/>
      <c r="N36" s="94"/>
      <c r="O36" s="94"/>
      <c r="P36" s="95"/>
      <c r="Q36" s="96"/>
      <c r="R36" s="94"/>
      <c r="S36" s="94"/>
      <c r="T36" s="95"/>
      <c r="U36" s="96"/>
      <c r="V36" s="94"/>
      <c r="W36" s="94"/>
      <c r="X36" s="95"/>
      <c r="Y36" s="96"/>
      <c r="Z36" s="94"/>
      <c r="AA36" s="94"/>
      <c r="AB36" s="95"/>
    </row>
    <row r="37" spans="1:29" ht="17" thickBot="1" x14ac:dyDescent="0.2">
      <c r="A37" s="15"/>
      <c r="B37" s="10"/>
      <c r="C37" s="11"/>
      <c r="D37" s="11"/>
      <c r="E37" s="11"/>
      <c r="F37" s="11"/>
      <c r="H37" s="22" t="s">
        <v>21</v>
      </c>
      <c r="I37" s="93"/>
      <c r="J37" s="90"/>
      <c r="K37" s="91"/>
      <c r="L37" s="97"/>
      <c r="M37" s="93"/>
      <c r="N37" s="90"/>
      <c r="O37" s="91"/>
      <c r="P37" s="97"/>
      <c r="Q37" s="93"/>
      <c r="R37" s="90"/>
      <c r="S37" s="91"/>
      <c r="T37" s="97"/>
      <c r="U37" s="93"/>
      <c r="V37" s="90"/>
      <c r="W37" s="91"/>
      <c r="X37" s="97"/>
      <c r="Y37" s="93"/>
      <c r="Z37" s="90"/>
      <c r="AA37" s="91"/>
      <c r="AB37" s="97"/>
    </row>
    <row r="38" spans="1:29" ht="17" x14ac:dyDescent="0.15">
      <c r="A38" s="13"/>
      <c r="H38" s="19" t="s">
        <v>104</v>
      </c>
      <c r="I38" s="89"/>
      <c r="J38" s="87"/>
      <c r="K38" s="87"/>
      <c r="L38" s="88"/>
      <c r="M38" s="89"/>
      <c r="N38" s="87"/>
      <c r="O38" s="87"/>
      <c r="P38" s="88"/>
      <c r="Q38" s="89"/>
      <c r="R38" s="87"/>
      <c r="S38" s="87"/>
      <c r="T38" s="88"/>
      <c r="U38" s="89"/>
      <c r="V38" s="87"/>
      <c r="W38" s="87"/>
      <c r="X38" s="88"/>
      <c r="Y38" s="89"/>
      <c r="Z38" s="87"/>
      <c r="AA38" s="87"/>
      <c r="AB38" s="88"/>
    </row>
    <row r="39" spans="1:29" ht="17" x14ac:dyDescent="0.15">
      <c r="A39" s="13"/>
      <c r="H39" s="21" t="s">
        <v>107</v>
      </c>
      <c r="I39" s="96"/>
      <c r="J39" s="94"/>
      <c r="K39" s="94"/>
      <c r="L39" s="95"/>
      <c r="M39" s="96"/>
      <c r="N39" s="94"/>
      <c r="O39" s="94"/>
      <c r="P39" s="95"/>
      <c r="Q39" s="96"/>
      <c r="R39" s="94"/>
      <c r="S39" s="94"/>
      <c r="T39" s="95"/>
      <c r="U39" s="96"/>
      <c r="V39" s="94"/>
      <c r="W39" s="94"/>
      <c r="X39" s="95"/>
      <c r="Y39" s="96"/>
      <c r="Z39" s="94"/>
      <c r="AA39" s="94"/>
      <c r="AB39" s="95"/>
    </row>
    <row r="40" spans="1:29" ht="17" thickBot="1" x14ac:dyDescent="0.2">
      <c r="A40" s="13"/>
      <c r="H40" s="22" t="s">
        <v>20</v>
      </c>
      <c r="I40" s="93"/>
      <c r="J40" s="90"/>
      <c r="K40" s="91"/>
      <c r="L40" s="97"/>
      <c r="M40" s="93"/>
      <c r="N40" s="90"/>
      <c r="O40" s="91"/>
      <c r="P40" s="97"/>
      <c r="Q40" s="93"/>
      <c r="R40" s="90"/>
      <c r="S40" s="91"/>
      <c r="T40" s="97"/>
      <c r="U40" s="93"/>
      <c r="V40" s="90"/>
      <c r="W40" s="91"/>
      <c r="X40" s="97"/>
      <c r="Y40" s="93"/>
      <c r="Z40" s="90"/>
      <c r="AA40" s="91"/>
      <c r="AB40" s="97"/>
    </row>
    <row r="41" spans="1:29" ht="17" x14ac:dyDescent="0.15">
      <c r="A41" s="13"/>
      <c r="H41" s="19" t="s">
        <v>105</v>
      </c>
      <c r="I41" s="89"/>
      <c r="J41" s="87"/>
      <c r="K41" s="87"/>
      <c r="L41" s="88"/>
      <c r="M41" s="89"/>
      <c r="N41" s="87"/>
      <c r="O41" s="87"/>
      <c r="P41" s="88"/>
      <c r="Q41" s="89"/>
      <c r="R41" s="87"/>
      <c r="S41" s="87"/>
      <c r="T41" s="88"/>
      <c r="U41" s="89"/>
      <c r="V41" s="87"/>
      <c r="W41" s="87"/>
      <c r="X41" s="88"/>
      <c r="Y41" s="89"/>
      <c r="Z41" s="87"/>
      <c r="AA41" s="87"/>
      <c r="AB41" s="88"/>
    </row>
    <row r="42" spans="1:29" ht="17" x14ac:dyDescent="0.15">
      <c r="H42" s="21" t="s">
        <v>107</v>
      </c>
      <c r="I42" s="96"/>
      <c r="J42" s="94"/>
      <c r="K42" s="94"/>
      <c r="L42" s="95"/>
      <c r="M42" s="96"/>
      <c r="N42" s="94"/>
      <c r="O42" s="94"/>
      <c r="P42" s="95"/>
      <c r="Q42" s="96"/>
      <c r="R42" s="94"/>
      <c r="S42" s="94"/>
      <c r="T42" s="95"/>
      <c r="U42" s="96"/>
      <c r="V42" s="94"/>
      <c r="W42" s="94"/>
      <c r="X42" s="95"/>
      <c r="Y42" s="96"/>
      <c r="Z42" s="94"/>
      <c r="AA42" s="94"/>
      <c r="AB42" s="95"/>
      <c r="AC42">
        <f>L51+P51+T51+X51+AB51</f>
        <v>0</v>
      </c>
    </row>
    <row r="43" spans="1:29" ht="17" thickBot="1" x14ac:dyDescent="0.2">
      <c r="H43" s="22" t="s">
        <v>17</v>
      </c>
      <c r="I43" s="93"/>
      <c r="J43" s="90"/>
      <c r="K43" s="91"/>
      <c r="L43" s="97"/>
      <c r="M43" s="93"/>
      <c r="N43" s="90"/>
      <c r="O43" s="91"/>
      <c r="P43" s="97"/>
      <c r="Q43" s="93"/>
      <c r="R43" s="90"/>
      <c r="S43" s="91"/>
      <c r="T43" s="97"/>
      <c r="U43" s="93"/>
      <c r="V43" s="90"/>
      <c r="W43" s="91"/>
      <c r="X43" s="97"/>
      <c r="Y43" s="93"/>
      <c r="Z43" s="90"/>
      <c r="AA43" s="91"/>
      <c r="AB43" s="97"/>
    </row>
    <row r="44" spans="1:29" ht="16" x14ac:dyDescent="0.15">
      <c r="H44" s="23" t="s">
        <v>106</v>
      </c>
      <c r="I44" s="105"/>
      <c r="J44" s="103"/>
      <c r="K44" s="103"/>
      <c r="L44" s="104"/>
      <c r="M44" s="105"/>
      <c r="N44" s="103"/>
      <c r="O44" s="103"/>
      <c r="P44" s="104"/>
      <c r="Q44" s="105"/>
      <c r="R44" s="103"/>
      <c r="S44" s="103"/>
      <c r="T44" s="104"/>
      <c r="U44" s="105"/>
      <c r="V44" s="103"/>
      <c r="W44" s="103"/>
      <c r="X44" s="104"/>
      <c r="Y44" s="105"/>
      <c r="Z44" s="103"/>
      <c r="AA44" s="103"/>
      <c r="AB44" s="104"/>
    </row>
    <row r="45" spans="1:29" ht="17" x14ac:dyDescent="0.15">
      <c r="H45" s="21" t="s">
        <v>107</v>
      </c>
      <c r="I45" s="105"/>
      <c r="J45" s="103"/>
      <c r="K45" s="103"/>
      <c r="L45" s="104"/>
      <c r="M45" s="105"/>
      <c r="N45" s="103"/>
      <c r="O45" s="103"/>
      <c r="P45" s="104"/>
      <c r="Q45" s="105"/>
      <c r="R45" s="103"/>
      <c r="S45" s="103"/>
      <c r="T45" s="104"/>
      <c r="U45" s="105"/>
      <c r="V45" s="103"/>
      <c r="W45" s="103"/>
      <c r="X45" s="104"/>
      <c r="Y45" s="105"/>
      <c r="Z45" s="103"/>
      <c r="AA45" s="103"/>
      <c r="AB45" s="104"/>
    </row>
    <row r="46" spans="1:29" ht="17" thickBot="1" x14ac:dyDescent="0.2">
      <c r="H46" s="188" t="s">
        <v>19</v>
      </c>
      <c r="I46" s="100"/>
      <c r="J46" s="98"/>
      <c r="K46" s="98"/>
      <c r="L46" s="99"/>
      <c r="M46" s="100"/>
      <c r="N46" s="98"/>
      <c r="O46" s="98"/>
      <c r="P46" s="99"/>
      <c r="Q46" s="100"/>
      <c r="R46" s="98"/>
      <c r="S46" s="98"/>
      <c r="T46" s="99"/>
      <c r="U46" s="100"/>
      <c r="V46" s="98"/>
      <c r="W46" s="98"/>
      <c r="X46" s="99"/>
      <c r="Y46" s="100"/>
      <c r="Z46" s="98"/>
      <c r="AA46" s="98"/>
      <c r="AB46" s="99"/>
    </row>
    <row r="47" spans="1:29" ht="16" x14ac:dyDescent="0.2">
      <c r="H47" s="26" t="s">
        <v>56</v>
      </c>
      <c r="I47" s="89"/>
      <c r="J47" s="87"/>
      <c r="K47" s="87"/>
      <c r="L47" s="88"/>
      <c r="M47" s="89"/>
      <c r="N47" s="87"/>
      <c r="O47" s="87"/>
      <c r="P47" s="88"/>
      <c r="Q47" s="89"/>
      <c r="R47" s="87"/>
      <c r="S47" s="87"/>
      <c r="T47" s="88"/>
      <c r="U47" s="89"/>
      <c r="V47" s="87"/>
      <c r="W47" s="87"/>
      <c r="X47" s="88"/>
      <c r="Y47" s="89"/>
      <c r="Z47" s="87"/>
      <c r="AA47" s="87"/>
      <c r="AB47" s="88"/>
    </row>
    <row r="48" spans="1:29" ht="16" x14ac:dyDescent="0.2">
      <c r="H48" s="27" t="s">
        <v>57</v>
      </c>
      <c r="I48" s="96"/>
      <c r="J48" s="94"/>
      <c r="K48" s="94"/>
      <c r="L48" s="95"/>
      <c r="M48" s="96"/>
      <c r="N48" s="94"/>
      <c r="O48" s="94"/>
      <c r="P48" s="95"/>
      <c r="Q48" s="96"/>
      <c r="R48" s="94"/>
      <c r="S48" s="94"/>
      <c r="T48" s="95"/>
      <c r="U48" s="96"/>
      <c r="V48" s="94"/>
      <c r="W48" s="94"/>
      <c r="X48" s="95"/>
      <c r="Y48" s="96"/>
      <c r="Z48" s="94"/>
      <c r="AA48" s="94"/>
      <c r="AB48" s="95"/>
    </row>
    <row r="49" spans="8:28" ht="17" thickBot="1" x14ac:dyDescent="0.25">
      <c r="H49" s="28" t="s">
        <v>58</v>
      </c>
      <c r="I49" s="114"/>
      <c r="J49" s="115"/>
      <c r="K49" s="116"/>
      <c r="L49" s="117"/>
      <c r="M49" s="114"/>
      <c r="N49" s="115"/>
      <c r="O49" s="116"/>
      <c r="P49" s="117"/>
      <c r="Q49" s="114"/>
      <c r="R49" s="115"/>
      <c r="S49" s="116"/>
      <c r="T49" s="117"/>
      <c r="U49" s="114"/>
      <c r="V49" s="115"/>
      <c r="W49" s="116"/>
      <c r="X49" s="117"/>
      <c r="Y49" s="114"/>
      <c r="Z49" s="115"/>
      <c r="AA49" s="116"/>
      <c r="AB49" s="117"/>
    </row>
    <row r="50" spans="8:28" ht="16" x14ac:dyDescent="0.2">
      <c r="H50" s="118" t="s">
        <v>44</v>
      </c>
      <c r="I50" s="119">
        <f>COUNTA(I3,I5,I7,I9,I11,I12,I14,I15,I17,I18,I20,I21,I23,I24,I26,I27,I29,I30,I32,I33,I35,I36,I49,I38,I39,I41,I42,I44,I45)</f>
        <v>0</v>
      </c>
      <c r="J50" s="120">
        <f>COUNTA(J3,J5,J7,J9,J11,J12,J14,J15,J17,J18,J20,J21,J23,J24,J26,J27,J29,J30,J32,J33,J35,J36,J38,J39,J41,J42,J44,J45,J49)</f>
        <v>0</v>
      </c>
      <c r="K50" s="120">
        <f>COUNTA(K3,K5,K7,K9,K11,K12,K14,K15,K17,K18,K20,K21,K23,K24,K26,K27,K29,K30,K32,K33,K35,K36,K38,K39,K41,K42,K44,K45,K49)</f>
        <v>0</v>
      </c>
      <c r="L50" s="121">
        <f>COUNTA(L3,L5,L7,L9,L11,L12,L14,L15,L17,L18,L20,L21,L23,L24,L26,L27,L29,L30,L32,L33,L35,L36,L49,L38,L39,L41,L42,L44,L45)</f>
        <v>0</v>
      </c>
      <c r="M50" s="119">
        <f>COUNTA(M3,M5,M7,M9,M11,M12,M14,M15,M17,M18,M20,M21,M23,M24,M26,M27,M29,M30,M32,M33,M35,M36,M49,M38,M39,M41,M42,M44,M45)</f>
        <v>0</v>
      </c>
      <c r="N50" s="120">
        <f>COUNTA(N3,N5,N7,N9,N11,N12,N14,N15,N17,N18,N20,N21,N23,N24,N26,N27,N29,N30,N32,N33,N35,N36,N38,N39,N41,N42,N44,N45,N49)</f>
        <v>0</v>
      </c>
      <c r="O50" s="120">
        <f>COUNTA(O3,O5,O7,O9,O11,O12,O14,O15,O17,O18,O20,O21,O23,O24,O26,O27,O29,O30,O32,O33,O35,O36,O38,O39,O41,O42,O44,O45,O49)</f>
        <v>0</v>
      </c>
      <c r="P50" s="121">
        <f>COUNTA(P3,P5,P7,P9,P11,P12,P14,P15,P17,P18,P20,P21,P23,P24,P26,P27,P29,P30,P32,P33,P35,P36,P49,P38,P39,P41,P42,P44,P45)</f>
        <v>0</v>
      </c>
      <c r="Q50" s="119">
        <f>COUNTA(Q3,Q5,Q7,Q9,Q11,Q12,Q14,Q15,Q17,Q18,Q20,Q21,Q23,Q24,Q26,Q27,Q29,Q30,Q32,Q33,Q35,Q36,Q49,Q38,Q39,Q41,Q42,Q44,Q45)</f>
        <v>0</v>
      </c>
      <c r="R50" s="120">
        <f>COUNTA(R3,R5,R7,R9,R11,R12,R14,R15,R17,R18,R20,R21,R23,R24,R26,R27,R29,R30,R32,R33,R35,R36,R38,R39,R41,R42,R44,R45,R49)</f>
        <v>0</v>
      </c>
      <c r="S50" s="120">
        <f>COUNTA(S3,S5,S7,S9,S11,S12,S14,S15,S17,S18,S20,S21,S23,S24,S26,S27,S29,S30,S32,S33,S35,S36,S38,S39,S41,S42,S44,S45,S49)</f>
        <v>0</v>
      </c>
      <c r="T50" s="121">
        <f>COUNTA(T3,T5,T7,T9,T11,T12,T14,T15,T17,T18,T20,T21,T23,T24,T26,T27,T29,T30,T32,T33,T35,T36,T49,T38,T39,T41,T42,T44,T45)</f>
        <v>0</v>
      </c>
      <c r="U50" s="119">
        <f>COUNTA(U3,U5,U7,U9,U11,U12,U14,U15,U17,U18,U20,U21,U23,U24,U26,U27,U29,U30,U32,U33,U35,U36,U49,U38,U39,U41,U42,U44,U45)</f>
        <v>0</v>
      </c>
      <c r="V50" s="120">
        <f>COUNTA(V3,V5,V7,V9,V11,V12,V14,V15,V17,V18,V20,V21,V23,V24,V26,V27,V29,V30,V32,V33,V35,V36,V38,V39,V41,V42,V44,V45,V49)</f>
        <v>0</v>
      </c>
      <c r="W50" s="120">
        <f>COUNTA(W3,W5,W7,W9,W11,W12,W14,W15,W17,W18,W20,W21,W23,W24,W26,W27,W29,W30,W32,W33,W35,W36,W38,W39,W41,W42,W44,W45,W49)</f>
        <v>0</v>
      </c>
      <c r="X50" s="121">
        <f>COUNTA(X3,X5,X7,X9,X11,X12,X14,X15,X17,X18,X20,X21,X23,X24,X26,X27,X29,X30,X32,X33,X35,X36,X49,X38,X39,X41,X42,X44,X45)</f>
        <v>0</v>
      </c>
      <c r="Y50" s="119">
        <f>COUNTA(Y3,Y5,Y7,Y9,Y11,Y12,Y14,Y15,Y17,Y18,Y20,Y21,Y23,Y24,Y26,Y27,Y29,Y30,Y32,Y33,Y35,Y36,Y49,Y38,Y39,Y41,Y42,Y44,Y45)</f>
        <v>0</v>
      </c>
      <c r="Z50" s="120">
        <f>COUNTA(Z3,Z5,Z7,Z9,Z11,Z12,Z14,Z15,Z17,Z18,Z20,Z21,Z23,Z24,Z26,Z27,Z29,Z30,Z32,Z33,Z35,Z36,Z38,Z39,Z41,Z42,Z44,Z45,Z49)</f>
        <v>0</v>
      </c>
      <c r="AA50" s="120">
        <f>COUNTA(AA3,AA5,AA7,AA9,AA11,AA12,AA14,AA15,AA17,AA18,AA20,AA21,AA23,AA24,AA26,AA27,AA29,AA30,AA32,AA33,AA35,AA36,AA38,AA39,AA41,AA42,AA44,AA45,AA49)</f>
        <v>0</v>
      </c>
      <c r="AB50" s="121">
        <f>COUNTA(AB3,AB5,AB7,AB9,AB11,AB12,AB14,AB15,AB17,AB18,AB20,AB21,AB23,AB24,AB26,AB27,AB29,AB30,AB32,AB33,AB35,AB36,AB49,AB38,AB39,AB41,AB42,AB44,AB45)</f>
        <v>0</v>
      </c>
    </row>
    <row r="51" spans="8:28" ht="17" thickBot="1" x14ac:dyDescent="0.25">
      <c r="H51" s="122" t="s">
        <v>45</v>
      </c>
      <c r="I51" s="123"/>
      <c r="J51" s="124"/>
      <c r="K51" s="124"/>
      <c r="L51" s="125">
        <f>SUM(I50:L50)</f>
        <v>0</v>
      </c>
      <c r="M51" s="123"/>
      <c r="N51" s="124"/>
      <c r="O51" s="124"/>
      <c r="P51" s="125">
        <f>SUM(M50:P50)</f>
        <v>0</v>
      </c>
      <c r="Q51" s="123"/>
      <c r="R51" s="124"/>
      <c r="S51" s="124"/>
      <c r="T51" s="125">
        <f>SUM(Q50:T50)</f>
        <v>0</v>
      </c>
      <c r="U51" s="123"/>
      <c r="V51" s="124"/>
      <c r="W51" s="124"/>
      <c r="X51" s="125">
        <f>SUM(U50:X50)</f>
        <v>0</v>
      </c>
      <c r="Y51" s="123"/>
      <c r="Z51" s="124"/>
      <c r="AA51" s="124"/>
      <c r="AB51" s="125">
        <f>SUM(Y50:AB50)</f>
        <v>0</v>
      </c>
    </row>
    <row r="52" spans="8:28" ht="16" x14ac:dyDescent="0.2"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</row>
  </sheetData>
  <mergeCells count="10">
    <mergeCell ref="U1:V1"/>
    <mergeCell ref="W1:X1"/>
    <mergeCell ref="Y1:Z1"/>
    <mergeCell ref="AA1:AB1"/>
    <mergeCell ref="I1:J1"/>
    <mergeCell ref="K1:L1"/>
    <mergeCell ref="M1:N1"/>
    <mergeCell ref="O1:P1"/>
    <mergeCell ref="Q1:R1"/>
    <mergeCell ref="S1:T1"/>
  </mergeCells>
  <conditionalFormatting sqref="I3:L3 I5:L5 I7:L7 I9:L9 I11:L12 I14:L15 I17:L18 I20:L21 I23:L24 I26:L27 I29:L30 I32:L33 I35:L36 I38:L39 I41:L42 I44:L45 I49:L49">
    <cfRule type="duplicateValues" dxfId="321" priority="153"/>
  </conditionalFormatting>
  <conditionalFormatting sqref="M5:P5 M3:P3 M7:P7 M9:P9 M11:P12 M14:P15 M17:P18 M20:P21 M23:P24 M26:P27 M29:P30 M32:P33 M35:P36 M38:P39 M41:P42 M44:P45 M49:P49">
    <cfRule type="duplicateValues" dxfId="320" priority="152"/>
  </conditionalFormatting>
  <conditionalFormatting sqref="Q3:T3 Q5:T5 Q7:T7 Q9:T9 Q11:T12 Q14:T15 Q17:T18 Q20:T21 Q23:T24 Q26:T27 Q29:T30 Q32:T33 Q35:T36 Q38:T39 Q41:T42 Q44:T45 Q49:T49">
    <cfRule type="duplicateValues" dxfId="319" priority="151"/>
  </conditionalFormatting>
  <conditionalFormatting sqref="U3:X3 U5:X5 U7:X7 U9:X9 U11:X12 U14:X15 U17:X18 U20:X21 U23:X24 U26:X27 U29:X30 U32:X33 U35:X36 U38:X39 U41:X42 U44:X45 U49:X49">
    <cfRule type="duplicateValues" dxfId="318" priority="150"/>
  </conditionalFormatting>
  <conditionalFormatting sqref="Y3:AB3 Y5:AB5 Y7:AB7 Y9:AB9 Y11:AB12 Y14:AB15 Y17:AB18 Y20:AB21 Y23:AB24 Y26:AB27 Y29:AB30 Y32:AB33 Y35:AB36 Y38:AB39 Y41:AB42 Y44:AB45 Y49:AB49">
    <cfRule type="duplicateValues" dxfId="317" priority="149"/>
  </conditionalFormatting>
  <conditionalFormatting sqref="J27">
    <cfRule type="duplicateValues" dxfId="316" priority="145"/>
  </conditionalFormatting>
  <conditionalFormatting sqref="L7">
    <cfRule type="duplicateValues" dxfId="315" priority="144"/>
  </conditionalFormatting>
  <conditionalFormatting sqref="P7">
    <cfRule type="duplicateValues" dxfId="314" priority="143"/>
  </conditionalFormatting>
  <conditionalFormatting sqref="T7">
    <cfRule type="duplicateValues" dxfId="313" priority="142"/>
  </conditionalFormatting>
  <conditionalFormatting sqref="X7">
    <cfRule type="duplicateValues" dxfId="312" priority="141"/>
  </conditionalFormatting>
  <conditionalFormatting sqref="AB7">
    <cfRule type="duplicateValues" dxfId="311" priority="140"/>
  </conditionalFormatting>
  <conditionalFormatting sqref="I38:L39">
    <cfRule type="duplicateValues" dxfId="310" priority="139"/>
  </conditionalFormatting>
  <conditionalFormatting sqref="M38:P39">
    <cfRule type="duplicateValues" dxfId="309" priority="138"/>
  </conditionalFormatting>
  <conditionalFormatting sqref="Q38:T39">
    <cfRule type="duplicateValues" dxfId="308" priority="137"/>
  </conditionalFormatting>
  <conditionalFormatting sqref="U38:X39">
    <cfRule type="duplicateValues" dxfId="307" priority="136"/>
  </conditionalFormatting>
  <conditionalFormatting sqref="Y38:AB39">
    <cfRule type="duplicateValues" dxfId="306" priority="135"/>
  </conditionalFormatting>
  <conditionalFormatting sqref="I41:L42">
    <cfRule type="duplicateValues" dxfId="305" priority="134"/>
  </conditionalFormatting>
  <conditionalFormatting sqref="M41:P42">
    <cfRule type="duplicateValues" dxfId="304" priority="133"/>
  </conditionalFormatting>
  <conditionalFormatting sqref="Q41:T42">
    <cfRule type="duplicateValues" dxfId="303" priority="132"/>
  </conditionalFormatting>
  <conditionalFormatting sqref="U41:X42">
    <cfRule type="duplicateValues" dxfId="302" priority="131"/>
  </conditionalFormatting>
  <conditionalFormatting sqref="Y41:AB42">
    <cfRule type="duplicateValues" dxfId="301" priority="130"/>
  </conditionalFormatting>
  <conditionalFormatting sqref="I38:L39">
    <cfRule type="duplicateValues" dxfId="300" priority="129"/>
  </conditionalFormatting>
  <conditionalFormatting sqref="M38:P39">
    <cfRule type="duplicateValues" dxfId="299" priority="128"/>
  </conditionalFormatting>
  <conditionalFormatting sqref="Q38:T39">
    <cfRule type="duplicateValues" dxfId="298" priority="127"/>
  </conditionalFormatting>
  <conditionalFormatting sqref="U38:X39">
    <cfRule type="duplicateValues" dxfId="297" priority="126"/>
  </conditionalFormatting>
  <conditionalFormatting sqref="Y38:AB39">
    <cfRule type="duplicateValues" dxfId="296" priority="125"/>
  </conditionalFormatting>
  <conditionalFormatting sqref="C4">
    <cfRule type="expression" dxfId="295" priority="93">
      <formula>AND(C$4&lt;&gt;"",COUNTIF($M$3:$P$49,$A$4))</formula>
    </cfRule>
  </conditionalFormatting>
  <conditionalFormatting sqref="D4">
    <cfRule type="expression" dxfId="294" priority="94">
      <formula>AND(D$4&lt;&gt;"",COUNTIF($Q$3:$T$49,$A$4))</formula>
    </cfRule>
  </conditionalFormatting>
  <conditionalFormatting sqref="E4">
    <cfRule type="expression" dxfId="293" priority="95">
      <formula>AND(E$4&lt;&gt;"",COUNTIF($U$3:$X$49,$A$4))</formula>
    </cfRule>
  </conditionalFormatting>
  <conditionalFormatting sqref="F4">
    <cfRule type="expression" dxfId="292" priority="96">
      <formula>AND(F$4&lt;&gt;"",COUNTIF($Y$3:$AB$49,$A$4))</formula>
    </cfRule>
  </conditionalFormatting>
  <conditionalFormatting sqref="B4">
    <cfRule type="expression" dxfId="291" priority="97">
      <formula>AND($B$4&lt;&gt;"",COUNTIF($I$3:$L$49,$A$4))</formula>
    </cfRule>
  </conditionalFormatting>
  <conditionalFormatting sqref="C3">
    <cfRule type="expression" dxfId="290" priority="98">
      <formula>AND(C$3&lt;&gt;"",COUNTIF($M$3:$P$49,$A$3))</formula>
    </cfRule>
  </conditionalFormatting>
  <conditionalFormatting sqref="D3">
    <cfRule type="expression" dxfId="289" priority="99">
      <formula>AND(D$3&lt;&gt;"",COUNTIF($Q$3:$T$49,$A$3))</formula>
    </cfRule>
  </conditionalFormatting>
  <conditionalFormatting sqref="E3">
    <cfRule type="expression" dxfId="288" priority="100">
      <formula>AND(E$3&lt;&gt;"",COUNTIF($U$3:$X$49,$A$3))</formula>
    </cfRule>
  </conditionalFormatting>
  <conditionalFormatting sqref="F3">
    <cfRule type="expression" dxfId="287" priority="101">
      <formula>AND(F$3&lt;&gt;"",COUNTIF($Y$3:$AB$49,$A$3))</formula>
    </cfRule>
  </conditionalFormatting>
  <conditionalFormatting sqref="B5">
    <cfRule type="expression" dxfId="286" priority="102">
      <formula>AND(B$5&lt;&gt;"",COUNTIF($I$3:$L$49,$A$5))</formula>
    </cfRule>
  </conditionalFormatting>
  <conditionalFormatting sqref="C5">
    <cfRule type="expression" dxfId="285" priority="103">
      <formula>AND(C$5&lt;&gt;"",COUNTIF($M$3:$P$49,$A$5))</formula>
    </cfRule>
  </conditionalFormatting>
  <conditionalFormatting sqref="D5">
    <cfRule type="expression" dxfId="284" priority="104">
      <formula>AND(D$5&lt;&gt;"",COUNTIF($Q$3:$T$49,$A$5))</formula>
    </cfRule>
  </conditionalFormatting>
  <conditionalFormatting sqref="E5:E6">
    <cfRule type="expression" dxfId="283" priority="105">
      <formula>AND($E5&lt;&gt;"",COUNTIF($U$3:$X$49,$A5))</formula>
    </cfRule>
  </conditionalFormatting>
  <conditionalFormatting sqref="F5:F6">
    <cfRule type="expression" dxfId="282" priority="106">
      <formula>AND($F5&lt;&gt;"",COUNTIF($Y$3:$AB$49,$A5))</formula>
    </cfRule>
  </conditionalFormatting>
  <conditionalFormatting sqref="B6">
    <cfRule type="expression" dxfId="281" priority="107">
      <formula>AND($B$6&lt;&gt;"",COUNTIF($I$3:$L$49,$A$6))</formula>
    </cfRule>
  </conditionalFormatting>
  <conditionalFormatting sqref="C6">
    <cfRule type="expression" dxfId="280" priority="108">
      <formula>AND($C6&lt;&gt;"",COUNTIF($M$3:$P$49,$A6))</formula>
    </cfRule>
  </conditionalFormatting>
  <conditionalFormatting sqref="D6">
    <cfRule type="expression" dxfId="279" priority="109">
      <formula>AND($D6&lt;&gt;"",COUNTIF($Q$3:$T$49,$A6))</formula>
    </cfRule>
  </conditionalFormatting>
  <conditionalFormatting sqref="B3">
    <cfRule type="expression" dxfId="278" priority="92">
      <formula>AND($B$3&lt;&gt;"",COUNTIF($I$3:$L$49,$A$3))</formula>
    </cfRule>
  </conditionalFormatting>
  <conditionalFormatting sqref="B7">
    <cfRule type="expression" dxfId="277" priority="91">
      <formula>AND($B7&lt;&gt;"",COUNTIF($I$3:$L$49,$A7))</formula>
    </cfRule>
  </conditionalFormatting>
  <conditionalFormatting sqref="C7">
    <cfRule type="expression" dxfId="276" priority="90">
      <formula>AND($C$7&lt;&gt;"",COUNTIF($M$3:$P$49,$A$7))</formula>
    </cfRule>
  </conditionalFormatting>
  <conditionalFormatting sqref="B8">
    <cfRule type="expression" dxfId="275" priority="89">
      <formula>AND($B$8&lt;&gt;"",COUNTIF($I$3:$L$49,$A$8))</formula>
    </cfRule>
  </conditionalFormatting>
  <conditionalFormatting sqref="B9">
    <cfRule type="expression" dxfId="274" priority="88">
      <formula>AND($B$9&lt;&gt;"",COUNTIF($I$3:$L$49,$A$9))</formula>
    </cfRule>
  </conditionalFormatting>
  <conditionalFormatting sqref="B10">
    <cfRule type="expression" dxfId="273" priority="87">
      <formula>AND($B$10&lt;&gt;"",COUNTIF($I$3:$L$49,$A$10))</formula>
    </cfRule>
  </conditionalFormatting>
  <conditionalFormatting sqref="D7">
    <cfRule type="expression" dxfId="272" priority="86">
      <formula>AND($D$7&lt;&gt;"",COUNTIF($Q$3:$T$49,$A$7))</formula>
    </cfRule>
  </conditionalFormatting>
  <conditionalFormatting sqref="E7">
    <cfRule type="expression" dxfId="271" priority="85">
      <formula>AND($E$7&lt;&gt;"",COUNTIF($U$3:$X$49,$A$7))</formula>
    </cfRule>
  </conditionalFormatting>
  <conditionalFormatting sqref="F7">
    <cfRule type="expression" dxfId="270" priority="84">
      <formula>AND($F$7&lt;&gt;"",COUNTIF($Y$3:$AB$49,$A$7))</formula>
    </cfRule>
  </conditionalFormatting>
  <conditionalFormatting sqref="C8">
    <cfRule type="expression" dxfId="269" priority="83">
      <formula>AND($C$8&lt;&gt;"",COUNTIF($M$3:$P$49,$A$8))</formula>
    </cfRule>
  </conditionalFormatting>
  <conditionalFormatting sqref="D8">
    <cfRule type="expression" dxfId="268" priority="82">
      <formula>AND($D$8&lt;&gt;"",COUNTIF($Q$3:$T$49,$A$8))</formula>
    </cfRule>
  </conditionalFormatting>
  <conditionalFormatting sqref="E8">
    <cfRule type="expression" dxfId="267" priority="81">
      <formula>AND($E$8&lt;&gt;"",COUNTIF($U$3:$X$49,$A$8))</formula>
    </cfRule>
  </conditionalFormatting>
  <conditionalFormatting sqref="F8">
    <cfRule type="expression" dxfId="266" priority="80">
      <formula>AND($F$8&lt;&gt;"",COUNTIF($Y$3:$AB$49,$A$8))</formula>
    </cfRule>
  </conditionalFormatting>
  <conditionalFormatting sqref="C9">
    <cfRule type="expression" dxfId="265" priority="79">
      <formula>AND($C$9&lt;&gt;"",COUNTIF($M$3:$P$49,$A$9))</formula>
    </cfRule>
  </conditionalFormatting>
  <conditionalFormatting sqref="D9">
    <cfRule type="expression" dxfId="264" priority="78">
      <formula>AND($D$9&lt;&gt;"",COUNTIF($Q$3:$T$49,$A$9))</formula>
    </cfRule>
  </conditionalFormatting>
  <conditionalFormatting sqref="E9">
    <cfRule type="expression" dxfId="263" priority="77">
      <formula>AND($E$9&lt;&gt;"",COUNTIF($U$3:$X$49,$A$9))</formula>
    </cfRule>
  </conditionalFormatting>
  <conditionalFormatting sqref="F9">
    <cfRule type="expression" dxfId="262" priority="76">
      <formula>AND($F$9&lt;&gt;"",COUNTIF($Y$3:$AB$49,$A$9))</formula>
    </cfRule>
  </conditionalFormatting>
  <conditionalFormatting sqref="C10">
    <cfRule type="expression" dxfId="261" priority="75">
      <formula>AND($C$10&lt;&gt;"",COUNTIF($M$3:$P$49,$A$10))</formula>
    </cfRule>
  </conditionalFormatting>
  <conditionalFormatting sqref="D10">
    <cfRule type="expression" dxfId="260" priority="74">
      <formula>AND($D$10&lt;&gt;"",COUNTIF($Q$3:$T$49,$A$10))</formula>
    </cfRule>
  </conditionalFormatting>
  <conditionalFormatting sqref="E10">
    <cfRule type="expression" dxfId="259" priority="73">
      <formula>AND($E$10&lt;&gt;"",COUNTIF($U$3:$X$49,$A$10))</formula>
    </cfRule>
  </conditionalFormatting>
  <conditionalFormatting sqref="F10">
    <cfRule type="expression" dxfId="258" priority="72">
      <formula>AND($F$10&lt;&gt;"",COUNTIF($Y$3:$AB$49,$A$10))</formula>
    </cfRule>
  </conditionalFormatting>
  <conditionalFormatting sqref="B11">
    <cfRule type="expression" dxfId="257" priority="71">
      <formula>AND($B$11&lt;&gt;"",COUNTIF($I$3:$L$49,$A$11))</formula>
    </cfRule>
  </conditionalFormatting>
  <conditionalFormatting sqref="C11">
    <cfRule type="expression" dxfId="256" priority="70">
      <formula>AND($C$11&lt;&gt;"",COUNTIF($M$3:$P$49,$A$11))</formula>
    </cfRule>
  </conditionalFormatting>
  <conditionalFormatting sqref="D11">
    <cfRule type="expression" dxfId="255" priority="69">
      <formula>AND($D$11&lt;&gt;"",COUNTIF($Q$3:$T$49,$A$11))</formula>
    </cfRule>
  </conditionalFormatting>
  <conditionalFormatting sqref="E11">
    <cfRule type="expression" dxfId="254" priority="68">
      <formula>AND($E$11&lt;&gt;"",COUNTIF($U$3:$X$49,$A$11))</formula>
    </cfRule>
  </conditionalFormatting>
  <conditionalFormatting sqref="F11">
    <cfRule type="expression" dxfId="253" priority="67">
      <formula>AND($F$11&lt;&gt;"",COUNTIF($Y$3:$AB$49,$A$11))</formula>
    </cfRule>
  </conditionalFormatting>
  <conditionalFormatting sqref="B12">
    <cfRule type="expression" dxfId="252" priority="66">
      <formula>AND($B$12&lt;&gt;"",COUNTIF($I$3:$L$49,$A$12))</formula>
    </cfRule>
  </conditionalFormatting>
  <conditionalFormatting sqref="C12">
    <cfRule type="expression" dxfId="251" priority="65">
      <formula>AND($C$12&lt;&gt;"",COUNTIF($M$3:$P$49,$A$12))</formula>
    </cfRule>
  </conditionalFormatting>
  <conditionalFormatting sqref="D12">
    <cfRule type="expression" dxfId="250" priority="64">
      <formula>AND($D$12&lt;&gt;"",COUNTIF($Q$3:$T$49,$A$12))</formula>
    </cfRule>
  </conditionalFormatting>
  <conditionalFormatting sqref="E12">
    <cfRule type="expression" dxfId="249" priority="63">
      <formula>AND($E$12&lt;&gt;"",COUNTIF($U$3:$X$49,$A$12))</formula>
    </cfRule>
  </conditionalFormatting>
  <conditionalFormatting sqref="F12">
    <cfRule type="expression" dxfId="248" priority="62">
      <formula>AND($F$12&lt;&gt;"",COUNTIF($Y$3:$AB$49,$A$12))</formula>
    </cfRule>
  </conditionalFormatting>
  <conditionalFormatting sqref="B13">
    <cfRule type="expression" dxfId="247" priority="61">
      <formula>AND($B$13&lt;&gt;"",COUNTIF($I$3:$L$49,$A$13))</formula>
    </cfRule>
  </conditionalFormatting>
  <conditionalFormatting sqref="B14">
    <cfRule type="expression" dxfId="246" priority="60">
      <formula>AND($B$14&lt;&gt;"",COUNTIF($I$3:$L$49,$A$14))</formula>
    </cfRule>
  </conditionalFormatting>
  <conditionalFormatting sqref="B15">
    <cfRule type="expression" dxfId="245" priority="59">
      <formula>AND($B$15&lt;&gt;"",COUNTIF($I$3:$L$49,$A$15))</formula>
    </cfRule>
  </conditionalFormatting>
  <conditionalFormatting sqref="B16">
    <cfRule type="expression" dxfId="244" priority="58">
      <formula>AND($B$16&lt;&gt;"",COUNTIF($I$3:$L$49,$A$16))</formula>
    </cfRule>
  </conditionalFormatting>
  <conditionalFormatting sqref="C13">
    <cfRule type="expression" dxfId="243" priority="57">
      <formula>AND($C$13&lt;&gt;"",COUNTIF($M$3:$P$49,$A$13))</formula>
    </cfRule>
  </conditionalFormatting>
  <conditionalFormatting sqref="C14">
    <cfRule type="expression" dxfId="242" priority="56">
      <formula>AND($C$14&lt;&gt;"",COUNTIF($M$3:$P$49,$A$14))</formula>
    </cfRule>
  </conditionalFormatting>
  <conditionalFormatting sqref="C15">
    <cfRule type="expression" dxfId="241" priority="55">
      <formula>AND($C$15&lt;&gt;"",COUNTIF($M$3:$P$49,$A$15))</formula>
    </cfRule>
  </conditionalFormatting>
  <conditionalFormatting sqref="C16">
    <cfRule type="expression" dxfId="240" priority="54">
      <formula>AND($C$16&lt;&gt;"",COUNTIF($M$3:$P$49,$A$16))</formula>
    </cfRule>
  </conditionalFormatting>
  <conditionalFormatting sqref="D13">
    <cfRule type="expression" dxfId="239" priority="53">
      <formula>AND($D$13&lt;&gt;"",COUNTIF($Q$3:$T$49,$A$13))</formula>
    </cfRule>
  </conditionalFormatting>
  <conditionalFormatting sqref="D14">
    <cfRule type="expression" dxfId="238" priority="52">
      <formula>AND($D$14&lt;&gt;"",COUNTIF($Q$3:$T$49,$A$14))</formula>
    </cfRule>
  </conditionalFormatting>
  <conditionalFormatting sqref="D15">
    <cfRule type="expression" dxfId="237" priority="51">
      <formula>AND($D$15&lt;&gt;"",COUNTIF($Q$3:$T$49,$A$15))</formula>
    </cfRule>
  </conditionalFormatting>
  <conditionalFormatting sqref="D16">
    <cfRule type="expression" dxfId="236" priority="50">
      <formula>AND($D$16&lt;&gt;"",COUNTIF($Q$3:$T$49,$A$16))</formula>
    </cfRule>
  </conditionalFormatting>
  <conditionalFormatting sqref="E13">
    <cfRule type="expression" dxfId="235" priority="49">
      <formula>AND($E$13&lt;&gt;"",COUNTIF($U$3:$X$49,$A$13))</formula>
    </cfRule>
  </conditionalFormatting>
  <conditionalFormatting sqref="E14">
    <cfRule type="expression" dxfId="234" priority="48">
      <formula>AND($E$14&lt;&gt;"",COUNTIF($U$3:$X$49,$A$14))</formula>
    </cfRule>
  </conditionalFormatting>
  <conditionalFormatting sqref="E15">
    <cfRule type="expression" dxfId="233" priority="47">
      <formula>AND($E$15&lt;&gt;"",COUNTIF($U$3:$X$49,$A$15))</formula>
    </cfRule>
  </conditionalFormatting>
  <conditionalFormatting sqref="E16">
    <cfRule type="expression" dxfId="232" priority="46">
      <formula>AND($E$16&lt;&gt;"",COUNTIF($U$3:$X$49,$A$16))</formula>
    </cfRule>
  </conditionalFormatting>
  <conditionalFormatting sqref="F13">
    <cfRule type="expression" dxfId="231" priority="45">
      <formula>AND($F$13&lt;&gt;"",COUNTIF($Y$3:$AB$49,$A$13))</formula>
    </cfRule>
  </conditionalFormatting>
  <conditionalFormatting sqref="F14">
    <cfRule type="expression" dxfId="230" priority="44">
      <formula>AND($F$14&lt;&gt;"",COUNTIF($Y$3:$AB$49,$A$14))</formula>
    </cfRule>
  </conditionalFormatting>
  <conditionalFormatting sqref="F15">
    <cfRule type="expression" dxfId="229" priority="43">
      <formula>AND($F$15&lt;&gt;"",COUNTIF($Y$3:$AB$49,$A$15))</formula>
    </cfRule>
  </conditionalFormatting>
  <conditionalFormatting sqref="F16">
    <cfRule type="expression" dxfId="228" priority="42">
      <formula>AND($F$16&lt;&gt;"",COUNTIF($Y$3:$AB$49,$A$16))</formula>
    </cfRule>
  </conditionalFormatting>
  <conditionalFormatting sqref="B17">
    <cfRule type="expression" dxfId="227" priority="41">
      <formula>AND($B$17&lt;&gt;"",COUNTIF($I$3:$L$49,$A$17))</formula>
    </cfRule>
  </conditionalFormatting>
  <conditionalFormatting sqref="B18">
    <cfRule type="expression" dxfId="226" priority="40">
      <formula>AND($B$18&lt;&gt;"",COUNTIF($I$3:$L$49,$A$18))</formula>
    </cfRule>
  </conditionalFormatting>
  <conditionalFormatting sqref="B19">
    <cfRule type="expression" dxfId="225" priority="39">
      <formula>AND($B$19&lt;&gt;"",COUNTIF($I$3:$L$49,$A$19))</formula>
    </cfRule>
  </conditionalFormatting>
  <conditionalFormatting sqref="B20">
    <cfRule type="expression" dxfId="224" priority="38">
      <formula>AND($B$20&lt;&gt;"",COUNTIF($I$3:$L$49,$A$20))</formula>
    </cfRule>
  </conditionalFormatting>
  <conditionalFormatting sqref="B21">
    <cfRule type="expression" dxfId="223" priority="37">
      <formula>AND($B$21&lt;&gt;"",COUNTIF($I$3:$L$49,$A$21))</formula>
    </cfRule>
  </conditionalFormatting>
  <conditionalFormatting sqref="C17">
    <cfRule type="expression" dxfId="222" priority="36">
      <formula>AND($C$17&lt;&gt;"",COUNTIF($M$3:$P$49,$A$17))</formula>
    </cfRule>
  </conditionalFormatting>
  <conditionalFormatting sqref="C19">
    <cfRule type="expression" dxfId="221" priority="35">
      <formula>AND($C$19&lt;&gt;"",COUNTIF($M$3:$P$49,$A$19))</formula>
    </cfRule>
  </conditionalFormatting>
  <conditionalFormatting sqref="C20">
    <cfRule type="expression" dxfId="220" priority="34">
      <formula>AND($C$20&lt;&gt;"",COUNTIF($M$3:$P$49,$A$20))</formula>
    </cfRule>
  </conditionalFormatting>
  <conditionalFormatting sqref="C21">
    <cfRule type="expression" dxfId="219" priority="33">
      <formula>AND($C$21&lt;&gt;"",COUNTIF($M$3:$P$49,$A$21))</formula>
    </cfRule>
  </conditionalFormatting>
  <conditionalFormatting sqref="D17">
    <cfRule type="expression" dxfId="218" priority="32">
      <formula>AND($D$17&lt;&gt;"",COUNTIF($Q$3:$T$49,$A$17))</formula>
    </cfRule>
  </conditionalFormatting>
  <conditionalFormatting sqref="D18">
    <cfRule type="expression" dxfId="217" priority="31">
      <formula>AND($D$18&lt;&gt;"",COUNTIF($Q$3:$T$49,$A$18))</formula>
    </cfRule>
  </conditionalFormatting>
  <conditionalFormatting sqref="D19">
    <cfRule type="expression" dxfId="216" priority="30">
      <formula>AND($D$19&lt;&gt;"",COUNTIF($Q$3:$T$49,$A$19))</formula>
    </cfRule>
  </conditionalFormatting>
  <conditionalFormatting sqref="D20">
    <cfRule type="expression" dxfId="215" priority="29">
      <formula>AND($D$20&lt;&gt;"",COUNTIF($Q$3:$T$49,$A$20))</formula>
    </cfRule>
  </conditionalFormatting>
  <conditionalFormatting sqref="D21">
    <cfRule type="expression" dxfId="214" priority="28">
      <formula>AND($D$21&lt;&gt;"",COUNTIF($Q$3:$T$49,$A$21))</formula>
    </cfRule>
  </conditionalFormatting>
  <conditionalFormatting sqref="E17">
    <cfRule type="expression" dxfId="213" priority="27">
      <formula>AND($E$17&lt;&gt;"",COUNTIF($U$3:$X$49,$A$17))</formula>
    </cfRule>
  </conditionalFormatting>
  <conditionalFormatting sqref="E18">
    <cfRule type="expression" dxfId="212" priority="26">
      <formula>AND($E$18&lt;&gt;"",COUNTIF($U$3:$X$49,$A$18))</formula>
    </cfRule>
  </conditionalFormatting>
  <conditionalFormatting sqref="E19">
    <cfRule type="expression" dxfId="211" priority="25">
      <formula>AND($E$19&lt;&gt;"",COUNTIF($U$3:$X$49,$A$19))</formula>
    </cfRule>
  </conditionalFormatting>
  <conditionalFormatting sqref="E20">
    <cfRule type="expression" dxfId="210" priority="24">
      <formula>AND($E$20&lt;&gt;"",COUNTIF($U$3:$X$49,$A$20))</formula>
    </cfRule>
  </conditionalFormatting>
  <conditionalFormatting sqref="E21">
    <cfRule type="expression" dxfId="209" priority="23">
      <formula>AND($E$21&lt;&gt;"",COUNTIF($U$3:$X$49,$A$21))</formula>
    </cfRule>
  </conditionalFormatting>
  <conditionalFormatting sqref="F17">
    <cfRule type="expression" dxfId="208" priority="22">
      <formula>AND($F$17&lt;&gt;"",COUNTIF($Y$3:$AB$49,$A$17))</formula>
    </cfRule>
  </conditionalFormatting>
  <conditionalFormatting sqref="F18">
    <cfRule type="expression" dxfId="207" priority="21">
      <formula>AND($F$18&lt;&gt;"",COUNTIF($Y$3:$AB$49,$A$18))</formula>
    </cfRule>
  </conditionalFormatting>
  <conditionalFormatting sqref="F19">
    <cfRule type="expression" dxfId="206" priority="20">
      <formula>AND($F$19&lt;&gt;"",COUNTIF($Y$3:$AB$49,$A$19))</formula>
    </cfRule>
  </conditionalFormatting>
  <conditionalFormatting sqref="F20">
    <cfRule type="expression" dxfId="205" priority="19">
      <formula>AND($F$20&lt;&gt;"",COUNTIF($Y$3:$AB$49,$A$20))</formula>
    </cfRule>
  </conditionalFormatting>
  <conditionalFormatting sqref="F21">
    <cfRule type="expression" dxfId="204" priority="18">
      <formula>AND($F$21&lt;&gt;"",COUNTIF($Y$3:$AB$49,$A$21))</formula>
    </cfRule>
  </conditionalFormatting>
  <conditionalFormatting sqref="C18">
    <cfRule type="expression" dxfId="203" priority="17">
      <formula>AND($C$18&lt;&gt;"",COUNTIF($M$3:$P$49,$A$18))</formula>
    </cfRule>
  </conditionalFormatting>
  <conditionalFormatting sqref="B28">
    <cfRule type="expression" dxfId="202" priority="16">
      <formula>AND($F28&lt;&gt;"",COUNTIF($Y$3:$AB$40,$A28))</formula>
    </cfRule>
  </conditionalFormatting>
  <conditionalFormatting sqref="L51">
    <cfRule type="cellIs" dxfId="201" priority="13" operator="lessThan">
      <formula>$B$22</formula>
    </cfRule>
    <cfRule type="cellIs" dxfId="200" priority="14" operator="greaterThan">
      <formula>$B$22</formula>
    </cfRule>
    <cfRule type="cellIs" dxfId="199" priority="15" operator="equal">
      <formula>$B$22</formula>
    </cfRule>
  </conditionalFormatting>
  <conditionalFormatting sqref="P51">
    <cfRule type="cellIs" dxfId="198" priority="10" operator="lessThan">
      <formula>$C$22</formula>
    </cfRule>
    <cfRule type="cellIs" dxfId="197" priority="11" operator="greaterThan">
      <formula>$C$22</formula>
    </cfRule>
    <cfRule type="cellIs" dxfId="196" priority="12" operator="equal">
      <formula>$C$22</formula>
    </cfRule>
  </conditionalFormatting>
  <conditionalFormatting sqref="T51">
    <cfRule type="cellIs" dxfId="195" priority="7" operator="lessThan">
      <formula>$D$22</formula>
    </cfRule>
    <cfRule type="cellIs" dxfId="194" priority="8" operator="greaterThan">
      <formula>$D$22</formula>
    </cfRule>
    <cfRule type="cellIs" dxfId="193" priority="9" operator="equal">
      <formula>$D$22</formula>
    </cfRule>
  </conditionalFormatting>
  <conditionalFormatting sqref="X51">
    <cfRule type="cellIs" dxfId="192" priority="4" operator="lessThan">
      <formula>$E$22</formula>
    </cfRule>
    <cfRule type="cellIs" dxfId="191" priority="5" operator="greaterThan">
      <formula>$E$22</formula>
    </cfRule>
    <cfRule type="cellIs" dxfId="190" priority="6" operator="equal">
      <formula>$E$22</formula>
    </cfRule>
  </conditionalFormatting>
  <conditionalFormatting sqref="AB51">
    <cfRule type="cellIs" dxfId="189" priority="1" operator="lessThan">
      <formula>$F$22</formula>
    </cfRule>
    <cfRule type="cellIs" dxfId="188" priority="2" operator="greaterThan">
      <formula>$F$22</formula>
    </cfRule>
    <cfRule type="cellIs" dxfId="187" priority="3" operator="equal">
      <formula>$F$22</formula>
    </cfRule>
  </conditionalFormatting>
  <pageMargins left="0.7" right="0.7" top="0.75" bottom="0.75" header="0.3" footer="0.3"/>
  <pageSetup paperSize="8" scale="5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AI52"/>
  <sheetViews>
    <sheetView zoomScale="70" zoomScaleNormal="70" workbookViewId="0">
      <selection activeCell="H50" sqref="H50:AB51"/>
    </sheetView>
  </sheetViews>
  <sheetFormatPr baseColWidth="10" defaultRowHeight="13" x14ac:dyDescent="0.15"/>
  <cols>
    <col min="1" max="1" width="14.1640625" customWidth="1"/>
    <col min="2" max="2" width="4.5" bestFit="1" customWidth="1"/>
    <col min="3" max="3" width="5.33203125" bestFit="1" customWidth="1"/>
    <col min="4" max="6" width="4.5" bestFit="1" customWidth="1"/>
    <col min="7" max="7" width="4.5" customWidth="1"/>
    <col min="8" max="8" width="22.5" customWidth="1"/>
    <col min="9" max="9" width="9.33203125" bestFit="1" customWidth="1"/>
    <col min="10" max="10" width="7" customWidth="1"/>
    <col min="11" max="11" width="8.33203125" bestFit="1" customWidth="1"/>
    <col min="12" max="12" width="8" bestFit="1" customWidth="1"/>
    <col min="13" max="13" width="9.33203125" bestFit="1" customWidth="1"/>
    <col min="14" max="14" width="5.83203125" customWidth="1"/>
    <col min="15" max="15" width="8.33203125" bestFit="1" customWidth="1"/>
    <col min="16" max="16" width="8" bestFit="1" customWidth="1"/>
    <col min="17" max="17" width="9.33203125" bestFit="1" customWidth="1"/>
    <col min="18" max="18" width="7.33203125" bestFit="1" customWidth="1"/>
    <col min="19" max="19" width="8.33203125" bestFit="1" customWidth="1"/>
    <col min="20" max="20" width="8" bestFit="1" customWidth="1"/>
    <col min="21" max="21" width="9.33203125" bestFit="1" customWidth="1"/>
    <col min="22" max="22" width="7.33203125" bestFit="1" customWidth="1"/>
    <col min="23" max="23" width="8.33203125" bestFit="1" customWidth="1"/>
    <col min="24" max="24" width="8" bestFit="1" customWidth="1"/>
    <col min="25" max="25" width="7.33203125" customWidth="1"/>
    <col min="26" max="26" width="6" customWidth="1"/>
    <col min="27" max="27" width="8.33203125" bestFit="1" customWidth="1"/>
    <col min="28" max="28" width="8" bestFit="1" customWidth="1"/>
  </cols>
  <sheetData>
    <row r="1" spans="1:35" ht="16" x14ac:dyDescent="0.2">
      <c r="A1" s="31"/>
      <c r="B1" s="31">
        <v>11</v>
      </c>
      <c r="C1" s="31">
        <f>B1+1</f>
        <v>12</v>
      </c>
      <c r="D1" s="31">
        <f t="shared" ref="D1:F1" si="0">C1+1</f>
        <v>13</v>
      </c>
      <c r="E1" s="31">
        <f t="shared" si="0"/>
        <v>14</v>
      </c>
      <c r="F1" s="31">
        <f t="shared" si="0"/>
        <v>15</v>
      </c>
      <c r="G1" s="1"/>
      <c r="H1" s="77"/>
      <c r="I1" s="403" t="s">
        <v>0</v>
      </c>
      <c r="J1" s="404"/>
      <c r="K1" s="405">
        <v>44515</v>
      </c>
      <c r="L1" s="406"/>
      <c r="M1" s="403" t="s">
        <v>1</v>
      </c>
      <c r="N1" s="404"/>
      <c r="O1" s="405">
        <f>K1+1</f>
        <v>44516</v>
      </c>
      <c r="P1" s="406"/>
      <c r="Q1" s="403" t="s">
        <v>2</v>
      </c>
      <c r="R1" s="404"/>
      <c r="S1" s="405">
        <f>K1+2</f>
        <v>44517</v>
      </c>
      <c r="T1" s="406"/>
      <c r="U1" s="403" t="s">
        <v>3</v>
      </c>
      <c r="V1" s="404"/>
      <c r="W1" s="405">
        <f>K1+3</f>
        <v>44518</v>
      </c>
      <c r="X1" s="406"/>
      <c r="Y1" s="403" t="s">
        <v>4</v>
      </c>
      <c r="Z1" s="404"/>
      <c r="AA1" s="405">
        <f>K1+4</f>
        <v>44519</v>
      </c>
      <c r="AB1" s="406"/>
      <c r="AD1" s="31"/>
      <c r="AE1" s="31"/>
      <c r="AF1" s="31"/>
      <c r="AG1" s="31"/>
      <c r="AH1" s="31"/>
      <c r="AI1" s="31"/>
    </row>
    <row r="2" spans="1:35" ht="17" thickBot="1" x14ac:dyDescent="0.25">
      <c r="A2" s="77" t="s">
        <v>95</v>
      </c>
      <c r="B2" s="78" t="s">
        <v>5</v>
      </c>
      <c r="C2" s="78" t="s">
        <v>6</v>
      </c>
      <c r="D2" s="78" t="s">
        <v>6</v>
      </c>
      <c r="E2" s="78" t="s">
        <v>7</v>
      </c>
      <c r="F2" s="78" t="s">
        <v>8</v>
      </c>
      <c r="H2" s="31" t="str">
        <f>A2</f>
        <v>S41</v>
      </c>
      <c r="I2" s="32" t="s">
        <v>9</v>
      </c>
      <c r="J2" s="33" t="s">
        <v>10</v>
      </c>
      <c r="K2" s="34" t="s">
        <v>11</v>
      </c>
      <c r="L2" s="35" t="s">
        <v>12</v>
      </c>
      <c r="M2" s="79" t="s">
        <v>9</v>
      </c>
      <c r="N2" s="80" t="s">
        <v>10</v>
      </c>
      <c r="O2" s="81" t="s">
        <v>11</v>
      </c>
      <c r="P2" s="82" t="s">
        <v>12</v>
      </c>
      <c r="Q2" s="79" t="s">
        <v>9</v>
      </c>
      <c r="R2" s="80" t="s">
        <v>10</v>
      </c>
      <c r="S2" s="81" t="s">
        <v>11</v>
      </c>
      <c r="T2" s="82" t="s">
        <v>12</v>
      </c>
      <c r="U2" s="79" t="s">
        <v>9</v>
      </c>
      <c r="V2" s="80" t="s">
        <v>10</v>
      </c>
      <c r="W2" s="81" t="s">
        <v>11</v>
      </c>
      <c r="X2" s="82" t="s">
        <v>12</v>
      </c>
      <c r="Y2" s="79" t="s">
        <v>9</v>
      </c>
      <c r="Z2" s="80" t="s">
        <v>10</v>
      </c>
      <c r="AA2" s="83" t="s">
        <v>11</v>
      </c>
      <c r="AB2" s="84" t="s">
        <v>12</v>
      </c>
      <c r="AC2" s="4"/>
      <c r="AD2" s="31"/>
      <c r="AE2" s="32" t="s">
        <v>9</v>
      </c>
      <c r="AF2" s="33" t="s">
        <v>10</v>
      </c>
      <c r="AG2" s="34" t="s">
        <v>11</v>
      </c>
      <c r="AH2" s="35" t="s">
        <v>12</v>
      </c>
      <c r="AI2" s="31"/>
    </row>
    <row r="3" spans="1:35" ht="12.75" customHeight="1" x14ac:dyDescent="0.2">
      <c r="A3" s="85" t="s">
        <v>13</v>
      </c>
      <c r="B3" s="38"/>
      <c r="C3" s="38"/>
      <c r="D3" s="86" t="s">
        <v>24</v>
      </c>
      <c r="E3" s="38"/>
      <c r="F3" s="38"/>
      <c r="H3" s="19"/>
      <c r="I3" s="89"/>
      <c r="J3" s="87"/>
      <c r="K3" s="87"/>
      <c r="L3" s="88"/>
      <c r="M3" s="89"/>
      <c r="N3" s="87"/>
      <c r="O3" s="87"/>
      <c r="P3" s="88"/>
      <c r="Q3" s="89"/>
      <c r="R3" s="87"/>
      <c r="S3" s="87"/>
      <c r="T3" s="88"/>
      <c r="U3" s="89"/>
      <c r="V3" s="87"/>
      <c r="W3" s="87"/>
      <c r="X3" s="88"/>
      <c r="Y3" s="89"/>
      <c r="Z3" s="87"/>
      <c r="AA3" s="87"/>
      <c r="AB3" s="88"/>
      <c r="AD3" s="161" t="s">
        <v>13</v>
      </c>
      <c r="AE3" s="36">
        <f>(COUNTIF($I$3:$I$49,"TB"))+(COUNTIF($M$3:$M$49,"TB"))+(COUNTIF($Q$3:$Q$49,"TB"))+(COUNTIF($U$3:$U$49,"TB"))+(COUNTIF($Y$3:$Y$49,"TB"))</f>
        <v>0</v>
      </c>
      <c r="AF3" s="36">
        <f>(COUNTIF($J$3:$J$49,"TB"))+(COUNTIF($N$3:$N$49,"TB"))+(COUNTIF($R$3:$R$49,"TB"))+(COUNTIF($V$3:$V$49,"TB"))+(COUNTIF($Z$3:$Z$49,"TB"))</f>
        <v>0</v>
      </c>
      <c r="AG3" s="36">
        <f>(COUNTIF($K$3:$K$49,"TB"))+(COUNTIF($O$3:$O$49,"TB"))+(COUNTIF($S$3:$S$49,"TB"))+(COUNTIF($W$3:$W$49,"TB"))+(COUNTIF($AA$3:$AA$49,"TB"))</f>
        <v>0</v>
      </c>
      <c r="AH3" s="36">
        <f>(COUNTIF($L$3:$L$49,"TB"))+(COUNTIF($P$3:$P$49,"TB"))+(COUNTIF($T$3:$T$49,"TB"))+(COUNTIF($X$3:$X$49,"TB"))+(COUNTIF($AB$3:$AB$49,"TB"))</f>
        <v>0</v>
      </c>
      <c r="AI3" s="36">
        <f>SUM(AE3:AH3)</f>
        <v>0</v>
      </c>
    </row>
    <row r="4" spans="1:35" ht="17" thickBot="1" x14ac:dyDescent="0.25">
      <c r="A4" s="85" t="s">
        <v>16</v>
      </c>
      <c r="B4" s="38"/>
      <c r="C4" s="38"/>
      <c r="D4" s="38"/>
      <c r="E4" s="38"/>
      <c r="F4" s="38"/>
      <c r="H4" s="20"/>
      <c r="I4" s="93"/>
      <c r="J4" s="91"/>
      <c r="K4" s="91"/>
      <c r="L4" s="92"/>
      <c r="M4" s="93"/>
      <c r="N4" s="91"/>
      <c r="O4" s="91"/>
      <c r="P4" s="92"/>
      <c r="Q4" s="93"/>
      <c r="R4" s="91"/>
      <c r="S4" s="91"/>
      <c r="T4" s="92"/>
      <c r="U4" s="93"/>
      <c r="V4" s="91"/>
      <c r="W4" s="91"/>
      <c r="X4" s="92"/>
      <c r="Y4" s="93"/>
      <c r="Z4" s="91"/>
      <c r="AA4" s="91"/>
      <c r="AB4" s="92"/>
      <c r="AD4" s="161" t="s">
        <v>16</v>
      </c>
      <c r="AE4" s="36">
        <f>(COUNTIF($I$3:$I$49,"FS"))+(COUNTIF($M$3:$M$49,"FS"))+(COUNTIF($Q$3:$Q$49,"FS"))+(COUNTIF($U$3:$U$49,"FS"))+(COUNTIF($Y$3:$Y$49,"FS"))</f>
        <v>0</v>
      </c>
      <c r="AF4" s="36">
        <f>(COUNTIF($J$3:$J$49,"FS"))+(COUNTIF($N$3:$N$49,"FS"))+(COUNTIF($R$3:$R$49,"FS"))+(COUNTIF($V$3:$V$49,"FS"))+(COUNTIF($Z$3:$Z$49,"FS"))</f>
        <v>0</v>
      </c>
      <c r="AG4" s="36">
        <f>(COUNTIF($K$3:$K$49,"FS"))+(COUNTIF($O$3:$O$49,"FS"))+(COUNTIF($S$3:$S$49,"FS"))+(COUNTIF($W$3:$W$49,"FS"))+(COUNTIF($AA$3:$AA$49,"FS"))</f>
        <v>0</v>
      </c>
      <c r="AH4" s="36">
        <f>(COUNTIF($L$3:$L$49,"FS"))+(COUNTIF($P$3:$P$49,"FS"))+(COUNTIF($T$3:$T$49,"FS"))+(COUNTIF($X$3:$X$49,"FS"))+(COUNTIF($AB$3:$AB$49,"FS"))</f>
        <v>0</v>
      </c>
      <c r="AI4" s="36">
        <f>SUM(AE4:AH4)</f>
        <v>0</v>
      </c>
    </row>
    <row r="5" spans="1:35" ht="12.75" customHeight="1" x14ac:dyDescent="0.2">
      <c r="A5" s="85" t="s">
        <v>17</v>
      </c>
      <c r="B5" s="38"/>
      <c r="C5" s="38"/>
      <c r="D5" s="38"/>
      <c r="E5" s="38"/>
      <c r="F5" s="86" t="s">
        <v>24</v>
      </c>
      <c r="H5" s="19" t="s">
        <v>47</v>
      </c>
      <c r="I5" s="89"/>
      <c r="J5" s="87"/>
      <c r="K5" s="87"/>
      <c r="L5" s="88"/>
      <c r="M5" s="89"/>
      <c r="N5" s="87"/>
      <c r="O5" s="87"/>
      <c r="P5" s="88"/>
      <c r="Q5" s="89"/>
      <c r="R5" s="87"/>
      <c r="S5" s="87"/>
      <c r="T5" s="88"/>
      <c r="U5" s="89"/>
      <c r="V5" s="87"/>
      <c r="W5" s="87"/>
      <c r="X5" s="88"/>
      <c r="Y5" s="89"/>
      <c r="Z5" s="87"/>
      <c r="AA5" s="87"/>
      <c r="AB5" s="88"/>
      <c r="AD5" s="161" t="s">
        <v>17</v>
      </c>
      <c r="AE5" s="36">
        <f>(COUNTIF($I$3:$I$49,"FLB"))+(COUNTIF($M$3:$M$49,"FLB"))+(COUNTIF($Q$3:$Q$49,"FLB"))+(COUNTIF($U$3:$U$49,"FLB"))+(COUNTIF($Y$3:$Y$49,"FLB"))</f>
        <v>0</v>
      </c>
      <c r="AF5" s="36">
        <f>(COUNTIF($J$3:$J$49,"FLB"))+(COUNTIF($N$3:$N$49,"FLB"))+(COUNTIF($R$3:$R$49,"FLB"))+(COUNTIF($V$3:$V$49,"FLB"))+(COUNTIF($Z$3:$Z$49,"FLB"))</f>
        <v>0</v>
      </c>
      <c r="AG5" s="36">
        <f>(COUNTIF($K$3:$K$49,"FLB"))+(COUNTIF($O$3:$O$49,"FLB"))+(COUNTIF($S$3:$S$49,"FLB"))+(COUNTIF($W$3:$W$49,"FLB"))+(COUNTIF($AA$3:$AA$49,"FLB"))</f>
        <v>0</v>
      </c>
      <c r="AH5" s="36">
        <f>(COUNTIF($L$3:$L$49,"FLB"))+(COUNTIF($P$3:$P$49,"FLB"))+(COUNTIF($T$3:$T$49,"FLB"))+(COUNTIF($X$3:$X$49,"FLB"))+(COUNTIF($AB$3:$AB$49,"FLB"))</f>
        <v>0</v>
      </c>
      <c r="AI5" s="36">
        <f t="shared" ref="AI5:AI22" si="1">SUM(AE5:AH5)</f>
        <v>0</v>
      </c>
    </row>
    <row r="6" spans="1:35" ht="12.75" customHeight="1" thickBot="1" x14ac:dyDescent="0.25">
      <c r="A6" s="85" t="s">
        <v>18</v>
      </c>
      <c r="B6" s="38"/>
      <c r="C6" s="38"/>
      <c r="D6" s="38"/>
      <c r="E6" s="38"/>
      <c r="F6" s="38"/>
      <c r="H6" s="20" t="s">
        <v>15</v>
      </c>
      <c r="I6" s="93"/>
      <c r="J6" s="91"/>
      <c r="K6" s="91"/>
      <c r="L6" s="92"/>
      <c r="M6" s="93"/>
      <c r="N6" s="91"/>
      <c r="O6" s="91"/>
      <c r="P6" s="92"/>
      <c r="Q6" s="93"/>
      <c r="R6" s="91"/>
      <c r="S6" s="91"/>
      <c r="T6" s="92"/>
      <c r="U6" s="93"/>
      <c r="V6" s="91"/>
      <c r="W6" s="91"/>
      <c r="X6" s="92"/>
      <c r="Y6" s="93"/>
      <c r="Z6" s="91"/>
      <c r="AA6" s="91"/>
      <c r="AB6" s="92"/>
      <c r="AD6" s="161" t="s">
        <v>18</v>
      </c>
      <c r="AE6" s="36">
        <f>(COUNTIF($I$3:$I$49,"ELS"))+(COUNTIF($M$3:$M$49,"ELS"))+(COUNTIF($Q$3:$Q$49,"ELS"))+(COUNTIF($U$3:$U$49,"ELS"))+(COUNTIF($Y$3:$Y$49,"ELS"))</f>
        <v>0</v>
      </c>
      <c r="AF6" s="36">
        <f>(COUNTIF($J$3:$J$49,"ELS"))+(COUNTIF($N$3:$N$49,"ELS"))+(COUNTIF($R$3:$R$49,"ELS"))+(COUNTIF($V$3:$V$49,"ELS"))+(COUNTIF($Z$3:$Z$49,"ELS"))</f>
        <v>0</v>
      </c>
      <c r="AG6" s="36">
        <f>(COUNTIF($K$3:$K$49,"ELS"))+(COUNTIF($O$3:$O$49,"ELS"))+(COUNTIF($S$3:$S$49,"ELS"))+(COUNTIF($W$3:$W$49,"ELS"))+(COUNTIF($AA$3:$AA$49,"ELS"))</f>
        <v>0</v>
      </c>
      <c r="AH6" s="36">
        <f>(COUNTIF($L$3:$L$49,"ELS"))+(COUNTIF($P$3:$P$49,"ELS"))+(COUNTIF($T$3:$T$49,"ELS"))+(COUNTIF($X$3:$X$49,"ELS"))+(COUNTIF($AB$3:$AB$49,"ELS"))</f>
        <v>0</v>
      </c>
      <c r="AI6" s="36">
        <f t="shared" si="1"/>
        <v>0</v>
      </c>
    </row>
    <row r="7" spans="1:35" ht="12.75" customHeight="1" x14ac:dyDescent="0.2">
      <c r="A7" s="85" t="s">
        <v>19</v>
      </c>
      <c r="B7" s="38"/>
      <c r="C7" s="38"/>
      <c r="D7" s="38"/>
      <c r="E7" s="38"/>
      <c r="F7" s="86" t="s">
        <v>24</v>
      </c>
      <c r="H7" s="19" t="s">
        <v>48</v>
      </c>
      <c r="I7" s="96"/>
      <c r="J7" s="87"/>
      <c r="K7" s="87"/>
      <c r="L7" s="95"/>
      <c r="M7" s="96"/>
      <c r="N7" s="87"/>
      <c r="O7" s="87"/>
      <c r="P7" s="95"/>
      <c r="Q7" s="96"/>
      <c r="R7" s="87"/>
      <c r="S7" s="87"/>
      <c r="T7" s="95"/>
      <c r="U7" s="96"/>
      <c r="V7" s="87"/>
      <c r="W7" s="87"/>
      <c r="X7" s="95"/>
      <c r="Y7" s="96"/>
      <c r="Z7" s="87"/>
      <c r="AA7" s="87"/>
      <c r="AB7" s="95"/>
      <c r="AD7" s="161" t="s">
        <v>19</v>
      </c>
      <c r="AE7" s="31">
        <f>(COUNTIF($I$3:$I$49,"NY"))+(COUNTIF($M$3:$M$49,"NY"))+(COUNTIF($Q$3:$Q$49,"NY"))+(COUNTIF($U$3:$U$49,"NY"))+(COUNTIF($Y$3:$Y$49,"NY"))</f>
        <v>0</v>
      </c>
      <c r="AF7" s="31">
        <f>(COUNTIF($J$3:$J$49,"NY"))+(COUNTIF($N$3:$N$49,"NY"))+(COUNTIF($R$3:$R$49,"NY"))+(COUNTIF($V$3:$V$49,"NY"))+(COUNTIF($Z$3:$Z$49,"NY"))</f>
        <v>0</v>
      </c>
      <c r="AG7" s="31">
        <f>(COUNTIF($K$3:$K$49,"NY"))+(COUNTIF($O$3:$O$49,"NY"))+(COUNTIF($S$3:$S$49,"NY"))+(COUNTIF($W$3:$W$49,"NY"))+(COUNTIF($AA$3:$AA$49,"NY"))</f>
        <v>0</v>
      </c>
      <c r="AH7" s="31">
        <f>(COUNTIF($L$3:$L$49,"NY"))+(COUNTIF($P$3:$P$49,"NY"))+(COUNTIF($T$3:$T$49,"NY"))+(COUNTIF($X$3:$X$49,"NY"))+(COUNTIF($AB$3:$AB$49,"NY"))</f>
        <v>0</v>
      </c>
      <c r="AI7" s="36">
        <f t="shared" si="1"/>
        <v>0</v>
      </c>
    </row>
    <row r="8" spans="1:35" ht="18" thickBot="1" x14ac:dyDescent="0.25">
      <c r="A8" s="85" t="s">
        <v>10</v>
      </c>
      <c r="B8" s="38"/>
      <c r="C8" s="38"/>
      <c r="D8" s="38"/>
      <c r="E8" s="38"/>
      <c r="F8" s="38"/>
      <c r="H8" s="20" t="s">
        <v>15</v>
      </c>
      <c r="I8" s="93"/>
      <c r="J8" s="90"/>
      <c r="K8" s="90"/>
      <c r="L8" s="97"/>
      <c r="M8" s="93"/>
      <c r="N8" s="90"/>
      <c r="O8" s="90"/>
      <c r="P8" s="97"/>
      <c r="Q8" s="93"/>
      <c r="R8" s="90"/>
      <c r="S8" s="90"/>
      <c r="T8" s="97"/>
      <c r="U8" s="93"/>
      <c r="V8" s="90"/>
      <c r="W8" s="90"/>
      <c r="X8" s="97"/>
      <c r="Y8" s="93"/>
      <c r="Z8" s="90"/>
      <c r="AA8" s="90"/>
      <c r="AB8" s="97"/>
      <c r="AD8" s="161" t="s">
        <v>10</v>
      </c>
      <c r="AE8" s="36">
        <f>(COUNTIF($I$3:$I$49,"CC"))+(COUNTIF($M$3:$M$49,"CC"))+(COUNTIF($Q$3:$Q$49,"CC"))+(COUNTIF($U$3:$U$49,"CC"))+(COUNTIF($Y$3:$Y$49,"CC"))</f>
        <v>0</v>
      </c>
      <c r="AF8" s="36">
        <f>(COUNTIF($J$3:$J$49,"CC"))+(COUNTIF($N$3:$N$49,"CC"))+(COUNTIF($R$3:$R$49,"CC"))+(COUNTIF($V$3:$V$49,"CC"))+(COUNTIF($Z$3:$Z$49,"CC"))</f>
        <v>0</v>
      </c>
      <c r="AG8" s="36">
        <f>(COUNTIF($K$3:$K$49,"CC"))+(COUNTIF($O$3:$O$49,"CC"))+(COUNTIF($S$3:$S$49,"CC"))+(COUNTIF($W$3:$W$49,"CC"))+(COUNTIF($AA$3:$AA$49,"CC"))</f>
        <v>0</v>
      </c>
      <c r="AH8" s="36">
        <f>(COUNTIF($L$3:$L$49,"CC"))+(COUNTIF($P$3:$P$49,"CC"))+(COUNTIF($T$3:$T$49,"CC"))+(COUNTIF($X$3:$X$49,"CC"))+(COUNTIF($AB$3:$AB$49,"CC"))</f>
        <v>0</v>
      </c>
      <c r="AI8" s="36">
        <f t="shared" si="1"/>
        <v>0</v>
      </c>
    </row>
    <row r="9" spans="1:35" ht="12.75" customHeight="1" x14ac:dyDescent="0.2">
      <c r="A9" s="85" t="s">
        <v>20</v>
      </c>
      <c r="B9" s="38"/>
      <c r="C9" s="38"/>
      <c r="D9" s="86" t="s">
        <v>24</v>
      </c>
      <c r="E9" s="38"/>
      <c r="F9" s="38"/>
      <c r="H9" s="19" t="s">
        <v>49</v>
      </c>
      <c r="I9" s="89"/>
      <c r="J9" s="87"/>
      <c r="K9" s="87"/>
      <c r="L9" s="88"/>
      <c r="M9" s="89"/>
      <c r="N9" s="87"/>
      <c r="O9" s="87"/>
      <c r="P9" s="88"/>
      <c r="Q9" s="89"/>
      <c r="R9" s="87"/>
      <c r="S9" s="87"/>
      <c r="T9" s="88"/>
      <c r="U9" s="89"/>
      <c r="V9" s="87"/>
      <c r="W9" s="87"/>
      <c r="X9" s="88"/>
      <c r="Y9" s="89"/>
      <c r="Z9" s="87"/>
      <c r="AA9" s="87"/>
      <c r="AB9" s="88"/>
      <c r="AD9" s="161" t="s">
        <v>20</v>
      </c>
      <c r="AE9" s="36">
        <f>(COUNTIF($I$3:$I$49,"LG"))+(COUNTIF($M$3:$M$49,"LG"))+(COUNTIF($Q$3:$Q$49,"LG"))+(COUNTIF($U$3:$U$49,"LG"))+(COUNTIF($Y$3:$Y$49,"LG"))</f>
        <v>0</v>
      </c>
      <c r="AF9" s="36">
        <f>(COUNTIF($J$3:$J$49,"LG"))+(COUNTIF($N$3:$N$49,"LG"))+(COUNTIF($R$3:$R$49,"LG"))+(COUNTIF($V$3:$V$49,"LG"))+(COUNTIF($Z$3:$Z$49,"LG"))</f>
        <v>0</v>
      </c>
      <c r="AG9" s="36">
        <f>(COUNTIF($K$3:$K$49,"LG"))+(COUNTIF($O$3:$O$49,"LG"))+(COUNTIF($S$3:$S$49,"LG"))+(COUNTIF($W$3:$W$49,"LG"))+(COUNTIF($AA$3:$AA$49,"LG"))</f>
        <v>0</v>
      </c>
      <c r="AH9" s="36">
        <f>(COUNTIF($L$3:$L$49,"LG"))+(COUNTIF($P$3:$P$49,"LG"))+(COUNTIF($T$3:$T$49,"LG"))+(COUNTIF($X$3:$X$49,"LG"))+(COUNTIF($AB$3:$AB$49,"LG"))</f>
        <v>0</v>
      </c>
      <c r="AI9" s="36">
        <f t="shared" si="1"/>
        <v>0</v>
      </c>
    </row>
    <row r="10" spans="1:35" ht="18" thickBot="1" x14ac:dyDescent="0.25">
      <c r="A10" s="85" t="s">
        <v>21</v>
      </c>
      <c r="B10" s="38"/>
      <c r="C10" s="38"/>
      <c r="D10" s="38"/>
      <c r="E10" s="38"/>
      <c r="F10" s="86" t="s">
        <v>24</v>
      </c>
      <c r="H10" s="20" t="s">
        <v>15</v>
      </c>
      <c r="I10" s="100"/>
      <c r="J10" s="91"/>
      <c r="K10" s="91"/>
      <c r="L10" s="99"/>
      <c r="M10" s="100"/>
      <c r="N10" s="91"/>
      <c r="O10" s="91"/>
      <c r="P10" s="99"/>
      <c r="Q10" s="100"/>
      <c r="R10" s="91"/>
      <c r="S10" s="91"/>
      <c r="T10" s="99"/>
      <c r="U10" s="100"/>
      <c r="V10" s="91"/>
      <c r="W10" s="91"/>
      <c r="X10" s="99"/>
      <c r="Y10" s="100"/>
      <c r="Z10" s="91"/>
      <c r="AA10" s="91"/>
      <c r="AB10" s="99"/>
      <c r="AD10" s="161" t="s">
        <v>21</v>
      </c>
      <c r="AE10" s="36">
        <f>(COUNTIF(I3:I49,"BB"))+(COUNTIF(M3:M49,"BB"))+(COUNTIF(Q3:Q49,"BB"))+(COUNTIF(U3:U49,"BB"))+(COUNTIF(Y3:Y49,"BB"))</f>
        <v>0</v>
      </c>
      <c r="AF10" s="36">
        <f>(COUNTIF(J3:J49,"BB"))+(COUNTIF(N3:N49,"BB"))+(COUNTIF(R3:R49,"BB"))+(COUNTIF(V3:V49,"BB"))+(COUNTIF(Z3:Z49,"BB"))</f>
        <v>0</v>
      </c>
      <c r="AG10" s="36">
        <f>(COUNTIF(K3:K49,"BB"))+(COUNTIF(O3:O49,"BB"))+(COUNTIF(S3:S49,"BB"))+(COUNTIF(W3:W49,"BB"))+(COUNTIF(AA3:AA49,"BB"))</f>
        <v>0</v>
      </c>
      <c r="AH10" s="36">
        <f>(COUNTIF(L3:L49,"BB"))+(COUNTIF(P3:P49,"BB"))+(COUNTIF(T3:T49,"BB"))+(COUNTIF(X3:X49,"BB"))+(COUNTIF(AB3:AB49,"BB"))</f>
        <v>0</v>
      </c>
      <c r="AI10" s="36">
        <f t="shared" si="1"/>
        <v>0</v>
      </c>
    </row>
    <row r="11" spans="1:35" ht="12.75" customHeight="1" x14ac:dyDescent="0.2">
      <c r="A11" s="85" t="s">
        <v>23</v>
      </c>
      <c r="B11" s="38"/>
      <c r="C11" s="38"/>
      <c r="D11" s="38"/>
      <c r="E11" s="38"/>
      <c r="F11" s="38"/>
      <c r="H11" s="19" t="s">
        <v>22</v>
      </c>
      <c r="I11" s="89"/>
      <c r="J11" s="87"/>
      <c r="K11" s="87"/>
      <c r="L11" s="88"/>
      <c r="M11" s="89"/>
      <c r="N11" s="87"/>
      <c r="O11" s="87"/>
      <c r="P11" s="88"/>
      <c r="Q11" s="89"/>
      <c r="R11" s="87"/>
      <c r="S11" s="87"/>
      <c r="T11" s="88"/>
      <c r="U11" s="89"/>
      <c r="V11" s="128"/>
      <c r="W11" s="87"/>
      <c r="X11" s="88"/>
      <c r="Y11" s="89"/>
      <c r="Z11" s="87"/>
      <c r="AA11" s="87"/>
      <c r="AB11" s="88"/>
      <c r="AD11" s="161" t="s">
        <v>23</v>
      </c>
      <c r="AE11" s="36">
        <f>(COUNTIF(I3:I49,"GLT"))+(COUNTIF(M3:M49,"GLT"))+(COUNTIF(Q3:Q49,"GLT"))+(COUNTIF(U3:U49,"GLT"))+(COUNTIF(Y3:Y49,"GLT"))</f>
        <v>0</v>
      </c>
      <c r="AF11" s="36">
        <f>(COUNTIF(J3:J49,"GLT"))+(COUNTIF(N3:N49,"GLT"))+(COUNTIF(R3:R49,"GLT"))+(COUNTIF(V3:V49,"GLT"))+(COUNTIF(Z3:Z49,"GLT"))</f>
        <v>0</v>
      </c>
      <c r="AG11" s="36">
        <f>(COUNTIF(K3:K49,"GLT"))+(COUNTIF(O3:O49,"GLT"))+(COUNTIF(S3:S49,"GLT"))+(COUNTIF(W3:W49,"GLT"))+(COUNTIF(AA3:AA49,"GLT"))</f>
        <v>0</v>
      </c>
      <c r="AH11" s="36">
        <f>(COUNTIF(L3:L49,"GLT"))+(COUNTIF(P3:P49,"GLT"))+(COUNTIF(T3:T49,"GLT"))+(COUNTIF(X3:X49,"GLT"))+(COUNTIF(AB3:AB49,"GLT"))</f>
        <v>0</v>
      </c>
      <c r="AI11" s="36">
        <f t="shared" si="1"/>
        <v>0</v>
      </c>
    </row>
    <row r="12" spans="1:35" ht="17" x14ac:dyDescent="0.2">
      <c r="A12" s="85" t="s">
        <v>26</v>
      </c>
      <c r="B12" s="38"/>
      <c r="C12" s="38"/>
      <c r="D12" s="86" t="s">
        <v>24</v>
      </c>
      <c r="E12" s="38"/>
      <c r="F12" s="38"/>
      <c r="H12" s="21" t="s">
        <v>25</v>
      </c>
      <c r="I12" s="96"/>
      <c r="J12" s="94"/>
      <c r="K12" s="94"/>
      <c r="L12" s="95"/>
      <c r="M12" s="96"/>
      <c r="N12" s="94"/>
      <c r="O12" s="94"/>
      <c r="P12" s="95"/>
      <c r="Q12" s="96"/>
      <c r="R12" s="94"/>
      <c r="S12" s="94"/>
      <c r="T12" s="95"/>
      <c r="U12" s="96"/>
      <c r="V12" s="131"/>
      <c r="W12" s="94"/>
      <c r="X12" s="95"/>
      <c r="Y12" s="96"/>
      <c r="Z12" s="94"/>
      <c r="AA12" s="94"/>
      <c r="AB12" s="95"/>
      <c r="AD12" s="161" t="s">
        <v>27</v>
      </c>
      <c r="AE12" s="36">
        <f>(COUNTIF($I$3:$I$49,"NLB"))+(COUNTIF($M$3:$M$49,"NLB"))+(COUNTIF($Q$3:$Q$49,"NLB"))+(COUNTIF($U$3:$U$49,"NLB"))+(COUNTIF($Y$3:$Y$49,"NLB"))</f>
        <v>0</v>
      </c>
      <c r="AF12" s="36">
        <f>(COUNTIF($J$3:$J$49,"NLB"))+(COUNTIF($N$3:$N$49,"NLB"))+(COUNTIF($R$3:$R$49,"NLB"))+(COUNTIF($V$3:$V$49,"NLB"))+(COUNTIF($Z$3:$Z$49,"NLB"))</f>
        <v>0</v>
      </c>
      <c r="AG12" s="36">
        <f>(COUNTIF($K$3:$K$49,"NLB"))+(COUNTIF($O$3:$O$49,"NLB"))+(COUNTIF($S$3:$S$49,"NLB"))+(COUNTIF($W$3:$W$49,"NLB"))+(COUNTIF($AA$3:$AA$49,"NLB"))</f>
        <v>0</v>
      </c>
      <c r="AH12" s="36">
        <f>(COUNTIF($L$3:$L$49,"NLB"))+(COUNTIF($P$3:$P$49,"NLB"))+(COUNTIF($T$3:$T$49,"NLB"))+(COUNTIF($X$3:$X$49,"NLB"))+(COUNTIF($AB$3:$AB$49,"NLB"))</f>
        <v>0</v>
      </c>
      <c r="AI12" s="36">
        <f t="shared" si="1"/>
        <v>0</v>
      </c>
    </row>
    <row r="13" spans="1:35" ht="12.75" customHeight="1" thickBot="1" x14ac:dyDescent="0.25">
      <c r="A13" s="85" t="s">
        <v>27</v>
      </c>
      <c r="B13" s="38"/>
      <c r="C13" s="38"/>
      <c r="D13" s="38"/>
      <c r="E13" s="38"/>
      <c r="F13" s="38"/>
      <c r="H13" s="22" t="s">
        <v>50</v>
      </c>
      <c r="I13" s="93"/>
      <c r="J13" s="90"/>
      <c r="K13" s="90"/>
      <c r="L13" s="97"/>
      <c r="M13" s="93"/>
      <c r="N13" s="90"/>
      <c r="O13" s="90"/>
      <c r="P13" s="97"/>
      <c r="Q13" s="93"/>
      <c r="R13" s="90"/>
      <c r="S13" s="90"/>
      <c r="T13" s="97"/>
      <c r="U13" s="93"/>
      <c r="V13" s="90"/>
      <c r="W13" s="90"/>
      <c r="X13" s="97"/>
      <c r="Y13" s="93"/>
      <c r="Z13" s="90"/>
      <c r="AA13" s="90"/>
      <c r="AB13" s="97"/>
      <c r="AD13" s="161" t="s">
        <v>26</v>
      </c>
      <c r="AE13" s="36">
        <f>(COUNTIF(I3:I49,"FA"))+(COUNTIF(M3:M49,"FA"))+(COUNTIF(Q3:Q49,"FA"))+(COUNTIF(U3:U49,"FA"))+(COUNTIF(Y3:Y49,"FA"))</f>
        <v>0</v>
      </c>
      <c r="AF13" s="36">
        <f>(COUNTIF(J3:J49,"FA"))+(COUNTIF(N3:N49,"FA"))+(COUNTIF(R3:R49,"FA"))+(COUNTIF(V3:V49,"FA"))+(COUNTIF(Z3:Z49,"FA"))</f>
        <v>0</v>
      </c>
      <c r="AG13" s="36">
        <f>(COUNTIF(K3:K49,"FA"))+(COUNTIF(O3:O49,"FA"))+(COUNTIF(S3:S49,"FA"))+(COUNTIF(W3:W49,"FA"))+(COUNTIF(AA3:AA49,"FA"))</f>
        <v>0</v>
      </c>
      <c r="AH13" s="36">
        <f>(COUNTIF(L3:L49,"FA"))+(COUNTIF(P3:P49,"FA"))+(COUNTIF(T3:T49,"FA"))+(COUNTIF(X3:X49,"FA"))+(COUNTIF(AB3:AB49,"FA"))</f>
        <v>0</v>
      </c>
      <c r="AI13" s="36">
        <f t="shared" si="1"/>
        <v>0</v>
      </c>
    </row>
    <row r="14" spans="1:35" ht="34" x14ac:dyDescent="0.2">
      <c r="A14" s="85" t="s">
        <v>29</v>
      </c>
      <c r="B14" s="38"/>
      <c r="C14" s="38"/>
      <c r="D14" s="38"/>
      <c r="E14" s="38"/>
      <c r="F14" s="38"/>
      <c r="H14" s="19" t="s">
        <v>28</v>
      </c>
      <c r="I14" s="89"/>
      <c r="J14" s="87"/>
      <c r="K14" s="87"/>
      <c r="L14" s="88"/>
      <c r="M14" s="89"/>
      <c r="N14" s="87"/>
      <c r="O14" s="87"/>
      <c r="P14" s="88"/>
      <c r="Q14" s="89"/>
      <c r="R14" s="87"/>
      <c r="S14" s="87"/>
      <c r="T14" s="88"/>
      <c r="U14" s="89"/>
      <c r="V14" s="87"/>
      <c r="W14" s="87"/>
      <c r="X14" s="88"/>
      <c r="Y14" s="89"/>
      <c r="Z14" s="87"/>
      <c r="AA14" s="87"/>
      <c r="AB14" s="88"/>
      <c r="AD14" s="161" t="s">
        <v>29</v>
      </c>
      <c r="AE14" s="31">
        <f>(COUNTIF(I3:I49,"FG"))+(COUNTIF(M3:M49,"FG"))+(COUNTIF(Q3:Q49,"FG"))+(COUNTIF(U3:U49,"FG"))+(COUNTIF(Y3:Y49,"FG"))</f>
        <v>0</v>
      </c>
      <c r="AF14" s="36">
        <f>(COUNTIF($J$3:$J$49,"FG"))+(COUNTIF($N$3:$N$49,"FG"))+(COUNTIF($R$3:$R$49,"FG"))+(COUNTIF($V$3:$V$49,"FG"))+(COUNTIF($Z$3:$Z$49,"FG"))</f>
        <v>0</v>
      </c>
      <c r="AG14" s="31">
        <f>(COUNTIF(K2:K48,"FG"))+(COUNTIF(O2:O48,"FG"))+(COUNTIF(S2:S48,"FG"))+(COUNTIF(W2:W48,"FG"))+(COUNTIF(AA2:AA48,"FG"))</f>
        <v>0</v>
      </c>
      <c r="AH14" s="31">
        <f>(COUNTIF(L2:L48,"FG"))+(COUNTIF(P2:P48,"FG"))+(COUNTIF(T2:T48,"FG"))+(COUNTIF(X2:X48,"FG"))+(COUNTIF(AB2:AB48,"FG"))</f>
        <v>0</v>
      </c>
      <c r="AI14" s="36">
        <f t="shared" si="1"/>
        <v>0</v>
      </c>
    </row>
    <row r="15" spans="1:35" ht="17" x14ac:dyDescent="0.2">
      <c r="A15" s="85" t="s">
        <v>30</v>
      </c>
      <c r="B15" s="38"/>
      <c r="C15" s="38"/>
      <c r="D15" s="38"/>
      <c r="E15" s="38"/>
      <c r="F15" s="38"/>
      <c r="H15" s="21" t="s">
        <v>25</v>
      </c>
      <c r="I15" s="96"/>
      <c r="J15" s="94"/>
      <c r="K15" s="94"/>
      <c r="L15" s="95"/>
      <c r="M15" s="96"/>
      <c r="N15" s="94"/>
      <c r="O15" s="94"/>
      <c r="P15" s="95"/>
      <c r="Q15" s="96"/>
      <c r="R15" s="94"/>
      <c r="S15" s="94"/>
      <c r="T15" s="95"/>
      <c r="U15" s="96"/>
      <c r="V15" s="94"/>
      <c r="W15" s="94"/>
      <c r="X15" s="95"/>
      <c r="Y15" s="96"/>
      <c r="Z15" s="94"/>
      <c r="AA15" s="94"/>
      <c r="AB15" s="95"/>
      <c r="AD15" s="161" t="s">
        <v>30</v>
      </c>
      <c r="AE15" s="31">
        <f>(COUNTIF(I3:I49,"PLS"))+(COUNTIF(M3:M49,"PLS"))+(COUNTIF(Q3:Q49,"PLS"))+(COUNTIF(U3:U49,"PLS"))+(COUNTIF(Y3:Y49,"PLS"))</f>
        <v>0</v>
      </c>
      <c r="AF15" s="31">
        <f>(COUNTIF(J3:J49,"PLS"))+(COUNTIF(N3:N49,"PLS"))+(COUNTIF(R3:R49,"PLS"))+(COUNTIF(V3:V49,"PLS"))+(COUNTIF(Z3:Z49,"PLS"))</f>
        <v>0</v>
      </c>
      <c r="AG15" s="31">
        <f>(COUNTIF(K3:K49,"PLS"))+(COUNTIF(O3:O49,"PLS"))+(COUNTIF(S3:S49,"PLS"))+(COUNTIF(W3:W49,"PLS"))+(COUNTIF(AA3:AA49,"PLS"))</f>
        <v>0</v>
      </c>
      <c r="AH15" s="31">
        <f>(COUNTIF(L3:L49,"PLS"))+(COUNTIF(P3:P49,"PLS"))+(COUNTIF(T3:T49,"PLS"))+(COUNTIF(X3:X49,"PLS"))+(COUNTIF(AB3:AB49,"PLS"))</f>
        <v>0</v>
      </c>
      <c r="AI15" s="36">
        <f t="shared" si="1"/>
        <v>0</v>
      </c>
    </row>
    <row r="16" spans="1:35" ht="12.75" customHeight="1" thickBot="1" x14ac:dyDescent="0.25">
      <c r="A16" s="126" t="s">
        <v>70</v>
      </c>
      <c r="B16" s="38"/>
      <c r="C16" s="38"/>
      <c r="D16" s="38"/>
      <c r="E16" s="38"/>
      <c r="F16" s="38"/>
      <c r="H16" s="22" t="s">
        <v>16</v>
      </c>
      <c r="I16" s="93"/>
      <c r="J16" s="90"/>
      <c r="K16" s="91"/>
      <c r="L16" s="97"/>
      <c r="M16" s="93"/>
      <c r="N16" s="90"/>
      <c r="O16" s="91"/>
      <c r="P16" s="97"/>
      <c r="Q16" s="93"/>
      <c r="R16" s="90"/>
      <c r="S16" s="91"/>
      <c r="T16" s="97"/>
      <c r="U16" s="93"/>
      <c r="V16" s="90"/>
      <c r="W16" s="91"/>
      <c r="X16" s="97"/>
      <c r="Y16" s="93"/>
      <c r="Z16" s="90"/>
      <c r="AA16" s="91"/>
      <c r="AB16" s="97"/>
      <c r="AD16" s="161" t="s">
        <v>96</v>
      </c>
      <c r="AE16" s="31">
        <f>(COUNTIF($I$3:$I$49,"JK2"))+(COUNTIF($M$3:$M$49,"JK2"))+(COUNTIF($Q$3:$Q$49,"JK2"))+(COUNTIF($U$3:$U$49,"JK2"))+(COUNTIF($Y$3:$Y$49,"JK2"))</f>
        <v>0</v>
      </c>
      <c r="AF16" s="31">
        <f>(COUNTIF($J$3:$J$49,"JK2"))+(COUNTIF($N$3:$N$49,"JK2"))+(COUNTIF($R$3:$R$49,"JK2"))+(COUNTIF($V$3:$V$49,"JK2"))+(COUNTIF($Z$3:$Z$49,"JK2"))</f>
        <v>0</v>
      </c>
      <c r="AG16" s="31">
        <f>(COUNTIF(K3:K49,"JK2"))+(COUNTIF(O3:O49,"JK2"))+(COUNTIF(S3:S49,"JK2"))+(COUNTIF(W3:W49,"JK2"))+(COUNTIF(AA3:AA49,"JK2"))</f>
        <v>0</v>
      </c>
      <c r="AH16" s="31">
        <f>(COUNTIF(L3:L49,"JK2"))+(COUNTIF(P3:P49,"JK2"))+(COUNTIF(T3:T49,"JK2"))+(COUNTIF(X3:X49,"JK2"))+(COUNTIF(AB3:AB49,"JK2"))</f>
        <v>0</v>
      </c>
      <c r="AI16" s="36">
        <f t="shared" si="1"/>
        <v>0</v>
      </c>
    </row>
    <row r="17" spans="1:35" ht="17" x14ac:dyDescent="0.2">
      <c r="A17" s="85" t="s">
        <v>63</v>
      </c>
      <c r="B17" s="38"/>
      <c r="C17" s="38"/>
      <c r="D17" s="38"/>
      <c r="E17" s="38"/>
      <c r="F17" s="38"/>
      <c r="H17" s="19" t="s">
        <v>116</v>
      </c>
      <c r="I17" s="89"/>
      <c r="J17" s="87"/>
      <c r="K17" s="87"/>
      <c r="L17" s="88"/>
      <c r="M17" s="89"/>
      <c r="N17" s="87"/>
      <c r="O17" s="87"/>
      <c r="P17" s="88"/>
      <c r="Q17" s="89"/>
      <c r="R17" s="87"/>
      <c r="S17" s="87"/>
      <c r="T17" s="88"/>
      <c r="U17" s="89"/>
      <c r="V17" s="87"/>
      <c r="W17" s="87"/>
      <c r="X17" s="88"/>
      <c r="Y17" s="89"/>
      <c r="Z17" s="87"/>
      <c r="AA17" s="87"/>
      <c r="AB17" s="88"/>
      <c r="AD17" s="161" t="s">
        <v>63</v>
      </c>
      <c r="AE17" s="31">
        <f>(COUNTIF($I$3:$I$49,"JK"))+(COUNTIF($M$3:$M$49,"JK"))+(COUNTIF($Q$3:$Q$49,"JK"))+(COUNTIF($U$3:$U$49,"JK"))+(COUNTIF($Y$3:$Y$49,"JK"))</f>
        <v>0</v>
      </c>
      <c r="AF17" s="31">
        <f>(COUNTIF($J$3:$J$49,"JK"))+(COUNTIF($N$3:$N$49,"JK"))+(COUNTIF($R$3:$R$49,"JK"))+(COUNTIF($V$3:$V$49,"JK"))+(COUNTIF($Z$3:$Z$49,"JK"))</f>
        <v>0</v>
      </c>
      <c r="AG17" s="31">
        <f>(COUNTIF(K3:K49,"JK"))+(COUNTIF(O3:O49,"JK"))+(COUNTIF(S3:S49,"JK"))+(COUNTIF(W3:W49,"JK"))+(COUNTIF(AA3:AA49,"JK"))</f>
        <v>0</v>
      </c>
      <c r="AH17" s="31">
        <f>(COUNTIF(L3:L49,"JK"))+(COUNTIF(P3:P49,"JK"))+(COUNTIF(T3:T49,"JK"))+(COUNTIF(X3:X49,"JK"))+(COUNTIF(AB3:AB49,"JK"))</f>
        <v>0</v>
      </c>
      <c r="AI17" s="36">
        <f t="shared" si="1"/>
        <v>0</v>
      </c>
    </row>
    <row r="18" spans="1:35" ht="16" x14ac:dyDescent="0.2">
      <c r="A18" s="85" t="s">
        <v>115</v>
      </c>
      <c r="B18" s="38"/>
      <c r="C18" s="38"/>
      <c r="D18" s="38"/>
      <c r="E18" s="38"/>
      <c r="F18" s="38"/>
      <c r="H18" s="21"/>
      <c r="I18" s="96"/>
      <c r="J18" s="94"/>
      <c r="K18" s="94"/>
      <c r="L18" s="95"/>
      <c r="M18" s="96"/>
      <c r="N18" s="94"/>
      <c r="O18" s="94"/>
      <c r="P18" s="95"/>
      <c r="Q18" s="96"/>
      <c r="R18" s="94"/>
      <c r="S18" s="94"/>
      <c r="T18" s="95"/>
      <c r="U18" s="96"/>
      <c r="V18" s="94"/>
      <c r="W18" s="94"/>
      <c r="X18" s="95"/>
      <c r="Y18" s="96"/>
      <c r="Z18" s="94"/>
      <c r="AA18" s="94"/>
      <c r="AB18" s="95"/>
      <c r="AD18" s="161" t="s">
        <v>115</v>
      </c>
      <c r="AE18" s="31">
        <f>(COUNTIF($I$3:$I$49,"TLG"))+(COUNTIF($M$3:$M$49,"TLG"))+(COUNTIF($Q$3:$Q$49,"TLG"))+(COUNTIF($U$3:$U$49,"TLG"))+(COUNTIF($Y$3:$Y$49,"TLG"))</f>
        <v>0</v>
      </c>
      <c r="AF18" s="31">
        <f>(COUNTIF($J$3:$J$49,"GP"))+(COUNTIF($N$3:$N$49,"GP"))+(COUNTIF($R$3:$R$49,"GP"))+(COUNTIF($V$3:$V$49,"GP"))+(COUNTIF($Z$3:$Z$49,"GP"))</f>
        <v>0</v>
      </c>
      <c r="AG18" s="31">
        <f>(COUNTIF(K3:K49,"GP"))+(COUNTIF(O3:O49,"GP"))+(COUNTIF(S3:S49,"GP"))+(COUNTIF(W3:W49,"GP"))+(COUNTIF(AA3:AA49,"GP"))</f>
        <v>0</v>
      </c>
      <c r="AH18" s="31">
        <f>(COUNTIF(L3:L49,"TLG"))+(COUNTIF(P3:P49,"TLG"))+(COUNTIF(T3:T49,"TLG"))+(COUNTIF(X3:X49,"TLG"))+(COUNTIF(AB3:AB49,"TLG"))</f>
        <v>0</v>
      </c>
      <c r="AI18" s="36">
        <f t="shared" si="1"/>
        <v>0</v>
      </c>
    </row>
    <row r="19" spans="1:35" ht="12.75" customHeight="1" thickBot="1" x14ac:dyDescent="0.25">
      <c r="A19" s="85" t="s">
        <v>99</v>
      </c>
      <c r="B19" s="38"/>
      <c r="C19" s="38"/>
      <c r="D19" s="38"/>
      <c r="E19" s="38"/>
      <c r="F19" s="38"/>
      <c r="H19" s="22"/>
      <c r="I19" s="93"/>
      <c r="J19" s="90"/>
      <c r="K19" s="91"/>
      <c r="L19" s="97"/>
      <c r="M19" s="93"/>
      <c r="N19" s="90"/>
      <c r="O19" s="91"/>
      <c r="P19" s="97"/>
      <c r="Q19" s="93"/>
      <c r="R19" s="90"/>
      <c r="S19" s="91"/>
      <c r="T19" s="97"/>
      <c r="U19" s="93"/>
      <c r="V19" s="91"/>
      <c r="W19" s="91"/>
      <c r="X19" s="97"/>
      <c r="Y19" s="93"/>
      <c r="Z19" s="91"/>
      <c r="AA19" s="91"/>
      <c r="AB19" s="97"/>
      <c r="AD19" s="161" t="s">
        <v>93</v>
      </c>
      <c r="AE19" s="31">
        <f>(COUNTIF($I$3:$I$49,"GS"))+(COUNTIF($M$3:$M$49,"GS"))+(COUNTIF($Q$3:$Q$49,"GS"))+(COUNTIF($U$3:$U$49,"GS"))+(COUNTIF($Y$3:$Y$49,"GS"))</f>
        <v>0</v>
      </c>
      <c r="AF19" s="31">
        <f>(COUNTIF($J$3:$J$49,"GS"))+(COUNTIF($N$3:$N$49,"GS"))+(COUNTIF($R$3:$R$49,"GS"))+(COUNTIF($V$3:$V$49,"GS"))+(COUNTIF($Z$3:$Z$49,"GS"))</f>
        <v>0</v>
      </c>
      <c r="AG19" s="31">
        <f>(COUNTIF($K$3:$K$50,"GS"))+(COUNTIF($O$3:$O$50,"GS"))+(COUNTIF($S$3:$S$50,"GS"))+(COUNTIF($W$3:$W$50,"GS"))+(COUNTIF($AA$3:$AA$50,"GS"))</f>
        <v>0</v>
      </c>
      <c r="AH19" s="31">
        <f>(COUNTIF(L3:L50,"GS"))+(COUNTIF(P3:P50,"GS"))+(COUNTIF(T3:T50,"GS"))+(COUNTIF(X3:X50,"GS"))+(COUNTIF(AB3:AB50,"GS"))</f>
        <v>0</v>
      </c>
      <c r="AI19" s="36">
        <f t="shared" si="1"/>
        <v>0</v>
      </c>
    </row>
    <row r="20" spans="1:35" ht="34" x14ac:dyDescent="0.2">
      <c r="A20" s="85" t="s">
        <v>94</v>
      </c>
      <c r="B20" s="38"/>
      <c r="C20" s="38"/>
      <c r="D20" s="38"/>
      <c r="E20" s="86" t="s">
        <v>24</v>
      </c>
      <c r="F20" s="38"/>
      <c r="H20" s="19" t="s">
        <v>33</v>
      </c>
      <c r="I20" s="105"/>
      <c r="J20" s="103"/>
      <c r="K20" s="103"/>
      <c r="L20" s="104"/>
      <c r="M20" s="105"/>
      <c r="N20" s="103"/>
      <c r="O20" s="103"/>
      <c r="P20" s="104"/>
      <c r="Q20" s="105"/>
      <c r="R20" s="103"/>
      <c r="S20" s="103"/>
      <c r="T20" s="104"/>
      <c r="U20" s="105"/>
      <c r="V20" s="103"/>
      <c r="W20" s="103"/>
      <c r="X20" s="104"/>
      <c r="Y20" s="105"/>
      <c r="Z20" s="103"/>
      <c r="AA20" s="103"/>
      <c r="AB20" s="104"/>
      <c r="AD20" s="161" t="s">
        <v>94</v>
      </c>
      <c r="AE20" s="31">
        <f>(COUNTIF($I$3:$I$49,"JB"))+(COUNTIF($M$3:$M$49,"JB"))+(COUNTIF($Q$3:$Q$49,"JB"))+(COUNTIF($U$3:$U$49,"JB"))+(COUNTIF($Y$3:$Y$49,"JB"))</f>
        <v>0</v>
      </c>
      <c r="AF20" s="31">
        <f>(COUNTIF($J$3:$J$49,"JB"))+(COUNTIF($N$3:$N$49,"JB"))+(COUNTIF($R$3:$R$49,"JB"))+(COUNTIF($V$3:$V$49,"JB"))+(COUNTIF($Z$3:$Z$49,"JB"))</f>
        <v>0</v>
      </c>
      <c r="AG20" s="31">
        <f>(COUNTIF($K$3:$K$50,"JB"))+(COUNTIF($O$3:$O$50,"JB"))+(COUNTIF($S$3:$S$50,"JB"))+(COUNTIF($W$3:$W$50,"JB"))+(COUNTIF($AA$3:$AA$50,"JB"))</f>
        <v>0</v>
      </c>
      <c r="AH20" s="31">
        <f>(COUNTIF(L3:L51,"JB"))+(COUNTIF(P3:P51,"JB"))+(COUNTIF(T3:T51,"JB"))+(COUNTIF(X3:X51,"JB"))+(COUNTIF(AB3:AB51,"JB"))</f>
        <v>0</v>
      </c>
      <c r="AI20" s="36">
        <f t="shared" si="1"/>
        <v>0</v>
      </c>
    </row>
    <row r="21" spans="1:35" ht="17" x14ac:dyDescent="0.2">
      <c r="A21" s="85" t="s">
        <v>103</v>
      </c>
      <c r="B21" s="38"/>
      <c r="C21" s="86" t="s">
        <v>24</v>
      </c>
      <c r="D21" s="38"/>
      <c r="E21" s="38"/>
      <c r="F21" s="38"/>
      <c r="H21" s="21" t="s">
        <v>31</v>
      </c>
      <c r="I21" s="105"/>
      <c r="J21" s="103"/>
      <c r="K21" s="103"/>
      <c r="L21" s="104"/>
      <c r="M21" s="105"/>
      <c r="N21" s="103"/>
      <c r="O21" s="103"/>
      <c r="P21" s="104"/>
      <c r="Q21" s="105"/>
      <c r="R21" s="103"/>
      <c r="S21" s="103"/>
      <c r="T21" s="104"/>
      <c r="U21" s="105"/>
      <c r="V21" s="103"/>
      <c r="W21" s="103"/>
      <c r="X21" s="104"/>
      <c r="Y21" s="105"/>
      <c r="Z21" s="103"/>
      <c r="AA21" s="103"/>
      <c r="AB21" s="104"/>
      <c r="AD21" s="170" t="s">
        <v>99</v>
      </c>
      <c r="AE21" s="31"/>
      <c r="AF21" s="31">
        <f>(COUNTIF($J$3:$J$49,"TL"))+(COUNTIF($N$3:$N$49,"TL"))+(COUNTIF($R$3:$R$49,"TL"))+(COUNTIF($V$3:$V$49,"TL"))+(COUNTIF($Z$3:$Z$49,"TL"))</f>
        <v>0</v>
      </c>
      <c r="AG21" s="31"/>
      <c r="AH21" s="31">
        <f>(COUNTIF(L3:L51,"TL"))+(COUNTIF(P3:P51,"TL"))+(COUNTIF(T3:T51,"TL"))+(COUNTIF(X3:X51,"TL"))+(COUNTIF(AB3:AB51,"TL"))</f>
        <v>0</v>
      </c>
      <c r="AI21" s="36">
        <f t="shared" si="1"/>
        <v>0</v>
      </c>
    </row>
    <row r="22" spans="1:35" ht="12.75" customHeight="1" thickBot="1" x14ac:dyDescent="0.25">
      <c r="A22" s="101" t="s">
        <v>32</v>
      </c>
      <c r="B22" s="102">
        <f>COUNTBLANK(B3:B21)</f>
        <v>19</v>
      </c>
      <c r="C22" s="102">
        <f t="shared" ref="C22:F22" si="2">COUNTBLANK(C3:C21)</f>
        <v>18</v>
      </c>
      <c r="D22" s="102">
        <f t="shared" si="2"/>
        <v>16</v>
      </c>
      <c r="E22" s="102">
        <f t="shared" si="2"/>
        <v>18</v>
      </c>
      <c r="F22" s="102">
        <f t="shared" si="2"/>
        <v>16</v>
      </c>
      <c r="H22" s="22" t="s">
        <v>27</v>
      </c>
      <c r="I22" s="100"/>
      <c r="J22" s="98"/>
      <c r="K22" s="98"/>
      <c r="L22" s="99"/>
      <c r="M22" s="100"/>
      <c r="N22" s="98"/>
      <c r="O22" s="98"/>
      <c r="P22" s="99"/>
      <c r="Q22" s="100"/>
      <c r="R22" s="98"/>
      <c r="S22" s="98"/>
      <c r="T22" s="99"/>
      <c r="U22" s="100"/>
      <c r="V22" s="98"/>
      <c r="W22" s="98"/>
      <c r="X22" s="99"/>
      <c r="Y22" s="100"/>
      <c r="Z22" s="98"/>
      <c r="AA22" s="98"/>
      <c r="AB22" s="99"/>
      <c r="AD22" s="170" t="s">
        <v>103</v>
      </c>
      <c r="AE22" s="31"/>
      <c r="AF22" s="31">
        <f>(COUNTIF($J$3:$J$49,"VLJ"))+(COUNTIF($N$3:$N$49,"VLJ"))+(COUNTIF($R$3:$R$49,"VLJ"))+(COUNTIF($V$3:$V$49,"VLJ"))+(COUNTIF($Z$3:$Z$49,"VLJ"))</f>
        <v>0</v>
      </c>
      <c r="AG22" s="31"/>
      <c r="AH22" s="31">
        <f>(COUNTIF(L3:L49,"VLJ"))+(COUNTIF(P3:P49,"VLJ"))+(COUNTIF(T3:T49,"VLJ"))+(COUNTIF(X3:X49,"VLJ"))+(COUNTIF(AB3:AB49,"VLJ"))</f>
        <v>0</v>
      </c>
      <c r="AI22" s="36">
        <f t="shared" si="1"/>
        <v>0</v>
      </c>
    </row>
    <row r="23" spans="1:35" ht="34" x14ac:dyDescent="0.2">
      <c r="A23" s="134"/>
      <c r="B23" s="135"/>
      <c r="C23" s="135"/>
      <c r="D23" s="135"/>
      <c r="E23" s="135"/>
      <c r="F23" s="135"/>
      <c r="H23" s="19" t="s">
        <v>36</v>
      </c>
      <c r="I23" s="89"/>
      <c r="J23" s="87"/>
      <c r="K23" s="87"/>
      <c r="L23" s="88"/>
      <c r="M23" s="89"/>
      <c r="N23" s="87"/>
      <c r="O23" s="87"/>
      <c r="P23" s="88"/>
      <c r="Q23" s="89"/>
      <c r="R23" s="87"/>
      <c r="S23" s="87"/>
      <c r="T23" s="88"/>
      <c r="U23" s="89"/>
      <c r="V23" s="87"/>
      <c r="W23" s="87"/>
      <c r="X23" s="88"/>
      <c r="Y23" s="89"/>
      <c r="Z23" s="87"/>
      <c r="AA23" s="87"/>
      <c r="AB23" s="88"/>
      <c r="AD23" s="31"/>
      <c r="AE23" s="31">
        <f>SUM(AE3:AE22)</f>
        <v>0</v>
      </c>
      <c r="AF23" s="31">
        <f t="shared" ref="AF23:AH23" si="3">SUM(AF3:AF22)</f>
        <v>0</v>
      </c>
      <c r="AG23" s="31">
        <f t="shared" si="3"/>
        <v>0</v>
      </c>
      <c r="AH23" s="31">
        <f t="shared" si="3"/>
        <v>0</v>
      </c>
      <c r="AI23" s="36">
        <f>SUM(AE23:AH23)</f>
        <v>0</v>
      </c>
    </row>
    <row r="24" spans="1:35" ht="16" x14ac:dyDescent="0.2">
      <c r="A24" s="31"/>
      <c r="B24" s="106"/>
      <c r="C24" s="106"/>
      <c r="D24" s="106"/>
      <c r="E24" s="106"/>
      <c r="F24" s="106"/>
      <c r="H24" s="23" t="s">
        <v>31</v>
      </c>
      <c r="I24" s="96"/>
      <c r="J24" s="94"/>
      <c r="K24" s="94"/>
      <c r="L24" s="95"/>
      <c r="M24" s="96"/>
      <c r="N24" s="94"/>
      <c r="O24" s="94"/>
      <c r="P24" s="95"/>
      <c r="Q24" s="96"/>
      <c r="R24" s="94"/>
      <c r="S24" s="94"/>
      <c r="T24" s="95"/>
      <c r="U24" s="96"/>
      <c r="V24" s="94"/>
      <c r="W24" s="94"/>
      <c r="X24" s="95"/>
      <c r="Y24" s="96"/>
      <c r="Z24" s="94"/>
      <c r="AA24" s="94"/>
      <c r="AB24" s="95"/>
      <c r="AD24" s="31"/>
      <c r="AE24" s="31"/>
      <c r="AF24" s="31"/>
      <c r="AG24" s="31"/>
      <c r="AH24" s="31">
        <f>+SUM(AE23:AH23)</f>
        <v>0</v>
      </c>
      <c r="AI24" s="31"/>
    </row>
    <row r="25" spans="1:35" ht="12.75" customHeight="1" thickBot="1" x14ac:dyDescent="0.25">
      <c r="A25" s="107" t="s">
        <v>34</v>
      </c>
      <c r="B25" s="6"/>
      <c r="C25" s="6"/>
      <c r="D25" s="17" t="s">
        <v>24</v>
      </c>
      <c r="E25" s="7"/>
      <c r="F25" s="7"/>
      <c r="H25" s="22" t="s">
        <v>38</v>
      </c>
      <c r="I25" s="111"/>
      <c r="J25" s="108"/>
      <c r="K25" s="109"/>
      <c r="L25" s="110"/>
      <c r="M25" s="189"/>
      <c r="N25" s="98"/>
      <c r="O25" s="190"/>
      <c r="P25" s="191"/>
      <c r="Q25" s="111"/>
      <c r="R25" s="108"/>
      <c r="S25" s="109"/>
      <c r="T25" s="110"/>
      <c r="U25" s="111"/>
      <c r="V25" s="108"/>
      <c r="W25" s="109"/>
      <c r="X25" s="110"/>
      <c r="Y25" s="111"/>
      <c r="Z25" s="108"/>
      <c r="AA25" s="109"/>
      <c r="AB25" s="110"/>
      <c r="AD25" t="s">
        <v>61</v>
      </c>
      <c r="AE25">
        <f>(COUNTIF($I$3:$I$49,"BM"))+(COUNTIF($M$3:$M$49,"BM"))+(COUNTIF($Q$3:$Q$49,"BM"))+(COUNTIF($U$3:$U$49,"BM"))+(COUNTIF($Y$3:$Y$49,"BM"))</f>
        <v>0</v>
      </c>
      <c r="AF25">
        <f>(COUNTIF($J$3:$J$49,"BM"))+(COUNTIF($N$3:$N$49,"BM"))+(COUNTIF($R$3:$R$49,"BM"))+(COUNTIF($V$3:$V$49,"BM"))+(COUNTIF($Z$3:$Z$49,"BM"))</f>
        <v>0</v>
      </c>
    </row>
    <row r="26" spans="1:35" ht="51" x14ac:dyDescent="0.2">
      <c r="A26" s="107" t="s">
        <v>35</v>
      </c>
      <c r="B26" s="6"/>
      <c r="C26" s="6"/>
      <c r="D26" s="7"/>
      <c r="E26" s="7"/>
      <c r="F26" s="5"/>
      <c r="H26" s="19" t="s">
        <v>51</v>
      </c>
      <c r="I26" s="105"/>
      <c r="J26" s="103"/>
      <c r="K26" s="103"/>
      <c r="L26" s="104"/>
      <c r="M26" s="185"/>
      <c r="N26" s="186"/>
      <c r="O26" s="186"/>
      <c r="P26" s="187"/>
      <c r="Q26" s="105"/>
      <c r="R26" s="103"/>
      <c r="S26" s="103"/>
      <c r="T26" s="104"/>
      <c r="U26" s="105"/>
      <c r="V26" s="103"/>
      <c r="W26" s="103"/>
      <c r="X26" s="104"/>
      <c r="Y26" s="105"/>
      <c r="Z26" s="103"/>
      <c r="AA26" s="103"/>
      <c r="AB26" s="104"/>
      <c r="AD26" t="s">
        <v>62</v>
      </c>
      <c r="AE26">
        <f>(COUNTIF($I$3:$I$49,"CCPLD"))+(COUNTIF($M$3:$M$49,"CCPLD"))+(COUNTIF($Q$3:$Q$49,"CCPLD"))+(COUNTIF($U$3:$U$49,"CCPLD"))+(COUNTIF($Y$3:$Y$49,"CCPLD"))</f>
        <v>0</v>
      </c>
      <c r="AF26">
        <f>(COUNTIF($J$3:$J$49,"CCPLD"))+(COUNTIF($N$3:$N$49,"CCPLD"))+(COUNTIF($R$3:$R$49,"CCPLD"))+(COUNTIF($V$3:$V$49,"CCPLD"))+(COUNTIF($Z$3:$Z$49,"CCPLD"))</f>
        <v>0</v>
      </c>
    </row>
    <row r="27" spans="1:35" ht="18" thickBot="1" x14ac:dyDescent="0.25">
      <c r="A27" s="107" t="s">
        <v>69</v>
      </c>
      <c r="B27" s="29"/>
      <c r="C27" s="165"/>
      <c r="D27" s="29"/>
      <c r="E27" s="29"/>
      <c r="F27" s="29"/>
      <c r="H27" s="21" t="s">
        <v>31</v>
      </c>
      <c r="I27" s="105"/>
      <c r="J27" s="94"/>
      <c r="K27" s="103"/>
      <c r="L27" s="104"/>
      <c r="M27" s="105"/>
      <c r="N27" s="103"/>
      <c r="O27" s="103"/>
      <c r="P27" s="104"/>
      <c r="Q27" s="105"/>
      <c r="R27" s="103"/>
      <c r="S27" s="103"/>
      <c r="T27" s="104"/>
      <c r="U27" s="105"/>
      <c r="V27" s="103"/>
      <c r="W27" s="103"/>
      <c r="X27" s="104"/>
      <c r="Y27" s="105"/>
      <c r="Z27" s="103"/>
      <c r="AA27" s="103"/>
      <c r="AB27" s="104"/>
      <c r="AD27" t="s">
        <v>98</v>
      </c>
      <c r="AE27">
        <f>AE25+AE26</f>
        <v>0</v>
      </c>
      <c r="AF27">
        <f>(AF25+AF26)*2</f>
        <v>0</v>
      </c>
    </row>
    <row r="28" spans="1:35" ht="12.75" customHeight="1" thickBot="1" x14ac:dyDescent="0.25">
      <c r="A28" s="107" t="s">
        <v>37</v>
      </c>
      <c r="B28" s="66"/>
      <c r="C28" s="65"/>
      <c r="D28" s="164" t="s">
        <v>24</v>
      </c>
      <c r="E28" s="6"/>
      <c r="F28" s="6"/>
      <c r="H28" s="24" t="s">
        <v>26</v>
      </c>
      <c r="I28" s="100"/>
      <c r="J28" s="90"/>
      <c r="K28" s="98"/>
      <c r="L28" s="99"/>
      <c r="M28" s="93"/>
      <c r="N28" s="90"/>
      <c r="O28" s="90"/>
      <c r="P28" s="97"/>
      <c r="Q28" s="100"/>
      <c r="R28" s="98"/>
      <c r="S28" s="98"/>
      <c r="T28" s="99"/>
      <c r="U28" s="100"/>
      <c r="V28" s="98"/>
      <c r="W28" s="98"/>
      <c r="X28" s="99"/>
      <c r="Y28" s="100"/>
      <c r="Z28" s="98"/>
      <c r="AA28" s="98"/>
      <c r="AB28" s="99"/>
    </row>
    <row r="29" spans="1:35" ht="52" thickBot="1" x14ac:dyDescent="0.25">
      <c r="A29" s="107" t="s">
        <v>39</v>
      </c>
      <c r="B29" s="63"/>
      <c r="C29" s="71"/>
      <c r="D29" s="67"/>
      <c r="E29" s="72"/>
      <c r="F29" s="163" t="s">
        <v>24</v>
      </c>
      <c r="H29" s="19" t="s">
        <v>52</v>
      </c>
      <c r="I29" s="89"/>
      <c r="J29" s="87"/>
      <c r="K29" s="87"/>
      <c r="L29" s="88"/>
      <c r="M29" s="89"/>
      <c r="N29" s="87"/>
      <c r="O29" s="87"/>
      <c r="P29" s="88"/>
      <c r="Q29" s="89"/>
      <c r="R29" s="87"/>
      <c r="S29" s="87"/>
      <c r="T29" s="88"/>
      <c r="U29" s="89"/>
      <c r="V29" s="87"/>
      <c r="W29" s="87"/>
      <c r="X29" s="88"/>
      <c r="Y29" s="89"/>
      <c r="Z29" s="87"/>
      <c r="AA29" s="87"/>
      <c r="AB29" s="88"/>
    </row>
    <row r="30" spans="1:35" ht="12.75" customHeight="1" thickBot="1" x14ac:dyDescent="0.25">
      <c r="A30" s="107" t="s">
        <v>102</v>
      </c>
      <c r="B30" s="65"/>
      <c r="C30" s="162"/>
      <c r="D30" s="76"/>
      <c r="E30" s="67"/>
      <c r="F30" s="166"/>
      <c r="H30" s="21" t="s">
        <v>43</v>
      </c>
      <c r="I30" s="96"/>
      <c r="J30" s="94"/>
      <c r="K30" s="94"/>
      <c r="L30" s="95"/>
      <c r="M30" s="96"/>
      <c r="N30" s="94"/>
      <c r="O30" s="94"/>
      <c r="P30" s="95"/>
      <c r="Q30" s="96"/>
      <c r="R30" s="94"/>
      <c r="S30" s="94"/>
      <c r="T30" s="95"/>
      <c r="U30" s="96"/>
      <c r="V30" s="94"/>
      <c r="W30" s="94"/>
      <c r="X30" s="95"/>
      <c r="Y30" s="96"/>
      <c r="Z30" s="94"/>
      <c r="AA30" s="94"/>
      <c r="AB30" s="95"/>
    </row>
    <row r="31" spans="1:35" ht="12.75" customHeight="1" thickBot="1" x14ac:dyDescent="0.25">
      <c r="A31" s="107" t="s">
        <v>40</v>
      </c>
      <c r="B31" s="64"/>
      <c r="C31" s="6"/>
      <c r="D31" s="8"/>
      <c r="E31" s="70"/>
      <c r="F31" s="18" t="s">
        <v>24</v>
      </c>
      <c r="H31" s="25" t="s">
        <v>108</v>
      </c>
      <c r="I31" s="93"/>
      <c r="J31" s="90"/>
      <c r="K31" s="91"/>
      <c r="L31" s="97"/>
      <c r="M31" s="93"/>
      <c r="N31" s="90"/>
      <c r="O31" s="91"/>
      <c r="P31" s="97"/>
      <c r="Q31" s="93"/>
      <c r="R31" s="90"/>
      <c r="S31" s="91"/>
      <c r="T31" s="97"/>
      <c r="U31" s="93"/>
      <c r="V31" s="90"/>
      <c r="W31" s="91"/>
      <c r="X31" s="97"/>
      <c r="Y31" s="93"/>
      <c r="Z31" s="90"/>
      <c r="AA31" s="91"/>
      <c r="AB31" s="97"/>
    </row>
    <row r="32" spans="1:35" ht="17" x14ac:dyDescent="0.2">
      <c r="A32" s="107" t="s">
        <v>41</v>
      </c>
      <c r="B32" s="6"/>
      <c r="C32" s="6"/>
      <c r="D32" s="16" t="s">
        <v>24</v>
      </c>
      <c r="E32" s="7"/>
      <c r="F32" s="5"/>
      <c r="H32" s="19" t="s">
        <v>53</v>
      </c>
      <c r="I32" s="89"/>
      <c r="J32" s="87"/>
      <c r="K32" s="87"/>
      <c r="L32" s="88"/>
      <c r="M32" s="89"/>
      <c r="N32" s="87"/>
      <c r="O32" s="87"/>
      <c r="P32" s="88"/>
      <c r="Q32" s="89"/>
      <c r="R32" s="87"/>
      <c r="S32" s="87"/>
      <c r="T32" s="88"/>
      <c r="U32" s="89"/>
      <c r="V32" s="87"/>
      <c r="W32" s="87"/>
      <c r="X32" s="88"/>
      <c r="Y32" s="89"/>
      <c r="Z32" s="87"/>
      <c r="AA32" s="87"/>
      <c r="AB32" s="88"/>
    </row>
    <row r="33" spans="1:29" ht="12.75" customHeight="1" x14ac:dyDescent="0.2">
      <c r="A33" s="107" t="s">
        <v>42</v>
      </c>
      <c r="B33" s="6"/>
      <c r="C33" s="6"/>
      <c r="D33" s="7"/>
      <c r="E33" s="7"/>
      <c r="F33" s="7"/>
      <c r="H33" s="21" t="s">
        <v>54</v>
      </c>
      <c r="I33" s="96"/>
      <c r="J33" s="94"/>
      <c r="K33" s="94"/>
      <c r="L33" s="95"/>
      <c r="M33" s="96"/>
      <c r="N33" s="94"/>
      <c r="O33" s="94"/>
      <c r="P33" s="95"/>
      <c r="Q33" s="96"/>
      <c r="R33" s="94"/>
      <c r="S33" s="94"/>
      <c r="T33" s="95"/>
      <c r="U33" s="96"/>
      <c r="V33" s="94"/>
      <c r="W33" s="94"/>
      <c r="X33" s="95"/>
      <c r="Y33" s="96"/>
      <c r="Z33" s="94"/>
      <c r="AA33" s="94"/>
      <c r="AB33" s="95"/>
    </row>
    <row r="34" spans="1:29" ht="17" thickBot="1" x14ac:dyDescent="0.2">
      <c r="A34" s="9"/>
      <c r="B34" s="10"/>
      <c r="C34" s="11"/>
      <c r="D34" s="11"/>
      <c r="E34" s="11"/>
      <c r="F34" s="11"/>
      <c r="H34" s="22" t="s">
        <v>30</v>
      </c>
      <c r="I34" s="93"/>
      <c r="J34" s="90"/>
      <c r="K34" s="91"/>
      <c r="L34" s="97"/>
      <c r="M34" s="93"/>
      <c r="N34" s="90"/>
      <c r="O34" s="91"/>
      <c r="P34" s="97"/>
      <c r="Q34" s="93"/>
      <c r="R34" s="90"/>
      <c r="S34" s="91"/>
      <c r="T34" s="97"/>
      <c r="U34" s="93"/>
      <c r="V34" s="90"/>
      <c r="W34" s="91"/>
      <c r="X34" s="97"/>
      <c r="Y34" s="93"/>
      <c r="Z34" s="90"/>
      <c r="AA34" s="91"/>
      <c r="AB34" s="97"/>
    </row>
    <row r="35" spans="1:29" ht="17" x14ac:dyDescent="0.15">
      <c r="A35" s="9"/>
      <c r="B35" s="10"/>
      <c r="C35" s="11"/>
      <c r="D35" s="11"/>
      <c r="E35" s="11"/>
      <c r="F35" s="11"/>
      <c r="H35" s="19" t="s">
        <v>55</v>
      </c>
      <c r="I35" s="89"/>
      <c r="J35" s="87"/>
      <c r="K35" s="87"/>
      <c r="L35" s="88"/>
      <c r="M35" s="89"/>
      <c r="N35" s="87"/>
      <c r="O35" s="87"/>
      <c r="P35" s="88"/>
      <c r="Q35" s="130"/>
      <c r="R35" s="128"/>
      <c r="S35" s="128"/>
      <c r="T35" s="129"/>
      <c r="U35" s="130"/>
      <c r="V35" s="128"/>
      <c r="W35" s="128"/>
      <c r="X35" s="129"/>
      <c r="Y35" s="130"/>
      <c r="Z35" s="128"/>
      <c r="AA35" s="128"/>
      <c r="AB35" s="129"/>
    </row>
    <row r="36" spans="1:29" ht="17" x14ac:dyDescent="0.15">
      <c r="A36" s="9"/>
      <c r="B36" s="10"/>
      <c r="C36" s="11"/>
      <c r="D36" s="11"/>
      <c r="E36" s="11"/>
      <c r="F36" s="11"/>
      <c r="H36" s="21" t="s">
        <v>54</v>
      </c>
      <c r="I36" s="96"/>
      <c r="J36" s="94"/>
      <c r="K36" s="94"/>
      <c r="L36" s="95"/>
      <c r="M36" s="96"/>
      <c r="N36" s="94"/>
      <c r="O36" s="94"/>
      <c r="P36" s="95"/>
      <c r="Q36" s="133"/>
      <c r="R36" s="131"/>
      <c r="S36" s="131"/>
      <c r="T36" s="132"/>
      <c r="U36" s="133"/>
      <c r="V36" s="131"/>
      <c r="W36" s="131"/>
      <c r="X36" s="132"/>
      <c r="Y36" s="133"/>
      <c r="Z36" s="131"/>
      <c r="AA36" s="131"/>
      <c r="AB36" s="132"/>
    </row>
    <row r="37" spans="1:29" ht="17" thickBot="1" x14ac:dyDescent="0.2">
      <c r="A37" s="15"/>
      <c r="B37" s="10"/>
      <c r="C37" s="11"/>
      <c r="D37" s="11"/>
      <c r="E37" s="11"/>
      <c r="F37" s="11"/>
      <c r="H37" s="22" t="s">
        <v>21</v>
      </c>
      <c r="I37" s="93"/>
      <c r="J37" s="115"/>
      <c r="K37" s="91"/>
      <c r="L37" s="97"/>
      <c r="M37" s="114"/>
      <c r="N37" s="115"/>
      <c r="O37" s="116"/>
      <c r="P37" s="117"/>
      <c r="Q37" s="197"/>
      <c r="R37" s="196"/>
      <c r="S37" s="198"/>
      <c r="T37" s="199"/>
      <c r="U37" s="197"/>
      <c r="V37" s="196"/>
      <c r="W37" s="198"/>
      <c r="X37" s="199"/>
      <c r="Y37" s="197"/>
      <c r="Z37" s="196"/>
      <c r="AA37" s="198"/>
      <c r="AB37" s="199"/>
    </row>
    <row r="38" spans="1:29" ht="17" x14ac:dyDescent="0.15">
      <c r="A38" s="13"/>
      <c r="H38" s="19" t="s">
        <v>104</v>
      </c>
      <c r="I38" s="89"/>
      <c r="J38" s="87"/>
      <c r="K38" s="87"/>
      <c r="L38" s="88"/>
      <c r="M38" s="89"/>
      <c r="N38" s="87"/>
      <c r="O38" s="87"/>
      <c r="P38" s="88"/>
      <c r="Q38" s="89"/>
      <c r="R38" s="87"/>
      <c r="S38" s="87"/>
      <c r="T38" s="88"/>
      <c r="U38" s="89"/>
      <c r="V38" s="87"/>
      <c r="W38" s="87"/>
      <c r="X38" s="88"/>
      <c r="Y38" s="89"/>
      <c r="Z38" s="87"/>
      <c r="AA38" s="87"/>
      <c r="AB38" s="88"/>
    </row>
    <row r="39" spans="1:29" ht="17" x14ac:dyDescent="0.15">
      <c r="A39" s="13"/>
      <c r="H39" s="21" t="s">
        <v>107</v>
      </c>
      <c r="I39" s="96"/>
      <c r="J39" s="94"/>
      <c r="K39" s="94"/>
      <c r="L39" s="95"/>
      <c r="M39" s="96"/>
      <c r="N39" s="94"/>
      <c r="O39" s="94"/>
      <c r="P39" s="95"/>
      <c r="Q39" s="96"/>
      <c r="R39" s="94"/>
      <c r="S39" s="94"/>
      <c r="T39" s="95"/>
      <c r="U39" s="96"/>
      <c r="V39" s="94"/>
      <c r="W39" s="94"/>
      <c r="X39" s="95"/>
      <c r="Y39" s="96"/>
      <c r="Z39" s="94"/>
      <c r="AA39" s="94"/>
      <c r="AB39" s="95"/>
    </row>
    <row r="40" spans="1:29" ht="17" thickBot="1" x14ac:dyDescent="0.2">
      <c r="A40" s="13"/>
      <c r="H40" s="22" t="s">
        <v>20</v>
      </c>
      <c r="I40" s="93"/>
      <c r="J40" s="90"/>
      <c r="K40" s="91"/>
      <c r="L40" s="97"/>
      <c r="M40" s="93"/>
      <c r="N40" s="90"/>
      <c r="O40" s="91"/>
      <c r="P40" s="97"/>
      <c r="Q40" s="93"/>
      <c r="R40" s="90"/>
      <c r="S40" s="91"/>
      <c r="T40" s="97"/>
      <c r="U40" s="93"/>
      <c r="V40" s="90"/>
      <c r="W40" s="91"/>
      <c r="X40" s="97"/>
      <c r="Y40" s="93"/>
      <c r="Z40" s="90"/>
      <c r="AA40" s="91"/>
      <c r="AB40" s="97"/>
    </row>
    <row r="41" spans="1:29" ht="17" x14ac:dyDescent="0.15">
      <c r="A41" s="13"/>
      <c r="H41" s="19" t="s">
        <v>105</v>
      </c>
      <c r="I41" s="89"/>
      <c r="J41" s="87"/>
      <c r="K41" s="87"/>
      <c r="L41" s="88"/>
      <c r="M41" s="89"/>
      <c r="N41" s="87"/>
      <c r="O41" s="87"/>
      <c r="P41" s="88"/>
      <c r="Q41" s="89"/>
      <c r="R41" s="87"/>
      <c r="S41" s="87"/>
      <c r="T41" s="88"/>
      <c r="U41" s="89"/>
      <c r="V41" s="87"/>
      <c r="W41" s="87"/>
      <c r="X41" s="88"/>
      <c r="Y41" s="89"/>
      <c r="Z41" s="87"/>
      <c r="AA41" s="87"/>
      <c r="AB41" s="88"/>
    </row>
    <row r="42" spans="1:29" ht="17" x14ac:dyDescent="0.15">
      <c r="H42" s="21" t="s">
        <v>107</v>
      </c>
      <c r="I42" s="96"/>
      <c r="J42" s="94"/>
      <c r="K42" s="94"/>
      <c r="L42" s="95"/>
      <c r="M42" s="96"/>
      <c r="N42" s="94"/>
      <c r="O42" s="94"/>
      <c r="P42" s="95"/>
      <c r="Q42" s="96"/>
      <c r="R42" s="94"/>
      <c r="S42" s="94"/>
      <c r="T42" s="95"/>
      <c r="U42" s="96"/>
      <c r="V42" s="94"/>
      <c r="W42" s="94"/>
      <c r="X42" s="95"/>
      <c r="Y42" s="96"/>
      <c r="Z42" s="94"/>
      <c r="AA42" s="94"/>
      <c r="AB42" s="95"/>
      <c r="AC42">
        <f>L51+P51+T51+X51+AB51</f>
        <v>0</v>
      </c>
    </row>
    <row r="43" spans="1:29" ht="17" thickBot="1" x14ac:dyDescent="0.2">
      <c r="H43" s="22" t="s">
        <v>17</v>
      </c>
      <c r="I43" s="93"/>
      <c r="J43" s="90"/>
      <c r="K43" s="91"/>
      <c r="L43" s="97"/>
      <c r="M43" s="93"/>
      <c r="N43" s="90"/>
      <c r="O43" s="91"/>
      <c r="P43" s="97"/>
      <c r="Q43" s="93"/>
      <c r="R43" s="90"/>
      <c r="S43" s="90"/>
      <c r="T43" s="97"/>
      <c r="U43" s="93"/>
      <c r="V43" s="90"/>
      <c r="W43" s="90"/>
      <c r="X43" s="97"/>
      <c r="Y43" s="93"/>
      <c r="Z43" s="90"/>
      <c r="AA43" s="90"/>
      <c r="AB43" s="97"/>
    </row>
    <row r="44" spans="1:29" ht="16" x14ac:dyDescent="0.15">
      <c r="H44" s="23" t="s">
        <v>106</v>
      </c>
      <c r="I44" s="105"/>
      <c r="J44" s="103"/>
      <c r="K44" s="103"/>
      <c r="L44" s="104"/>
      <c r="M44" s="105"/>
      <c r="N44" s="103"/>
      <c r="O44" s="103"/>
      <c r="P44" s="104"/>
      <c r="Q44" s="105"/>
      <c r="R44" s="103"/>
      <c r="S44" s="103"/>
      <c r="T44" s="104"/>
      <c r="U44" s="105"/>
      <c r="V44" s="103"/>
      <c r="W44" s="103"/>
      <c r="X44" s="104"/>
      <c r="Y44" s="105"/>
      <c r="Z44" s="103"/>
      <c r="AA44" s="103"/>
      <c r="AB44" s="104"/>
    </row>
    <row r="45" spans="1:29" ht="17" x14ac:dyDescent="0.15">
      <c r="H45" s="21" t="s">
        <v>107</v>
      </c>
      <c r="I45" s="105"/>
      <c r="J45" s="103"/>
      <c r="K45" s="103"/>
      <c r="L45" s="104"/>
      <c r="M45" s="105"/>
      <c r="N45" s="103"/>
      <c r="O45" s="103"/>
      <c r="P45" s="104"/>
      <c r="Q45" s="105"/>
      <c r="R45" s="103"/>
      <c r="S45" s="103"/>
      <c r="T45" s="104"/>
      <c r="U45" s="105"/>
      <c r="V45" s="103"/>
      <c r="W45" s="103"/>
      <c r="X45" s="104"/>
      <c r="Y45" s="105"/>
      <c r="Z45" s="103"/>
      <c r="AA45" s="103"/>
      <c r="AB45" s="104"/>
    </row>
    <row r="46" spans="1:29" ht="17" thickBot="1" x14ac:dyDescent="0.2">
      <c r="H46" s="188" t="s">
        <v>19</v>
      </c>
      <c r="I46" s="100"/>
      <c r="J46" s="98"/>
      <c r="K46" s="98"/>
      <c r="L46" s="99"/>
      <c r="M46" s="100"/>
      <c r="N46" s="98"/>
      <c r="O46" s="98"/>
      <c r="P46" s="99"/>
      <c r="Q46" s="100"/>
      <c r="R46" s="98"/>
      <c r="S46" s="98"/>
      <c r="T46" s="99"/>
      <c r="U46" s="100"/>
      <c r="V46" s="98"/>
      <c r="W46" s="98"/>
      <c r="X46" s="99"/>
      <c r="Y46" s="100"/>
      <c r="Z46" s="98"/>
      <c r="AA46" s="98"/>
      <c r="AB46" s="99"/>
    </row>
    <row r="47" spans="1:29" ht="16" x14ac:dyDescent="0.2">
      <c r="H47" s="26" t="s">
        <v>56</v>
      </c>
      <c r="I47" s="89"/>
      <c r="J47" s="87"/>
      <c r="K47" s="87"/>
      <c r="L47" s="88"/>
      <c r="M47" s="89"/>
      <c r="N47" s="87"/>
      <c r="O47" s="87"/>
      <c r="P47" s="88"/>
      <c r="Q47" s="89"/>
      <c r="R47" s="87"/>
      <c r="S47" s="87"/>
      <c r="T47" s="88"/>
      <c r="U47" s="89"/>
      <c r="V47" s="87"/>
      <c r="W47" s="87"/>
      <c r="X47" s="88"/>
      <c r="Y47" s="89"/>
      <c r="Z47" s="87"/>
      <c r="AA47" s="87"/>
      <c r="AB47" s="88"/>
    </row>
    <row r="48" spans="1:29" ht="16" x14ac:dyDescent="0.2">
      <c r="H48" s="27" t="s">
        <v>57</v>
      </c>
      <c r="I48" s="96"/>
      <c r="J48" s="94"/>
      <c r="K48" s="94"/>
      <c r="L48" s="95"/>
      <c r="M48" s="96"/>
      <c r="N48" s="94"/>
      <c r="O48" s="94"/>
      <c r="P48" s="95"/>
      <c r="Q48" s="96"/>
      <c r="R48" s="94"/>
      <c r="S48" s="94"/>
      <c r="T48" s="95"/>
      <c r="U48" s="96"/>
      <c r="V48" s="94"/>
      <c r="W48" s="94"/>
      <c r="X48" s="95"/>
      <c r="Y48" s="96"/>
      <c r="Z48" s="94"/>
      <c r="AA48" s="94"/>
      <c r="AB48" s="95"/>
    </row>
    <row r="49" spans="8:28" ht="17" thickBot="1" x14ac:dyDescent="0.25">
      <c r="H49" s="28" t="s">
        <v>58</v>
      </c>
      <c r="I49" s="114"/>
      <c r="J49" s="115"/>
      <c r="K49" s="116"/>
      <c r="L49" s="117"/>
      <c r="M49" s="114"/>
      <c r="N49" s="115"/>
      <c r="O49" s="116"/>
      <c r="P49" s="117"/>
      <c r="Q49" s="114"/>
      <c r="R49" s="115"/>
      <c r="S49" s="116"/>
      <c r="T49" s="117"/>
      <c r="U49" s="114"/>
      <c r="V49" s="115"/>
      <c r="W49" s="116"/>
      <c r="X49" s="117"/>
      <c r="Y49" s="114"/>
      <c r="Z49" s="115"/>
      <c r="AA49" s="116"/>
      <c r="AB49" s="117"/>
    </row>
    <row r="50" spans="8:28" ht="16" x14ac:dyDescent="0.2">
      <c r="H50" s="118" t="s">
        <v>44</v>
      </c>
      <c r="I50" s="119">
        <f>COUNTA(I3,I5,I7,I9,I11,I12,I14,I15,I17,I18,I20,I21,I23,I24,I26,I27,I29,I30,I32,I33,I35,I36,I49,I38,I39,I41,I42,I44,I45)</f>
        <v>0</v>
      </c>
      <c r="J50" s="120">
        <f>COUNTA(J3,J5,J7,J9,J11,J12,J14,J15,J17,J18,J20,J21,J23,J24,J26,J27,J29,J30,J32,J33,J35,J36,J38,J39,J41,J42,J44,J45,J49)</f>
        <v>0</v>
      </c>
      <c r="K50" s="120">
        <f>COUNTA(K3,K5,K7,K9,K11,K12,K14,K15,K17,K18,K20,K21,K23,K24,K26,K27,K29,K30,K32,K33,K35,K36,K38,K39,K41,K42,K44,K45,K49)</f>
        <v>0</v>
      </c>
      <c r="L50" s="121">
        <f>COUNTA(L3,L5,L7,L9,L11,L12,L14,L15,L17,L18,L20,L21,L23,L24,L26,L27,L29,L30,L32,L33,L35,L36,L49,L38,L39,L41,L42,L44,L45)</f>
        <v>0</v>
      </c>
      <c r="M50" s="119">
        <f>COUNTA(M3,M5,M7,M9,M11,M12,M14,M15,M17,M18,M20,M21,M23,M24,M26,M27,M29,M30,M32,M33,M35,M36,M49,M38,M39,M41,M42,M44,M45)</f>
        <v>0</v>
      </c>
      <c r="N50" s="120">
        <f>COUNTA(N3,N5,N7,N9,N11,N12,N14,N15,N17,N18,N20,N21,N23,N24,N26,N27,N29,N30,N32,N33,N35,N36,N38,N39,N41,N42,N44,N45,N49)</f>
        <v>0</v>
      </c>
      <c r="O50" s="120">
        <f>COUNTA(O3,O5,O7,O9,O11,O12,O14,O15,O17,O18,O20,O21,O23,O24,O26,O27,O29,O30,O32,O33,O35,O36,O38,O39,O41,O42,O44,O45,O49)</f>
        <v>0</v>
      </c>
      <c r="P50" s="121">
        <f>COUNTA(P3,P5,P7,P9,P11,P12,P14,P15,P17,P18,P20,P21,P23,P24,P26,P27,P29,P30,P32,P33,P35,P36,P49,P38,P39,P41,P42,P44,P45)</f>
        <v>0</v>
      </c>
      <c r="Q50" s="119">
        <f>COUNTA(Q3,Q5,Q7,Q9,Q11,Q12,Q14,Q15,Q17,Q18,Q20,Q21,Q23,Q24,Q26,Q27,Q29,Q30,Q32,Q33,Q35,Q36,Q49,Q38,Q39,Q41,Q42,Q44,Q45)</f>
        <v>0</v>
      </c>
      <c r="R50" s="120">
        <f>COUNTA(R3,R5,R7,R9,R11,R12,R14,R15,R17,R18,R20,R21,R23,R24,R26,R27,R29,R30,R32,R33,R35,R36,R38,R39,R41,R42,R44,R45,R49)</f>
        <v>0</v>
      </c>
      <c r="S50" s="120">
        <f>COUNTA(S3,S5,S7,S9,S11,S12,S14,S15,S17,S18,S20,S21,S23,S24,S26,S27,S29,S30,S32,S33,S35,S36,S38,S39,S41,S42,S44,S45,S49)</f>
        <v>0</v>
      </c>
      <c r="T50" s="121">
        <f>COUNTA(T3,T5,T7,T9,T11,T12,T14,T15,T17,T18,T20,T21,T23,T24,T26,T27,T29,T30,T32,T33,T35,T36,T49,T38,T39,T41,T42,T44,T45)</f>
        <v>0</v>
      </c>
      <c r="U50" s="119">
        <f>COUNTA(U3,U5,U7,U9,U11,U12,U14,U15,U17,U18,U20,U21,U23,U24,U26,U27,U29,U30,U32,U33,U35,U36,U49,U38,U39,U41,U42,U44,U45)</f>
        <v>0</v>
      </c>
      <c r="V50" s="120">
        <f>COUNTA(V3,V5,V7,V9,V11,V12,V14,V15,V17,V18,V20,V21,V23,V24,V26,V27,V29,V30,V32,V33,V35,V36,V38,V39,V41,V42,V44,V45,V49)</f>
        <v>0</v>
      </c>
      <c r="W50" s="120">
        <f>COUNTA(W3,W5,W7,W9,W11,W12,W14,W15,W17,W18,W20,W21,W23,W24,W26,W27,W29,W30,W32,W33,W35,W36,W38,W39,W41,W42,W44,W45,W49)</f>
        <v>0</v>
      </c>
      <c r="X50" s="121">
        <f>COUNTA(X3,X5,X7,X9,X11,X12,X14,X15,X17,X18,X20,X21,X23,X24,X26,X27,X29,X30,X32,X33,X35,X36,X49,X38,X39,X41,X42,X44,X45)</f>
        <v>0</v>
      </c>
      <c r="Y50" s="119">
        <f>COUNTA(Y3,Y5,Y7,Y9,Y11,Y12,Y14,Y15,Y17,Y18,Y20,Y21,Y23,Y24,Y26,Y27,Y29,Y30,Y32,Y33,Y35,Y36,Y49,Y38,Y39,Y41,Y42,Y44,Y45)</f>
        <v>0</v>
      </c>
      <c r="Z50" s="120">
        <f>COUNTA(Z3,Z5,Z7,Z9,Z11,Z12,Z14,Z15,Z17,Z18,Z20,Z21,Z23,Z24,Z26,Z27,Z29,Z30,Z32,Z33,Z35,Z36,Z38,Z39,Z41,Z42,Z44,Z45,Z49)</f>
        <v>0</v>
      </c>
      <c r="AA50" s="120">
        <f>COUNTA(AA3,AA5,AA7,AA9,AA11,AA12,AA14,AA15,AA17,AA18,AA20,AA21,AA23,AA24,AA26,AA27,AA29,AA30,AA32,AA33,AA35,AA36,AA38,AA39,AA41,AA42,AA44,AA45,AA49)</f>
        <v>0</v>
      </c>
      <c r="AB50" s="121">
        <f>COUNTA(AB3,AB5,AB7,AB9,AB11,AB12,AB14,AB15,AB17,AB18,AB20,AB21,AB23,AB24,AB26,AB27,AB29,AB30,AB32,AB33,AB35,AB36,AB49,AB38,AB39,AB41,AB42,AB44,AB45)</f>
        <v>0</v>
      </c>
    </row>
    <row r="51" spans="8:28" ht="17" thickBot="1" x14ac:dyDescent="0.25">
      <c r="H51" s="122" t="s">
        <v>45</v>
      </c>
      <c r="I51" s="123"/>
      <c r="J51" s="124"/>
      <c r="K51" s="124"/>
      <c r="L51" s="125">
        <f>SUM(I50:L50)</f>
        <v>0</v>
      </c>
      <c r="M51" s="123"/>
      <c r="N51" s="124"/>
      <c r="O51" s="124"/>
      <c r="P51" s="125">
        <f>SUM(M50:P50)</f>
        <v>0</v>
      </c>
      <c r="Q51" s="123"/>
      <c r="R51" s="124"/>
      <c r="S51" s="124"/>
      <c r="T51" s="125">
        <f>SUM(Q50:T50)</f>
        <v>0</v>
      </c>
      <c r="U51" s="123"/>
      <c r="V51" s="124"/>
      <c r="W51" s="124"/>
      <c r="X51" s="125">
        <f>SUM(U50:X50)</f>
        <v>0</v>
      </c>
      <c r="Y51" s="123"/>
      <c r="Z51" s="124"/>
      <c r="AA51" s="124"/>
      <c r="AB51" s="125">
        <f>SUM(Y50:AB50)</f>
        <v>0</v>
      </c>
    </row>
    <row r="52" spans="8:28" ht="16" x14ac:dyDescent="0.2"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</row>
  </sheetData>
  <mergeCells count="10">
    <mergeCell ref="U1:V1"/>
    <mergeCell ref="W1:X1"/>
    <mergeCell ref="Y1:Z1"/>
    <mergeCell ref="AA1:AB1"/>
    <mergeCell ref="I1:J1"/>
    <mergeCell ref="K1:L1"/>
    <mergeCell ref="M1:N1"/>
    <mergeCell ref="O1:P1"/>
    <mergeCell ref="Q1:R1"/>
    <mergeCell ref="S1:T1"/>
  </mergeCells>
  <conditionalFormatting sqref="I3:L3 I5:L5 I7:L7 I9:L9 I11:L12 I14:L15 I17:L18 I20:L21 I23:L24 I26:L27 I29:L30 I32:L33 I35:L36 I38:L39 I41:L42 I44:L45 I49:L49">
    <cfRule type="duplicateValues" dxfId="186" priority="139"/>
  </conditionalFormatting>
  <conditionalFormatting sqref="M5:P5 M3:P3 M7:P7 M9:P9 M11:P12 M14:P15 M17:P18 M20:P21 M23:P24 M26:P27 M29:P30 M32:P33 M35:P36 M38:P39 M41:P42 M44:P45 M49:P49">
    <cfRule type="duplicateValues" dxfId="185" priority="138"/>
  </conditionalFormatting>
  <conditionalFormatting sqref="Q3:T3 Q5:T5 Q7:T7 Q9:T9 Q11:T12 Q14:T15 Q17:T18 Q20:T21 Q23:T24 Q26:T27 Q29:T30 Q32:T33 Q35:T36 Q38:T39 Q41:T42 Q44:T45 Q49:T49">
    <cfRule type="duplicateValues" dxfId="184" priority="137"/>
  </conditionalFormatting>
  <conditionalFormatting sqref="U3:X3 U5:X5 U7:X7 U9:X9 U11:X12 U14:X15 U17:X18 U20:X21 U23:X24 U26:X27 U29:X30 U32:X33 U35:X36 U38:X39 U41:X42 U44:X45 U49:X49">
    <cfRule type="duplicateValues" dxfId="183" priority="136"/>
  </conditionalFormatting>
  <conditionalFormatting sqref="Y3:AB3 Y5:AB5 Y7:AB7 Y9:AB9 Y11:AB12 Y14:AB15 Y17:AB18 Y20:AB21 Y23:AB24 Y26:AB27 Y29:AB30 Y32:AB33 Y35:AB36 Y38:AB39 Y41:AB42 Y44:AB45 Y49:AB49">
    <cfRule type="duplicateValues" dxfId="182" priority="135"/>
  </conditionalFormatting>
  <conditionalFormatting sqref="J27">
    <cfRule type="duplicateValues" dxfId="181" priority="131"/>
  </conditionalFormatting>
  <conditionalFormatting sqref="L7">
    <cfRule type="duplicateValues" dxfId="180" priority="130"/>
  </conditionalFormatting>
  <conditionalFormatting sqref="P7">
    <cfRule type="duplicateValues" dxfId="179" priority="129"/>
  </conditionalFormatting>
  <conditionalFormatting sqref="T7">
    <cfRule type="duplicateValues" dxfId="178" priority="128"/>
  </conditionalFormatting>
  <conditionalFormatting sqref="X7">
    <cfRule type="duplicateValues" dxfId="177" priority="127"/>
  </conditionalFormatting>
  <conditionalFormatting sqref="AB7">
    <cfRule type="duplicateValues" dxfId="176" priority="126"/>
  </conditionalFormatting>
  <conditionalFormatting sqref="I38:L39">
    <cfRule type="duplicateValues" dxfId="175" priority="125"/>
  </conditionalFormatting>
  <conditionalFormatting sqref="M38:P39">
    <cfRule type="duplicateValues" dxfId="174" priority="124"/>
  </conditionalFormatting>
  <conditionalFormatting sqref="Q38:T39">
    <cfRule type="duplicateValues" dxfId="173" priority="123"/>
  </conditionalFormatting>
  <conditionalFormatting sqref="U38:X39">
    <cfRule type="duplicateValues" dxfId="172" priority="122"/>
  </conditionalFormatting>
  <conditionalFormatting sqref="Y38:AB39">
    <cfRule type="duplicateValues" dxfId="171" priority="121"/>
  </conditionalFormatting>
  <conditionalFormatting sqref="I41:L42">
    <cfRule type="duplicateValues" dxfId="170" priority="120"/>
  </conditionalFormatting>
  <conditionalFormatting sqref="M41:P42">
    <cfRule type="duplicateValues" dxfId="169" priority="119"/>
  </conditionalFormatting>
  <conditionalFormatting sqref="Q41:T42">
    <cfRule type="duplicateValues" dxfId="168" priority="118"/>
  </conditionalFormatting>
  <conditionalFormatting sqref="U41:X42">
    <cfRule type="duplicateValues" dxfId="167" priority="117"/>
  </conditionalFormatting>
  <conditionalFormatting sqref="Y41:AB42">
    <cfRule type="duplicateValues" dxfId="166" priority="116"/>
  </conditionalFormatting>
  <conditionalFormatting sqref="I38:L39">
    <cfRule type="duplicateValues" dxfId="165" priority="115"/>
  </conditionalFormatting>
  <conditionalFormatting sqref="M38:P39">
    <cfRule type="duplicateValues" dxfId="164" priority="114"/>
  </conditionalFormatting>
  <conditionalFormatting sqref="Q38:T39">
    <cfRule type="duplicateValues" dxfId="163" priority="113"/>
  </conditionalFormatting>
  <conditionalFormatting sqref="U38:X39">
    <cfRule type="duplicateValues" dxfId="162" priority="112"/>
  </conditionalFormatting>
  <conditionalFormatting sqref="Y38:AB39">
    <cfRule type="duplicateValues" dxfId="161" priority="111"/>
  </conditionalFormatting>
  <conditionalFormatting sqref="L51">
    <cfRule type="cellIs" dxfId="160" priority="108" operator="lessThan">
      <formula>$B$22</formula>
    </cfRule>
    <cfRule type="cellIs" dxfId="159" priority="109" operator="greaterThan">
      <formula>$B$22</formula>
    </cfRule>
    <cfRule type="cellIs" dxfId="158" priority="110" operator="equal">
      <formula>$B$22</formula>
    </cfRule>
  </conditionalFormatting>
  <conditionalFormatting sqref="P51">
    <cfRule type="cellIs" dxfId="157" priority="105" operator="lessThan">
      <formula>$C$22</formula>
    </cfRule>
    <cfRule type="cellIs" dxfId="156" priority="106" operator="greaterThan">
      <formula>$C$22</formula>
    </cfRule>
    <cfRule type="cellIs" dxfId="155" priority="107" operator="equal">
      <formula>$C$22</formula>
    </cfRule>
  </conditionalFormatting>
  <conditionalFormatting sqref="T51">
    <cfRule type="cellIs" dxfId="154" priority="102" operator="lessThan">
      <formula>$D$22</formula>
    </cfRule>
    <cfRule type="cellIs" dxfId="153" priority="103" operator="greaterThan">
      <formula>$D$22</formula>
    </cfRule>
    <cfRule type="cellIs" dxfId="152" priority="104" operator="equal">
      <formula>$D$22</formula>
    </cfRule>
  </conditionalFormatting>
  <conditionalFormatting sqref="X51">
    <cfRule type="cellIs" dxfId="151" priority="99" operator="lessThan">
      <formula>$E$22</formula>
    </cfRule>
    <cfRule type="cellIs" dxfId="150" priority="100" operator="greaterThan">
      <formula>$E$22</formula>
    </cfRule>
    <cfRule type="cellIs" dxfId="149" priority="101" operator="equal">
      <formula>$E$22</formula>
    </cfRule>
  </conditionalFormatting>
  <conditionalFormatting sqref="AB51">
    <cfRule type="cellIs" dxfId="148" priority="96" operator="lessThan">
      <formula>$F$22</formula>
    </cfRule>
    <cfRule type="cellIs" dxfId="147" priority="97" operator="greaterThan">
      <formula>$F$22</formula>
    </cfRule>
    <cfRule type="cellIs" dxfId="146" priority="98" operator="equal">
      <formula>$F$22</formula>
    </cfRule>
  </conditionalFormatting>
  <conditionalFormatting sqref="C4">
    <cfRule type="expression" dxfId="145" priority="79">
      <formula>AND(C$4&lt;&gt;"",COUNTIF($M$3:$P$49,$A$4))</formula>
    </cfRule>
  </conditionalFormatting>
  <conditionalFormatting sqref="D4">
    <cfRule type="expression" dxfId="144" priority="80">
      <formula>AND(D$4&lt;&gt;"",COUNTIF($Q$3:$T$49,$A$4))</formula>
    </cfRule>
  </conditionalFormatting>
  <conditionalFormatting sqref="E4">
    <cfRule type="expression" dxfId="143" priority="81">
      <formula>AND(E$4&lt;&gt;"",COUNTIF($U$3:$X$49,$A$4))</formula>
    </cfRule>
  </conditionalFormatting>
  <conditionalFormatting sqref="F4">
    <cfRule type="expression" dxfId="142" priority="82">
      <formula>AND(F$4&lt;&gt;"",COUNTIF($Y$3:$AB$49,$A$4))</formula>
    </cfRule>
  </conditionalFormatting>
  <conditionalFormatting sqref="B4">
    <cfRule type="expression" dxfId="141" priority="83">
      <formula>AND($B$4&lt;&gt;"",COUNTIF($I$3:$L$49,$A$4))</formula>
    </cfRule>
  </conditionalFormatting>
  <conditionalFormatting sqref="C3">
    <cfRule type="expression" dxfId="140" priority="84">
      <formula>AND(C$3&lt;&gt;"",COUNTIF($M$3:$P$49,$A$3))</formula>
    </cfRule>
  </conditionalFormatting>
  <conditionalFormatting sqref="D3">
    <cfRule type="expression" dxfId="139" priority="85">
      <formula>AND(D$3&lt;&gt;"",COUNTIF($Q$3:$T$49,$A$3))</formula>
    </cfRule>
  </conditionalFormatting>
  <conditionalFormatting sqref="E3">
    <cfRule type="expression" dxfId="138" priority="86">
      <formula>AND(E$3&lt;&gt;"",COUNTIF($U$3:$X$49,$A$3))</formula>
    </cfRule>
  </conditionalFormatting>
  <conditionalFormatting sqref="F3">
    <cfRule type="expression" dxfId="137" priority="87">
      <formula>AND(F$3&lt;&gt;"",COUNTIF($Y$3:$AB$49,$A$3))</formula>
    </cfRule>
  </conditionalFormatting>
  <conditionalFormatting sqref="B5">
    <cfRule type="expression" dxfId="136" priority="88">
      <formula>AND(B$5&lt;&gt;"",COUNTIF($I$3:$L$49,$A$5))</formula>
    </cfRule>
  </conditionalFormatting>
  <conditionalFormatting sqref="C5">
    <cfRule type="expression" dxfId="135" priority="89">
      <formula>AND(C$5&lt;&gt;"",COUNTIF($M$3:$P$49,$A$5))</formula>
    </cfRule>
  </conditionalFormatting>
  <conditionalFormatting sqref="D5">
    <cfRule type="expression" dxfId="134" priority="90">
      <formula>AND(D$5&lt;&gt;"",COUNTIF($Q$3:$T$49,$A$5))</formula>
    </cfRule>
  </conditionalFormatting>
  <conditionalFormatting sqref="E5:E6">
    <cfRule type="expression" dxfId="133" priority="91">
      <formula>AND($E5&lt;&gt;"",COUNTIF($U$3:$X$49,$A5))</formula>
    </cfRule>
  </conditionalFormatting>
  <conditionalFormatting sqref="F5:F6">
    <cfRule type="expression" dxfId="132" priority="92">
      <formula>AND($F5&lt;&gt;"",COUNTIF($Y$3:$AB$49,$A5))</formula>
    </cfRule>
  </conditionalFormatting>
  <conditionalFormatting sqref="B6">
    <cfRule type="expression" dxfId="131" priority="93">
      <formula>AND($B$6&lt;&gt;"",COUNTIF($I$3:$L$49,$A$6))</formula>
    </cfRule>
  </conditionalFormatting>
  <conditionalFormatting sqref="C6">
    <cfRule type="expression" dxfId="130" priority="94">
      <formula>AND($C6&lt;&gt;"",COUNTIF($M$3:$P$49,$A6))</formula>
    </cfRule>
  </conditionalFormatting>
  <conditionalFormatting sqref="D6">
    <cfRule type="expression" dxfId="129" priority="95">
      <formula>AND($D6&lt;&gt;"",COUNTIF($Q$3:$T$49,$A6))</formula>
    </cfRule>
  </conditionalFormatting>
  <conditionalFormatting sqref="B3">
    <cfRule type="expression" dxfId="128" priority="78">
      <formula>AND($B$3&lt;&gt;"",COUNTIF($I$3:$L$49,$A$3))</formula>
    </cfRule>
  </conditionalFormatting>
  <conditionalFormatting sqref="B7">
    <cfRule type="expression" dxfId="127" priority="77">
      <formula>AND($B7&lt;&gt;"",COUNTIF($I$3:$L$49,$A7))</formula>
    </cfRule>
  </conditionalFormatting>
  <conditionalFormatting sqref="C7">
    <cfRule type="expression" dxfId="126" priority="76">
      <formula>AND($C$7&lt;&gt;"",COUNTIF($M$3:$P$49,$A$7))</formula>
    </cfRule>
  </conditionalFormatting>
  <conditionalFormatting sqref="B8">
    <cfRule type="expression" dxfId="125" priority="75">
      <formula>AND($B$8&lt;&gt;"",COUNTIF($I$3:$L$49,$A$8))</formula>
    </cfRule>
  </conditionalFormatting>
  <conditionalFormatting sqref="B9">
    <cfRule type="expression" dxfId="124" priority="74">
      <formula>AND($B$9&lt;&gt;"",COUNTIF($I$3:$L$49,$A$9))</formula>
    </cfRule>
  </conditionalFormatting>
  <conditionalFormatting sqref="B10">
    <cfRule type="expression" dxfId="123" priority="73">
      <formula>AND($B$10&lt;&gt;"",COUNTIF($I$3:$L$49,$A$10))</formula>
    </cfRule>
  </conditionalFormatting>
  <conditionalFormatting sqref="D7">
    <cfRule type="expression" dxfId="122" priority="72">
      <formula>AND($D$7&lt;&gt;"",COUNTIF($Q$3:$T$49,$A$7))</formula>
    </cfRule>
  </conditionalFormatting>
  <conditionalFormatting sqref="E7">
    <cfRule type="expression" dxfId="121" priority="71">
      <formula>AND($E$7&lt;&gt;"",COUNTIF($U$3:$X$49,$A$7))</formula>
    </cfRule>
  </conditionalFormatting>
  <conditionalFormatting sqref="F7">
    <cfRule type="expression" dxfId="120" priority="70">
      <formula>AND($F$7&lt;&gt;"",COUNTIF($Y$3:$AB$49,$A$7))</formula>
    </cfRule>
  </conditionalFormatting>
  <conditionalFormatting sqref="C8">
    <cfRule type="expression" dxfId="119" priority="69">
      <formula>AND($C$8&lt;&gt;"",COUNTIF($M$3:$P$49,$A$8))</formula>
    </cfRule>
  </conditionalFormatting>
  <conditionalFormatting sqref="D8">
    <cfRule type="expression" dxfId="118" priority="68">
      <formula>AND($D$8&lt;&gt;"",COUNTIF($Q$3:$T$49,$A$8))</formula>
    </cfRule>
  </conditionalFormatting>
  <conditionalFormatting sqref="E8">
    <cfRule type="expression" dxfId="117" priority="67">
      <formula>AND($E$8&lt;&gt;"",COUNTIF($U$3:$X$49,$A$8))</formula>
    </cfRule>
  </conditionalFormatting>
  <conditionalFormatting sqref="F8">
    <cfRule type="expression" dxfId="116" priority="66">
      <formula>AND($F$8&lt;&gt;"",COUNTIF($Y$3:$AB$49,$A$8))</formula>
    </cfRule>
  </conditionalFormatting>
  <conditionalFormatting sqref="C9">
    <cfRule type="expression" dxfId="115" priority="65">
      <formula>AND($C$9&lt;&gt;"",COUNTIF($M$3:$P$49,$A$9))</formula>
    </cfRule>
  </conditionalFormatting>
  <conditionalFormatting sqref="D9">
    <cfRule type="expression" dxfId="114" priority="64">
      <formula>AND($D$9&lt;&gt;"",COUNTIF($Q$3:$T$49,$A$9))</formula>
    </cfRule>
  </conditionalFormatting>
  <conditionalFormatting sqref="E9">
    <cfRule type="expression" dxfId="113" priority="63">
      <formula>AND($E$9&lt;&gt;"",COUNTIF($U$3:$X$49,$A$9))</formula>
    </cfRule>
  </conditionalFormatting>
  <conditionalFormatting sqref="F9">
    <cfRule type="expression" dxfId="112" priority="62">
      <formula>AND($F$9&lt;&gt;"",COUNTIF($Y$3:$AB$49,$A$9))</formula>
    </cfRule>
  </conditionalFormatting>
  <conditionalFormatting sqref="C10">
    <cfRule type="expression" dxfId="111" priority="61">
      <formula>AND($C$10&lt;&gt;"",COUNTIF($M$3:$P$49,$A$10))</formula>
    </cfRule>
  </conditionalFormatting>
  <conditionalFormatting sqref="D10">
    <cfRule type="expression" dxfId="110" priority="60">
      <formula>AND($D$10&lt;&gt;"",COUNTIF($Q$3:$T$49,$A$10))</formula>
    </cfRule>
  </conditionalFormatting>
  <conditionalFormatting sqref="E10">
    <cfRule type="expression" dxfId="109" priority="59">
      <formula>AND($E$10&lt;&gt;"",COUNTIF($U$3:$X$49,$A$10))</formula>
    </cfRule>
  </conditionalFormatting>
  <conditionalFormatting sqref="F10">
    <cfRule type="expression" dxfId="108" priority="58">
      <formula>AND($F$10&lt;&gt;"",COUNTIF($Y$3:$AB$49,$A$10))</formula>
    </cfRule>
  </conditionalFormatting>
  <conditionalFormatting sqref="B11">
    <cfRule type="expression" dxfId="107" priority="57">
      <formula>AND($B$11&lt;&gt;"",COUNTIF($I$3:$L$49,$A$11))</formula>
    </cfRule>
  </conditionalFormatting>
  <conditionalFormatting sqref="C11">
    <cfRule type="expression" dxfId="106" priority="56">
      <formula>AND($C$11&lt;&gt;"",COUNTIF($M$3:$P$49,$A$11))</formula>
    </cfRule>
  </conditionalFormatting>
  <conditionalFormatting sqref="D11">
    <cfRule type="expression" dxfId="105" priority="55">
      <formula>AND($D$11&lt;&gt;"",COUNTIF($Q$3:$T$49,$A$11))</formula>
    </cfRule>
  </conditionalFormatting>
  <conditionalFormatting sqref="E11">
    <cfRule type="expression" dxfId="104" priority="54">
      <formula>AND($E$11&lt;&gt;"",COUNTIF($U$3:$X$49,$A$11))</formula>
    </cfRule>
  </conditionalFormatting>
  <conditionalFormatting sqref="F11">
    <cfRule type="expression" dxfId="103" priority="53">
      <formula>AND($F$11&lt;&gt;"",COUNTIF($Y$3:$AB$49,$A$11))</formula>
    </cfRule>
  </conditionalFormatting>
  <conditionalFormatting sqref="B12">
    <cfRule type="expression" dxfId="102" priority="52">
      <formula>AND($B$12&lt;&gt;"",COUNTIF($I$3:$L$49,$A$12))</formula>
    </cfRule>
  </conditionalFormatting>
  <conditionalFormatting sqref="C12">
    <cfRule type="expression" dxfId="101" priority="51">
      <formula>AND($C$12&lt;&gt;"",COUNTIF($M$3:$P$49,$A$12))</formula>
    </cfRule>
  </conditionalFormatting>
  <conditionalFormatting sqref="D12">
    <cfRule type="expression" dxfId="100" priority="50">
      <formula>AND($D$12&lt;&gt;"",COUNTIF($Q$3:$T$49,$A$12))</formula>
    </cfRule>
  </conditionalFormatting>
  <conditionalFormatting sqref="E12">
    <cfRule type="expression" dxfId="99" priority="49">
      <formula>AND($E$12&lt;&gt;"",COUNTIF($U$3:$X$49,$A$12))</formula>
    </cfRule>
  </conditionalFormatting>
  <conditionalFormatting sqref="F12">
    <cfRule type="expression" dxfId="98" priority="48">
      <formula>AND($F$12&lt;&gt;"",COUNTIF($Y$3:$AB$49,$A$12))</formula>
    </cfRule>
  </conditionalFormatting>
  <conditionalFormatting sqref="B13">
    <cfRule type="expression" dxfId="97" priority="47">
      <formula>AND($B$13&lt;&gt;"",COUNTIF($I$3:$L$49,$A$13))</formula>
    </cfRule>
  </conditionalFormatting>
  <conditionalFormatting sqref="B14">
    <cfRule type="expression" dxfId="96" priority="46">
      <formula>AND($B$14&lt;&gt;"",COUNTIF($I$3:$L$49,$A$14))</formula>
    </cfRule>
  </conditionalFormatting>
  <conditionalFormatting sqref="B15">
    <cfRule type="expression" dxfId="95" priority="45">
      <formula>AND($B$15&lt;&gt;"",COUNTIF($I$3:$L$49,$A$15))</formula>
    </cfRule>
  </conditionalFormatting>
  <conditionalFormatting sqref="B16">
    <cfRule type="expression" dxfId="94" priority="44">
      <formula>AND($B$16&lt;&gt;"",COUNTIF($I$3:$L$49,$A$16))</formula>
    </cfRule>
  </conditionalFormatting>
  <conditionalFormatting sqref="C13">
    <cfRule type="expression" dxfId="93" priority="43">
      <formula>AND($C$13&lt;&gt;"",COUNTIF($M$3:$P$49,$A$13))</formula>
    </cfRule>
  </conditionalFormatting>
  <conditionalFormatting sqref="C14">
    <cfRule type="expression" dxfId="92" priority="42">
      <formula>AND($C$14&lt;&gt;"",COUNTIF($M$3:$P$49,$A$14))</formula>
    </cfRule>
  </conditionalFormatting>
  <conditionalFormatting sqref="C15">
    <cfRule type="expression" dxfId="91" priority="41">
      <formula>AND($C$15&lt;&gt;"",COUNTIF($M$3:$P$49,$A$15))</formula>
    </cfRule>
  </conditionalFormatting>
  <conditionalFormatting sqref="C16">
    <cfRule type="expression" dxfId="90" priority="40">
      <formula>AND($C$16&lt;&gt;"",COUNTIF($M$3:$P$49,$A$16))</formula>
    </cfRule>
  </conditionalFormatting>
  <conditionalFormatting sqref="D13">
    <cfRule type="expression" dxfId="89" priority="39">
      <formula>AND($D$13&lt;&gt;"",COUNTIF($Q$3:$T$49,$A$13))</formula>
    </cfRule>
  </conditionalFormatting>
  <conditionalFormatting sqref="D14">
    <cfRule type="expression" dxfId="88" priority="38">
      <formula>AND($D$14&lt;&gt;"",COUNTIF($Q$3:$T$49,$A$14))</formula>
    </cfRule>
  </conditionalFormatting>
  <conditionalFormatting sqref="D15">
    <cfRule type="expression" dxfId="87" priority="37">
      <formula>AND($D$15&lt;&gt;"",COUNTIF($Q$3:$T$49,$A$15))</formula>
    </cfRule>
  </conditionalFormatting>
  <conditionalFormatting sqref="D16">
    <cfRule type="expression" dxfId="86" priority="36">
      <formula>AND($D$16&lt;&gt;"",COUNTIF($Q$3:$T$49,$A$16))</formula>
    </cfRule>
  </conditionalFormatting>
  <conditionalFormatting sqref="E13">
    <cfRule type="expression" dxfId="85" priority="35">
      <formula>AND($E$13&lt;&gt;"",COUNTIF($U$3:$X$49,$A$13))</formula>
    </cfRule>
  </conditionalFormatting>
  <conditionalFormatting sqref="E14">
    <cfRule type="expression" dxfId="84" priority="34">
      <formula>AND($E$14&lt;&gt;"",COUNTIF($U$3:$X$49,$A$14))</formula>
    </cfRule>
  </conditionalFormatting>
  <conditionalFormatting sqref="E15">
    <cfRule type="expression" dxfId="83" priority="33">
      <formula>AND($E$15&lt;&gt;"",COUNTIF($U$3:$X$49,$A$15))</formula>
    </cfRule>
  </conditionalFormatting>
  <conditionalFormatting sqref="E16">
    <cfRule type="expression" dxfId="82" priority="32">
      <formula>AND($E$16&lt;&gt;"",COUNTIF($U$3:$X$49,$A$16))</formula>
    </cfRule>
  </conditionalFormatting>
  <conditionalFormatting sqref="F13">
    <cfRule type="expression" dxfId="81" priority="31">
      <formula>AND($F$13&lt;&gt;"",COUNTIF($Y$3:$AB$49,$A$13))</formula>
    </cfRule>
  </conditionalFormatting>
  <conditionalFormatting sqref="F14">
    <cfRule type="expression" dxfId="80" priority="30">
      <formula>AND($F$14&lt;&gt;"",COUNTIF($Y$3:$AB$49,$A$14))</formula>
    </cfRule>
  </conditionalFormatting>
  <conditionalFormatting sqref="F15">
    <cfRule type="expression" dxfId="79" priority="29">
      <formula>AND($F$15&lt;&gt;"",COUNTIF($Y$3:$AB$49,$A$15))</formula>
    </cfRule>
  </conditionalFormatting>
  <conditionalFormatting sqref="F16">
    <cfRule type="expression" dxfId="78" priority="28">
      <formula>AND($F$16&lt;&gt;"",COUNTIF($Y$3:$AB$49,$A$16))</formula>
    </cfRule>
  </conditionalFormatting>
  <conditionalFormatting sqref="B17">
    <cfRule type="expression" dxfId="77" priority="27">
      <formula>AND($B$17&lt;&gt;"",COUNTIF($I$3:$L$49,$A$17))</formula>
    </cfRule>
  </conditionalFormatting>
  <conditionalFormatting sqref="B18">
    <cfRule type="expression" dxfId="76" priority="26">
      <formula>AND($B$18&lt;&gt;"",COUNTIF($I$3:$L$49,$A$18))</formula>
    </cfRule>
  </conditionalFormatting>
  <conditionalFormatting sqref="B19">
    <cfRule type="expression" dxfId="75" priority="25">
      <formula>AND($B$19&lt;&gt;"",COUNTIF($I$3:$L$49,$A$19))</formula>
    </cfRule>
  </conditionalFormatting>
  <conditionalFormatting sqref="B20">
    <cfRule type="expression" dxfId="74" priority="24">
      <formula>AND($B$20&lt;&gt;"",COUNTIF($I$3:$L$49,$A$20))</formula>
    </cfRule>
  </conditionalFormatting>
  <conditionalFormatting sqref="B21">
    <cfRule type="expression" dxfId="73" priority="23">
      <formula>AND($B$21&lt;&gt;"",COUNTIF($I$3:$L$49,$A$21))</formula>
    </cfRule>
  </conditionalFormatting>
  <conditionalFormatting sqref="C17">
    <cfRule type="expression" dxfId="72" priority="22">
      <formula>AND($C$17&lt;&gt;"",COUNTIF($M$3:$P$49,$A$17))</formula>
    </cfRule>
  </conditionalFormatting>
  <conditionalFormatting sqref="C19">
    <cfRule type="expression" dxfId="71" priority="21">
      <formula>AND($C$19&lt;&gt;"",COUNTIF($M$3:$P$49,$A$19))</formula>
    </cfRule>
  </conditionalFormatting>
  <conditionalFormatting sqref="C20">
    <cfRule type="expression" dxfId="70" priority="20">
      <formula>AND($C$20&lt;&gt;"",COUNTIF($M$3:$P$49,$A$20))</formula>
    </cfRule>
  </conditionalFormatting>
  <conditionalFormatting sqref="C21">
    <cfRule type="expression" dxfId="69" priority="19">
      <formula>AND($C$21&lt;&gt;"",COUNTIF($M$3:$P$49,$A$21))</formula>
    </cfRule>
  </conditionalFormatting>
  <conditionalFormatting sqref="D17">
    <cfRule type="expression" dxfId="68" priority="18">
      <formula>AND($D$17&lt;&gt;"",COUNTIF($Q$3:$T$49,$A$17))</formula>
    </cfRule>
  </conditionalFormatting>
  <conditionalFormatting sqref="D18">
    <cfRule type="expression" dxfId="67" priority="17">
      <formula>AND($D$18&lt;&gt;"",COUNTIF($Q$3:$T$49,$A$18))</formula>
    </cfRule>
  </conditionalFormatting>
  <conditionalFormatting sqref="D19">
    <cfRule type="expression" dxfId="66" priority="16">
      <formula>AND($D$19&lt;&gt;"",COUNTIF($Q$3:$T$49,$A$19))</formula>
    </cfRule>
  </conditionalFormatting>
  <conditionalFormatting sqref="D20">
    <cfRule type="expression" dxfId="65" priority="15">
      <formula>AND($D$20&lt;&gt;"",COUNTIF($Q$3:$T$49,$A$20))</formula>
    </cfRule>
  </conditionalFormatting>
  <conditionalFormatting sqref="D21">
    <cfRule type="expression" dxfId="64" priority="14">
      <formula>AND($D$21&lt;&gt;"",COUNTIF($Q$3:$T$49,$A$21))</formula>
    </cfRule>
  </conditionalFormatting>
  <conditionalFormatting sqref="E17">
    <cfRule type="expression" dxfId="63" priority="13">
      <formula>AND($E$17&lt;&gt;"",COUNTIF($U$3:$X$49,$A$17))</formula>
    </cfRule>
  </conditionalFormatting>
  <conditionalFormatting sqref="E18">
    <cfRule type="expression" dxfId="62" priority="12">
      <formula>AND($E$18&lt;&gt;"",COUNTIF($U$3:$X$49,$A$18))</formula>
    </cfRule>
  </conditionalFormatting>
  <conditionalFormatting sqref="E19">
    <cfRule type="expression" dxfId="61" priority="11">
      <formula>AND($E$19&lt;&gt;"",COUNTIF($U$3:$X$49,$A$19))</formula>
    </cfRule>
  </conditionalFormatting>
  <conditionalFormatting sqref="E20">
    <cfRule type="expression" dxfId="60" priority="10">
      <formula>AND($E$20&lt;&gt;"",COUNTIF($U$3:$X$49,$A$20))</formula>
    </cfRule>
  </conditionalFormatting>
  <conditionalFormatting sqref="E21">
    <cfRule type="expression" dxfId="59" priority="9">
      <formula>AND($E$21&lt;&gt;"",COUNTIF($U$3:$X$49,$A$21))</formula>
    </cfRule>
  </conditionalFormatting>
  <conditionalFormatting sqref="F17">
    <cfRule type="expression" dxfId="58" priority="8">
      <formula>AND($F$17&lt;&gt;"",COUNTIF($Y$3:$AB$49,$A$17))</formula>
    </cfRule>
  </conditionalFormatting>
  <conditionalFormatting sqref="F18">
    <cfRule type="expression" dxfId="57" priority="7">
      <formula>AND($F$18&lt;&gt;"",COUNTIF($Y$3:$AB$49,$A$18))</formula>
    </cfRule>
  </conditionalFormatting>
  <conditionalFormatting sqref="F19">
    <cfRule type="expression" dxfId="56" priority="6">
      <formula>AND($F$19&lt;&gt;"",COUNTIF($Y$3:$AB$49,$A$19))</formula>
    </cfRule>
  </conditionalFormatting>
  <conditionalFormatting sqref="F20">
    <cfRule type="expression" dxfId="55" priority="5">
      <formula>AND($F$20&lt;&gt;"",COUNTIF($Y$3:$AB$49,$A$20))</formula>
    </cfRule>
  </conditionalFormatting>
  <conditionalFormatting sqref="F21">
    <cfRule type="expression" dxfId="54" priority="4">
      <formula>AND($F$21&lt;&gt;"",COUNTIF($Y$3:$AB$49,$A$21))</formula>
    </cfRule>
  </conditionalFormatting>
  <conditionalFormatting sqref="C18">
    <cfRule type="expression" dxfId="53" priority="3">
      <formula>AND($C$18&lt;&gt;"",COUNTIF($M$3:$P$49,$A$18))</formula>
    </cfRule>
  </conditionalFormatting>
  <conditionalFormatting sqref="F28">
    <cfRule type="expression" dxfId="52" priority="1">
      <formula>AND($F28&lt;&gt;"",COUNTIF($Y$3:$AB$40,$A28))</formula>
    </cfRule>
  </conditionalFormatting>
  <conditionalFormatting sqref="E28">
    <cfRule type="expression" dxfId="51" priority="2">
      <formula>AND($E28&lt;&gt;"",COUNTIF($U$3:$X$40,$A28))</formula>
    </cfRule>
  </conditionalFormatting>
  <pageMargins left="0.7" right="0.7" top="0.75" bottom="0.75" header="0.3" footer="0.3"/>
  <pageSetup paperSize="8" scale="8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G51"/>
  <sheetViews>
    <sheetView workbookViewId="0">
      <selection activeCell="C64" sqref="C64"/>
    </sheetView>
  </sheetViews>
  <sheetFormatPr baseColWidth="10" defaultRowHeight="13" x14ac:dyDescent="0.15"/>
  <sheetData>
    <row r="1" spans="1:6" ht="14" thickTop="1" x14ac:dyDescent="0.15">
      <c r="A1" s="203" t="s">
        <v>117</v>
      </c>
      <c r="B1" s="204"/>
      <c r="C1" s="455">
        <v>44529</v>
      </c>
      <c r="D1" s="455">
        <v>44561</v>
      </c>
      <c r="E1" s="205">
        <v>44595</v>
      </c>
      <c r="F1" s="435">
        <v>6453</v>
      </c>
    </row>
    <row r="2" spans="1:6" x14ac:dyDescent="0.15">
      <c r="A2" s="462"/>
      <c r="B2" s="206" t="s">
        <v>118</v>
      </c>
      <c r="C2" s="456"/>
      <c r="D2" s="456"/>
      <c r="E2" s="438">
        <v>44777</v>
      </c>
      <c r="F2" s="436"/>
    </row>
    <row r="3" spans="1:6" x14ac:dyDescent="0.15">
      <c r="A3" s="476"/>
      <c r="B3" s="206" t="s">
        <v>119</v>
      </c>
      <c r="C3" s="456"/>
      <c r="D3" s="456"/>
      <c r="E3" s="477"/>
      <c r="F3" s="436"/>
    </row>
    <row r="4" spans="1:6" x14ac:dyDescent="0.15">
      <c r="A4" s="207" t="s">
        <v>120</v>
      </c>
      <c r="B4" s="208"/>
      <c r="C4" s="447">
        <v>44564</v>
      </c>
      <c r="D4" s="447">
        <v>44596</v>
      </c>
      <c r="E4" s="448">
        <v>44623</v>
      </c>
      <c r="F4" s="408">
        <v>8292</v>
      </c>
    </row>
    <row r="5" spans="1:6" x14ac:dyDescent="0.15">
      <c r="A5" s="466"/>
      <c r="B5" s="209" t="s">
        <v>121</v>
      </c>
      <c r="C5" s="447"/>
      <c r="D5" s="447"/>
      <c r="E5" s="426"/>
      <c r="F5" s="408"/>
    </row>
    <row r="6" spans="1:6" ht="14" thickBot="1" x14ac:dyDescent="0.2">
      <c r="A6" s="467"/>
      <c r="B6" s="210" t="s">
        <v>119</v>
      </c>
      <c r="C6" s="478" t="s">
        <v>122</v>
      </c>
      <c r="D6" s="479"/>
      <c r="E6" s="211">
        <v>44805</v>
      </c>
      <c r="F6" s="409"/>
    </row>
    <row r="7" spans="1:6" ht="14" thickTop="1" x14ac:dyDescent="0.15">
      <c r="A7" s="203" t="s">
        <v>123</v>
      </c>
      <c r="B7" s="212"/>
      <c r="C7" s="455">
        <v>44599</v>
      </c>
      <c r="D7" s="455">
        <v>44631</v>
      </c>
      <c r="E7" s="419">
        <v>44651</v>
      </c>
      <c r="F7" s="435">
        <v>14950</v>
      </c>
    </row>
    <row r="8" spans="1:6" x14ac:dyDescent="0.15">
      <c r="A8" s="462"/>
      <c r="B8" s="206" t="s">
        <v>124</v>
      </c>
      <c r="C8" s="456"/>
      <c r="D8" s="456"/>
      <c r="E8" s="430"/>
      <c r="F8" s="436"/>
    </row>
    <row r="9" spans="1:6" x14ac:dyDescent="0.15">
      <c r="A9" s="462"/>
      <c r="B9" s="213" t="s">
        <v>119</v>
      </c>
      <c r="C9" s="473" t="s">
        <v>125</v>
      </c>
      <c r="D9" s="461"/>
      <c r="E9" s="431"/>
      <c r="F9" s="436"/>
    </row>
    <row r="10" spans="1:6" x14ac:dyDescent="0.15">
      <c r="A10" s="462"/>
      <c r="B10" s="213" t="s">
        <v>126</v>
      </c>
      <c r="C10" s="473" t="s">
        <v>127</v>
      </c>
      <c r="D10" s="461"/>
      <c r="E10" s="474">
        <v>44833</v>
      </c>
      <c r="F10" s="436"/>
    </row>
    <row r="11" spans="1:6" ht="14" thickBot="1" x14ac:dyDescent="0.2">
      <c r="A11" s="463"/>
      <c r="B11" s="214" t="s">
        <v>128</v>
      </c>
      <c r="C11" s="475" t="s">
        <v>129</v>
      </c>
      <c r="D11" s="465"/>
      <c r="E11" s="439"/>
      <c r="F11" s="459"/>
    </row>
    <row r="12" spans="1:6" ht="14" thickTop="1" x14ac:dyDescent="0.15">
      <c r="A12" s="215" t="s">
        <v>130</v>
      </c>
      <c r="B12" s="216"/>
      <c r="C12" s="471">
        <v>44634</v>
      </c>
      <c r="D12" s="425">
        <v>44666</v>
      </c>
      <c r="E12" s="425">
        <v>44686</v>
      </c>
      <c r="F12" s="407">
        <v>14888</v>
      </c>
    </row>
    <row r="13" spans="1:6" x14ac:dyDescent="0.15">
      <c r="A13" s="466"/>
      <c r="B13" s="217" t="s">
        <v>131</v>
      </c>
      <c r="C13" s="472"/>
      <c r="D13" s="426"/>
      <c r="E13" s="434"/>
      <c r="F13" s="408"/>
    </row>
    <row r="14" spans="1:6" x14ac:dyDescent="0.15">
      <c r="A14" s="466"/>
      <c r="B14" s="209" t="s">
        <v>119</v>
      </c>
      <c r="C14" s="468" t="s">
        <v>132</v>
      </c>
      <c r="D14" s="469"/>
      <c r="E14" s="410">
        <v>44868</v>
      </c>
      <c r="F14" s="408"/>
    </row>
    <row r="15" spans="1:6" ht="14" thickBot="1" x14ac:dyDescent="0.2">
      <c r="A15" s="467"/>
      <c r="B15" s="218" t="s">
        <v>133</v>
      </c>
      <c r="C15" s="470"/>
      <c r="D15" s="442"/>
      <c r="E15" s="411"/>
      <c r="F15" s="440"/>
    </row>
    <row r="16" spans="1:6" ht="14" thickTop="1" x14ac:dyDescent="0.15">
      <c r="A16" s="203" t="s">
        <v>134</v>
      </c>
      <c r="B16" s="219"/>
      <c r="C16" s="220">
        <v>44670</v>
      </c>
      <c r="D16" s="220">
        <v>44694</v>
      </c>
      <c r="E16" s="419">
        <v>44714</v>
      </c>
      <c r="F16" s="435">
        <v>10547</v>
      </c>
    </row>
    <row r="17" spans="1:7" x14ac:dyDescent="0.15">
      <c r="A17" s="221"/>
      <c r="B17" s="219" t="s">
        <v>131</v>
      </c>
      <c r="C17" s="460" t="s">
        <v>135</v>
      </c>
      <c r="D17" s="461"/>
      <c r="E17" s="430"/>
      <c r="F17" s="458"/>
    </row>
    <row r="18" spans="1:7" x14ac:dyDescent="0.15">
      <c r="A18" s="462"/>
      <c r="B18" s="206" t="s">
        <v>136</v>
      </c>
      <c r="C18" s="460" t="s">
        <v>135</v>
      </c>
      <c r="D18" s="461"/>
      <c r="E18" s="430"/>
      <c r="F18" s="436"/>
    </row>
    <row r="19" spans="1:7" x14ac:dyDescent="0.15">
      <c r="A19" s="462"/>
      <c r="B19" s="206" t="s">
        <v>119</v>
      </c>
      <c r="C19" s="460" t="s">
        <v>137</v>
      </c>
      <c r="D19" s="461"/>
      <c r="E19" s="438">
        <v>44896</v>
      </c>
      <c r="F19" s="436"/>
    </row>
    <row r="20" spans="1:7" ht="14" thickBot="1" x14ac:dyDescent="0.2">
      <c r="A20" s="463"/>
      <c r="B20" s="222" t="s">
        <v>126</v>
      </c>
      <c r="C20" s="464" t="s">
        <v>138</v>
      </c>
      <c r="D20" s="465"/>
      <c r="E20" s="439"/>
      <c r="F20" s="459"/>
    </row>
    <row r="21" spans="1:7" ht="14" thickTop="1" x14ac:dyDescent="0.15">
      <c r="A21" s="215" t="s">
        <v>139</v>
      </c>
      <c r="B21" s="223"/>
      <c r="C21" s="224">
        <v>44697</v>
      </c>
      <c r="D21" s="224">
        <v>44715</v>
      </c>
      <c r="E21" s="225">
        <v>44742</v>
      </c>
      <c r="F21" s="407">
        <v>6045</v>
      </c>
    </row>
    <row r="22" spans="1:7" ht="14" thickBot="1" x14ac:dyDescent="0.2">
      <c r="A22" s="226"/>
      <c r="B22" s="218" t="s">
        <v>119</v>
      </c>
      <c r="C22" s="441" t="s">
        <v>140</v>
      </c>
      <c r="D22" s="442"/>
      <c r="E22" s="211">
        <v>44910</v>
      </c>
      <c r="F22" s="440"/>
    </row>
    <row r="23" spans="1:7" ht="14" thickTop="1" x14ac:dyDescent="0.15">
      <c r="A23" s="443" t="s">
        <v>141</v>
      </c>
      <c r="B23" s="445"/>
      <c r="C23" s="227">
        <v>44340</v>
      </c>
      <c r="D23" s="227">
        <v>44342</v>
      </c>
      <c r="E23" s="228">
        <v>44365</v>
      </c>
      <c r="F23" s="435"/>
      <c r="G23" s="248">
        <v>1301</v>
      </c>
    </row>
    <row r="24" spans="1:7" ht="14" thickBot="1" x14ac:dyDescent="0.2">
      <c r="A24" s="444"/>
      <c r="B24" s="446"/>
      <c r="C24" s="229">
        <v>44502</v>
      </c>
      <c r="D24" s="229">
        <v>44504</v>
      </c>
      <c r="E24" s="230">
        <v>44536</v>
      </c>
      <c r="F24" s="437"/>
    </row>
    <row r="25" spans="1:7" ht="14" thickTop="1" x14ac:dyDescent="0.15">
      <c r="A25" s="421" t="s">
        <v>142</v>
      </c>
      <c r="B25" s="223"/>
      <c r="C25" s="424">
        <v>44719</v>
      </c>
      <c r="D25" s="424">
        <v>44736</v>
      </c>
      <c r="E25" s="425">
        <v>44757</v>
      </c>
      <c r="F25" s="449">
        <v>4504</v>
      </c>
    </row>
    <row r="26" spans="1:7" x14ac:dyDescent="0.15">
      <c r="A26" s="422"/>
      <c r="B26" s="209" t="s">
        <v>143</v>
      </c>
      <c r="C26" s="447"/>
      <c r="D26" s="447"/>
      <c r="E26" s="426"/>
      <c r="F26" s="450"/>
    </row>
    <row r="27" spans="1:7" x14ac:dyDescent="0.15">
      <c r="A27" s="422"/>
      <c r="B27" s="209" t="s">
        <v>144</v>
      </c>
      <c r="C27" s="447"/>
      <c r="D27" s="447"/>
      <c r="E27" s="410">
        <v>44202</v>
      </c>
      <c r="F27" s="450"/>
    </row>
    <row r="28" spans="1:7" ht="14" thickBot="1" x14ac:dyDescent="0.2">
      <c r="A28" s="423"/>
      <c r="B28" s="210" t="s">
        <v>145</v>
      </c>
      <c r="C28" s="448"/>
      <c r="D28" s="448"/>
      <c r="E28" s="411"/>
      <c r="F28" s="451"/>
    </row>
    <row r="29" spans="1:7" ht="14" thickTop="1" x14ac:dyDescent="0.15">
      <c r="A29" s="452" t="s">
        <v>146</v>
      </c>
      <c r="B29" s="212" t="s">
        <v>147</v>
      </c>
      <c r="C29" s="455">
        <v>44739</v>
      </c>
      <c r="D29" s="455">
        <v>44799</v>
      </c>
      <c r="E29" s="419">
        <v>44819</v>
      </c>
      <c r="F29" s="435">
        <v>12095</v>
      </c>
    </row>
    <row r="30" spans="1:7" x14ac:dyDescent="0.15">
      <c r="A30" s="453"/>
      <c r="B30" s="206" t="s">
        <v>148</v>
      </c>
      <c r="C30" s="456"/>
      <c r="D30" s="456"/>
      <c r="E30" s="430"/>
      <c r="F30" s="436"/>
    </row>
    <row r="31" spans="1:7" x14ac:dyDescent="0.15">
      <c r="A31" s="453"/>
      <c r="B31" s="206" t="s">
        <v>149</v>
      </c>
      <c r="C31" s="456"/>
      <c r="D31" s="456"/>
      <c r="E31" s="431"/>
      <c r="F31" s="436"/>
    </row>
    <row r="32" spans="1:7" x14ac:dyDescent="0.15">
      <c r="A32" s="453"/>
      <c r="B32" s="206" t="s">
        <v>150</v>
      </c>
      <c r="C32" s="456"/>
      <c r="D32" s="456"/>
      <c r="E32" s="438">
        <v>44637</v>
      </c>
      <c r="F32" s="436"/>
    </row>
    <row r="33" spans="1:6" ht="14" thickBot="1" x14ac:dyDescent="0.2">
      <c r="A33" s="454"/>
      <c r="B33" s="231" t="s">
        <v>151</v>
      </c>
      <c r="C33" s="457"/>
      <c r="D33" s="457"/>
      <c r="E33" s="439"/>
      <c r="F33" s="437"/>
    </row>
    <row r="34" spans="1:6" ht="14" thickTop="1" x14ac:dyDescent="0.15">
      <c r="A34" s="432" t="s">
        <v>152</v>
      </c>
      <c r="B34" s="232" t="s">
        <v>153</v>
      </c>
      <c r="C34" s="425">
        <v>44802</v>
      </c>
      <c r="D34" s="425">
        <v>44834</v>
      </c>
      <c r="E34" s="425">
        <v>44854</v>
      </c>
      <c r="F34" s="407">
        <f>6022+161</f>
        <v>6183</v>
      </c>
    </row>
    <row r="35" spans="1:6" x14ac:dyDescent="0.15">
      <c r="A35" s="433"/>
      <c r="B35" s="209" t="s">
        <v>154</v>
      </c>
      <c r="C35" s="434"/>
      <c r="D35" s="434"/>
      <c r="E35" s="434"/>
      <c r="F35" s="408"/>
    </row>
    <row r="36" spans="1:6" x14ac:dyDescent="0.15">
      <c r="A36" s="233"/>
      <c r="B36" s="209" t="s">
        <v>155</v>
      </c>
      <c r="C36" s="426"/>
      <c r="D36" s="426"/>
      <c r="E36" s="410">
        <v>44665</v>
      </c>
      <c r="F36" s="408"/>
    </row>
    <row r="37" spans="1:6" ht="14" thickBot="1" x14ac:dyDescent="0.2">
      <c r="A37" s="234"/>
      <c r="B37" s="210" t="s">
        <v>156</v>
      </c>
      <c r="C37" s="235">
        <v>44824</v>
      </c>
      <c r="D37" s="235">
        <v>44827</v>
      </c>
      <c r="E37" s="411"/>
      <c r="F37" s="409"/>
    </row>
    <row r="38" spans="1:6" ht="14" thickTop="1" x14ac:dyDescent="0.15">
      <c r="A38" s="415" t="s">
        <v>157</v>
      </c>
      <c r="B38" s="417"/>
      <c r="C38" s="419">
        <v>44861</v>
      </c>
      <c r="D38" s="419">
        <v>44862</v>
      </c>
      <c r="E38" s="236">
        <v>44889</v>
      </c>
      <c r="F38" s="417">
        <v>190</v>
      </c>
    </row>
    <row r="39" spans="1:6" ht="14" thickBot="1" x14ac:dyDescent="0.2">
      <c r="A39" s="416"/>
      <c r="B39" s="418"/>
      <c r="C39" s="420"/>
      <c r="D39" s="420"/>
      <c r="E39" s="237">
        <v>44708</v>
      </c>
      <c r="F39" s="418"/>
    </row>
    <row r="40" spans="1:6" ht="14" thickTop="1" x14ac:dyDescent="0.15">
      <c r="A40" s="421" t="s">
        <v>158</v>
      </c>
      <c r="B40" s="223" t="s">
        <v>159</v>
      </c>
      <c r="C40" s="424">
        <v>44837</v>
      </c>
      <c r="D40" s="424">
        <v>44890</v>
      </c>
      <c r="E40" s="425">
        <v>44903</v>
      </c>
      <c r="F40" s="427">
        <v>12066</v>
      </c>
    </row>
    <row r="41" spans="1:6" x14ac:dyDescent="0.15">
      <c r="A41" s="422"/>
      <c r="B41" s="209" t="s">
        <v>160</v>
      </c>
      <c r="C41" s="408"/>
      <c r="D41" s="408"/>
      <c r="E41" s="426"/>
      <c r="F41" s="428"/>
    </row>
    <row r="42" spans="1:6" x14ac:dyDescent="0.15">
      <c r="A42" s="422"/>
      <c r="B42" s="209" t="s">
        <v>161</v>
      </c>
      <c r="C42" s="408"/>
      <c r="D42" s="408"/>
      <c r="E42" s="410">
        <v>44721</v>
      </c>
      <c r="F42" s="429"/>
    </row>
    <row r="43" spans="1:6" ht="14" thickBot="1" x14ac:dyDescent="0.2">
      <c r="A43" s="423"/>
      <c r="B43" s="218"/>
      <c r="C43" s="238"/>
      <c r="D43" s="238"/>
      <c r="E43" s="412"/>
      <c r="F43" s="239"/>
    </row>
    <row r="44" spans="1:6" ht="43" thickTop="1" x14ac:dyDescent="0.15">
      <c r="A44" s="240" t="s">
        <v>162</v>
      </c>
      <c r="B44" s="241"/>
      <c r="C44" s="242">
        <v>44507</v>
      </c>
      <c r="D44" s="242">
        <v>44883</v>
      </c>
      <c r="E44" s="243">
        <v>44903</v>
      </c>
      <c r="F44" s="413">
        <v>621</v>
      </c>
    </row>
    <row r="45" spans="1:6" ht="14" thickBot="1" x14ac:dyDescent="0.2">
      <c r="A45" s="240"/>
      <c r="B45" s="241"/>
      <c r="C45" s="242"/>
      <c r="D45" s="242"/>
      <c r="E45" s="244">
        <v>44721</v>
      </c>
      <c r="F45" s="414"/>
    </row>
    <row r="46" spans="1:6" ht="14" thickTop="1" x14ac:dyDescent="0.15">
      <c r="A46" t="s">
        <v>163</v>
      </c>
      <c r="B46" s="245"/>
      <c r="C46" s="246">
        <v>44753</v>
      </c>
      <c r="D46" s="246">
        <v>44771</v>
      </c>
      <c r="E46" s="246">
        <v>44812</v>
      </c>
      <c r="F46">
        <v>989</v>
      </c>
    </row>
    <row r="47" spans="1:6" x14ac:dyDescent="0.15">
      <c r="A47" t="s">
        <v>164</v>
      </c>
      <c r="B47" s="245"/>
      <c r="C47" s="246">
        <v>44809</v>
      </c>
      <c r="D47" s="246">
        <v>44820</v>
      </c>
      <c r="E47" s="246">
        <v>44847</v>
      </c>
      <c r="F47">
        <v>461</v>
      </c>
    </row>
    <row r="48" spans="1:6" x14ac:dyDescent="0.15">
      <c r="A48" t="s">
        <v>165</v>
      </c>
      <c r="B48" s="245"/>
      <c r="C48" s="246">
        <v>44837</v>
      </c>
      <c r="D48" s="246">
        <v>44855</v>
      </c>
      <c r="E48" s="246">
        <v>44939</v>
      </c>
      <c r="F48">
        <v>1189</v>
      </c>
    </row>
    <row r="49" spans="1:6" x14ac:dyDescent="0.15">
      <c r="A49" t="s">
        <v>166</v>
      </c>
      <c r="B49" s="245"/>
      <c r="C49" s="246">
        <v>44858</v>
      </c>
      <c r="D49" s="246">
        <v>44897</v>
      </c>
      <c r="E49" s="246">
        <v>44946</v>
      </c>
      <c r="F49">
        <v>5003</v>
      </c>
    </row>
    <row r="50" spans="1:6" x14ac:dyDescent="0.15">
      <c r="A50" s="247" t="s">
        <v>167</v>
      </c>
      <c r="B50" s="245"/>
      <c r="F50">
        <v>1440</v>
      </c>
    </row>
    <row r="51" spans="1:6" x14ac:dyDescent="0.15">
      <c r="F51">
        <f>SUM(F1:F50)</f>
        <v>105916</v>
      </c>
    </row>
  </sheetData>
  <mergeCells count="71">
    <mergeCell ref="C4:C5"/>
    <mergeCell ref="D4:D5"/>
    <mergeCell ref="E4:E5"/>
    <mergeCell ref="F4:F6"/>
    <mergeCell ref="A5:A6"/>
    <mergeCell ref="C6:D6"/>
    <mergeCell ref="C1:C3"/>
    <mergeCell ref="D1:D3"/>
    <mergeCell ref="F1:F3"/>
    <mergeCell ref="A2:A3"/>
    <mergeCell ref="E2:E3"/>
    <mergeCell ref="A8:A11"/>
    <mergeCell ref="C9:D9"/>
    <mergeCell ref="C10:D10"/>
    <mergeCell ref="E10:E11"/>
    <mergeCell ref="C11:D11"/>
    <mergeCell ref="C7:C8"/>
    <mergeCell ref="D7:D8"/>
    <mergeCell ref="E7:E9"/>
    <mergeCell ref="F7:F11"/>
    <mergeCell ref="C12:C13"/>
    <mergeCell ref="D12:D13"/>
    <mergeCell ref="E12:E13"/>
    <mergeCell ref="F12:F15"/>
    <mergeCell ref="A13:A15"/>
    <mergeCell ref="C14:D14"/>
    <mergeCell ref="E14:E15"/>
    <mergeCell ref="C15:D15"/>
    <mergeCell ref="E16:E18"/>
    <mergeCell ref="F16:F20"/>
    <mergeCell ref="C17:D17"/>
    <mergeCell ref="A18:A20"/>
    <mergeCell ref="C18:D18"/>
    <mergeCell ref="C19:D19"/>
    <mergeCell ref="E19:E20"/>
    <mergeCell ref="C20:D20"/>
    <mergeCell ref="F29:F33"/>
    <mergeCell ref="E32:E33"/>
    <mergeCell ref="F21:F22"/>
    <mergeCell ref="C22:D22"/>
    <mergeCell ref="A23:A24"/>
    <mergeCell ref="B23:B24"/>
    <mergeCell ref="F23:F24"/>
    <mergeCell ref="A25:A28"/>
    <mergeCell ref="C25:C28"/>
    <mergeCell ref="D25:D28"/>
    <mergeCell ref="E25:E26"/>
    <mergeCell ref="F25:F28"/>
    <mergeCell ref="E27:E28"/>
    <mergeCell ref="A29:A33"/>
    <mergeCell ref="C29:C33"/>
    <mergeCell ref="D29:D33"/>
    <mergeCell ref="E29:E31"/>
    <mergeCell ref="A34:A35"/>
    <mergeCell ref="C34:C36"/>
    <mergeCell ref="D34:D36"/>
    <mergeCell ref="E34:E35"/>
    <mergeCell ref="F34:F37"/>
    <mergeCell ref="E36:E37"/>
    <mergeCell ref="E42:E43"/>
    <mergeCell ref="F44:F45"/>
    <mergeCell ref="A38:A39"/>
    <mergeCell ref="B38:B39"/>
    <mergeCell ref="C38:C39"/>
    <mergeCell ref="D38:D39"/>
    <mergeCell ref="F38:F39"/>
    <mergeCell ref="A40:A43"/>
    <mergeCell ref="C40:C42"/>
    <mergeCell ref="D40:D42"/>
    <mergeCell ref="E40:E41"/>
    <mergeCell ref="F40:F42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>
    <pageSetUpPr fitToPage="1"/>
  </sheetPr>
  <dimension ref="A1:AL65"/>
  <sheetViews>
    <sheetView showZeros="0" tabSelected="1" zoomScale="86" zoomScaleNormal="86" workbookViewId="0">
      <selection activeCell="AE67" sqref="AE67"/>
    </sheetView>
  </sheetViews>
  <sheetFormatPr baseColWidth="10" defaultRowHeight="13" x14ac:dyDescent="0.15"/>
  <cols>
    <col min="1" max="1" width="16.6640625" customWidth="1"/>
    <col min="2" max="6" width="4.33203125" customWidth="1"/>
    <col min="7" max="7" width="16" customWidth="1"/>
    <col min="8" max="8" width="31.83203125" customWidth="1"/>
    <col min="9" max="28" width="8.6640625" customWidth="1"/>
  </cols>
  <sheetData>
    <row r="1" spans="1:38" s="245" customFormat="1" ht="33" customHeight="1" thickBot="1" x14ac:dyDescent="0.2">
      <c r="A1" s="480" t="s">
        <v>204</v>
      </c>
      <c r="B1" s="480"/>
      <c r="C1" s="480"/>
      <c r="D1" s="480"/>
      <c r="E1" s="480"/>
      <c r="F1" s="480"/>
      <c r="G1" s="351">
        <v>1</v>
      </c>
      <c r="H1" s="480" t="s">
        <v>205</v>
      </c>
      <c r="I1" s="480"/>
      <c r="J1" s="480"/>
      <c r="K1" s="480"/>
      <c r="L1" s="480"/>
      <c r="M1" s="480"/>
      <c r="N1" s="480"/>
      <c r="O1" s="480"/>
      <c r="P1" s="480"/>
      <c r="Q1" s="480"/>
      <c r="R1" s="480"/>
      <c r="S1" s="480"/>
      <c r="T1" s="480"/>
      <c r="U1" s="480"/>
      <c r="V1" s="480"/>
      <c r="W1" s="480"/>
      <c r="X1" s="480"/>
      <c r="Y1" s="480"/>
      <c r="Z1" s="480"/>
      <c r="AA1" s="480"/>
      <c r="AB1" s="480"/>
      <c r="AD1" s="481" t="s">
        <v>206</v>
      </c>
      <c r="AE1" s="481"/>
      <c r="AF1" s="481"/>
      <c r="AG1" s="481"/>
      <c r="AH1" s="481"/>
      <c r="AI1" s="481"/>
    </row>
    <row r="2" spans="1:38" ht="24" customHeight="1" x14ac:dyDescent="0.2">
      <c r="A2" s="255">
        <v>44564</v>
      </c>
      <c r="B2" s="402">
        <f>(K2)</f>
        <v>44562</v>
      </c>
      <c r="C2" s="402">
        <f>B2+1</f>
        <v>44563</v>
      </c>
      <c r="D2" s="402">
        <f t="shared" ref="D2:F2" si="0">C2+1</f>
        <v>44564</v>
      </c>
      <c r="E2" s="402">
        <f t="shared" si="0"/>
        <v>44565</v>
      </c>
      <c r="F2" s="402">
        <f t="shared" si="0"/>
        <v>44566</v>
      </c>
      <c r="G2" s="394">
        <f>VLOOKUP(G1,débmois,2,FALSE)</f>
        <v>44562</v>
      </c>
      <c r="H2" s="485" t="str">
        <f>A3</f>
        <v>1S - 2022</v>
      </c>
      <c r="I2" s="482">
        <f>(G2)</f>
        <v>44562</v>
      </c>
      <c r="J2" s="483"/>
      <c r="K2" s="405">
        <f>SUM(I2)</f>
        <v>44562</v>
      </c>
      <c r="L2" s="406"/>
      <c r="M2" s="482">
        <f>SUM(I2+1)</f>
        <v>44563</v>
      </c>
      <c r="N2" s="483"/>
      <c r="O2" s="405">
        <f>SUM(K2+1)</f>
        <v>44563</v>
      </c>
      <c r="P2" s="406"/>
      <c r="Q2" s="482">
        <f>SUM(M2+1)</f>
        <v>44564</v>
      </c>
      <c r="R2" s="483"/>
      <c r="S2" s="405">
        <f>K2+2</f>
        <v>44564</v>
      </c>
      <c r="T2" s="406"/>
      <c r="U2" s="482">
        <f>SUM(Q2+1)</f>
        <v>44565</v>
      </c>
      <c r="V2" s="483"/>
      <c r="W2" s="405">
        <f>K2+3</f>
        <v>44565</v>
      </c>
      <c r="X2" s="406"/>
      <c r="Y2" s="482">
        <f>SUM(U2+1)</f>
        <v>44566</v>
      </c>
      <c r="Z2" s="483"/>
      <c r="AA2" s="405">
        <f>K2+4</f>
        <v>44566</v>
      </c>
      <c r="AB2" s="406"/>
      <c r="AD2" s="31"/>
      <c r="AE2" s="31"/>
      <c r="AF2" s="31"/>
      <c r="AG2" s="31"/>
      <c r="AH2" s="31"/>
      <c r="AI2" s="31"/>
    </row>
    <row r="3" spans="1:38" ht="22" customHeight="1" thickBot="1" x14ac:dyDescent="0.25">
      <c r="A3" s="254" t="str">
        <f>_xlfn.ISOWEEKNUM(A2)&amp;"S - "&amp;RIGHT(YEAR(A2),4)</f>
        <v>1S - 2022</v>
      </c>
      <c r="B3" s="78" t="s">
        <v>5</v>
      </c>
      <c r="C3" s="78" t="s">
        <v>6</v>
      </c>
      <c r="D3" s="78" t="s">
        <v>6</v>
      </c>
      <c r="E3" s="78" t="s">
        <v>7</v>
      </c>
      <c r="F3" s="78" t="s">
        <v>8</v>
      </c>
      <c r="H3" s="486"/>
      <c r="I3" s="323" t="s">
        <v>171</v>
      </c>
      <c r="J3" s="324" t="s">
        <v>21</v>
      </c>
      <c r="K3" s="325" t="s">
        <v>10</v>
      </c>
      <c r="L3" s="326" t="s">
        <v>172</v>
      </c>
      <c r="M3" s="323" t="s">
        <v>171</v>
      </c>
      <c r="N3" s="324" t="s">
        <v>21</v>
      </c>
      <c r="O3" s="325" t="s">
        <v>10</v>
      </c>
      <c r="P3" s="326" t="s">
        <v>172</v>
      </c>
      <c r="Q3" s="323" t="s">
        <v>171</v>
      </c>
      <c r="R3" s="324" t="s">
        <v>21</v>
      </c>
      <c r="S3" s="325" t="s">
        <v>10</v>
      </c>
      <c r="T3" s="326" t="s">
        <v>172</v>
      </c>
      <c r="U3" s="323" t="s">
        <v>171</v>
      </c>
      <c r="V3" s="324" t="s">
        <v>21</v>
      </c>
      <c r="W3" s="325" t="s">
        <v>10</v>
      </c>
      <c r="X3" s="326" t="s">
        <v>172</v>
      </c>
      <c r="Y3" s="323" t="s">
        <v>171</v>
      </c>
      <c r="Z3" s="324" t="s">
        <v>21</v>
      </c>
      <c r="AA3" s="325" t="s">
        <v>10</v>
      </c>
      <c r="AB3" s="326" t="s">
        <v>172</v>
      </c>
      <c r="AC3" s="4"/>
      <c r="AD3" s="31"/>
      <c r="AE3" s="323" t="s">
        <v>171</v>
      </c>
      <c r="AF3" s="324" t="s">
        <v>21</v>
      </c>
      <c r="AG3" s="325" t="s">
        <v>10</v>
      </c>
      <c r="AH3" s="326" t="s">
        <v>172</v>
      </c>
      <c r="AI3" s="31"/>
    </row>
    <row r="4" spans="1:38" ht="16" customHeight="1" thickBot="1" x14ac:dyDescent="0.25">
      <c r="A4" s="313" t="s">
        <v>68</v>
      </c>
      <c r="B4" s="297" t="s">
        <v>14</v>
      </c>
      <c r="C4" s="297"/>
      <c r="D4" s="297" t="s">
        <v>24</v>
      </c>
      <c r="E4" s="297"/>
      <c r="F4" s="298"/>
      <c r="H4" s="19"/>
      <c r="I4" s="167"/>
      <c r="J4" s="168"/>
      <c r="K4" s="168"/>
      <c r="L4" s="169"/>
      <c r="M4" s="167"/>
      <c r="N4" s="168"/>
      <c r="O4" s="168"/>
      <c r="P4" s="169"/>
      <c r="Q4" s="167"/>
      <c r="R4" s="168"/>
      <c r="S4" s="168"/>
      <c r="T4" s="169"/>
      <c r="U4" s="167"/>
      <c r="V4" s="168"/>
      <c r="W4" s="168"/>
      <c r="X4" s="169"/>
      <c r="Y4" s="167"/>
      <c r="Z4" s="168"/>
      <c r="AA4" s="168"/>
      <c r="AB4" s="169"/>
      <c r="AD4" s="336" t="s">
        <v>68</v>
      </c>
      <c r="AE4" s="327">
        <f>(COUNTIF($I$4:$I$59,AD4))+(COUNTIF($M$4:$M$59,AD4))+(COUNTIF($Q$4:$Q$59,AD4))+(COUNTIF($U$4:$U$59,AD4))+(COUNTIF($Y$4:$Y$59,AD4))</f>
        <v>3</v>
      </c>
      <c r="AF4" s="327">
        <f t="shared" ref="AF4:AF13" si="1">(COUNTIF($J$4:$J$59,AD4))+(COUNTIF($N$4:$N$59,AD4))+(COUNTIF($R$4:$R$59,AD4))+(COUNTIF($V$4:$V$59,AD4)+(COUNTIF($Z$4:$Z$59,AD4)))</f>
        <v>0</v>
      </c>
      <c r="AG4" s="327">
        <f>(COUNTIF($K$4:$K$59,AD4))+(COUNTIF($O$4:$O$59,AD4))+(COUNTIF($S$4:$S$59,AD4))+(COUNTIF($W$4:$W$59,AD4)+(COUNTIF($AA$4:$AA$59,AD4)))</f>
        <v>0</v>
      </c>
      <c r="AH4" s="327">
        <f>(COUNTIF($L$4:$L$59,AD4))+(COUNTIF($P$4:$P$59,AD4))+(COUNTIF($T$4:$T$59,AD4)+(COUNTIF($X$4:$X$59,AD4))+(COUNTIF($AB$4:$AB$59,AD4)))</f>
        <v>0</v>
      </c>
      <c r="AI4" s="328">
        <f>SUM(AE4:AH4)</f>
        <v>3</v>
      </c>
    </row>
    <row r="5" spans="1:38" ht="16" customHeight="1" thickBot="1" x14ac:dyDescent="0.25">
      <c r="A5" s="314" t="s">
        <v>169</v>
      </c>
      <c r="B5" s="299"/>
      <c r="C5" s="299"/>
      <c r="D5" s="299"/>
      <c r="E5" s="299"/>
      <c r="F5" s="300"/>
      <c r="H5" s="20"/>
      <c r="I5" s="171"/>
      <c r="J5" s="172"/>
      <c r="K5" s="172"/>
      <c r="L5" s="173"/>
      <c r="M5" s="171"/>
      <c r="N5" s="172"/>
      <c r="O5" s="172"/>
      <c r="P5" s="173"/>
      <c r="Q5" s="171"/>
      <c r="R5" s="172"/>
      <c r="S5" s="172"/>
      <c r="T5" s="173"/>
      <c r="U5" s="171"/>
      <c r="V5" s="172"/>
      <c r="W5" s="172"/>
      <c r="X5" s="173"/>
      <c r="Y5" s="171"/>
      <c r="Z5" s="172"/>
      <c r="AA5" s="172"/>
      <c r="AB5" s="173"/>
      <c r="AD5" s="337" t="s">
        <v>169</v>
      </c>
      <c r="AE5" s="329">
        <f>(COUNTIF($I$4:$I$59,AD5))+(COUNTIF($M$4:$M$59,AD5))+(COUNTIF($Q$4:$Q$59,AD5))+(COUNTIF($U$4:$U$59,AD5))+(COUNTIF($Y$4:$Y$59,AD5))</f>
        <v>0</v>
      </c>
      <c r="AF5" s="329">
        <f t="shared" si="1"/>
        <v>2</v>
      </c>
      <c r="AG5" s="329">
        <f t="shared" ref="AG5:AG27" si="2">(COUNTIF($K$4:$K$59,AD5))+(COUNTIF($O$4:$O$59,AD5))+(COUNTIF($S$4:$S$59,AD5))+(COUNTIF($W$4:$W$59,AD5)+(COUNTIF($AA$4:$AA$59,AD5)))</f>
        <v>1</v>
      </c>
      <c r="AH5" s="329">
        <f t="shared" ref="AH5:AH27" si="3">(COUNTIF($L$4:$L$59,AD5))+(COUNTIF($P$4:$P$59,AD5))+(COUNTIF($T$4:$T$59,AD5)+(COUNTIF($X$4:$X$59,AD5))+(COUNTIF($AB$4:$AB$59,AD5)))</f>
        <v>2</v>
      </c>
      <c r="AI5" s="330">
        <f>SUM(AE5:AH5)</f>
        <v>5</v>
      </c>
      <c r="AK5" s="336"/>
      <c r="AL5" s="341"/>
    </row>
    <row r="6" spans="1:38" ht="16" customHeight="1" x14ac:dyDescent="0.2">
      <c r="A6" s="314" t="s">
        <v>14</v>
      </c>
      <c r="B6" s="299"/>
      <c r="C6" s="299"/>
      <c r="D6" s="299"/>
      <c r="E6" s="299"/>
      <c r="F6" s="300" t="s">
        <v>24</v>
      </c>
      <c r="H6" s="284"/>
      <c r="I6" s="271" t="s">
        <v>68</v>
      </c>
      <c r="J6" s="272"/>
      <c r="K6" s="272"/>
      <c r="L6" s="273"/>
      <c r="M6" s="271" t="s">
        <v>68</v>
      </c>
      <c r="N6" s="272"/>
      <c r="O6" s="272"/>
      <c r="P6" s="273"/>
      <c r="Q6" s="271" t="s">
        <v>68</v>
      </c>
      <c r="R6" s="272"/>
      <c r="S6" s="272"/>
      <c r="T6" s="273"/>
      <c r="U6" s="271"/>
      <c r="V6" s="272"/>
      <c r="W6" s="272"/>
      <c r="X6" s="273"/>
      <c r="Y6" s="271"/>
      <c r="Z6" s="272"/>
      <c r="AA6" s="272"/>
      <c r="AB6" s="273"/>
      <c r="AD6" s="337" t="s">
        <v>14</v>
      </c>
      <c r="AE6" s="329">
        <f t="shared" ref="AE6:AE27" si="4">(COUNTIF($I$4:$I$59,AD6))+(COUNTIF($M$4:$M$59,AD6))+(COUNTIF($Q$4:$Q$59,AD6))+(COUNTIF($U$4:$U$59,AD6))+(COUNTIF($Y$4:$Y$59,AD6))</f>
        <v>0</v>
      </c>
      <c r="AF6" s="329">
        <f t="shared" si="1"/>
        <v>0</v>
      </c>
      <c r="AG6" s="329">
        <f t="shared" si="2"/>
        <v>0</v>
      </c>
      <c r="AH6" s="329">
        <f t="shared" si="3"/>
        <v>3</v>
      </c>
      <c r="AI6" s="330">
        <f t="shared" ref="AI6:AI27" si="5">SUM(AE6:AH6)</f>
        <v>3</v>
      </c>
      <c r="AK6" s="337"/>
      <c r="AL6" s="342"/>
    </row>
    <row r="7" spans="1:38" ht="16" customHeight="1" thickBot="1" x14ac:dyDescent="0.25">
      <c r="A7" s="314" t="s">
        <v>174</v>
      </c>
      <c r="B7" s="299"/>
      <c r="C7" s="299"/>
      <c r="D7" s="299"/>
      <c r="E7" s="299"/>
      <c r="F7" s="300"/>
      <c r="H7" s="285"/>
      <c r="I7" s="256" t="s">
        <v>178</v>
      </c>
      <c r="J7" s="257"/>
      <c r="K7" s="257"/>
      <c r="L7" s="258"/>
      <c r="M7" s="256" t="s">
        <v>179</v>
      </c>
      <c r="N7" s="257"/>
      <c r="O7" s="257"/>
      <c r="P7" s="258"/>
      <c r="Q7" s="256" t="s">
        <v>179</v>
      </c>
      <c r="R7" s="257"/>
      <c r="S7" s="257"/>
      <c r="T7" s="258"/>
      <c r="U7" s="256"/>
      <c r="V7" s="257"/>
      <c r="W7" s="257"/>
      <c r="X7" s="258"/>
      <c r="Y7" s="256"/>
      <c r="Z7" s="257"/>
      <c r="AA7" s="257"/>
      <c r="AB7" s="258"/>
      <c r="AD7" s="337" t="s">
        <v>174</v>
      </c>
      <c r="AE7" s="329">
        <f t="shared" si="4"/>
        <v>0</v>
      </c>
      <c r="AF7" s="329">
        <f t="shared" si="1"/>
        <v>0</v>
      </c>
      <c r="AG7" s="329">
        <f t="shared" si="2"/>
        <v>2</v>
      </c>
      <c r="AH7" s="329">
        <f t="shared" si="3"/>
        <v>3</v>
      </c>
      <c r="AI7" s="330">
        <f t="shared" si="5"/>
        <v>5</v>
      </c>
      <c r="AK7" s="338"/>
      <c r="AL7" s="343"/>
    </row>
    <row r="8" spans="1:38" ht="16" customHeight="1" x14ac:dyDescent="0.2">
      <c r="A8" s="314" t="s">
        <v>175</v>
      </c>
      <c r="B8" s="299"/>
      <c r="C8" s="299"/>
      <c r="D8" s="299"/>
      <c r="E8" s="299"/>
      <c r="F8" s="300"/>
      <c r="H8" s="284"/>
      <c r="I8" s="274"/>
      <c r="J8" s="272" t="s">
        <v>169</v>
      </c>
      <c r="K8" s="272"/>
      <c r="L8" s="275"/>
      <c r="M8" s="274"/>
      <c r="N8" s="272" t="s">
        <v>169</v>
      </c>
      <c r="O8" s="272"/>
      <c r="P8" s="275"/>
      <c r="Q8" s="274"/>
      <c r="R8" s="272"/>
      <c r="S8" s="272"/>
      <c r="T8" s="275" t="s">
        <v>169</v>
      </c>
      <c r="U8" s="274"/>
      <c r="V8" s="272"/>
      <c r="W8" s="272" t="s">
        <v>169</v>
      </c>
      <c r="X8" s="275"/>
      <c r="Y8" s="274"/>
      <c r="Z8" s="272"/>
      <c r="AA8" s="272"/>
      <c r="AB8" s="275" t="s">
        <v>169</v>
      </c>
      <c r="AD8" s="337" t="s">
        <v>175</v>
      </c>
      <c r="AE8" s="329">
        <f t="shared" si="4"/>
        <v>0</v>
      </c>
      <c r="AF8" s="329">
        <f t="shared" si="1"/>
        <v>0</v>
      </c>
      <c r="AG8" s="329">
        <f t="shared" si="2"/>
        <v>2</v>
      </c>
      <c r="AH8" s="329">
        <f t="shared" si="3"/>
        <v>3</v>
      </c>
      <c r="AI8" s="330">
        <f t="shared" si="5"/>
        <v>5</v>
      </c>
      <c r="AK8" s="339"/>
      <c r="AL8" s="340"/>
    </row>
    <row r="9" spans="1:38" ht="16" customHeight="1" thickBot="1" x14ac:dyDescent="0.25">
      <c r="A9" s="314" t="s">
        <v>173</v>
      </c>
      <c r="B9" s="299"/>
      <c r="C9" s="299"/>
      <c r="D9" s="299"/>
      <c r="E9" s="299"/>
      <c r="F9" s="300"/>
      <c r="H9" s="285"/>
      <c r="I9" s="256"/>
      <c r="J9" s="259"/>
      <c r="K9" s="259"/>
      <c r="L9" s="260"/>
      <c r="M9" s="256"/>
      <c r="N9" s="259"/>
      <c r="O9" s="259"/>
      <c r="P9" s="260"/>
      <c r="Q9" s="256"/>
      <c r="R9" s="259"/>
      <c r="S9" s="259"/>
      <c r="T9" s="260"/>
      <c r="U9" s="256"/>
      <c r="V9" s="259"/>
      <c r="W9" s="259"/>
      <c r="X9" s="260"/>
      <c r="Y9" s="256"/>
      <c r="Z9" s="259"/>
      <c r="AA9" s="259"/>
      <c r="AB9" s="260"/>
      <c r="AD9" s="337" t="s">
        <v>173</v>
      </c>
      <c r="AE9" s="329">
        <f t="shared" si="4"/>
        <v>0</v>
      </c>
      <c r="AF9" s="329">
        <f t="shared" si="1"/>
        <v>0</v>
      </c>
      <c r="AG9" s="329">
        <f t="shared" si="2"/>
        <v>5</v>
      </c>
      <c r="AH9" s="329">
        <f t="shared" si="3"/>
        <v>0</v>
      </c>
      <c r="AI9" s="330">
        <f t="shared" si="5"/>
        <v>5</v>
      </c>
      <c r="AK9" s="249"/>
      <c r="AL9" s="39"/>
    </row>
    <row r="10" spans="1:38" ht="16" customHeight="1" x14ac:dyDescent="0.2">
      <c r="A10" s="314" t="s">
        <v>176</v>
      </c>
      <c r="B10" s="299"/>
      <c r="C10" s="299"/>
      <c r="D10" s="299" t="s">
        <v>24</v>
      </c>
      <c r="E10" s="299"/>
      <c r="F10" s="300"/>
      <c r="H10" s="284"/>
      <c r="I10" s="271"/>
      <c r="J10" s="272"/>
      <c r="K10" s="272"/>
      <c r="L10" s="273" t="s">
        <v>14</v>
      </c>
      <c r="M10" s="271"/>
      <c r="N10" s="272"/>
      <c r="O10" s="272"/>
      <c r="P10" s="273" t="s">
        <v>14</v>
      </c>
      <c r="Q10" s="271"/>
      <c r="R10" s="272"/>
      <c r="S10" s="272"/>
      <c r="T10" s="273" t="s">
        <v>14</v>
      </c>
      <c r="U10" s="271"/>
      <c r="V10" s="272"/>
      <c r="W10" s="272"/>
      <c r="X10" s="273"/>
      <c r="Y10" s="271"/>
      <c r="Z10" s="272"/>
      <c r="AA10" s="272"/>
      <c r="AB10" s="273"/>
      <c r="AD10" s="337" t="s">
        <v>176</v>
      </c>
      <c r="AE10" s="329">
        <f t="shared" si="4"/>
        <v>0</v>
      </c>
      <c r="AF10" s="329">
        <f t="shared" si="1"/>
        <v>0</v>
      </c>
      <c r="AG10" s="329">
        <f t="shared" si="2"/>
        <v>0</v>
      </c>
      <c r="AH10" s="329">
        <f t="shared" si="3"/>
        <v>0</v>
      </c>
      <c r="AI10" s="330">
        <f t="shared" si="5"/>
        <v>0</v>
      </c>
    </row>
    <row r="11" spans="1:38" ht="16" customHeight="1" thickBot="1" x14ac:dyDescent="0.25">
      <c r="A11" s="314" t="s">
        <v>177</v>
      </c>
      <c r="B11" s="299"/>
      <c r="C11" s="299"/>
      <c r="D11" s="299"/>
      <c r="E11" s="299"/>
      <c r="F11" s="300" t="s">
        <v>24</v>
      </c>
      <c r="H11" s="285"/>
      <c r="I11" s="100"/>
      <c r="J11" s="91"/>
      <c r="K11" s="91"/>
      <c r="L11" s="99"/>
      <c r="M11" s="100"/>
      <c r="N11" s="91"/>
      <c r="O11" s="91"/>
      <c r="P11" s="99"/>
      <c r="Q11" s="100"/>
      <c r="R11" s="91"/>
      <c r="S11" s="91"/>
      <c r="T11" s="99"/>
      <c r="U11" s="100"/>
      <c r="V11" s="91"/>
      <c r="W11" s="91"/>
      <c r="X11" s="99"/>
      <c r="Y11" s="100"/>
      <c r="Z11" s="91"/>
      <c r="AA11" s="91"/>
      <c r="AB11" s="99"/>
      <c r="AD11" s="337" t="s">
        <v>177</v>
      </c>
      <c r="AE11" s="329">
        <f t="shared" si="4"/>
        <v>0</v>
      </c>
      <c r="AF11" s="329">
        <f t="shared" si="1"/>
        <v>0</v>
      </c>
      <c r="AG11" s="329">
        <f t="shared" si="2"/>
        <v>0</v>
      </c>
      <c r="AH11" s="329">
        <f t="shared" si="3"/>
        <v>0</v>
      </c>
      <c r="AI11" s="330">
        <f t="shared" si="5"/>
        <v>0</v>
      </c>
    </row>
    <row r="12" spans="1:38" ht="16" customHeight="1" x14ac:dyDescent="0.2">
      <c r="A12" s="314" t="s">
        <v>170</v>
      </c>
      <c r="B12" s="299" t="s">
        <v>14</v>
      </c>
      <c r="C12" s="299"/>
      <c r="D12" s="299"/>
      <c r="E12" s="299"/>
      <c r="F12" s="300"/>
      <c r="H12" s="284"/>
      <c r="I12" s="271" t="s">
        <v>101</v>
      </c>
      <c r="J12" s="272"/>
      <c r="K12" s="272"/>
      <c r="L12" s="273"/>
      <c r="M12" s="271" t="s">
        <v>101</v>
      </c>
      <c r="N12" s="272"/>
      <c r="O12" s="272"/>
      <c r="P12" s="273"/>
      <c r="Q12" s="271" t="s">
        <v>101</v>
      </c>
      <c r="R12" s="272"/>
      <c r="S12" s="272"/>
      <c r="T12" s="273"/>
      <c r="U12" s="271" t="s">
        <v>101</v>
      </c>
      <c r="V12" s="272"/>
      <c r="W12" s="272"/>
      <c r="X12" s="273"/>
      <c r="Y12" s="271" t="s">
        <v>101</v>
      </c>
      <c r="Z12" s="272"/>
      <c r="AA12" s="272"/>
      <c r="AB12" s="273"/>
      <c r="AD12" s="337" t="s">
        <v>170</v>
      </c>
      <c r="AE12" s="329">
        <f t="shared" si="4"/>
        <v>0</v>
      </c>
      <c r="AF12" s="329">
        <f t="shared" si="1"/>
        <v>0</v>
      </c>
      <c r="AG12" s="329">
        <f t="shared" si="2"/>
        <v>0</v>
      </c>
      <c r="AH12" s="329">
        <f t="shared" si="3"/>
        <v>0</v>
      </c>
      <c r="AI12" s="330">
        <f t="shared" si="5"/>
        <v>0</v>
      </c>
    </row>
    <row r="13" spans="1:38" ht="16" customHeight="1" x14ac:dyDescent="0.2">
      <c r="A13" s="314"/>
      <c r="B13" s="299"/>
      <c r="C13" s="299"/>
      <c r="D13" s="299"/>
      <c r="E13" s="299"/>
      <c r="F13" s="300"/>
      <c r="H13" s="286"/>
      <c r="I13" s="274"/>
      <c r="J13" s="276"/>
      <c r="K13" s="276"/>
      <c r="L13" s="275"/>
      <c r="M13" s="274"/>
      <c r="N13" s="276"/>
      <c r="O13" s="276"/>
      <c r="P13" s="275"/>
      <c r="Q13" s="274"/>
      <c r="R13" s="276"/>
      <c r="S13" s="276"/>
      <c r="T13" s="275"/>
      <c r="U13" s="274"/>
      <c r="V13" s="276"/>
      <c r="W13" s="276"/>
      <c r="X13" s="275"/>
      <c r="Y13" s="274"/>
      <c r="Z13" s="276"/>
      <c r="AA13" s="276"/>
      <c r="AB13" s="275"/>
      <c r="AD13" s="337"/>
      <c r="AE13" s="329">
        <f t="shared" si="4"/>
        <v>0</v>
      </c>
      <c r="AF13" s="329">
        <f t="shared" si="1"/>
        <v>0</v>
      </c>
      <c r="AG13" s="329">
        <f t="shared" si="2"/>
        <v>0</v>
      </c>
      <c r="AH13" s="329">
        <f t="shared" si="3"/>
        <v>0</v>
      </c>
      <c r="AI13" s="330">
        <f t="shared" si="5"/>
        <v>0</v>
      </c>
    </row>
    <row r="14" spans="1:38" ht="16" customHeight="1" x14ac:dyDescent="0.2">
      <c r="A14" s="314"/>
      <c r="B14" s="299"/>
      <c r="C14" s="299"/>
      <c r="D14" s="299"/>
      <c r="E14" s="299"/>
      <c r="F14" s="300"/>
      <c r="H14" s="286"/>
      <c r="I14" s="352"/>
      <c r="J14" s="353"/>
      <c r="K14" s="353"/>
      <c r="L14" s="354"/>
      <c r="M14" s="352"/>
      <c r="N14" s="353"/>
      <c r="O14" s="353"/>
      <c r="P14" s="354"/>
      <c r="Q14" s="352"/>
      <c r="R14" s="353"/>
      <c r="S14" s="353"/>
      <c r="T14" s="354"/>
      <c r="U14" s="352"/>
      <c r="V14" s="353"/>
      <c r="W14" s="353"/>
      <c r="X14" s="354"/>
      <c r="Y14" s="352"/>
      <c r="Z14" s="353"/>
      <c r="AA14" s="353"/>
      <c r="AB14" s="354"/>
      <c r="AD14" s="337"/>
      <c r="AE14" s="329"/>
      <c r="AF14" s="329"/>
      <c r="AG14" s="329"/>
      <c r="AH14" s="329"/>
      <c r="AI14" s="330"/>
    </row>
    <row r="15" spans="1:38" ht="16" customHeight="1" thickBot="1" x14ac:dyDescent="0.25">
      <c r="A15" s="314"/>
      <c r="B15" s="299"/>
      <c r="C15" s="299"/>
      <c r="D15" s="299"/>
      <c r="E15" s="299"/>
      <c r="F15" s="300"/>
      <c r="H15" s="287"/>
      <c r="I15" s="261" t="s">
        <v>178</v>
      </c>
      <c r="J15" s="262"/>
      <c r="K15" s="262"/>
      <c r="L15" s="263"/>
      <c r="M15" s="261" t="s">
        <v>178</v>
      </c>
      <c r="N15" s="262"/>
      <c r="O15" s="262"/>
      <c r="P15" s="263"/>
      <c r="Q15" s="261" t="s">
        <v>179</v>
      </c>
      <c r="R15" s="262"/>
      <c r="S15" s="262"/>
      <c r="T15" s="263"/>
      <c r="U15" s="261" t="s">
        <v>178</v>
      </c>
      <c r="V15" s="262"/>
      <c r="W15" s="262"/>
      <c r="X15" s="263"/>
      <c r="Y15" s="261" t="s">
        <v>179</v>
      </c>
      <c r="Z15" s="262"/>
      <c r="AA15" s="262"/>
      <c r="AB15" s="263"/>
      <c r="AD15" s="337"/>
      <c r="AE15" s="329">
        <f>(COUNTIF($I$4:$I$59,AD14))+(COUNTIF($M$4:$M$59,AD14))+(COUNTIF($Q$4:$Q$59,AD14))+(COUNTIF($U$4:$U$59,AD14))+(COUNTIF($Y$4:$Y$59,AD14))</f>
        <v>0</v>
      </c>
      <c r="AF15" s="329">
        <f>(COUNTIF($J$4:$J$59,AD14))+(COUNTIF($N$4:$N$59,AD14))+(COUNTIF($R$4:$R$59,AD14))+(COUNTIF($V$4:$V$59,AD14)+(COUNTIF($Z$4:$Z$59,AD14)))</f>
        <v>0</v>
      </c>
      <c r="AG15" s="329">
        <f>(COUNTIF($K$4:$K$59,AD14))+(COUNTIF($O$4:$O$59,AD14))+(COUNTIF($S$4:$S$59,AD14))+(COUNTIF($W$4:$W$59,AD14)+(COUNTIF($AA$4:$AA$59,AD14)))</f>
        <v>0</v>
      </c>
      <c r="AH15" s="329">
        <f>(COUNTIF($L$4:$L$59,AD14))+(COUNTIF($P$4:$P$59,AD14))+(COUNTIF($T$4:$T$59,AD14)+(COUNTIF($X$4:$X$59,AD14))+(COUNTIF($AB$4:$AB$59,AD14)))</f>
        <v>0</v>
      </c>
      <c r="AI15" s="330">
        <f t="shared" si="5"/>
        <v>0</v>
      </c>
    </row>
    <row r="16" spans="1:38" ht="16" customHeight="1" x14ac:dyDescent="0.2">
      <c r="A16" s="314"/>
      <c r="B16" s="299"/>
      <c r="C16" s="299"/>
      <c r="D16" s="299"/>
      <c r="E16" s="299"/>
      <c r="F16" s="300"/>
      <c r="H16" s="284"/>
      <c r="I16" s="271"/>
      <c r="J16" s="272"/>
      <c r="K16" s="272" t="s">
        <v>173</v>
      </c>
      <c r="L16" s="273"/>
      <c r="M16" s="271"/>
      <c r="N16" s="272"/>
      <c r="O16" s="272" t="s">
        <v>173</v>
      </c>
      <c r="P16" s="273"/>
      <c r="Q16" s="271"/>
      <c r="R16" s="272"/>
      <c r="S16" s="272" t="s">
        <v>173</v>
      </c>
      <c r="T16" s="273"/>
      <c r="U16" s="271"/>
      <c r="V16" s="272"/>
      <c r="W16" s="272" t="s">
        <v>173</v>
      </c>
      <c r="X16" s="273"/>
      <c r="Y16" s="271"/>
      <c r="Z16" s="272"/>
      <c r="AA16" s="272" t="s">
        <v>173</v>
      </c>
      <c r="AB16" s="273"/>
      <c r="AD16" s="337"/>
      <c r="AE16" s="329">
        <f>(COUNTIF($I$4:$I$59,AD15))+(COUNTIF($M$4:$M$59,AD15))+(COUNTIF($Q$4:$Q$59,AD15))+(COUNTIF($U$4:$U$59,AD15))+(COUNTIF($Y$4:$Y$59,AD15))</f>
        <v>0</v>
      </c>
      <c r="AF16" s="329">
        <f>(COUNTIF($J$4:$J$59,AD15))+(COUNTIF($N$4:$N$59,AD15))+(COUNTIF($R$4:$R$59,AD15))+(COUNTIF($V$4:$V$59,AD15)+(COUNTIF($Z$4:$Z$59,AD15)))</f>
        <v>0</v>
      </c>
      <c r="AG16" s="329">
        <f>(COUNTIF($K$4:$K$59,AD15))+(COUNTIF($O$4:$O$59,AD15))+(COUNTIF($S$4:$S$59,AD15))+(COUNTIF($W$4:$W$59,AD15)+(COUNTIF($AA$4:$AA$59,AD15)))</f>
        <v>0</v>
      </c>
      <c r="AH16" s="329">
        <f>(COUNTIF($L$4:$L$59,AD15))+(COUNTIF($P$4:$P$59,AD15))+(COUNTIF($T$4:$T$59,AD15)+(COUNTIF($X$4:$X$59,AD15))+(COUNTIF($AB$4:$AB$59,AD15)))</f>
        <v>0</v>
      </c>
      <c r="AI16" s="330">
        <f t="shared" si="5"/>
        <v>0</v>
      </c>
    </row>
    <row r="17" spans="1:35" ht="16" customHeight="1" x14ac:dyDescent="0.15">
      <c r="A17" s="315"/>
      <c r="B17" s="299"/>
      <c r="C17" s="299"/>
      <c r="D17" s="299"/>
      <c r="E17" s="299"/>
      <c r="F17" s="300"/>
      <c r="H17" s="286"/>
      <c r="I17" s="274"/>
      <c r="J17" s="276"/>
      <c r="K17" s="276"/>
      <c r="L17" s="275"/>
      <c r="M17" s="274"/>
      <c r="N17" s="276"/>
      <c r="O17" s="276"/>
      <c r="P17" s="275"/>
      <c r="Q17" s="274"/>
      <c r="R17" s="276"/>
      <c r="S17" s="276"/>
      <c r="T17" s="275"/>
      <c r="U17" s="274"/>
      <c r="V17" s="276"/>
      <c r="W17" s="276"/>
      <c r="X17" s="275"/>
      <c r="Y17" s="274"/>
      <c r="Z17" s="276"/>
      <c r="AA17" s="276"/>
      <c r="AB17" s="275"/>
      <c r="AD17" s="337"/>
      <c r="AE17" s="329">
        <f>(COUNTIF($I$4:$I$59,AD16))+(COUNTIF($M$4:$M$59,AD16))+(COUNTIF($Q$4:$Q$59,AD16))+(COUNTIF($U$4:$U$59,AD16))+(COUNTIF($Y$4:$Y$59,AD16))</f>
        <v>0</v>
      </c>
      <c r="AF17" s="329">
        <f>(COUNTIF($J$4:$J$59,AD16))+(COUNTIF($N$4:$N$59,AD16))+(COUNTIF($R$4:$R$59,AD16))+(COUNTIF($V$4:$V$59,AD16)+(COUNTIF($Z$4:$Z$59,AD16)))</f>
        <v>0</v>
      </c>
      <c r="AG17" s="329">
        <f>(COUNTIF($K$4:$K$59,AD16))+(COUNTIF($O$4:$O$59,AD16))+(COUNTIF($S$4:$S$59,AD16))+(COUNTIF($W$4:$W$59,AD16)+(COUNTIF($AA$4:$AA$59,AD16)))</f>
        <v>0</v>
      </c>
      <c r="AH17" s="329">
        <f>(COUNTIF($L$4:$L$59,AD16))+(COUNTIF($P$4:$P$59,AD16))+(COUNTIF($T$4:$T$59,AD16)+(COUNTIF($X$4:$X$59,AD16))+(COUNTIF($AB$4:$AB$59,AD16)))</f>
        <v>0</v>
      </c>
      <c r="AI17" s="330">
        <f t="shared" si="5"/>
        <v>0</v>
      </c>
    </row>
    <row r="18" spans="1:35" ht="16" customHeight="1" thickBot="1" x14ac:dyDescent="0.25">
      <c r="A18" s="314"/>
      <c r="B18" s="299"/>
      <c r="C18" s="299"/>
      <c r="D18" s="299"/>
      <c r="E18" s="299"/>
      <c r="F18" s="300"/>
      <c r="H18" s="286"/>
      <c r="I18" s="261"/>
      <c r="J18" s="262"/>
      <c r="K18" s="264"/>
      <c r="L18" s="263"/>
      <c r="M18" s="261"/>
      <c r="N18" s="262"/>
      <c r="O18" s="264"/>
      <c r="P18" s="263"/>
      <c r="Q18" s="261"/>
      <c r="R18" s="262"/>
      <c r="S18" s="264"/>
      <c r="T18" s="263"/>
      <c r="U18" s="261"/>
      <c r="V18" s="262"/>
      <c r="W18" s="264"/>
      <c r="X18" s="263"/>
      <c r="Y18" s="261"/>
      <c r="Z18" s="262"/>
      <c r="AA18" s="264"/>
      <c r="AB18" s="263"/>
      <c r="AD18" s="337"/>
      <c r="AE18" s="329"/>
      <c r="AF18" s="329"/>
      <c r="AG18" s="329"/>
      <c r="AH18" s="329"/>
      <c r="AI18" s="330"/>
    </row>
    <row r="19" spans="1:35" ht="16" customHeight="1" thickBot="1" x14ac:dyDescent="0.25">
      <c r="A19" s="314"/>
      <c r="B19" s="299"/>
      <c r="C19" s="299"/>
      <c r="D19" s="299"/>
      <c r="E19" s="299"/>
      <c r="F19" s="300"/>
      <c r="H19" s="287"/>
      <c r="I19" s="261"/>
      <c r="J19" s="262"/>
      <c r="K19" s="264"/>
      <c r="L19" s="263"/>
      <c r="M19" s="261"/>
      <c r="N19" s="262"/>
      <c r="O19" s="264"/>
      <c r="P19" s="263"/>
      <c r="Q19" s="261"/>
      <c r="R19" s="262"/>
      <c r="S19" s="264"/>
      <c r="T19" s="263"/>
      <c r="U19" s="261"/>
      <c r="V19" s="262"/>
      <c r="W19" s="264"/>
      <c r="X19" s="263"/>
      <c r="Y19" s="261"/>
      <c r="Z19" s="262"/>
      <c r="AA19" s="264"/>
      <c r="AB19" s="263"/>
      <c r="AD19" s="337"/>
      <c r="AE19" s="329">
        <f>(COUNTIF($I$4:$I$59,AD17))+(COUNTIF($M$4:$M$59,AD17))+(COUNTIF($Q$4:$Q$59,AD17))+(COUNTIF($U$4:$U$59,AD17))+(COUNTIF($Y$4:$Y$59,AD17))</f>
        <v>0</v>
      </c>
      <c r="AF19" s="329">
        <f>(COUNTIF($J$4:$J$59,AD17))+(COUNTIF($N$4:$N$59,AD17))+(COUNTIF($R$4:$R$59,AD17))+(COUNTIF($V$4:$V$59,AD17)+(COUNTIF($Z$4:$Z$59,AD17)))</f>
        <v>0</v>
      </c>
      <c r="AG19" s="329">
        <f>(COUNTIF($K$4:$K$59,AD17))+(COUNTIF($O$4:$O$59,AD17))+(COUNTIF($S$4:$S$59,AD17))+(COUNTIF($W$4:$W$59,AD17)+(COUNTIF($AA$4:$AA$59,AD17)))</f>
        <v>0</v>
      </c>
      <c r="AH19" s="329">
        <f>(COUNTIF($L$4:$L$59,AD17))+(COUNTIF($P$4:$P$59,AD17))+(COUNTIF($T$4:$T$59,AD17)+(COUNTIF($X$4:$X$59,AD17))+(COUNTIF($AB$4:$AB$59,AD17)))</f>
        <v>0</v>
      </c>
      <c r="AI19" s="330">
        <f t="shared" si="5"/>
        <v>0</v>
      </c>
    </row>
    <row r="20" spans="1:35" ht="16" customHeight="1" x14ac:dyDescent="0.2">
      <c r="A20" s="314"/>
      <c r="B20" s="299"/>
      <c r="C20" s="299"/>
      <c r="D20" s="299"/>
      <c r="E20" s="299"/>
      <c r="F20" s="300"/>
      <c r="H20" s="284"/>
      <c r="I20" s="271"/>
      <c r="J20" s="272"/>
      <c r="K20" s="272" t="s">
        <v>174</v>
      </c>
      <c r="L20" s="273"/>
      <c r="M20" s="271"/>
      <c r="N20" s="272"/>
      <c r="O20" s="272" t="s">
        <v>174</v>
      </c>
      <c r="P20" s="273"/>
      <c r="Q20" s="271"/>
      <c r="R20" s="272"/>
      <c r="S20" s="272"/>
      <c r="T20" s="273" t="s">
        <v>174</v>
      </c>
      <c r="U20" s="271"/>
      <c r="V20" s="272"/>
      <c r="W20" s="272"/>
      <c r="X20" s="273" t="s">
        <v>174</v>
      </c>
      <c r="Y20" s="271"/>
      <c r="Z20" s="272"/>
      <c r="AA20" s="272"/>
      <c r="AB20" s="273" t="s">
        <v>174</v>
      </c>
      <c r="AD20" s="337"/>
      <c r="AE20" s="329">
        <f>(COUNTIF($I$4:$I$59,AD18))+(COUNTIF($M$4:$M$59,AD18))+(COUNTIF($Q$4:$Q$59,AD18))+(COUNTIF($U$4:$U$59,AD18))+(COUNTIF($Y$4:$Y$59,AD18))</f>
        <v>0</v>
      </c>
      <c r="AF20" s="329">
        <f>(COUNTIF($J$4:$J$59,AD18))+(COUNTIF($N$4:$N$59,AD18))+(COUNTIF($R$4:$R$59,AD18))+(COUNTIF($V$4:$V$59,AD18)+(COUNTIF($Z$4:$Z$59,AD18)))</f>
        <v>0</v>
      </c>
      <c r="AG20" s="329">
        <f>(COUNTIF($K$4:$K$59,AD18))+(COUNTIF($O$4:$O$59,AD18))+(COUNTIF($S$4:$S$59,AD18))+(COUNTIF($W$4:$W$59,AD18)+(COUNTIF($AA$4:$AA$59,AD18)))</f>
        <v>0</v>
      </c>
      <c r="AH20" s="329">
        <f>(COUNTIF($L$4:$L$59,AD18))+(COUNTIF($P$4:$P$59,AD18))+(COUNTIF($T$4:$T$59,AD18)+(COUNTIF($X$4:$X$59,AD18))+(COUNTIF($AB$4:$AB$59,AD18)))</f>
        <v>0</v>
      </c>
      <c r="AI20" s="330">
        <f t="shared" si="5"/>
        <v>0</v>
      </c>
    </row>
    <row r="21" spans="1:35" ht="16" customHeight="1" x14ac:dyDescent="0.2">
      <c r="A21" s="314"/>
      <c r="B21" s="299"/>
      <c r="C21" s="299"/>
      <c r="D21" s="299"/>
      <c r="E21" s="299"/>
      <c r="F21" s="300"/>
      <c r="H21" s="286"/>
      <c r="I21" s="274"/>
      <c r="J21" s="276"/>
      <c r="K21" s="276" t="s">
        <v>175</v>
      </c>
      <c r="L21" s="275"/>
      <c r="M21" s="274"/>
      <c r="N21" s="276"/>
      <c r="O21" s="276" t="s">
        <v>175</v>
      </c>
      <c r="P21" s="275"/>
      <c r="Q21" s="274"/>
      <c r="R21" s="276"/>
      <c r="S21" s="276"/>
      <c r="T21" s="275"/>
      <c r="U21" s="274"/>
      <c r="V21" s="276"/>
      <c r="W21" s="276"/>
      <c r="X21" s="275"/>
      <c r="Y21" s="274"/>
      <c r="Z21" s="276"/>
      <c r="AA21" s="276"/>
      <c r="AB21" s="275"/>
      <c r="AD21" s="337"/>
      <c r="AE21" s="329">
        <f>(COUNTIF($I$4:$I$59,AD19))+(COUNTIF($M$4:$M$59,AD19))+(COUNTIF($Q$4:$Q$59,AD19))+(COUNTIF($U$4:$U$59,AD19))+(COUNTIF($Y$4:$Y$59,AD19))</f>
        <v>0</v>
      </c>
      <c r="AF21" s="329">
        <f>(COUNTIF($J$4:$J$59,AD19))+(COUNTIF($N$4:$N$59,AD19))+(COUNTIF($R$4:$R$59,AD19))+(COUNTIF($V$4:$V$59,AD19)+(COUNTIF($Z$4:$Z$59,AD19)))</f>
        <v>0</v>
      </c>
      <c r="AG21" s="329">
        <f>(COUNTIF($K$4:$K$59,AD19))+(COUNTIF($O$4:$O$59,AD19))+(COUNTIF($S$4:$S$59,AD19))+(COUNTIF($W$4:$W$59,AD19)+(COUNTIF($AA$4:$AA$59,AD19)))</f>
        <v>0</v>
      </c>
      <c r="AH21" s="329">
        <f>(COUNTIF($L$4:$L$59,AD19))+(COUNTIF($P$4:$P$59,AD19))+(COUNTIF($T$4:$T$59,AD19)+(COUNTIF($X$4:$X$59,AD19))+(COUNTIF($AB$4:$AB$59,AD19)))</f>
        <v>0</v>
      </c>
      <c r="AI21" s="330">
        <f t="shared" si="5"/>
        <v>0</v>
      </c>
    </row>
    <row r="22" spans="1:35" ht="16" customHeight="1" x14ac:dyDescent="0.2">
      <c r="A22" s="314"/>
      <c r="B22" s="299"/>
      <c r="C22" s="299"/>
      <c r="D22" s="299"/>
      <c r="E22" s="299"/>
      <c r="F22" s="300"/>
      <c r="H22" s="286"/>
      <c r="I22" s="352"/>
      <c r="J22" s="353"/>
      <c r="K22" s="353"/>
      <c r="L22" s="354"/>
      <c r="M22" s="352"/>
      <c r="N22" s="353"/>
      <c r="O22" s="353"/>
      <c r="P22" s="354"/>
      <c r="Q22" s="352"/>
      <c r="R22" s="353"/>
      <c r="S22" s="353"/>
      <c r="T22" s="354"/>
      <c r="U22" s="352"/>
      <c r="V22" s="353"/>
      <c r="W22" s="353"/>
      <c r="X22" s="354"/>
      <c r="Y22" s="352"/>
      <c r="Z22" s="353"/>
      <c r="AA22" s="353"/>
      <c r="AB22" s="354"/>
      <c r="AD22" s="337"/>
      <c r="AE22" s="329"/>
      <c r="AF22" s="329"/>
      <c r="AG22" s="329"/>
      <c r="AH22" s="329"/>
      <c r="AI22" s="330"/>
    </row>
    <row r="23" spans="1:35" ht="16" customHeight="1" thickBot="1" x14ac:dyDescent="0.2">
      <c r="A23" s="320"/>
      <c r="B23" s="321"/>
      <c r="C23" s="321"/>
      <c r="D23" s="321"/>
      <c r="E23" s="321"/>
      <c r="F23" s="322"/>
      <c r="H23" s="287"/>
      <c r="I23" s="261"/>
      <c r="J23" s="262"/>
      <c r="K23" s="264" t="s">
        <v>180</v>
      </c>
      <c r="L23" s="263"/>
      <c r="M23" s="261"/>
      <c r="N23" s="262"/>
      <c r="O23" s="264" t="s">
        <v>180</v>
      </c>
      <c r="P23" s="263"/>
      <c r="Q23" s="261"/>
      <c r="R23" s="262"/>
      <c r="S23" s="264"/>
      <c r="T23" s="263"/>
      <c r="U23" s="261"/>
      <c r="V23" s="264"/>
      <c r="W23" s="264"/>
      <c r="X23" s="263"/>
      <c r="Y23" s="261"/>
      <c r="Z23" s="264"/>
      <c r="AA23" s="264"/>
      <c r="AB23" s="263"/>
      <c r="AD23" s="337"/>
      <c r="AE23" s="329">
        <f>(COUNTIF($I$4:$I$59,AD20))+(COUNTIF($M$4:$M$59,AD20))+(COUNTIF($Q$4:$Q$59,AD20))+(COUNTIF($U$4:$U$59,AD20))+(COUNTIF($Y$4:$Y$59,AD20))</f>
        <v>0</v>
      </c>
      <c r="AF23" s="329">
        <f>(COUNTIF($J$4:$J$59,AD20))+(COUNTIF($N$4:$N$59,AD20))+(COUNTIF($R$4:$R$59,AD20))+(COUNTIF($V$4:$V$59,AD20)+(COUNTIF($Z$4:$Z$59,AD20)))</f>
        <v>0</v>
      </c>
      <c r="AG23" s="329">
        <f>(COUNTIF($K$4:$K$59,AD20))+(COUNTIF($O$4:$O$59,AD20))+(COUNTIF($S$4:$S$59,AD20))+(COUNTIF($W$4:$W$59,AD20)+(COUNTIF($AA$4:$AA$59,AD20)))</f>
        <v>0</v>
      </c>
      <c r="AH23" s="329">
        <f>(COUNTIF($L$4:$L$59,AD20))+(COUNTIF($P$4:$P$59,AD20))+(COUNTIF($T$4:$T$59,AD20)+(COUNTIF($X$4:$X$59,AD20))+(COUNTIF($AB$4:$AB$59,AD20)))</f>
        <v>0</v>
      </c>
      <c r="AI23" s="331">
        <f t="shared" si="5"/>
        <v>0</v>
      </c>
    </row>
    <row r="24" spans="1:35" ht="16" customHeight="1" x14ac:dyDescent="0.15">
      <c r="A24" s="320"/>
      <c r="B24" s="321"/>
      <c r="C24" s="321"/>
      <c r="D24" s="321"/>
      <c r="E24" s="321"/>
      <c r="F24" s="322"/>
      <c r="H24" s="284"/>
      <c r="I24" s="277"/>
      <c r="J24" s="278"/>
      <c r="K24" s="278"/>
      <c r="L24" s="279"/>
      <c r="M24" s="277"/>
      <c r="N24" s="278"/>
      <c r="O24" s="278"/>
      <c r="P24" s="279"/>
      <c r="Q24" s="277"/>
      <c r="R24" s="278"/>
      <c r="S24" s="278"/>
      <c r="T24" s="279" t="s">
        <v>175</v>
      </c>
      <c r="U24" s="277"/>
      <c r="V24" s="278"/>
      <c r="W24" s="278"/>
      <c r="X24" s="279" t="s">
        <v>175</v>
      </c>
      <c r="Y24" s="277"/>
      <c r="Z24" s="278"/>
      <c r="AA24" s="278"/>
      <c r="AB24" s="279" t="s">
        <v>175</v>
      </c>
      <c r="AD24" s="337"/>
      <c r="AE24" s="329">
        <f>(COUNTIF($I$4:$I$59,AD21))+(COUNTIF($M$4:$M$59,AD21))+(COUNTIF($Q$4:$Q$59,AD21))+(COUNTIF($U$4:$U$59,AD21))+(COUNTIF($Y$4:$Y$59,AD21))</f>
        <v>0</v>
      </c>
      <c r="AF24" s="329">
        <f>(COUNTIF($J$4:$J$59,AD21))+(COUNTIF($N$4:$N$59,AD21))+(COUNTIF($R$4:$R$59,AD21))+(COUNTIF($V$4:$V$59,AD21)+(COUNTIF($Z$4:$Z$59,AD21)))</f>
        <v>0</v>
      </c>
      <c r="AG24" s="329">
        <f>(COUNTIF($K$4:$K$59,AD21))+(COUNTIF($O$4:$O$59,AD21))+(COUNTIF($S$4:$S$59,AD21))+(COUNTIF($W$4:$W$59,AD21)+(COUNTIF($AA$4:$AA$59,AD21)))</f>
        <v>0</v>
      </c>
      <c r="AH24" s="329">
        <f>(COUNTIF($L$4:$L$59,AD21))+(COUNTIF($P$4:$P$59,AD21))+(COUNTIF($T$4:$T$59,AD21)+(COUNTIF($X$4:$X$59,AD21))+(COUNTIF($AB$4:$AB$59,AD21)))</f>
        <v>0</v>
      </c>
      <c r="AI24" s="331">
        <f t="shared" si="5"/>
        <v>0</v>
      </c>
    </row>
    <row r="25" spans="1:35" ht="16" customHeight="1" x14ac:dyDescent="0.15">
      <c r="A25" s="320"/>
      <c r="B25" s="321"/>
      <c r="C25" s="321"/>
      <c r="D25" s="321"/>
      <c r="E25" s="321"/>
      <c r="F25" s="322"/>
      <c r="H25" s="286"/>
      <c r="I25" s="277"/>
      <c r="J25" s="278"/>
      <c r="K25" s="278"/>
      <c r="L25" s="279"/>
      <c r="M25" s="277"/>
      <c r="N25" s="278"/>
      <c r="O25" s="278"/>
      <c r="P25" s="279"/>
      <c r="Q25" s="277"/>
      <c r="R25" s="278"/>
      <c r="S25" s="278"/>
      <c r="T25" s="279"/>
      <c r="U25" s="277"/>
      <c r="V25" s="278"/>
      <c r="W25" s="278"/>
      <c r="X25" s="279"/>
      <c r="Y25" s="277"/>
      <c r="Z25" s="278"/>
      <c r="AA25" s="278"/>
      <c r="AB25" s="279"/>
      <c r="AD25" s="337"/>
      <c r="AE25" s="329">
        <f>(COUNTIF($I$4:$I$59,AD22))+(COUNTIF($M$4:$M$59,AD22))+(COUNTIF($Q$4:$Q$59,AD22))+(COUNTIF($U$4:$U$59,AD22))+(COUNTIF($Y$4:$Y$59,AD22))</f>
        <v>0</v>
      </c>
      <c r="AF25" s="329">
        <f>(COUNTIF($J$4:$J$59,AD22))+(COUNTIF($N$4:$N$59,AD22))+(COUNTIF($R$4:$R$59,AD22))+(COUNTIF($V$4:$V$59,AD22)+(COUNTIF($Z$4:$Z$59,AD22)))</f>
        <v>0</v>
      </c>
      <c r="AG25" s="329">
        <f>(COUNTIF($K$4:$K$59,AD22))+(COUNTIF($O$4:$O$59,AD22))+(COUNTIF($S$4:$S$59,AD22))+(COUNTIF($W$4:$W$59,AD22)+(COUNTIF($AA$4:$AA$59,AD22)))</f>
        <v>0</v>
      </c>
      <c r="AH25" s="329">
        <f>(COUNTIF($L$4:$L$59,AD22))+(COUNTIF($P$4:$P$59,AD22))+(COUNTIF($T$4:$T$59,AD22)+(COUNTIF($X$4:$X$59,AD22))+(COUNTIF($AB$4:$AB$59,AD22)))</f>
        <v>0</v>
      </c>
      <c r="AI25" s="330">
        <f t="shared" si="5"/>
        <v>0</v>
      </c>
    </row>
    <row r="26" spans="1:35" ht="16" customHeight="1" x14ac:dyDescent="0.2">
      <c r="A26" s="316"/>
      <c r="B26" s="301"/>
      <c r="C26" s="301"/>
      <c r="D26" s="301"/>
      <c r="E26" s="301"/>
      <c r="F26" s="302"/>
      <c r="H26" s="286"/>
      <c r="I26" s="352"/>
      <c r="J26" s="353"/>
      <c r="K26" s="353"/>
      <c r="L26" s="354"/>
      <c r="M26" s="352"/>
      <c r="N26" s="353"/>
      <c r="O26" s="353"/>
      <c r="P26" s="354"/>
      <c r="Q26" s="352"/>
      <c r="R26" s="353"/>
      <c r="S26" s="353"/>
      <c r="T26" s="354"/>
      <c r="U26" s="352"/>
      <c r="V26" s="353"/>
      <c r="W26" s="353"/>
      <c r="X26" s="354"/>
      <c r="Y26" s="352"/>
      <c r="Z26" s="353"/>
      <c r="AA26" s="353"/>
      <c r="AB26" s="354"/>
      <c r="AD26" s="337"/>
      <c r="AE26" s="329"/>
      <c r="AF26" s="329"/>
      <c r="AG26" s="329"/>
      <c r="AH26" s="329"/>
      <c r="AI26" s="330"/>
    </row>
    <row r="27" spans="1:35" ht="16" customHeight="1" thickBot="1" x14ac:dyDescent="0.2">
      <c r="A27" s="295" t="s">
        <v>32</v>
      </c>
      <c r="B27" s="296">
        <f>COUNTBLANK(B4:B26)-(COUNTBLANK(A4:A26))</f>
        <v>7</v>
      </c>
      <c r="C27" s="296">
        <f>COUNTBLANK(C4:C26)-(COUNTBLANK(A4:A26))</f>
        <v>9</v>
      </c>
      <c r="D27" s="296">
        <f>COUNTBLANK(D4:D26)-(COUNTBLANK(A4:A26))</f>
        <v>7</v>
      </c>
      <c r="E27" s="296">
        <f>COUNTBLANK(E4:E26)-(COUNTBLANK(A4:A26))</f>
        <v>9</v>
      </c>
      <c r="F27" s="296">
        <f>COUNTBLANK(F4:F26)-(COUNTBLANK(A4:A26))</f>
        <v>7</v>
      </c>
      <c r="H27" s="287"/>
      <c r="I27" s="265"/>
      <c r="J27" s="266"/>
      <c r="K27" s="266"/>
      <c r="L27" s="267"/>
      <c r="M27" s="265"/>
      <c r="N27" s="266"/>
      <c r="O27" s="266"/>
      <c r="P27" s="267"/>
      <c r="Q27" s="265"/>
      <c r="R27" s="266"/>
      <c r="S27" s="266"/>
      <c r="T27" s="267"/>
      <c r="U27" s="265"/>
      <c r="V27" s="266"/>
      <c r="W27" s="266"/>
      <c r="X27" s="267"/>
      <c r="Y27" s="265"/>
      <c r="Z27" s="266"/>
      <c r="AA27" s="266"/>
      <c r="AB27" s="267"/>
      <c r="AD27" s="338"/>
      <c r="AE27" s="332">
        <f t="shared" si="4"/>
        <v>0</v>
      </c>
      <c r="AF27" s="332">
        <f>(COUNTIF($J$4:$J$59,AD27))+(COUNTIF($N$4:$N$59,AD27))+(COUNTIF($R$4:$R$59,AD27))+(COUNTIF($V$4:$V$59,AD27)+(COUNTIF($Z$4:$Z$59,AD27)))</f>
        <v>0</v>
      </c>
      <c r="AG27" s="332">
        <f t="shared" si="2"/>
        <v>0</v>
      </c>
      <c r="AH27" s="332">
        <f t="shared" si="3"/>
        <v>0</v>
      </c>
      <c r="AI27" s="333">
        <f t="shared" si="5"/>
        <v>0</v>
      </c>
    </row>
    <row r="28" spans="1:35" ht="16" customHeight="1" x14ac:dyDescent="0.2">
      <c r="A28" s="347"/>
      <c r="B28" s="484">
        <f>SUM(B27:F27)</f>
        <v>39</v>
      </c>
      <c r="C28" s="484"/>
      <c r="D28" s="484"/>
      <c r="E28" s="484"/>
      <c r="F28" s="484"/>
      <c r="H28" s="284"/>
      <c r="I28" s="271"/>
      <c r="J28" s="272"/>
      <c r="K28" s="272"/>
      <c r="L28" s="273"/>
      <c r="M28" s="271"/>
      <c r="N28" s="272"/>
      <c r="O28" s="272"/>
      <c r="P28" s="273"/>
      <c r="Q28" s="271"/>
      <c r="R28" s="272"/>
      <c r="S28" s="272"/>
      <c r="T28" s="273"/>
      <c r="U28" s="271"/>
      <c r="V28" s="272"/>
      <c r="W28" s="272"/>
      <c r="X28" s="273"/>
      <c r="Y28" s="271"/>
      <c r="Z28" s="272"/>
      <c r="AA28" s="272"/>
      <c r="AB28" s="273"/>
      <c r="AD28" s="31"/>
      <c r="AE28" s="334">
        <f>SUM(AE4:AE27)</f>
        <v>3</v>
      </c>
      <c r="AF28" s="334">
        <f t="shared" ref="AF28:AH28" si="6">SUM(AF4:AF27)</f>
        <v>2</v>
      </c>
      <c r="AG28" s="334">
        <f t="shared" si="6"/>
        <v>10</v>
      </c>
      <c r="AH28" s="334">
        <f t="shared" si="6"/>
        <v>11</v>
      </c>
      <c r="AI28" s="334">
        <f>SUM(AE28:AH28)</f>
        <v>26</v>
      </c>
    </row>
    <row r="29" spans="1:35" ht="16" customHeight="1" x14ac:dyDescent="0.2">
      <c r="A29" s="31"/>
      <c r="B29" s="106"/>
      <c r="C29" s="106"/>
      <c r="D29" s="106"/>
      <c r="E29" s="106"/>
      <c r="F29" s="106"/>
      <c r="H29" s="288"/>
      <c r="I29" s="274"/>
      <c r="J29" s="276"/>
      <c r="K29" s="276"/>
      <c r="L29" s="275"/>
      <c r="M29" s="280"/>
      <c r="N29" s="276"/>
      <c r="O29" s="276"/>
      <c r="P29" s="275"/>
      <c r="Q29" s="274"/>
      <c r="R29" s="276"/>
      <c r="S29" s="276"/>
      <c r="T29" s="275"/>
      <c r="U29" s="274"/>
      <c r="V29" s="276"/>
      <c r="W29" s="276"/>
      <c r="X29" s="275"/>
      <c r="Y29" s="274"/>
      <c r="Z29" s="276"/>
      <c r="AA29" s="276"/>
      <c r="AB29" s="275"/>
      <c r="AD29" s="31"/>
      <c r="AE29" s="335"/>
      <c r="AF29" s="335"/>
      <c r="AG29" s="335"/>
      <c r="AH29" s="335">
        <f>+SUM(AE28:AH28)</f>
        <v>26</v>
      </c>
      <c r="AI29" s="335"/>
    </row>
    <row r="30" spans="1:35" ht="16" customHeight="1" x14ac:dyDescent="0.2">
      <c r="A30" s="31"/>
      <c r="B30" s="106"/>
      <c r="C30" s="106"/>
      <c r="D30" s="106"/>
      <c r="E30" s="106"/>
      <c r="F30" s="106"/>
      <c r="H30" s="288"/>
      <c r="I30" s="352"/>
      <c r="J30" s="353"/>
      <c r="K30" s="353"/>
      <c r="L30" s="354"/>
      <c r="M30" s="355"/>
      <c r="N30" s="353"/>
      <c r="O30" s="353"/>
      <c r="P30" s="354"/>
      <c r="Q30" s="352"/>
      <c r="R30" s="353"/>
      <c r="S30" s="353"/>
      <c r="T30" s="354"/>
      <c r="U30" s="352"/>
      <c r="V30" s="353"/>
      <c r="W30" s="353"/>
      <c r="X30" s="354"/>
      <c r="Y30" s="352"/>
      <c r="Z30" s="353"/>
      <c r="AA30" s="353"/>
      <c r="AB30" s="354"/>
      <c r="AD30" s="31"/>
      <c r="AE30" s="31"/>
      <c r="AF30" s="31"/>
      <c r="AG30" s="31"/>
      <c r="AH30" s="31"/>
      <c r="AI30" s="31"/>
    </row>
    <row r="31" spans="1:35" ht="16" customHeight="1" thickBot="1" x14ac:dyDescent="0.25">
      <c r="A31" s="317"/>
      <c r="B31" s="303"/>
      <c r="C31" s="303"/>
      <c r="D31" s="303"/>
      <c r="E31" s="303"/>
      <c r="F31" s="304"/>
      <c r="H31" s="287"/>
      <c r="I31" s="261"/>
      <c r="J31" s="262"/>
      <c r="K31" s="264"/>
      <c r="L31" s="263"/>
      <c r="M31" s="268"/>
      <c r="N31" s="266"/>
      <c r="O31" s="269"/>
      <c r="P31" s="267"/>
      <c r="Q31" s="261"/>
      <c r="R31" s="262"/>
      <c r="S31" s="264"/>
      <c r="T31" s="263"/>
      <c r="U31" s="261"/>
      <c r="V31" s="262"/>
      <c r="W31" s="264"/>
      <c r="X31" s="263"/>
      <c r="Y31" s="261"/>
      <c r="Z31" s="262"/>
      <c r="AA31" s="264"/>
      <c r="AB31" s="263"/>
    </row>
    <row r="32" spans="1:35" ht="16" customHeight="1" x14ac:dyDescent="0.2">
      <c r="A32" s="318"/>
      <c r="B32" s="305"/>
      <c r="C32" s="305"/>
      <c r="D32" s="305"/>
      <c r="E32" s="305"/>
      <c r="F32" s="306"/>
      <c r="H32" s="284"/>
      <c r="I32" s="277"/>
      <c r="J32" s="278"/>
      <c r="K32" s="278"/>
      <c r="L32" s="279"/>
      <c r="M32" s="281"/>
      <c r="N32" s="282"/>
      <c r="O32" s="282"/>
      <c r="P32" s="283"/>
      <c r="Q32" s="277"/>
      <c r="R32" s="278"/>
      <c r="S32" s="278"/>
      <c r="T32" s="279"/>
      <c r="U32" s="277"/>
      <c r="V32" s="278"/>
      <c r="W32" s="278"/>
      <c r="X32" s="279"/>
      <c r="Y32" s="277"/>
      <c r="Z32" s="278"/>
      <c r="AA32" s="278"/>
      <c r="AB32" s="279"/>
      <c r="AD32" s="363" t="s">
        <v>178</v>
      </c>
      <c r="AE32" s="364">
        <f t="shared" ref="AE32:AE38" si="7">(COUNTIF($I$4:$I$59,AD32))+(COUNTIF($M$4:$M$59,AD32))+(COUNTIF($Q$4:$Q$59,AD32))+(COUNTIF($U$4:$U$59,AD32))+(COUNTIF($Y$4:$Y$59,AD32))</f>
        <v>4</v>
      </c>
      <c r="AF32" s="365">
        <f>(COUNTIF($K$4:$K$59,AD32))+(COUNTIF($O$4:$O$59,AD32))+(COUNTIF($S$4:$S$59,AD32))+(COUNTIF($W$4:$W$59,AD32))+(COUNTIF($AA$4:$AA$59,AD32))</f>
        <v>0</v>
      </c>
    </row>
    <row r="33" spans="1:36" ht="16" customHeight="1" x14ac:dyDescent="0.2">
      <c r="A33" s="318"/>
      <c r="B33" s="307"/>
      <c r="C33" s="307"/>
      <c r="D33" s="307"/>
      <c r="E33" s="307"/>
      <c r="F33" s="308"/>
      <c r="H33" s="286"/>
      <c r="I33" s="277"/>
      <c r="J33" s="276"/>
      <c r="K33" s="278"/>
      <c r="L33" s="279"/>
      <c r="M33" s="277"/>
      <c r="N33" s="278"/>
      <c r="O33" s="278"/>
      <c r="P33" s="279"/>
      <c r="Q33" s="277"/>
      <c r="R33" s="278"/>
      <c r="S33" s="278"/>
      <c r="T33" s="279"/>
      <c r="U33" s="277"/>
      <c r="V33" s="278"/>
      <c r="W33" s="278"/>
      <c r="X33" s="279"/>
      <c r="Y33" s="277"/>
      <c r="Z33" s="278"/>
      <c r="AA33" s="278"/>
      <c r="AB33" s="279"/>
      <c r="AD33" s="366" t="s">
        <v>179</v>
      </c>
      <c r="AE33" s="367">
        <f t="shared" si="7"/>
        <v>4</v>
      </c>
      <c r="AF33" s="368">
        <f t="shared" ref="AF33:AF38" si="8">(COUNTIF($K$4:$K$59,AD33))+(COUNTIF($O$4:$O$59,AD33))+(COUNTIF($S$4:$S$59,AD33))+(COUNTIF($W$4:$W$59,AD33))+(COUNTIF($AA$4:$AA$59,AD33))</f>
        <v>0</v>
      </c>
    </row>
    <row r="34" spans="1:36" ht="16" customHeight="1" x14ac:dyDescent="0.2">
      <c r="A34" s="318"/>
      <c r="B34" s="307"/>
      <c r="C34" s="307"/>
      <c r="D34" s="307"/>
      <c r="E34" s="307"/>
      <c r="F34" s="308"/>
      <c r="H34" s="286"/>
      <c r="I34" s="352"/>
      <c r="J34" s="353"/>
      <c r="K34" s="353"/>
      <c r="L34" s="354"/>
      <c r="M34" s="352"/>
      <c r="N34" s="353"/>
      <c r="O34" s="353"/>
      <c r="P34" s="354"/>
      <c r="Q34" s="352"/>
      <c r="R34" s="353"/>
      <c r="S34" s="353"/>
      <c r="T34" s="354"/>
      <c r="U34" s="352"/>
      <c r="V34" s="353"/>
      <c r="W34" s="353"/>
      <c r="X34" s="354"/>
      <c r="Y34" s="352"/>
      <c r="Z34" s="353"/>
      <c r="AA34" s="353"/>
      <c r="AB34" s="354"/>
      <c r="AD34" s="366" t="s">
        <v>180</v>
      </c>
      <c r="AE34" s="367">
        <f t="shared" si="7"/>
        <v>0</v>
      </c>
      <c r="AF34" s="368">
        <f t="shared" si="8"/>
        <v>2</v>
      </c>
    </row>
    <row r="35" spans="1:36" ht="16" customHeight="1" thickBot="1" x14ac:dyDescent="0.25">
      <c r="A35" s="318"/>
      <c r="B35" s="305"/>
      <c r="C35" s="305"/>
      <c r="D35" s="309"/>
      <c r="E35" s="305"/>
      <c r="F35" s="310"/>
      <c r="H35" s="289"/>
      <c r="I35" s="265"/>
      <c r="J35" s="262"/>
      <c r="K35" s="266"/>
      <c r="L35" s="267"/>
      <c r="M35" s="268"/>
      <c r="N35" s="266"/>
      <c r="O35" s="266"/>
      <c r="P35" s="267"/>
      <c r="Q35" s="265"/>
      <c r="R35" s="266"/>
      <c r="S35" s="266"/>
      <c r="T35" s="267"/>
      <c r="U35" s="265"/>
      <c r="V35" s="266"/>
      <c r="W35" s="266"/>
      <c r="X35" s="267"/>
      <c r="Y35" s="265"/>
      <c r="Z35" s="266"/>
      <c r="AA35" s="266"/>
      <c r="AB35" s="267"/>
      <c r="AD35" s="366"/>
      <c r="AE35" s="367">
        <f t="shared" si="7"/>
        <v>0</v>
      </c>
      <c r="AF35" s="368">
        <f t="shared" si="8"/>
        <v>0</v>
      </c>
    </row>
    <row r="36" spans="1:36" ht="16" customHeight="1" x14ac:dyDescent="0.2">
      <c r="A36" s="318"/>
      <c r="B36" s="305"/>
      <c r="C36" s="305"/>
      <c r="D36" s="305"/>
      <c r="E36" s="305"/>
      <c r="F36" s="310"/>
      <c r="H36" s="284"/>
      <c r="I36" s="271"/>
      <c r="J36" s="272"/>
      <c r="K36" s="272"/>
      <c r="L36" s="273"/>
      <c r="M36" s="271"/>
      <c r="N36" s="272"/>
      <c r="O36" s="272"/>
      <c r="P36" s="273"/>
      <c r="Q36" s="271"/>
      <c r="R36" s="272"/>
      <c r="S36" s="272"/>
      <c r="T36" s="273"/>
      <c r="U36" s="271"/>
      <c r="V36" s="272"/>
      <c r="W36" s="272"/>
      <c r="X36" s="273"/>
      <c r="Y36" s="271"/>
      <c r="Z36" s="272"/>
      <c r="AA36" s="272"/>
      <c r="AB36" s="273"/>
      <c r="AD36" s="366"/>
      <c r="AE36" s="367">
        <f t="shared" si="7"/>
        <v>0</v>
      </c>
      <c r="AF36" s="368">
        <f t="shared" si="8"/>
        <v>0</v>
      </c>
      <c r="AJ36" s="37"/>
    </row>
    <row r="37" spans="1:36" ht="16" customHeight="1" x14ac:dyDescent="0.2">
      <c r="A37" s="318"/>
      <c r="B37" s="305"/>
      <c r="C37" s="305"/>
      <c r="D37" s="305"/>
      <c r="E37" s="305"/>
      <c r="F37" s="306"/>
      <c r="H37" s="286"/>
      <c r="I37" s="274"/>
      <c r="J37" s="276"/>
      <c r="K37" s="276"/>
      <c r="L37" s="275"/>
      <c r="M37" s="274"/>
      <c r="N37" s="276"/>
      <c r="O37" s="276"/>
      <c r="P37" s="275"/>
      <c r="Q37" s="274"/>
      <c r="R37" s="276"/>
      <c r="S37" s="276"/>
      <c r="T37" s="275"/>
      <c r="U37" s="274"/>
      <c r="V37" s="276"/>
      <c r="W37" s="276"/>
      <c r="X37" s="275"/>
      <c r="Y37" s="274"/>
      <c r="Z37" s="276"/>
      <c r="AA37" s="276"/>
      <c r="AB37" s="275"/>
      <c r="AD37" s="366"/>
      <c r="AE37" s="367">
        <f t="shared" si="7"/>
        <v>0</v>
      </c>
      <c r="AF37" s="368">
        <f t="shared" si="8"/>
        <v>0</v>
      </c>
      <c r="AJ37" s="37"/>
    </row>
    <row r="38" spans="1:36" ht="16" customHeight="1" x14ac:dyDescent="0.2">
      <c r="A38" s="318"/>
      <c r="B38" s="305"/>
      <c r="C38" s="305"/>
      <c r="D38" s="305"/>
      <c r="E38" s="305"/>
      <c r="F38" s="306"/>
      <c r="H38" s="286"/>
      <c r="I38" s="352"/>
      <c r="J38" s="353"/>
      <c r="K38" s="353"/>
      <c r="L38" s="354"/>
      <c r="M38" s="352"/>
      <c r="N38" s="353"/>
      <c r="O38" s="353"/>
      <c r="P38" s="354"/>
      <c r="Q38" s="352"/>
      <c r="R38" s="353"/>
      <c r="S38" s="353"/>
      <c r="T38" s="354"/>
      <c r="U38" s="352"/>
      <c r="V38" s="353"/>
      <c r="W38" s="353"/>
      <c r="X38" s="354"/>
      <c r="Y38" s="352"/>
      <c r="Z38" s="353"/>
      <c r="AA38" s="353"/>
      <c r="AB38" s="354"/>
      <c r="AD38" s="369"/>
      <c r="AE38" s="370">
        <f t="shared" si="7"/>
        <v>0</v>
      </c>
      <c r="AF38" s="371">
        <f t="shared" si="8"/>
        <v>0</v>
      </c>
      <c r="AJ38" s="37"/>
    </row>
    <row r="39" spans="1:36" ht="16" customHeight="1" thickBot="1" x14ac:dyDescent="0.25">
      <c r="A39" s="318"/>
      <c r="B39" s="305"/>
      <c r="C39" s="305"/>
      <c r="D39" s="305"/>
      <c r="E39" s="305"/>
      <c r="F39" s="310"/>
      <c r="H39" s="290"/>
      <c r="I39" s="261"/>
      <c r="J39" s="262"/>
      <c r="K39" s="264"/>
      <c r="L39" s="263"/>
      <c r="M39" s="261"/>
      <c r="N39" s="262"/>
      <c r="O39" s="264"/>
      <c r="P39" s="263"/>
      <c r="Q39" s="261"/>
      <c r="R39" s="262"/>
      <c r="S39" s="264"/>
      <c r="T39" s="263"/>
      <c r="U39" s="261"/>
      <c r="V39" s="262"/>
      <c r="W39" s="264"/>
      <c r="X39" s="263"/>
      <c r="Y39" s="261"/>
      <c r="Z39" s="262"/>
      <c r="AA39" s="264"/>
      <c r="AB39" s="263"/>
      <c r="AD39" t="s">
        <v>98</v>
      </c>
      <c r="AE39" s="351">
        <f>SUM(AE32:AE36)</f>
        <v>8</v>
      </c>
      <c r="AF39" s="351">
        <f>(SUM(AF32:AF36))</f>
        <v>2</v>
      </c>
      <c r="AJ39" s="37"/>
    </row>
    <row r="40" spans="1:36" ht="16" customHeight="1" x14ac:dyDescent="0.2">
      <c r="A40" s="318"/>
      <c r="B40" s="305"/>
      <c r="C40" s="305"/>
      <c r="D40" s="309"/>
      <c r="E40" s="305"/>
      <c r="F40" s="306"/>
      <c r="H40" s="284"/>
      <c r="I40" s="271"/>
      <c r="J40" s="272"/>
      <c r="K40" s="272"/>
      <c r="L40" s="273"/>
      <c r="M40" s="271"/>
      <c r="N40" s="272"/>
      <c r="O40" s="272"/>
      <c r="P40" s="273"/>
      <c r="Q40" s="271"/>
      <c r="R40" s="272"/>
      <c r="S40" s="272"/>
      <c r="T40" s="273"/>
      <c r="U40" s="271"/>
      <c r="V40" s="272"/>
      <c r="W40" s="272"/>
      <c r="X40" s="273"/>
      <c r="Y40" s="271"/>
      <c r="Z40" s="272"/>
      <c r="AA40" s="272"/>
      <c r="AB40" s="273"/>
      <c r="AJ40" s="37"/>
    </row>
    <row r="41" spans="1:36" ht="16" customHeight="1" x14ac:dyDescent="0.2">
      <c r="A41" s="319"/>
      <c r="B41" s="311"/>
      <c r="C41" s="311"/>
      <c r="D41" s="311"/>
      <c r="E41" s="311"/>
      <c r="F41" s="312"/>
      <c r="H41" s="286"/>
      <c r="I41" s="274"/>
      <c r="J41" s="276"/>
      <c r="K41" s="276"/>
      <c r="L41" s="275"/>
      <c r="M41" s="274"/>
      <c r="N41" s="276"/>
      <c r="O41" s="276"/>
      <c r="P41" s="275"/>
      <c r="Q41" s="274"/>
      <c r="R41" s="276"/>
      <c r="S41" s="276"/>
      <c r="T41" s="275"/>
      <c r="U41" s="274"/>
      <c r="V41" s="276"/>
      <c r="W41" s="276"/>
      <c r="X41" s="275"/>
      <c r="Y41" s="274"/>
      <c r="Z41" s="276"/>
      <c r="AA41" s="276"/>
      <c r="AB41" s="275"/>
      <c r="AJ41" s="37"/>
    </row>
    <row r="42" spans="1:36" ht="16" customHeight="1" x14ac:dyDescent="0.2">
      <c r="A42" s="112"/>
      <c r="B42" s="10"/>
      <c r="C42" s="10"/>
      <c r="D42" s="11"/>
      <c r="E42" s="11"/>
      <c r="F42" s="11"/>
      <c r="H42" s="286"/>
      <c r="I42" s="352"/>
      <c r="J42" s="353"/>
      <c r="K42" s="353"/>
      <c r="L42" s="354"/>
      <c r="M42" s="352"/>
      <c r="N42" s="353"/>
      <c r="O42" s="353"/>
      <c r="P42" s="354"/>
      <c r="Q42" s="352"/>
      <c r="R42" s="353"/>
      <c r="S42" s="353"/>
      <c r="T42" s="354"/>
      <c r="U42" s="352"/>
      <c r="V42" s="353"/>
      <c r="W42" s="353"/>
      <c r="X42" s="354"/>
      <c r="Y42" s="352"/>
      <c r="Z42" s="353"/>
      <c r="AA42" s="353"/>
      <c r="AB42" s="354"/>
      <c r="AJ42" s="37"/>
    </row>
    <row r="43" spans="1:36" ht="16" customHeight="1" thickBot="1" x14ac:dyDescent="0.2">
      <c r="A43" s="350">
        <f>SUM(B43:F43)</f>
        <v>9</v>
      </c>
      <c r="B43" s="348">
        <f>$I$60+($J$60/2)</f>
        <v>2.5</v>
      </c>
      <c r="C43" s="349">
        <f>$M$60+($N$60/2)</f>
        <v>2.5</v>
      </c>
      <c r="D43" s="349">
        <f>$Q$60+($R$60/2)</f>
        <v>2</v>
      </c>
      <c r="E43" s="349">
        <f>$U$60+($V$60/2)</f>
        <v>1</v>
      </c>
      <c r="F43" s="349">
        <f>$Y$60+($Z$60/2)</f>
        <v>1</v>
      </c>
      <c r="H43" s="287"/>
      <c r="I43" s="261"/>
      <c r="J43" s="262"/>
      <c r="K43" s="264"/>
      <c r="L43" s="263"/>
      <c r="M43" s="261"/>
      <c r="N43" s="262"/>
      <c r="O43" s="264"/>
      <c r="P43" s="263"/>
      <c r="Q43" s="261"/>
      <c r="R43" s="262"/>
      <c r="S43" s="264"/>
      <c r="T43" s="263"/>
      <c r="U43" s="261"/>
      <c r="V43" s="262"/>
      <c r="W43" s="264"/>
      <c r="X43" s="263"/>
      <c r="Y43" s="261"/>
      <c r="Z43" s="262"/>
      <c r="AA43" s="264"/>
      <c r="AB43" s="263"/>
      <c r="AJ43" s="37"/>
    </row>
    <row r="44" spans="1:36" ht="16" customHeight="1" x14ac:dyDescent="0.15">
      <c r="A44" s="9"/>
      <c r="B44" s="58"/>
      <c r="C44" s="113"/>
      <c r="D44" s="113"/>
      <c r="E44" s="113"/>
      <c r="F44" s="113"/>
      <c r="H44" s="284"/>
      <c r="I44" s="271"/>
      <c r="J44" s="272"/>
      <c r="K44" s="272"/>
      <c r="L44" s="273"/>
      <c r="M44" s="271"/>
      <c r="N44" s="272"/>
      <c r="O44" s="272"/>
      <c r="P44" s="273"/>
      <c r="Q44" s="271"/>
      <c r="R44" s="272"/>
      <c r="S44" s="272"/>
      <c r="T44" s="273"/>
      <c r="U44" s="271"/>
      <c r="V44" s="272"/>
      <c r="W44" s="272"/>
      <c r="X44" s="273"/>
      <c r="Y44" s="271"/>
      <c r="Z44" s="272"/>
      <c r="AA44" s="272"/>
      <c r="AB44" s="273"/>
    </row>
    <row r="45" spans="1:36" ht="16" customHeight="1" x14ac:dyDescent="0.15">
      <c r="A45" s="9"/>
      <c r="B45" s="10"/>
      <c r="C45" s="11"/>
      <c r="D45" s="11"/>
      <c r="E45" s="11"/>
      <c r="F45" s="11"/>
      <c r="H45" s="286"/>
      <c r="I45" s="274"/>
      <c r="J45" s="276"/>
      <c r="K45" s="276"/>
      <c r="L45" s="275"/>
      <c r="M45" s="274"/>
      <c r="N45" s="276"/>
      <c r="O45" s="276"/>
      <c r="P45" s="275"/>
      <c r="Q45" s="274"/>
      <c r="R45" s="276"/>
      <c r="S45" s="276"/>
      <c r="T45" s="275"/>
      <c r="U45" s="274"/>
      <c r="V45" s="276"/>
      <c r="W45" s="276"/>
      <c r="X45" s="275"/>
      <c r="Y45" s="274"/>
      <c r="Z45" s="276"/>
      <c r="AA45" s="276"/>
      <c r="AB45" s="275"/>
    </row>
    <row r="46" spans="1:36" ht="16" customHeight="1" x14ac:dyDescent="0.15">
      <c r="A46" s="13"/>
      <c r="H46" s="286"/>
      <c r="I46" s="356"/>
      <c r="J46" s="357"/>
      <c r="K46" s="357"/>
      <c r="L46" s="358"/>
      <c r="M46" s="356"/>
      <c r="N46" s="357"/>
      <c r="O46" s="357"/>
      <c r="P46" s="358"/>
      <c r="Q46" s="356"/>
      <c r="R46" s="357"/>
      <c r="S46" s="357"/>
      <c r="T46" s="358"/>
      <c r="U46" s="356"/>
      <c r="V46" s="357"/>
      <c r="W46" s="357"/>
      <c r="X46" s="358"/>
      <c r="Y46" s="356"/>
      <c r="Z46" s="357"/>
      <c r="AA46" s="357"/>
      <c r="AB46" s="358"/>
      <c r="AD46" s="487"/>
      <c r="AE46" s="487"/>
      <c r="AF46" s="253"/>
      <c r="AG46" s="253"/>
      <c r="AH46" s="30"/>
      <c r="AI46" s="30"/>
    </row>
    <row r="47" spans="1:36" ht="16" customHeight="1" x14ac:dyDescent="0.15">
      <c r="A47" s="13"/>
      <c r="H47" s="286"/>
      <c r="I47" s="105"/>
      <c r="J47" s="103"/>
      <c r="K47" s="103"/>
      <c r="L47" s="104"/>
      <c r="M47" s="105"/>
      <c r="N47" s="103"/>
      <c r="O47" s="103"/>
      <c r="P47" s="104"/>
      <c r="Q47" s="105"/>
      <c r="R47" s="103"/>
      <c r="S47" s="103"/>
      <c r="T47" s="104"/>
      <c r="U47" s="105"/>
      <c r="V47" s="103"/>
      <c r="W47" s="103"/>
      <c r="X47" s="104"/>
      <c r="Y47" s="105"/>
      <c r="Z47" s="103"/>
      <c r="AA47" s="103"/>
      <c r="AB47" s="104"/>
      <c r="AD47" s="487"/>
      <c r="AE47" s="487"/>
      <c r="AF47" s="253"/>
      <c r="AG47" s="253"/>
      <c r="AH47" s="30"/>
      <c r="AI47" s="30"/>
    </row>
    <row r="48" spans="1:36" ht="16" customHeight="1" thickBot="1" x14ac:dyDescent="0.2">
      <c r="A48" s="13"/>
      <c r="H48" s="287"/>
      <c r="I48" s="261"/>
      <c r="J48" s="262"/>
      <c r="K48" s="264"/>
      <c r="L48" s="263"/>
      <c r="M48" s="261"/>
      <c r="N48" s="262"/>
      <c r="O48" s="264"/>
      <c r="P48" s="263"/>
      <c r="Q48" s="261"/>
      <c r="R48" s="262"/>
      <c r="S48" s="264"/>
      <c r="T48" s="263"/>
      <c r="U48" s="261"/>
      <c r="V48" s="262"/>
      <c r="W48" s="264"/>
      <c r="X48" s="263"/>
      <c r="Y48" s="261"/>
      <c r="Z48" s="262"/>
      <c r="AA48" s="264"/>
      <c r="AB48" s="263"/>
      <c r="AD48" s="487"/>
      <c r="AE48" s="487"/>
      <c r="AF48" s="253"/>
      <c r="AG48" s="253"/>
      <c r="AH48" s="30"/>
      <c r="AI48" s="30"/>
    </row>
    <row r="49" spans="1:35" ht="16" customHeight="1" x14ac:dyDescent="0.15">
      <c r="A49" s="13"/>
      <c r="H49" s="284"/>
      <c r="I49" s="271"/>
      <c r="J49" s="272"/>
      <c r="K49" s="272"/>
      <c r="L49" s="273"/>
      <c r="M49" s="271"/>
      <c r="N49" s="272"/>
      <c r="O49" s="272"/>
      <c r="P49" s="273"/>
      <c r="Q49" s="271"/>
      <c r="R49" s="272"/>
      <c r="S49" s="272"/>
      <c r="T49" s="273"/>
      <c r="U49" s="271"/>
      <c r="V49" s="272"/>
      <c r="W49" s="272"/>
      <c r="X49" s="273"/>
      <c r="Y49" s="271"/>
      <c r="Z49" s="272"/>
      <c r="AA49" s="272"/>
      <c r="AB49" s="273"/>
      <c r="AD49" s="487"/>
      <c r="AE49" s="487"/>
      <c r="AF49" s="253"/>
      <c r="AG49" s="253"/>
      <c r="AH49" s="30"/>
      <c r="AI49" s="30"/>
    </row>
    <row r="50" spans="1:35" ht="16" customHeight="1" x14ac:dyDescent="0.15">
      <c r="H50" s="286"/>
      <c r="I50" s="274"/>
      <c r="J50" s="276"/>
      <c r="K50" s="276"/>
      <c r="L50" s="275"/>
      <c r="M50" s="274"/>
      <c r="N50" s="276"/>
      <c r="O50" s="276"/>
      <c r="P50" s="275"/>
      <c r="Q50" s="274"/>
      <c r="R50" s="276"/>
      <c r="S50" s="276"/>
      <c r="T50" s="275"/>
      <c r="U50" s="274"/>
      <c r="V50" s="276"/>
      <c r="W50" s="276"/>
      <c r="X50" s="275"/>
      <c r="Y50" s="274"/>
      <c r="Z50" s="276"/>
      <c r="AA50" s="276"/>
      <c r="AB50" s="275"/>
      <c r="AD50" s="487"/>
      <c r="AE50" s="487"/>
      <c r="AF50" s="253"/>
      <c r="AG50" s="253"/>
      <c r="AH50" s="30"/>
      <c r="AI50" s="30"/>
    </row>
    <row r="51" spans="1:35" ht="16" customHeight="1" x14ac:dyDescent="0.15">
      <c r="H51" s="286"/>
      <c r="I51" s="352"/>
      <c r="J51" s="353"/>
      <c r="K51" s="353"/>
      <c r="L51" s="354"/>
      <c r="M51" s="352"/>
      <c r="N51" s="353"/>
      <c r="O51" s="353"/>
      <c r="P51" s="354"/>
      <c r="Q51" s="352"/>
      <c r="R51" s="353"/>
      <c r="S51" s="353"/>
      <c r="T51" s="354"/>
      <c r="U51" s="352"/>
      <c r="V51" s="353"/>
      <c r="W51" s="353"/>
      <c r="X51" s="354"/>
      <c r="Y51" s="352"/>
      <c r="Z51" s="353"/>
      <c r="AA51" s="353"/>
      <c r="AB51" s="354"/>
      <c r="AD51" s="487"/>
      <c r="AE51" s="487"/>
      <c r="AF51" s="253"/>
      <c r="AG51" s="253"/>
      <c r="AH51" s="30"/>
      <c r="AI51" s="30"/>
    </row>
    <row r="52" spans="1:35" ht="16" customHeight="1" thickBot="1" x14ac:dyDescent="0.2">
      <c r="H52" s="287"/>
      <c r="I52" s="261"/>
      <c r="J52" s="262"/>
      <c r="K52" s="264"/>
      <c r="L52" s="263"/>
      <c r="M52" s="261"/>
      <c r="N52" s="262"/>
      <c r="O52" s="264"/>
      <c r="P52" s="263"/>
      <c r="Q52" s="261"/>
      <c r="R52" s="262"/>
      <c r="S52" s="262"/>
      <c r="T52" s="263"/>
      <c r="U52" s="270"/>
      <c r="V52" s="262"/>
      <c r="W52" s="262"/>
      <c r="X52" s="263"/>
      <c r="Y52" s="261"/>
      <c r="Z52" s="262"/>
      <c r="AA52" s="262"/>
      <c r="AB52" s="263"/>
      <c r="AD52" s="487"/>
      <c r="AE52" s="487"/>
      <c r="AF52" s="253"/>
      <c r="AG52" s="253"/>
      <c r="AH52" s="30"/>
      <c r="AI52" s="30"/>
    </row>
    <row r="53" spans="1:35" ht="16" customHeight="1" x14ac:dyDescent="0.15">
      <c r="H53" s="288"/>
      <c r="I53" s="277"/>
      <c r="J53" s="278"/>
      <c r="K53" s="278"/>
      <c r="L53" s="279"/>
      <c r="M53" s="277"/>
      <c r="N53" s="278"/>
      <c r="O53" s="278"/>
      <c r="P53" s="279"/>
      <c r="Q53" s="277"/>
      <c r="R53" s="278"/>
      <c r="S53" s="278"/>
      <c r="T53" s="279"/>
      <c r="U53" s="277"/>
      <c r="V53" s="278"/>
      <c r="W53" s="278"/>
      <c r="X53" s="279"/>
      <c r="Y53" s="277"/>
      <c r="Z53" s="278"/>
      <c r="AA53" s="278"/>
      <c r="AB53" s="279"/>
      <c r="AD53" s="30"/>
      <c r="AE53" s="30"/>
      <c r="AF53" s="52"/>
      <c r="AG53" s="30"/>
      <c r="AH53" s="30"/>
      <c r="AI53" s="30"/>
    </row>
    <row r="54" spans="1:35" ht="16" customHeight="1" x14ac:dyDescent="0.15">
      <c r="H54" s="286"/>
      <c r="I54" s="277"/>
      <c r="J54" s="278"/>
      <c r="K54" s="278"/>
      <c r="L54" s="279"/>
      <c r="M54" s="277"/>
      <c r="N54" s="278"/>
      <c r="O54" s="278"/>
      <c r="P54" s="279"/>
      <c r="Q54" s="277"/>
      <c r="R54" s="278"/>
      <c r="S54" s="278"/>
      <c r="T54" s="279"/>
      <c r="U54" s="277"/>
      <c r="V54" s="278"/>
      <c r="W54" s="278"/>
      <c r="X54" s="279"/>
      <c r="Y54" s="277"/>
      <c r="Z54" s="278"/>
      <c r="AA54" s="278"/>
      <c r="AB54" s="279"/>
    </row>
    <row r="55" spans="1:35" ht="16" customHeight="1" x14ac:dyDescent="0.15">
      <c r="H55" s="286"/>
      <c r="I55" s="352"/>
      <c r="J55" s="353"/>
      <c r="K55" s="353"/>
      <c r="L55" s="354"/>
      <c r="M55" s="352"/>
      <c r="N55" s="353"/>
      <c r="O55" s="353"/>
      <c r="P55" s="354"/>
      <c r="Q55" s="352"/>
      <c r="R55" s="353"/>
      <c r="S55" s="353"/>
      <c r="T55" s="354"/>
      <c r="U55" s="352"/>
      <c r="V55" s="353"/>
      <c r="W55" s="353"/>
      <c r="X55" s="354"/>
      <c r="Y55" s="352"/>
      <c r="Z55" s="353"/>
      <c r="AA55" s="353"/>
      <c r="AB55" s="354"/>
    </row>
    <row r="56" spans="1:35" ht="16" customHeight="1" thickBot="1" x14ac:dyDescent="0.2">
      <c r="H56" s="291"/>
      <c r="I56" s="265"/>
      <c r="J56" s="266"/>
      <c r="K56" s="266"/>
      <c r="L56" s="267"/>
      <c r="M56" s="268"/>
      <c r="N56" s="266"/>
      <c r="O56" s="266"/>
      <c r="P56" s="267"/>
      <c r="Q56" s="265"/>
      <c r="R56" s="266"/>
      <c r="S56" s="266"/>
      <c r="T56" s="267"/>
      <c r="U56" s="265"/>
      <c r="V56" s="266"/>
      <c r="W56" s="266"/>
      <c r="X56" s="267"/>
      <c r="Y56" s="265"/>
      <c r="Z56" s="266"/>
      <c r="AA56" s="266"/>
      <c r="AB56" s="267"/>
    </row>
    <row r="57" spans="1:35" ht="16" x14ac:dyDescent="0.15">
      <c r="H57" s="292"/>
      <c r="I57" s="89"/>
      <c r="J57" s="87"/>
      <c r="K57" s="87"/>
      <c r="L57" s="88"/>
      <c r="M57" s="89"/>
      <c r="N57" s="87"/>
      <c r="O57" s="87"/>
      <c r="P57" s="88"/>
      <c r="Q57" s="89"/>
      <c r="R57" s="87"/>
      <c r="S57" s="87"/>
      <c r="T57" s="88"/>
      <c r="U57" s="89"/>
      <c r="V57" s="87"/>
      <c r="W57" s="87"/>
      <c r="X57" s="88"/>
      <c r="Y57" s="89"/>
      <c r="Z57" s="87"/>
      <c r="AA57" s="87"/>
      <c r="AB57" s="88"/>
    </row>
    <row r="58" spans="1:35" ht="16" x14ac:dyDescent="0.15">
      <c r="H58" s="293"/>
      <c r="I58" s="96"/>
      <c r="J58" s="94"/>
      <c r="K58" s="94"/>
      <c r="L58" s="95"/>
      <c r="M58" s="96"/>
      <c r="N58" s="94"/>
      <c r="O58" s="94"/>
      <c r="P58" s="95"/>
      <c r="Q58" s="96"/>
      <c r="R58" s="94"/>
      <c r="S58" s="94"/>
      <c r="T58" s="95"/>
      <c r="U58" s="96"/>
      <c r="V58" s="94"/>
      <c r="W58" s="94"/>
      <c r="X58" s="95"/>
      <c r="Y58" s="96"/>
      <c r="Z58" s="94"/>
      <c r="AA58" s="94"/>
      <c r="AB58" s="95"/>
    </row>
    <row r="59" spans="1:35" ht="16.25" customHeight="1" thickBot="1" x14ac:dyDescent="0.2">
      <c r="H59" s="294"/>
      <c r="I59" s="114"/>
      <c r="J59" s="115"/>
      <c r="K59" s="116"/>
      <c r="L59" s="117"/>
      <c r="M59" s="114"/>
      <c r="N59" s="115"/>
      <c r="O59" s="116"/>
      <c r="P59" s="117"/>
      <c r="Q59" s="114"/>
      <c r="R59" s="115"/>
      <c r="S59" s="116"/>
      <c r="T59" s="117"/>
      <c r="U59" s="114"/>
      <c r="V59" s="115"/>
      <c r="W59" s="116"/>
      <c r="X59" s="117"/>
      <c r="Y59" s="114"/>
      <c r="Z59" s="115"/>
      <c r="AA59" s="116"/>
      <c r="AB59" s="117"/>
    </row>
    <row r="60" spans="1:35" ht="17" thickBot="1" x14ac:dyDescent="0.25">
      <c r="H60" s="118" t="s">
        <v>44</v>
      </c>
      <c r="I60" s="344">
        <f>COUNTA(I4,I6,I8,I10,I12,I13,I16,I17,I20,I21,I24,I25,I28,I29,I32,I33,I36,I37,I40,I41,I44,I45,I59,I46,I49,I50,I53,I54)</f>
        <v>2</v>
      </c>
      <c r="J60" s="345">
        <f>COUNTA(J4,J6,J8,J10,J12,J13,J16,J17,J20,J21,J24,J25,J28,J29,J32,J33,J36,J37,J40,J41,J44,J45,J59,J46,J49,J50,J53,J54)</f>
        <v>1</v>
      </c>
      <c r="K60" s="345">
        <f t="shared" ref="K60:AB60" si="9">COUNTA(K4,K6,K8,K10,K12,K13,K16,K17,K20,K21,K24,K25,K28,K29,K32,K33,K36,K37,K40,K41,K44,K45,K59,K46,K49,K50,K53,K54)</f>
        <v>3</v>
      </c>
      <c r="L60" s="345">
        <f t="shared" si="9"/>
        <v>1</v>
      </c>
      <c r="M60" s="345">
        <f>COUNTA(M4,M6,M8,M10,M12,M13,M16,M17,M20,M21,M24,M25,M28,M29,M32,M33,M36,M37,M40,M41,M44,M45,M59,M46,M49,M50,M53,M54)</f>
        <v>2</v>
      </c>
      <c r="N60" s="345">
        <f t="shared" si="9"/>
        <v>1</v>
      </c>
      <c r="O60" s="345">
        <f t="shared" si="9"/>
        <v>3</v>
      </c>
      <c r="P60" s="345">
        <f t="shared" si="9"/>
        <v>1</v>
      </c>
      <c r="Q60" s="345">
        <f t="shared" si="9"/>
        <v>2</v>
      </c>
      <c r="R60" s="345">
        <f t="shared" si="9"/>
        <v>0</v>
      </c>
      <c r="S60" s="345">
        <f t="shared" si="9"/>
        <v>1</v>
      </c>
      <c r="T60" s="345">
        <f t="shared" si="9"/>
        <v>4</v>
      </c>
      <c r="U60" s="345">
        <f t="shared" si="9"/>
        <v>1</v>
      </c>
      <c r="V60" s="345">
        <f t="shared" si="9"/>
        <v>0</v>
      </c>
      <c r="W60" s="345">
        <f t="shared" si="9"/>
        <v>2</v>
      </c>
      <c r="X60" s="345">
        <f t="shared" si="9"/>
        <v>2</v>
      </c>
      <c r="Y60" s="345">
        <f>COUNTA(Y4,Y6,Y8,Y10,Y12,Y13,Y16,Y17,Y20,Y21,Y24,Y25,Y28,Y29,Y32,Y33,Y36,Y37,Y40,Y41,Y44,Y45,Y59,Y46,Y49,Y50,Y53,Y54)</f>
        <v>1</v>
      </c>
      <c r="Z60" s="345">
        <f t="shared" si="9"/>
        <v>0</v>
      </c>
      <c r="AA60" s="345">
        <f t="shared" si="9"/>
        <v>1</v>
      </c>
      <c r="AB60" s="346">
        <f t="shared" si="9"/>
        <v>3</v>
      </c>
    </row>
    <row r="61" spans="1:35" ht="17" thickBot="1" x14ac:dyDescent="0.25">
      <c r="H61" s="122" t="s">
        <v>45</v>
      </c>
      <c r="I61" s="250"/>
      <c r="J61" s="251"/>
      <c r="K61" s="251"/>
      <c r="L61" s="252">
        <f>SUM(I60:L60)</f>
        <v>7</v>
      </c>
      <c r="M61" s="250"/>
      <c r="N61" s="251"/>
      <c r="O61" s="251"/>
      <c r="P61" s="252">
        <f>SUM(M60:P60)</f>
        <v>7</v>
      </c>
      <c r="Q61" s="250"/>
      <c r="R61" s="251"/>
      <c r="S61" s="251"/>
      <c r="T61" s="252">
        <f>SUM(Q60:T60)</f>
        <v>7</v>
      </c>
      <c r="U61" s="250"/>
      <c r="V61" s="251"/>
      <c r="W61" s="251"/>
      <c r="X61" s="252">
        <f>SUM(U60:X60)</f>
        <v>5</v>
      </c>
      <c r="Y61" s="250"/>
      <c r="Z61" s="251"/>
      <c r="AA61" s="251"/>
      <c r="AB61" s="252">
        <f>SUM(Y60:AB60)</f>
        <v>5</v>
      </c>
    </row>
    <row r="62" spans="1:35" ht="16" x14ac:dyDescent="0.2">
      <c r="H62" s="361" t="s">
        <v>178</v>
      </c>
      <c r="I62" s="31">
        <f>(COUNTIF($I$4:$I$59,H62))</f>
        <v>2</v>
      </c>
      <c r="J62" s="31">
        <f>(COUNTIF(J$4:J$59,$H62))</f>
        <v>0</v>
      </c>
      <c r="K62" s="31">
        <f t="shared" ref="K62:AB64" si="10">(COUNTIF(K$4:K$59,$H62))</f>
        <v>0</v>
      </c>
      <c r="L62" s="31">
        <f t="shared" si="10"/>
        <v>0</v>
      </c>
      <c r="M62" s="31">
        <f t="shared" si="10"/>
        <v>1</v>
      </c>
      <c r="N62" s="31">
        <f t="shared" si="10"/>
        <v>0</v>
      </c>
      <c r="O62" s="31">
        <f t="shared" si="10"/>
        <v>0</v>
      </c>
      <c r="P62" s="31">
        <f t="shared" si="10"/>
        <v>0</v>
      </c>
      <c r="Q62" s="31">
        <f t="shared" si="10"/>
        <v>0</v>
      </c>
      <c r="R62" s="31">
        <f t="shared" si="10"/>
        <v>0</v>
      </c>
      <c r="S62" s="31">
        <f t="shared" si="10"/>
        <v>0</v>
      </c>
      <c r="T62" s="31">
        <f t="shared" si="10"/>
        <v>0</v>
      </c>
      <c r="U62" s="31">
        <f t="shared" si="10"/>
        <v>1</v>
      </c>
      <c r="V62" s="31">
        <f t="shared" si="10"/>
        <v>0</v>
      </c>
      <c r="W62" s="31">
        <f t="shared" si="10"/>
        <v>0</v>
      </c>
      <c r="X62" s="31">
        <f t="shared" si="10"/>
        <v>0</v>
      </c>
      <c r="Y62" s="31">
        <f t="shared" si="10"/>
        <v>0</v>
      </c>
      <c r="Z62" s="31">
        <f t="shared" si="10"/>
        <v>0</v>
      </c>
      <c r="AA62" s="31">
        <f t="shared" si="10"/>
        <v>0</v>
      </c>
      <c r="AB62" s="31">
        <f t="shared" si="10"/>
        <v>0</v>
      </c>
      <c r="AC62" s="31"/>
    </row>
    <row r="63" spans="1:35" ht="16" x14ac:dyDescent="0.2">
      <c r="H63" s="361" t="s">
        <v>179</v>
      </c>
      <c r="I63" s="31">
        <f>(COUNTIF(I$4:I$59,$H63))</f>
        <v>0</v>
      </c>
      <c r="J63" s="31">
        <f t="shared" ref="J63:J64" si="11">(COUNTIF(J$4:J$59,$H63))</f>
        <v>0</v>
      </c>
      <c r="K63" s="31">
        <f t="shared" si="10"/>
        <v>0</v>
      </c>
      <c r="L63" s="31">
        <f t="shared" si="10"/>
        <v>0</v>
      </c>
      <c r="M63" s="31">
        <f t="shared" si="10"/>
        <v>1</v>
      </c>
      <c r="N63" s="31">
        <f t="shared" si="10"/>
        <v>0</v>
      </c>
      <c r="O63" s="31">
        <f t="shared" si="10"/>
        <v>0</v>
      </c>
      <c r="P63" s="31">
        <f t="shared" si="10"/>
        <v>0</v>
      </c>
      <c r="Q63" s="31">
        <f t="shared" si="10"/>
        <v>2</v>
      </c>
      <c r="R63" s="31">
        <f t="shared" si="10"/>
        <v>0</v>
      </c>
      <c r="S63" s="31">
        <f t="shared" si="10"/>
        <v>0</v>
      </c>
      <c r="T63" s="31">
        <f t="shared" si="10"/>
        <v>0</v>
      </c>
      <c r="U63" s="31">
        <f t="shared" si="10"/>
        <v>0</v>
      </c>
      <c r="V63" s="31">
        <f t="shared" si="10"/>
        <v>0</v>
      </c>
      <c r="W63" s="31">
        <f t="shared" si="10"/>
        <v>0</v>
      </c>
      <c r="X63" s="31">
        <f t="shared" si="10"/>
        <v>0</v>
      </c>
      <c r="Y63" s="31">
        <f t="shared" si="10"/>
        <v>1</v>
      </c>
      <c r="Z63" s="31">
        <f t="shared" si="10"/>
        <v>0</v>
      </c>
      <c r="AA63" s="31">
        <f t="shared" si="10"/>
        <v>0</v>
      </c>
      <c r="AB63" s="31">
        <f t="shared" si="10"/>
        <v>0</v>
      </c>
      <c r="AC63" s="31"/>
    </row>
    <row r="64" spans="1:35" ht="16" x14ac:dyDescent="0.2">
      <c r="H64" s="361" t="s">
        <v>180</v>
      </c>
      <c r="I64" s="31">
        <f>(COUNTIF(I$4:I$59,$H64))</f>
        <v>0</v>
      </c>
      <c r="J64" s="31">
        <f t="shared" si="11"/>
        <v>0</v>
      </c>
      <c r="K64" s="31">
        <f t="shared" si="10"/>
        <v>1</v>
      </c>
      <c r="L64" s="31">
        <f t="shared" si="10"/>
        <v>0</v>
      </c>
      <c r="M64" s="31">
        <f t="shared" si="10"/>
        <v>0</v>
      </c>
      <c r="N64" s="31">
        <f t="shared" si="10"/>
        <v>0</v>
      </c>
      <c r="O64" s="31">
        <f t="shared" si="10"/>
        <v>1</v>
      </c>
      <c r="P64" s="31">
        <f t="shared" si="10"/>
        <v>0</v>
      </c>
      <c r="Q64" s="31">
        <f t="shared" si="10"/>
        <v>0</v>
      </c>
      <c r="R64" s="31">
        <f t="shared" si="10"/>
        <v>0</v>
      </c>
      <c r="S64" s="31">
        <f t="shared" si="10"/>
        <v>0</v>
      </c>
      <c r="T64" s="31">
        <f t="shared" si="10"/>
        <v>0</v>
      </c>
      <c r="U64" s="31">
        <f t="shared" si="10"/>
        <v>0</v>
      </c>
      <c r="V64" s="31">
        <f t="shared" si="10"/>
        <v>0</v>
      </c>
      <c r="W64" s="31">
        <f t="shared" si="10"/>
        <v>0</v>
      </c>
      <c r="X64" s="31">
        <f t="shared" si="10"/>
        <v>0</v>
      </c>
      <c r="Y64" s="31">
        <f t="shared" si="10"/>
        <v>0</v>
      </c>
      <c r="Z64" s="31">
        <f t="shared" si="10"/>
        <v>0</v>
      </c>
      <c r="AA64" s="31">
        <f t="shared" si="10"/>
        <v>0</v>
      </c>
      <c r="AB64" s="31">
        <f t="shared" si="10"/>
        <v>0</v>
      </c>
      <c r="AC64" s="31"/>
    </row>
    <row r="65" spans="8:8" ht="16" x14ac:dyDescent="0.2">
      <c r="H65" s="362"/>
    </row>
  </sheetData>
  <mergeCells count="22">
    <mergeCell ref="AD47:AE47"/>
    <mergeCell ref="AD46:AE46"/>
    <mergeCell ref="U2:V2"/>
    <mergeCell ref="W2:X2"/>
    <mergeCell ref="Y2:Z2"/>
    <mergeCell ref="AA2:AB2"/>
    <mergeCell ref="AD52:AE52"/>
    <mergeCell ref="AD51:AE51"/>
    <mergeCell ref="AD50:AE50"/>
    <mergeCell ref="AD49:AE49"/>
    <mergeCell ref="AD48:AE48"/>
    <mergeCell ref="B28:F28"/>
    <mergeCell ref="Q2:R2"/>
    <mergeCell ref="S2:T2"/>
    <mergeCell ref="H2:H3"/>
    <mergeCell ref="I2:J2"/>
    <mergeCell ref="K2:L2"/>
    <mergeCell ref="A1:F1"/>
    <mergeCell ref="H1:AB1"/>
    <mergeCell ref="AD1:AI1"/>
    <mergeCell ref="M2:N2"/>
    <mergeCell ref="O2:P2"/>
  </mergeCells>
  <conditionalFormatting sqref="I49:L51 I4:L4 I6:L6 I8:L8 I10:L10 I12:L14 I16:L18 I20:L22 I24:L26 I28:L30 I32:L34 I36:L38 I40:L42 I44:L47 I53:L53 I59:L59 J54:L55">
    <cfRule type="duplicateValues" dxfId="50" priority="245"/>
  </conditionalFormatting>
  <conditionalFormatting sqref="M49:P51 M6:P6 M4:P4 M8:P8 M10:P10 M12:P14 M16:P18 M20:P22 M24:P26 M28:P30 M32:P34 M36:P38 M40:P42 M44:P47 M53:P55 M59:P59">
    <cfRule type="duplicateValues" dxfId="49" priority="244"/>
  </conditionalFormatting>
  <conditionalFormatting sqref="Q49:T51 Q4:T4 Q6:T6 Q8:T8 Q10:T10 Q12:T14 Q16:T18 Q20:T22 Q24:T26 Q28:T30 Q32:T34 Q36:T38 Q40:T42 Q44:T47 Q53:T55 Q59:T59">
    <cfRule type="duplicateValues" dxfId="48" priority="243"/>
  </conditionalFormatting>
  <conditionalFormatting sqref="U49:X51 U4:X4 U6:X6 U8:X8 U10:X10 U12:X14 U16:X18 U20:X22 U24:X26 U28:X30 U32:X34 U36:X38 U40:X42 U44:X47 U53:X55 U59:X59">
    <cfRule type="duplicateValues" dxfId="47" priority="242"/>
  </conditionalFormatting>
  <conditionalFormatting sqref="Y49:AB51 Y4:AB4 Y6:AB6 Y8:AB8 Y10:AB10 Y12:AB14 Y16:AB18 Y20:AB22 Y24:AB26 Y28:AB30 Y32:AB34 Y36:AB38 Y40:AB42 Y44:AB47 Y53:AB55 Y59:AB59">
    <cfRule type="duplicateValues" dxfId="46" priority="241"/>
  </conditionalFormatting>
  <conditionalFormatting sqref="J33:J34">
    <cfRule type="duplicateValues" dxfId="45" priority="240"/>
  </conditionalFormatting>
  <conditionalFormatting sqref="L8">
    <cfRule type="duplicateValues" dxfId="44" priority="239"/>
  </conditionalFormatting>
  <conditionalFormatting sqref="P8">
    <cfRule type="duplicateValues" dxfId="43" priority="238"/>
  </conditionalFormatting>
  <conditionalFormatting sqref="T8">
    <cfRule type="duplicateValues" dxfId="42" priority="237"/>
  </conditionalFormatting>
  <conditionalFormatting sqref="X8">
    <cfRule type="duplicateValues" dxfId="41" priority="236"/>
  </conditionalFormatting>
  <conditionalFormatting sqref="AB8">
    <cfRule type="duplicateValues" dxfId="40" priority="235"/>
  </conditionalFormatting>
  <conditionalFormatting sqref="I49:L51">
    <cfRule type="duplicateValues" dxfId="39" priority="229"/>
  </conditionalFormatting>
  <conditionalFormatting sqref="M49:P51">
    <cfRule type="duplicateValues" dxfId="38" priority="228"/>
  </conditionalFormatting>
  <conditionalFormatting sqref="Q49:T51">
    <cfRule type="duplicateValues" dxfId="37" priority="227"/>
  </conditionalFormatting>
  <conditionalFormatting sqref="U49:X51">
    <cfRule type="duplicateValues" dxfId="36" priority="226"/>
  </conditionalFormatting>
  <conditionalFormatting sqref="Y49:AB51">
    <cfRule type="duplicateValues" dxfId="35" priority="225"/>
  </conditionalFormatting>
  <conditionalFormatting sqref="L61">
    <cfRule type="cellIs" dxfId="34" priority="217" operator="lessThan">
      <formula>$B$27</formula>
    </cfRule>
    <cfRule type="cellIs" dxfId="33" priority="218" operator="greaterThan">
      <formula>$B$27</formula>
    </cfRule>
    <cfRule type="cellIs" dxfId="32" priority="219" operator="equal">
      <formula>$B$27</formula>
    </cfRule>
  </conditionalFormatting>
  <conditionalFormatting sqref="P61">
    <cfRule type="cellIs" dxfId="31" priority="214" operator="lessThan">
      <formula>$C$27</formula>
    </cfRule>
    <cfRule type="cellIs" dxfId="30" priority="215" operator="greaterThan">
      <formula>$C$27</formula>
    </cfRule>
    <cfRule type="cellIs" dxfId="29" priority="216" operator="equal">
      <formula>$C$27</formula>
    </cfRule>
  </conditionalFormatting>
  <conditionalFormatting sqref="T61">
    <cfRule type="cellIs" dxfId="28" priority="211" operator="lessThan">
      <formula>$D$27</formula>
    </cfRule>
    <cfRule type="cellIs" dxfId="27" priority="212" operator="greaterThan">
      <formula>$D$27</formula>
    </cfRule>
    <cfRule type="cellIs" dxfId="26" priority="213" operator="equal">
      <formula>$D$27</formula>
    </cfRule>
  </conditionalFormatting>
  <conditionalFormatting sqref="X61">
    <cfRule type="cellIs" dxfId="25" priority="208" operator="lessThan">
      <formula>$E$27</formula>
    </cfRule>
    <cfRule type="cellIs" dxfId="24" priority="209" operator="greaterThan">
      <formula>$E$27</formula>
    </cfRule>
    <cfRule type="cellIs" dxfId="23" priority="210" operator="equal">
      <formula>$E$27</formula>
    </cfRule>
  </conditionalFormatting>
  <conditionalFormatting sqref="AB61">
    <cfRule type="cellIs" dxfId="22" priority="205" operator="lessThan">
      <formula>$F$27</formula>
    </cfRule>
    <cfRule type="cellIs" dxfId="21" priority="206" operator="greaterThan">
      <formula>$F$27</formula>
    </cfRule>
    <cfRule type="cellIs" dxfId="20" priority="207" operator="equal">
      <formula>$F$27</formula>
    </cfRule>
  </conditionalFormatting>
  <conditionalFormatting sqref="I46:L47">
    <cfRule type="duplicateValues" dxfId="19" priority="724"/>
  </conditionalFormatting>
  <conditionalFormatting sqref="M46:P47">
    <cfRule type="duplicateValues" dxfId="18" priority="725"/>
  </conditionalFormatting>
  <conditionalFormatting sqref="Q46:T47">
    <cfRule type="duplicateValues" dxfId="17" priority="726"/>
  </conditionalFormatting>
  <conditionalFormatting sqref="U46:X47">
    <cfRule type="duplicateValues" dxfId="16" priority="727"/>
  </conditionalFormatting>
  <conditionalFormatting sqref="Y46:AB47">
    <cfRule type="duplicateValues" dxfId="15" priority="728"/>
  </conditionalFormatting>
  <conditionalFormatting sqref="B31:F41">
    <cfRule type="cellIs" dxfId="14" priority="12" operator="equal">
      <formula>"P"</formula>
    </cfRule>
    <cfRule type="cellIs" dxfId="13" priority="13" operator="equal">
      <formula>"B"</formula>
    </cfRule>
    <cfRule type="cellIs" dxfId="12" priority="14" operator="equal">
      <formula>"M"</formula>
    </cfRule>
    <cfRule type="cellIs" dxfId="11" priority="15" operator="equal">
      <formula>"R"</formula>
    </cfRule>
    <cfRule type="cellIs" dxfId="10" priority="16" operator="equal">
      <formula>"C"</formula>
    </cfRule>
  </conditionalFormatting>
  <conditionalFormatting sqref="I4:AB59">
    <cfRule type="cellIs" dxfId="9" priority="7" operator="equal">
      <formula>"PLOUG"</formula>
    </cfRule>
    <cfRule type="cellIs" dxfId="8" priority="8" operator="equal">
      <formula>"CCPLD S"</formula>
    </cfRule>
    <cfRule type="cellIs" dxfId="7" priority="9" operator="equal">
      <formula>"CCPLD N"</formula>
    </cfRule>
    <cfRule type="cellIs" dxfId="6" priority="10" operator="equal">
      <formula>"BM"</formula>
    </cfRule>
  </conditionalFormatting>
  <conditionalFormatting sqref="B26:F26 B4:F22">
    <cfRule type="cellIs" dxfId="5" priority="2" operator="equal">
      <formula>"P"</formula>
    </cfRule>
    <cfRule type="cellIs" dxfId="4" priority="3" operator="equal">
      <formula>"B"</formula>
    </cfRule>
    <cfRule type="cellIs" dxfId="3" priority="4" operator="equal">
      <formula>"M"</formula>
    </cfRule>
    <cfRule type="cellIs" dxfId="2" priority="5" operator="equal">
      <formula>"R"</formula>
    </cfRule>
    <cfRule type="cellIs" dxfId="1" priority="6" operator="equal">
      <formula>"C"</formula>
    </cfRule>
  </conditionalFormatting>
  <conditionalFormatting sqref="B4:F26">
    <cfRule type="cellIs" dxfId="0" priority="1" operator="equal">
      <formula>"A"</formula>
    </cfRule>
  </conditionalFormatting>
  <dataValidations count="1">
    <dataValidation type="list" allowBlank="1" showInputMessage="1" showErrorMessage="1" sqref="AK5:AK7 A26 A31:A41" xr:uid="{00000000-0002-0000-0400-000000000000}">
      <formula1>TRIG</formula1>
    </dataValidation>
  </dataValidations>
  <pageMargins left="0.51181102362204722" right="0.51181102362204722" top="0.35433070866141736" bottom="0.15748031496062992" header="0.31496062992125984" footer="0.31496062992125984"/>
  <pageSetup paperSize="8" scale="5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pinner 2">
              <controlPr defaultSize="0" autoPict="0">
                <anchor moveWithCells="1" sizeWithCells="1">
                  <from>
                    <xdr:col>6</xdr:col>
                    <xdr:colOff>228600</xdr:colOff>
                    <xdr:row>3</xdr:row>
                    <xdr:rowOff>139700</xdr:rowOff>
                  </from>
                  <to>
                    <xdr:col>6</xdr:col>
                    <xdr:colOff>977900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41D49F-00C5-5B4A-9333-C82A46C72618}">
  <dimension ref="A1:LS13"/>
  <sheetViews>
    <sheetView workbookViewId="0">
      <selection activeCell="D8" sqref="D8"/>
    </sheetView>
  </sheetViews>
  <sheetFormatPr baseColWidth="10" defaultColWidth="5.83203125" defaultRowHeight="13" x14ac:dyDescent="0.15"/>
  <cols>
    <col min="2" max="2" width="10.6640625" customWidth="1"/>
  </cols>
  <sheetData>
    <row r="1" spans="1:331" ht="18" x14ac:dyDescent="0.2">
      <c r="D1" s="488">
        <f>DATE(C1,1,1)</f>
        <v>1</v>
      </c>
      <c r="E1" s="488"/>
      <c r="F1" s="488"/>
      <c r="G1" s="488"/>
      <c r="H1" s="488"/>
      <c r="I1" s="488"/>
      <c r="J1" s="488"/>
      <c r="K1" s="488"/>
      <c r="L1" s="488"/>
      <c r="M1" s="488"/>
      <c r="N1" s="488"/>
      <c r="O1" s="488"/>
      <c r="P1" s="488"/>
      <c r="Q1" s="488"/>
      <c r="R1" s="488"/>
      <c r="S1" s="488"/>
      <c r="T1" s="488"/>
      <c r="U1" s="488"/>
      <c r="V1" s="488"/>
      <c r="W1" s="488"/>
      <c r="X1" s="488"/>
      <c r="Y1" s="488"/>
      <c r="Z1" s="488"/>
      <c r="AA1" s="488"/>
      <c r="AB1" s="488"/>
      <c r="AC1" s="488"/>
      <c r="AD1" s="488"/>
      <c r="AE1" s="488"/>
      <c r="AF1" s="488"/>
      <c r="AG1" s="488"/>
      <c r="AH1" s="488"/>
      <c r="AI1" s="488">
        <f>DATE(C1,2,1)</f>
        <v>32</v>
      </c>
      <c r="AJ1" s="488"/>
      <c r="AK1" s="488"/>
      <c r="AL1" s="488"/>
      <c r="AM1" s="488"/>
      <c r="AN1" s="488"/>
      <c r="AO1" s="488"/>
      <c r="AP1" s="488"/>
      <c r="AQ1" s="488"/>
      <c r="AR1" s="488"/>
      <c r="AS1" s="488"/>
      <c r="AT1" s="488"/>
      <c r="AU1" s="488"/>
      <c r="AV1" s="488"/>
      <c r="AW1" s="488"/>
      <c r="AX1" s="488"/>
      <c r="AY1" s="488"/>
      <c r="AZ1" s="488"/>
      <c r="BA1" s="488"/>
      <c r="BB1" s="488"/>
      <c r="BC1" s="488"/>
      <c r="BD1" s="488"/>
      <c r="BE1" s="488"/>
      <c r="BF1" s="488"/>
      <c r="BG1" s="488"/>
      <c r="BH1" s="488"/>
      <c r="BI1" s="488"/>
      <c r="BJ1" s="488"/>
    </row>
    <row r="2" spans="1:331" x14ac:dyDescent="0.15">
      <c r="A2" s="372"/>
      <c r="B2" s="373"/>
      <c r="C2">
        <v>2022</v>
      </c>
      <c r="D2" s="360">
        <f>DATE(C1,1,1)</f>
        <v>1</v>
      </c>
      <c r="E2" s="360">
        <f>D2+1</f>
        <v>2</v>
      </c>
      <c r="F2" s="360">
        <f t="shared" ref="F2:BQ2" si="0">E2+1</f>
        <v>3</v>
      </c>
      <c r="G2" s="360">
        <f t="shared" si="0"/>
        <v>4</v>
      </c>
      <c r="H2" s="360">
        <f t="shared" si="0"/>
        <v>5</v>
      </c>
      <c r="I2" s="360">
        <f t="shared" si="0"/>
        <v>6</v>
      </c>
      <c r="J2" s="360">
        <f t="shared" si="0"/>
        <v>7</v>
      </c>
      <c r="K2" s="360">
        <f t="shared" si="0"/>
        <v>8</v>
      </c>
      <c r="L2" s="360">
        <f t="shared" si="0"/>
        <v>9</v>
      </c>
      <c r="M2" s="360">
        <f t="shared" si="0"/>
        <v>10</v>
      </c>
      <c r="N2" s="360">
        <f t="shared" si="0"/>
        <v>11</v>
      </c>
      <c r="O2" s="360">
        <f t="shared" si="0"/>
        <v>12</v>
      </c>
      <c r="P2" s="360">
        <f t="shared" si="0"/>
        <v>13</v>
      </c>
      <c r="Q2" s="360">
        <f t="shared" si="0"/>
        <v>14</v>
      </c>
      <c r="R2" s="360">
        <f t="shared" si="0"/>
        <v>15</v>
      </c>
      <c r="S2" s="360">
        <f t="shared" si="0"/>
        <v>16</v>
      </c>
      <c r="T2" s="360">
        <f t="shared" si="0"/>
        <v>17</v>
      </c>
      <c r="U2" s="360">
        <f t="shared" si="0"/>
        <v>18</v>
      </c>
      <c r="V2" s="360">
        <f t="shared" si="0"/>
        <v>19</v>
      </c>
      <c r="W2" s="360">
        <f t="shared" si="0"/>
        <v>20</v>
      </c>
      <c r="X2" s="360">
        <f t="shared" si="0"/>
        <v>21</v>
      </c>
      <c r="Y2" s="360">
        <f t="shared" si="0"/>
        <v>22</v>
      </c>
      <c r="Z2" s="360">
        <f t="shared" si="0"/>
        <v>23</v>
      </c>
      <c r="AA2" s="360">
        <f t="shared" si="0"/>
        <v>24</v>
      </c>
      <c r="AB2" s="360">
        <f t="shared" si="0"/>
        <v>25</v>
      </c>
      <c r="AC2" s="360">
        <f t="shared" si="0"/>
        <v>26</v>
      </c>
      <c r="AD2" s="360">
        <f t="shared" si="0"/>
        <v>27</v>
      </c>
      <c r="AE2" s="360">
        <f t="shared" si="0"/>
        <v>28</v>
      </c>
      <c r="AF2" s="360">
        <f t="shared" si="0"/>
        <v>29</v>
      </c>
      <c r="AG2" s="360">
        <f t="shared" si="0"/>
        <v>30</v>
      </c>
      <c r="AH2" s="360">
        <f t="shared" si="0"/>
        <v>31</v>
      </c>
      <c r="AI2" s="360">
        <f t="shared" si="0"/>
        <v>32</v>
      </c>
      <c r="AJ2" s="360">
        <f t="shared" si="0"/>
        <v>33</v>
      </c>
      <c r="AK2" s="360">
        <f t="shared" si="0"/>
        <v>34</v>
      </c>
      <c r="AL2" s="360">
        <f t="shared" si="0"/>
        <v>35</v>
      </c>
      <c r="AM2" s="360">
        <f t="shared" si="0"/>
        <v>36</v>
      </c>
      <c r="AN2" s="360">
        <f t="shared" si="0"/>
        <v>37</v>
      </c>
      <c r="AO2" s="360">
        <f t="shared" si="0"/>
        <v>38</v>
      </c>
      <c r="AP2" s="360">
        <f t="shared" si="0"/>
        <v>39</v>
      </c>
      <c r="AQ2" s="360">
        <f t="shared" si="0"/>
        <v>40</v>
      </c>
      <c r="AR2" s="360">
        <f t="shared" si="0"/>
        <v>41</v>
      </c>
      <c r="AS2" s="360">
        <f t="shared" si="0"/>
        <v>42</v>
      </c>
      <c r="AT2" s="360">
        <f t="shared" si="0"/>
        <v>43</v>
      </c>
      <c r="AU2" s="360">
        <f t="shared" si="0"/>
        <v>44</v>
      </c>
      <c r="AV2" s="360">
        <f t="shared" si="0"/>
        <v>45</v>
      </c>
      <c r="AW2" s="360">
        <f t="shared" si="0"/>
        <v>46</v>
      </c>
      <c r="AX2" s="360">
        <f t="shared" si="0"/>
        <v>47</v>
      </c>
      <c r="AY2" s="360">
        <f t="shared" si="0"/>
        <v>48</v>
      </c>
      <c r="AZ2" s="360">
        <f t="shared" si="0"/>
        <v>49</v>
      </c>
      <c r="BA2" s="360">
        <f t="shared" si="0"/>
        <v>50</v>
      </c>
      <c r="BB2" s="360">
        <f t="shared" si="0"/>
        <v>51</v>
      </c>
      <c r="BC2" s="360">
        <f t="shared" si="0"/>
        <v>52</v>
      </c>
      <c r="BD2" s="360">
        <f t="shared" si="0"/>
        <v>53</v>
      </c>
      <c r="BE2" s="360">
        <f t="shared" si="0"/>
        <v>54</v>
      </c>
      <c r="BF2" s="360">
        <f t="shared" si="0"/>
        <v>55</v>
      </c>
      <c r="BG2" s="360">
        <f t="shared" si="0"/>
        <v>56</v>
      </c>
      <c r="BH2" s="360">
        <f t="shared" si="0"/>
        <v>57</v>
      </c>
      <c r="BI2" s="360">
        <f t="shared" si="0"/>
        <v>58</v>
      </c>
      <c r="BJ2" s="360">
        <f t="shared" si="0"/>
        <v>59</v>
      </c>
      <c r="BK2" s="360">
        <f t="shared" si="0"/>
        <v>60</v>
      </c>
      <c r="BL2" s="360">
        <f t="shared" si="0"/>
        <v>61</v>
      </c>
      <c r="BM2" s="360">
        <f t="shared" si="0"/>
        <v>62</v>
      </c>
      <c r="BN2" s="360">
        <f t="shared" si="0"/>
        <v>63</v>
      </c>
      <c r="BO2" s="360">
        <f t="shared" si="0"/>
        <v>64</v>
      </c>
      <c r="BP2" s="360">
        <f t="shared" si="0"/>
        <v>65</v>
      </c>
      <c r="BQ2" s="360">
        <f t="shared" si="0"/>
        <v>66</v>
      </c>
      <c r="BR2" s="360">
        <f t="shared" ref="BR2:CC2" si="1">BQ2+1</f>
        <v>67</v>
      </c>
      <c r="BS2" s="360">
        <f t="shared" si="1"/>
        <v>68</v>
      </c>
      <c r="BT2" s="360">
        <f t="shared" si="1"/>
        <v>69</v>
      </c>
      <c r="BU2" s="360">
        <f t="shared" si="1"/>
        <v>70</v>
      </c>
      <c r="BV2" s="360">
        <f t="shared" si="1"/>
        <v>71</v>
      </c>
      <c r="BW2" s="360">
        <f t="shared" si="1"/>
        <v>72</v>
      </c>
      <c r="BX2" s="360">
        <f t="shared" si="1"/>
        <v>73</v>
      </c>
      <c r="BY2" s="360">
        <f t="shared" si="1"/>
        <v>74</v>
      </c>
      <c r="BZ2" s="360">
        <f t="shared" si="1"/>
        <v>75</v>
      </c>
      <c r="CA2" s="360">
        <f t="shared" si="1"/>
        <v>76</v>
      </c>
      <c r="CB2" s="360">
        <f t="shared" si="1"/>
        <v>77</v>
      </c>
      <c r="CC2" s="360">
        <f t="shared" si="1"/>
        <v>78</v>
      </c>
      <c r="CD2" s="360">
        <f t="shared" ref="CD2:EO2" si="2">CC2+1</f>
        <v>79</v>
      </c>
      <c r="CE2" s="360">
        <f t="shared" si="2"/>
        <v>80</v>
      </c>
      <c r="CF2" s="360">
        <f t="shared" si="2"/>
        <v>81</v>
      </c>
      <c r="CG2" s="360">
        <f t="shared" si="2"/>
        <v>82</v>
      </c>
      <c r="CH2" s="360">
        <f t="shared" si="2"/>
        <v>83</v>
      </c>
      <c r="CI2" s="360">
        <f t="shared" si="2"/>
        <v>84</v>
      </c>
      <c r="CJ2" s="360">
        <f t="shared" si="2"/>
        <v>85</v>
      </c>
      <c r="CK2" s="360">
        <f t="shared" si="2"/>
        <v>86</v>
      </c>
      <c r="CL2" s="360">
        <f t="shared" si="2"/>
        <v>87</v>
      </c>
      <c r="CM2" s="360">
        <f t="shared" si="2"/>
        <v>88</v>
      </c>
      <c r="CN2" s="360">
        <f t="shared" si="2"/>
        <v>89</v>
      </c>
      <c r="CO2" s="360">
        <f t="shared" si="2"/>
        <v>90</v>
      </c>
      <c r="CP2" s="360">
        <f t="shared" si="2"/>
        <v>91</v>
      </c>
      <c r="CQ2" s="360">
        <f t="shared" si="2"/>
        <v>92</v>
      </c>
      <c r="CR2" s="360">
        <f t="shared" si="2"/>
        <v>93</v>
      </c>
      <c r="CS2" s="360">
        <f t="shared" si="2"/>
        <v>94</v>
      </c>
      <c r="CT2" s="360">
        <f t="shared" si="2"/>
        <v>95</v>
      </c>
      <c r="CU2" s="360">
        <f t="shared" si="2"/>
        <v>96</v>
      </c>
      <c r="CV2" s="360">
        <f t="shared" si="2"/>
        <v>97</v>
      </c>
      <c r="CW2" s="360">
        <f t="shared" si="2"/>
        <v>98</v>
      </c>
      <c r="CX2" s="360">
        <f t="shared" si="2"/>
        <v>99</v>
      </c>
      <c r="CY2" s="360">
        <f t="shared" si="2"/>
        <v>100</v>
      </c>
      <c r="CZ2" s="360">
        <f t="shared" si="2"/>
        <v>101</v>
      </c>
      <c r="DA2" s="360">
        <f t="shared" si="2"/>
        <v>102</v>
      </c>
      <c r="DB2" s="360">
        <f t="shared" si="2"/>
        <v>103</v>
      </c>
      <c r="DC2" s="360">
        <f t="shared" si="2"/>
        <v>104</v>
      </c>
      <c r="DD2" s="360">
        <f t="shared" si="2"/>
        <v>105</v>
      </c>
      <c r="DE2" s="360">
        <f t="shared" si="2"/>
        <v>106</v>
      </c>
      <c r="DF2" s="360">
        <f t="shared" si="2"/>
        <v>107</v>
      </c>
      <c r="DG2" s="360">
        <f t="shared" si="2"/>
        <v>108</v>
      </c>
      <c r="DH2" s="360">
        <f t="shared" si="2"/>
        <v>109</v>
      </c>
      <c r="DI2" s="360">
        <f t="shared" si="2"/>
        <v>110</v>
      </c>
      <c r="DJ2" s="360">
        <f t="shared" si="2"/>
        <v>111</v>
      </c>
      <c r="DK2" s="360">
        <f t="shared" si="2"/>
        <v>112</v>
      </c>
      <c r="DL2" s="360">
        <f t="shared" si="2"/>
        <v>113</v>
      </c>
      <c r="DM2" s="360">
        <f t="shared" si="2"/>
        <v>114</v>
      </c>
      <c r="DN2" s="360">
        <f t="shared" si="2"/>
        <v>115</v>
      </c>
      <c r="DO2" s="360">
        <f t="shared" si="2"/>
        <v>116</v>
      </c>
      <c r="DP2" s="360">
        <f t="shared" si="2"/>
        <v>117</v>
      </c>
      <c r="DQ2" s="360">
        <f t="shared" si="2"/>
        <v>118</v>
      </c>
      <c r="DR2" s="360">
        <f t="shared" si="2"/>
        <v>119</v>
      </c>
      <c r="DS2" s="360">
        <f t="shared" si="2"/>
        <v>120</v>
      </c>
      <c r="DT2" s="360">
        <f t="shared" si="2"/>
        <v>121</v>
      </c>
      <c r="DU2" s="360">
        <f t="shared" si="2"/>
        <v>122</v>
      </c>
      <c r="DV2" s="360">
        <f t="shared" si="2"/>
        <v>123</v>
      </c>
      <c r="DW2" s="360">
        <f t="shared" si="2"/>
        <v>124</v>
      </c>
      <c r="DX2" s="360">
        <f t="shared" si="2"/>
        <v>125</v>
      </c>
      <c r="DY2" s="360">
        <f t="shared" si="2"/>
        <v>126</v>
      </c>
      <c r="DZ2" s="360">
        <f t="shared" si="2"/>
        <v>127</v>
      </c>
      <c r="EA2" s="360">
        <f t="shared" si="2"/>
        <v>128</v>
      </c>
      <c r="EB2" s="360">
        <f t="shared" si="2"/>
        <v>129</v>
      </c>
      <c r="EC2" s="360">
        <f t="shared" si="2"/>
        <v>130</v>
      </c>
      <c r="ED2" s="360">
        <f t="shared" si="2"/>
        <v>131</v>
      </c>
      <c r="EE2" s="360">
        <f t="shared" si="2"/>
        <v>132</v>
      </c>
      <c r="EF2" s="360">
        <f t="shared" si="2"/>
        <v>133</v>
      </c>
      <c r="EG2" s="360">
        <f t="shared" si="2"/>
        <v>134</v>
      </c>
      <c r="EH2" s="360">
        <f t="shared" si="2"/>
        <v>135</v>
      </c>
      <c r="EI2" s="360">
        <f t="shared" si="2"/>
        <v>136</v>
      </c>
      <c r="EJ2" s="360">
        <f t="shared" si="2"/>
        <v>137</v>
      </c>
      <c r="EK2" s="360">
        <f t="shared" si="2"/>
        <v>138</v>
      </c>
      <c r="EL2" s="360">
        <f t="shared" si="2"/>
        <v>139</v>
      </c>
      <c r="EM2" s="360">
        <f t="shared" si="2"/>
        <v>140</v>
      </c>
      <c r="EN2" s="360">
        <f t="shared" si="2"/>
        <v>141</v>
      </c>
      <c r="EO2" s="360">
        <f t="shared" si="2"/>
        <v>142</v>
      </c>
      <c r="EP2" s="360">
        <f t="shared" ref="EP2:HA2" si="3">EO2+1</f>
        <v>143</v>
      </c>
      <c r="EQ2" s="360">
        <f t="shared" si="3"/>
        <v>144</v>
      </c>
      <c r="ER2" s="360">
        <f t="shared" si="3"/>
        <v>145</v>
      </c>
      <c r="ES2" s="360">
        <f t="shared" si="3"/>
        <v>146</v>
      </c>
      <c r="ET2" s="360">
        <f t="shared" si="3"/>
        <v>147</v>
      </c>
      <c r="EU2" s="360">
        <f t="shared" si="3"/>
        <v>148</v>
      </c>
      <c r="EV2" s="360">
        <f t="shared" si="3"/>
        <v>149</v>
      </c>
      <c r="EW2" s="360">
        <f t="shared" si="3"/>
        <v>150</v>
      </c>
      <c r="EX2" s="360">
        <f t="shared" si="3"/>
        <v>151</v>
      </c>
      <c r="EY2" s="360">
        <f t="shared" si="3"/>
        <v>152</v>
      </c>
      <c r="EZ2" s="360">
        <f t="shared" si="3"/>
        <v>153</v>
      </c>
      <c r="FA2" s="360">
        <f t="shared" si="3"/>
        <v>154</v>
      </c>
      <c r="FB2" s="360">
        <f t="shared" si="3"/>
        <v>155</v>
      </c>
      <c r="FC2" s="360">
        <f t="shared" si="3"/>
        <v>156</v>
      </c>
      <c r="FD2" s="360">
        <f t="shared" si="3"/>
        <v>157</v>
      </c>
      <c r="FE2" s="360">
        <f t="shared" si="3"/>
        <v>158</v>
      </c>
      <c r="FF2" s="360">
        <f t="shared" si="3"/>
        <v>159</v>
      </c>
      <c r="FG2" s="360">
        <f t="shared" si="3"/>
        <v>160</v>
      </c>
      <c r="FH2" s="360">
        <f t="shared" si="3"/>
        <v>161</v>
      </c>
      <c r="FI2" s="360">
        <f t="shared" si="3"/>
        <v>162</v>
      </c>
      <c r="FJ2" s="360">
        <f t="shared" si="3"/>
        <v>163</v>
      </c>
      <c r="FK2" s="360">
        <f t="shared" si="3"/>
        <v>164</v>
      </c>
      <c r="FL2" s="360">
        <f t="shared" si="3"/>
        <v>165</v>
      </c>
      <c r="FM2" s="360">
        <f t="shared" si="3"/>
        <v>166</v>
      </c>
      <c r="FN2" s="360">
        <f t="shared" si="3"/>
        <v>167</v>
      </c>
      <c r="FO2" s="360">
        <f t="shared" si="3"/>
        <v>168</v>
      </c>
      <c r="FP2" s="360">
        <f t="shared" si="3"/>
        <v>169</v>
      </c>
      <c r="FQ2" s="360">
        <f t="shared" si="3"/>
        <v>170</v>
      </c>
      <c r="FR2" s="360">
        <f t="shared" si="3"/>
        <v>171</v>
      </c>
      <c r="FS2" s="360">
        <f t="shared" si="3"/>
        <v>172</v>
      </c>
      <c r="FT2" s="360">
        <f t="shared" si="3"/>
        <v>173</v>
      </c>
      <c r="FU2" s="360">
        <f t="shared" si="3"/>
        <v>174</v>
      </c>
      <c r="FV2" s="360">
        <f t="shared" si="3"/>
        <v>175</v>
      </c>
      <c r="FW2" s="360">
        <f t="shared" si="3"/>
        <v>176</v>
      </c>
      <c r="FX2" s="360">
        <f t="shared" si="3"/>
        <v>177</v>
      </c>
      <c r="FY2" s="360">
        <f t="shared" si="3"/>
        <v>178</v>
      </c>
      <c r="FZ2" s="360">
        <f t="shared" si="3"/>
        <v>179</v>
      </c>
      <c r="GA2" s="360">
        <f t="shared" si="3"/>
        <v>180</v>
      </c>
      <c r="GB2" s="360">
        <f t="shared" si="3"/>
        <v>181</v>
      </c>
      <c r="GC2" s="360">
        <f t="shared" si="3"/>
        <v>182</v>
      </c>
      <c r="GD2" s="360">
        <f t="shared" si="3"/>
        <v>183</v>
      </c>
      <c r="GE2" s="360">
        <f t="shared" si="3"/>
        <v>184</v>
      </c>
      <c r="GF2" s="360">
        <f t="shared" si="3"/>
        <v>185</v>
      </c>
      <c r="GG2" s="360">
        <f t="shared" si="3"/>
        <v>186</v>
      </c>
      <c r="GH2" s="360">
        <f t="shared" si="3"/>
        <v>187</v>
      </c>
      <c r="GI2" s="360">
        <f t="shared" si="3"/>
        <v>188</v>
      </c>
      <c r="GJ2" s="360">
        <f t="shared" si="3"/>
        <v>189</v>
      </c>
      <c r="GK2" s="360">
        <f t="shared" si="3"/>
        <v>190</v>
      </c>
      <c r="GL2" s="360">
        <f t="shared" si="3"/>
        <v>191</v>
      </c>
      <c r="GM2" s="360">
        <f t="shared" si="3"/>
        <v>192</v>
      </c>
      <c r="GN2" s="360">
        <f t="shared" si="3"/>
        <v>193</v>
      </c>
      <c r="GO2" s="360">
        <f t="shared" si="3"/>
        <v>194</v>
      </c>
      <c r="GP2" s="360">
        <f t="shared" si="3"/>
        <v>195</v>
      </c>
      <c r="GQ2" s="360">
        <f t="shared" si="3"/>
        <v>196</v>
      </c>
      <c r="GR2" s="360">
        <f t="shared" si="3"/>
        <v>197</v>
      </c>
      <c r="GS2" s="360">
        <f t="shared" si="3"/>
        <v>198</v>
      </c>
      <c r="GT2" s="360">
        <f t="shared" si="3"/>
        <v>199</v>
      </c>
      <c r="GU2" s="360">
        <f t="shared" si="3"/>
        <v>200</v>
      </c>
      <c r="GV2" s="360">
        <f t="shared" si="3"/>
        <v>201</v>
      </c>
      <c r="GW2" s="360">
        <f t="shared" si="3"/>
        <v>202</v>
      </c>
      <c r="GX2" s="360">
        <f t="shared" si="3"/>
        <v>203</v>
      </c>
      <c r="GY2" s="360">
        <f t="shared" si="3"/>
        <v>204</v>
      </c>
      <c r="GZ2" s="360">
        <f t="shared" si="3"/>
        <v>205</v>
      </c>
      <c r="HA2" s="360">
        <f t="shared" si="3"/>
        <v>206</v>
      </c>
      <c r="HB2" s="360">
        <f t="shared" ref="HB2:JM2" si="4">HA2+1</f>
        <v>207</v>
      </c>
      <c r="HC2" s="360">
        <f t="shared" si="4"/>
        <v>208</v>
      </c>
      <c r="HD2" s="360">
        <f t="shared" si="4"/>
        <v>209</v>
      </c>
      <c r="HE2" s="360">
        <f t="shared" si="4"/>
        <v>210</v>
      </c>
      <c r="HF2" s="360">
        <f t="shared" si="4"/>
        <v>211</v>
      </c>
      <c r="HG2" s="360">
        <f t="shared" si="4"/>
        <v>212</v>
      </c>
      <c r="HH2" s="360">
        <f t="shared" si="4"/>
        <v>213</v>
      </c>
      <c r="HI2" s="360">
        <f t="shared" si="4"/>
        <v>214</v>
      </c>
      <c r="HJ2" s="360">
        <f t="shared" si="4"/>
        <v>215</v>
      </c>
      <c r="HK2" s="360">
        <f t="shared" si="4"/>
        <v>216</v>
      </c>
      <c r="HL2" s="360">
        <f t="shared" si="4"/>
        <v>217</v>
      </c>
      <c r="HM2" s="360">
        <f t="shared" si="4"/>
        <v>218</v>
      </c>
      <c r="HN2" s="360">
        <f t="shared" si="4"/>
        <v>219</v>
      </c>
      <c r="HO2" s="360">
        <f t="shared" si="4"/>
        <v>220</v>
      </c>
      <c r="HP2" s="360">
        <f t="shared" si="4"/>
        <v>221</v>
      </c>
      <c r="HQ2" s="360">
        <f t="shared" si="4"/>
        <v>222</v>
      </c>
      <c r="HR2" s="360">
        <f t="shared" si="4"/>
        <v>223</v>
      </c>
      <c r="HS2" s="360">
        <f t="shared" si="4"/>
        <v>224</v>
      </c>
      <c r="HT2" s="360">
        <f t="shared" si="4"/>
        <v>225</v>
      </c>
      <c r="HU2" s="360">
        <f t="shared" si="4"/>
        <v>226</v>
      </c>
      <c r="HV2" s="360">
        <f t="shared" si="4"/>
        <v>227</v>
      </c>
      <c r="HW2" s="360">
        <f t="shared" si="4"/>
        <v>228</v>
      </c>
      <c r="HX2" s="360">
        <f t="shared" si="4"/>
        <v>229</v>
      </c>
      <c r="HY2" s="360">
        <f t="shared" si="4"/>
        <v>230</v>
      </c>
      <c r="HZ2" s="360">
        <f t="shared" si="4"/>
        <v>231</v>
      </c>
      <c r="IA2" s="360">
        <f t="shared" si="4"/>
        <v>232</v>
      </c>
      <c r="IB2" s="360">
        <f t="shared" si="4"/>
        <v>233</v>
      </c>
      <c r="IC2" s="360">
        <f t="shared" si="4"/>
        <v>234</v>
      </c>
      <c r="ID2" s="360">
        <f t="shared" si="4"/>
        <v>235</v>
      </c>
      <c r="IE2" s="360">
        <f t="shared" si="4"/>
        <v>236</v>
      </c>
      <c r="IF2" s="360">
        <f t="shared" si="4"/>
        <v>237</v>
      </c>
      <c r="IG2" s="360">
        <f t="shared" si="4"/>
        <v>238</v>
      </c>
      <c r="IH2" s="360">
        <f t="shared" si="4"/>
        <v>239</v>
      </c>
      <c r="II2" s="360">
        <f t="shared" si="4"/>
        <v>240</v>
      </c>
      <c r="IJ2" s="360">
        <f t="shared" si="4"/>
        <v>241</v>
      </c>
      <c r="IK2" s="360">
        <f t="shared" si="4"/>
        <v>242</v>
      </c>
      <c r="IL2" s="360">
        <f t="shared" si="4"/>
        <v>243</v>
      </c>
      <c r="IM2" s="360">
        <f t="shared" si="4"/>
        <v>244</v>
      </c>
      <c r="IN2" s="360">
        <f t="shared" si="4"/>
        <v>245</v>
      </c>
      <c r="IO2" s="360">
        <f t="shared" si="4"/>
        <v>246</v>
      </c>
      <c r="IP2" s="360">
        <f t="shared" si="4"/>
        <v>247</v>
      </c>
      <c r="IQ2" s="360">
        <f t="shared" si="4"/>
        <v>248</v>
      </c>
      <c r="IR2" s="360">
        <f t="shared" si="4"/>
        <v>249</v>
      </c>
      <c r="IS2" s="360">
        <f t="shared" si="4"/>
        <v>250</v>
      </c>
      <c r="IT2" s="360">
        <f t="shared" si="4"/>
        <v>251</v>
      </c>
      <c r="IU2" s="360">
        <f t="shared" si="4"/>
        <v>252</v>
      </c>
      <c r="IV2" s="360">
        <f t="shared" si="4"/>
        <v>253</v>
      </c>
      <c r="IW2" s="360">
        <f t="shared" si="4"/>
        <v>254</v>
      </c>
      <c r="IX2" s="360">
        <f t="shared" si="4"/>
        <v>255</v>
      </c>
      <c r="IY2" s="360">
        <f t="shared" si="4"/>
        <v>256</v>
      </c>
      <c r="IZ2" s="360">
        <f t="shared" si="4"/>
        <v>257</v>
      </c>
      <c r="JA2" s="360">
        <f t="shared" si="4"/>
        <v>258</v>
      </c>
      <c r="JB2" s="360">
        <f t="shared" si="4"/>
        <v>259</v>
      </c>
      <c r="JC2" s="360">
        <f t="shared" si="4"/>
        <v>260</v>
      </c>
      <c r="JD2" s="360">
        <f t="shared" si="4"/>
        <v>261</v>
      </c>
      <c r="JE2" s="360">
        <f t="shared" si="4"/>
        <v>262</v>
      </c>
      <c r="JF2" s="360">
        <f t="shared" si="4"/>
        <v>263</v>
      </c>
      <c r="JG2" s="360">
        <f t="shared" si="4"/>
        <v>264</v>
      </c>
      <c r="JH2" s="360">
        <f t="shared" si="4"/>
        <v>265</v>
      </c>
      <c r="JI2" s="360">
        <f t="shared" si="4"/>
        <v>266</v>
      </c>
      <c r="JJ2" s="360">
        <f t="shared" si="4"/>
        <v>267</v>
      </c>
      <c r="JK2" s="360">
        <f t="shared" si="4"/>
        <v>268</v>
      </c>
      <c r="JL2" s="360">
        <f t="shared" si="4"/>
        <v>269</v>
      </c>
      <c r="JM2" s="360">
        <f t="shared" si="4"/>
        <v>270</v>
      </c>
      <c r="JN2" s="360">
        <f t="shared" ref="JN2:LS2" si="5">JM2+1</f>
        <v>271</v>
      </c>
      <c r="JO2" s="360">
        <f t="shared" si="5"/>
        <v>272</v>
      </c>
      <c r="JP2" s="360">
        <f t="shared" si="5"/>
        <v>273</v>
      </c>
      <c r="JQ2" s="360">
        <f t="shared" si="5"/>
        <v>274</v>
      </c>
      <c r="JR2" s="360">
        <f t="shared" si="5"/>
        <v>275</v>
      </c>
      <c r="JS2" s="360">
        <f t="shared" si="5"/>
        <v>276</v>
      </c>
      <c r="JT2" s="360">
        <f t="shared" si="5"/>
        <v>277</v>
      </c>
      <c r="JU2" s="360">
        <f t="shared" si="5"/>
        <v>278</v>
      </c>
      <c r="JV2" s="360">
        <f t="shared" si="5"/>
        <v>279</v>
      </c>
      <c r="JW2" s="360">
        <f t="shared" si="5"/>
        <v>280</v>
      </c>
      <c r="JX2" s="360">
        <f t="shared" si="5"/>
        <v>281</v>
      </c>
      <c r="JY2" s="360">
        <f t="shared" si="5"/>
        <v>282</v>
      </c>
      <c r="JZ2" s="360">
        <f t="shared" si="5"/>
        <v>283</v>
      </c>
      <c r="KA2" s="360">
        <f t="shared" si="5"/>
        <v>284</v>
      </c>
      <c r="KB2" s="360">
        <f t="shared" si="5"/>
        <v>285</v>
      </c>
      <c r="KC2" s="360">
        <f t="shared" si="5"/>
        <v>286</v>
      </c>
      <c r="KD2" s="360">
        <f t="shared" si="5"/>
        <v>287</v>
      </c>
      <c r="KE2" s="360">
        <f t="shared" si="5"/>
        <v>288</v>
      </c>
      <c r="KF2" s="360">
        <f t="shared" si="5"/>
        <v>289</v>
      </c>
      <c r="KG2" s="360">
        <f t="shared" si="5"/>
        <v>290</v>
      </c>
      <c r="KH2" s="360">
        <f t="shared" si="5"/>
        <v>291</v>
      </c>
      <c r="KI2" s="360">
        <f t="shared" si="5"/>
        <v>292</v>
      </c>
      <c r="KJ2" s="360">
        <f t="shared" si="5"/>
        <v>293</v>
      </c>
      <c r="KK2" s="360">
        <f t="shared" si="5"/>
        <v>294</v>
      </c>
      <c r="KL2" s="360">
        <f t="shared" si="5"/>
        <v>295</v>
      </c>
      <c r="KM2" s="360">
        <f t="shared" si="5"/>
        <v>296</v>
      </c>
      <c r="KN2" s="360">
        <f t="shared" si="5"/>
        <v>297</v>
      </c>
      <c r="KO2" s="360">
        <f t="shared" si="5"/>
        <v>298</v>
      </c>
      <c r="KP2" s="360">
        <f t="shared" si="5"/>
        <v>299</v>
      </c>
      <c r="KQ2" s="360">
        <f t="shared" si="5"/>
        <v>300</v>
      </c>
      <c r="KR2" s="360">
        <f t="shared" si="5"/>
        <v>301</v>
      </c>
      <c r="KS2" s="360">
        <f t="shared" si="5"/>
        <v>302</v>
      </c>
      <c r="KT2" s="360">
        <f t="shared" si="5"/>
        <v>303</v>
      </c>
      <c r="KU2" s="360">
        <f t="shared" si="5"/>
        <v>304</v>
      </c>
      <c r="KV2" s="360">
        <f t="shared" si="5"/>
        <v>305</v>
      </c>
      <c r="KW2" s="360">
        <f t="shared" si="5"/>
        <v>306</v>
      </c>
      <c r="KX2" s="360">
        <f t="shared" si="5"/>
        <v>307</v>
      </c>
      <c r="KY2" s="360">
        <f t="shared" si="5"/>
        <v>308</v>
      </c>
      <c r="KZ2" s="360">
        <f t="shared" si="5"/>
        <v>309</v>
      </c>
      <c r="LA2" s="360">
        <f t="shared" si="5"/>
        <v>310</v>
      </c>
      <c r="LB2" s="360">
        <f t="shared" si="5"/>
        <v>311</v>
      </c>
      <c r="LC2" s="360">
        <f t="shared" si="5"/>
        <v>312</v>
      </c>
      <c r="LD2" s="360">
        <f t="shared" si="5"/>
        <v>313</v>
      </c>
      <c r="LE2" s="360">
        <f t="shared" si="5"/>
        <v>314</v>
      </c>
      <c r="LF2" s="360">
        <f t="shared" si="5"/>
        <v>315</v>
      </c>
      <c r="LG2" s="360">
        <f t="shared" si="5"/>
        <v>316</v>
      </c>
      <c r="LH2" s="360">
        <f t="shared" si="5"/>
        <v>317</v>
      </c>
      <c r="LI2" s="360">
        <f t="shared" si="5"/>
        <v>318</v>
      </c>
      <c r="LJ2" s="360">
        <f t="shared" si="5"/>
        <v>319</v>
      </c>
      <c r="LK2" s="360">
        <f t="shared" si="5"/>
        <v>320</v>
      </c>
      <c r="LL2" s="360">
        <f t="shared" si="5"/>
        <v>321</v>
      </c>
      <c r="LM2" s="360">
        <f t="shared" si="5"/>
        <v>322</v>
      </c>
      <c r="LN2" s="360">
        <f t="shared" si="5"/>
        <v>323</v>
      </c>
      <c r="LO2" s="360">
        <f t="shared" si="5"/>
        <v>324</v>
      </c>
      <c r="LP2" s="360">
        <f t="shared" si="5"/>
        <v>325</v>
      </c>
      <c r="LQ2" s="360">
        <f t="shared" si="5"/>
        <v>326</v>
      </c>
      <c r="LR2" s="360">
        <f t="shared" si="5"/>
        <v>327</v>
      </c>
      <c r="LS2" s="360">
        <f t="shared" si="5"/>
        <v>328</v>
      </c>
    </row>
    <row r="3" spans="1:331" x14ac:dyDescent="0.15">
      <c r="A3" s="372"/>
      <c r="B3" s="373"/>
      <c r="D3" s="359">
        <f>DATE(C2,1,1)</f>
        <v>44562</v>
      </c>
      <c r="E3" s="359">
        <f>D3+1</f>
        <v>44563</v>
      </c>
      <c r="F3" s="359">
        <f t="shared" ref="F3:BQ3" si="6">E3+1</f>
        <v>44564</v>
      </c>
      <c r="G3" s="359">
        <f t="shared" si="6"/>
        <v>44565</v>
      </c>
      <c r="H3" s="359">
        <f t="shared" si="6"/>
        <v>44566</v>
      </c>
      <c r="I3" s="359">
        <f t="shared" si="6"/>
        <v>44567</v>
      </c>
      <c r="J3" s="359">
        <f t="shared" si="6"/>
        <v>44568</v>
      </c>
      <c r="K3" s="359">
        <f t="shared" si="6"/>
        <v>44569</v>
      </c>
      <c r="L3" s="359">
        <f t="shared" si="6"/>
        <v>44570</v>
      </c>
      <c r="M3" s="359">
        <f t="shared" si="6"/>
        <v>44571</v>
      </c>
      <c r="N3" s="359">
        <f t="shared" si="6"/>
        <v>44572</v>
      </c>
      <c r="O3" s="359">
        <f t="shared" si="6"/>
        <v>44573</v>
      </c>
      <c r="P3" s="359">
        <f t="shared" si="6"/>
        <v>44574</v>
      </c>
      <c r="Q3" s="359">
        <f t="shared" si="6"/>
        <v>44575</v>
      </c>
      <c r="R3" s="359">
        <f t="shared" si="6"/>
        <v>44576</v>
      </c>
      <c r="S3" s="359">
        <f t="shared" si="6"/>
        <v>44577</v>
      </c>
      <c r="T3" s="359">
        <f t="shared" si="6"/>
        <v>44578</v>
      </c>
      <c r="U3" s="359">
        <f t="shared" si="6"/>
        <v>44579</v>
      </c>
      <c r="V3" s="359">
        <f t="shared" si="6"/>
        <v>44580</v>
      </c>
      <c r="W3" s="359">
        <f t="shared" si="6"/>
        <v>44581</v>
      </c>
      <c r="X3" s="359">
        <f t="shared" si="6"/>
        <v>44582</v>
      </c>
      <c r="Y3" s="359">
        <f t="shared" si="6"/>
        <v>44583</v>
      </c>
      <c r="Z3" s="359">
        <f t="shared" si="6"/>
        <v>44584</v>
      </c>
      <c r="AA3" s="359">
        <f t="shared" si="6"/>
        <v>44585</v>
      </c>
      <c r="AB3" s="359">
        <f t="shared" si="6"/>
        <v>44586</v>
      </c>
      <c r="AC3" s="359">
        <f t="shared" si="6"/>
        <v>44587</v>
      </c>
      <c r="AD3" s="359">
        <f t="shared" si="6"/>
        <v>44588</v>
      </c>
      <c r="AE3" s="359">
        <f t="shared" si="6"/>
        <v>44589</v>
      </c>
      <c r="AF3" s="359">
        <f t="shared" si="6"/>
        <v>44590</v>
      </c>
      <c r="AG3" s="359">
        <f t="shared" si="6"/>
        <v>44591</v>
      </c>
      <c r="AH3" s="359">
        <f t="shared" si="6"/>
        <v>44592</v>
      </c>
      <c r="AI3" s="359">
        <f t="shared" si="6"/>
        <v>44593</v>
      </c>
      <c r="AJ3" s="359">
        <f t="shared" si="6"/>
        <v>44594</v>
      </c>
      <c r="AK3" s="359">
        <f t="shared" si="6"/>
        <v>44595</v>
      </c>
      <c r="AL3" s="359">
        <f t="shared" si="6"/>
        <v>44596</v>
      </c>
      <c r="AM3" s="359">
        <f t="shared" si="6"/>
        <v>44597</v>
      </c>
      <c r="AN3" s="359">
        <f t="shared" si="6"/>
        <v>44598</v>
      </c>
      <c r="AO3" s="359">
        <f t="shared" si="6"/>
        <v>44599</v>
      </c>
      <c r="AP3" s="359">
        <f t="shared" si="6"/>
        <v>44600</v>
      </c>
      <c r="AQ3" s="359">
        <f t="shared" si="6"/>
        <v>44601</v>
      </c>
      <c r="AR3" s="359">
        <f t="shared" si="6"/>
        <v>44602</v>
      </c>
      <c r="AS3" s="359">
        <f t="shared" si="6"/>
        <v>44603</v>
      </c>
      <c r="AT3" s="359">
        <f t="shared" si="6"/>
        <v>44604</v>
      </c>
      <c r="AU3" s="359">
        <f t="shared" si="6"/>
        <v>44605</v>
      </c>
      <c r="AV3" s="359">
        <f t="shared" si="6"/>
        <v>44606</v>
      </c>
      <c r="AW3" s="359">
        <f t="shared" si="6"/>
        <v>44607</v>
      </c>
      <c r="AX3" s="359">
        <f t="shared" si="6"/>
        <v>44608</v>
      </c>
      <c r="AY3" s="359">
        <f t="shared" si="6"/>
        <v>44609</v>
      </c>
      <c r="AZ3" s="359">
        <f t="shared" si="6"/>
        <v>44610</v>
      </c>
      <c r="BA3" s="359">
        <f t="shared" si="6"/>
        <v>44611</v>
      </c>
      <c r="BB3" s="359">
        <f t="shared" si="6"/>
        <v>44612</v>
      </c>
      <c r="BC3" s="359">
        <f t="shared" si="6"/>
        <v>44613</v>
      </c>
      <c r="BD3" s="359">
        <f t="shared" si="6"/>
        <v>44614</v>
      </c>
      <c r="BE3" s="359">
        <f t="shared" si="6"/>
        <v>44615</v>
      </c>
      <c r="BF3" s="359">
        <f t="shared" si="6"/>
        <v>44616</v>
      </c>
      <c r="BG3" s="359">
        <f t="shared" si="6"/>
        <v>44617</v>
      </c>
      <c r="BH3" s="359">
        <f t="shared" si="6"/>
        <v>44618</v>
      </c>
      <c r="BI3" s="359">
        <f t="shared" si="6"/>
        <v>44619</v>
      </c>
      <c r="BJ3" s="359">
        <f t="shared" si="6"/>
        <v>44620</v>
      </c>
      <c r="BK3" s="359">
        <f t="shared" si="6"/>
        <v>44621</v>
      </c>
      <c r="BL3" s="359">
        <f t="shared" si="6"/>
        <v>44622</v>
      </c>
      <c r="BM3" s="359">
        <f t="shared" si="6"/>
        <v>44623</v>
      </c>
      <c r="BN3" s="359">
        <f t="shared" si="6"/>
        <v>44624</v>
      </c>
      <c r="BO3" s="359">
        <f t="shared" si="6"/>
        <v>44625</v>
      </c>
      <c r="BP3" s="359">
        <f t="shared" si="6"/>
        <v>44626</v>
      </c>
      <c r="BQ3" s="359">
        <f t="shared" si="6"/>
        <v>44627</v>
      </c>
      <c r="BR3" s="359">
        <f t="shared" ref="BR3:CC3" si="7">BQ3+1</f>
        <v>44628</v>
      </c>
      <c r="BS3" s="359">
        <f t="shared" si="7"/>
        <v>44629</v>
      </c>
      <c r="BT3" s="359">
        <f t="shared" si="7"/>
        <v>44630</v>
      </c>
      <c r="BU3" s="359">
        <f t="shared" si="7"/>
        <v>44631</v>
      </c>
      <c r="BV3" s="359">
        <f t="shared" si="7"/>
        <v>44632</v>
      </c>
      <c r="BW3" s="359">
        <f t="shared" si="7"/>
        <v>44633</v>
      </c>
      <c r="BX3" s="359">
        <f t="shared" si="7"/>
        <v>44634</v>
      </c>
      <c r="BY3" s="359">
        <f t="shared" si="7"/>
        <v>44635</v>
      </c>
      <c r="BZ3" s="359">
        <f t="shared" si="7"/>
        <v>44636</v>
      </c>
      <c r="CA3" s="359">
        <f t="shared" si="7"/>
        <v>44637</v>
      </c>
      <c r="CB3" s="359">
        <f t="shared" si="7"/>
        <v>44638</v>
      </c>
      <c r="CC3" s="359">
        <f t="shared" si="7"/>
        <v>44639</v>
      </c>
      <c r="CD3" s="359">
        <f t="shared" ref="CD3:EO3" si="8">CC3+1</f>
        <v>44640</v>
      </c>
      <c r="CE3" s="359">
        <f t="shared" si="8"/>
        <v>44641</v>
      </c>
      <c r="CF3" s="359">
        <f t="shared" si="8"/>
        <v>44642</v>
      </c>
      <c r="CG3" s="359">
        <f t="shared" si="8"/>
        <v>44643</v>
      </c>
      <c r="CH3" s="359">
        <f t="shared" si="8"/>
        <v>44644</v>
      </c>
      <c r="CI3" s="359">
        <f t="shared" si="8"/>
        <v>44645</v>
      </c>
      <c r="CJ3" s="359">
        <f t="shared" si="8"/>
        <v>44646</v>
      </c>
      <c r="CK3" s="359">
        <f t="shared" si="8"/>
        <v>44647</v>
      </c>
      <c r="CL3" s="359">
        <f t="shared" si="8"/>
        <v>44648</v>
      </c>
      <c r="CM3" s="359">
        <f t="shared" si="8"/>
        <v>44649</v>
      </c>
      <c r="CN3" s="359">
        <f t="shared" si="8"/>
        <v>44650</v>
      </c>
      <c r="CO3" s="359">
        <f t="shared" si="8"/>
        <v>44651</v>
      </c>
      <c r="CP3" s="359">
        <f t="shared" si="8"/>
        <v>44652</v>
      </c>
      <c r="CQ3" s="359">
        <f t="shared" si="8"/>
        <v>44653</v>
      </c>
      <c r="CR3" s="359">
        <f t="shared" si="8"/>
        <v>44654</v>
      </c>
      <c r="CS3" s="359">
        <f t="shared" si="8"/>
        <v>44655</v>
      </c>
      <c r="CT3" s="359">
        <f t="shared" si="8"/>
        <v>44656</v>
      </c>
      <c r="CU3" s="359">
        <f t="shared" si="8"/>
        <v>44657</v>
      </c>
      <c r="CV3" s="359">
        <f t="shared" si="8"/>
        <v>44658</v>
      </c>
      <c r="CW3" s="359">
        <f t="shared" si="8"/>
        <v>44659</v>
      </c>
      <c r="CX3" s="359">
        <f t="shared" si="8"/>
        <v>44660</v>
      </c>
      <c r="CY3" s="359">
        <f t="shared" si="8"/>
        <v>44661</v>
      </c>
      <c r="CZ3" s="359">
        <f t="shared" si="8"/>
        <v>44662</v>
      </c>
      <c r="DA3" s="359">
        <f t="shared" si="8"/>
        <v>44663</v>
      </c>
      <c r="DB3" s="359">
        <f t="shared" si="8"/>
        <v>44664</v>
      </c>
      <c r="DC3" s="359">
        <f t="shared" si="8"/>
        <v>44665</v>
      </c>
      <c r="DD3" s="359">
        <f t="shared" si="8"/>
        <v>44666</v>
      </c>
      <c r="DE3" s="359">
        <f t="shared" si="8"/>
        <v>44667</v>
      </c>
      <c r="DF3" s="359">
        <f t="shared" si="8"/>
        <v>44668</v>
      </c>
      <c r="DG3" s="359">
        <f t="shared" si="8"/>
        <v>44669</v>
      </c>
      <c r="DH3" s="359">
        <f t="shared" si="8"/>
        <v>44670</v>
      </c>
      <c r="DI3" s="359">
        <f t="shared" si="8"/>
        <v>44671</v>
      </c>
      <c r="DJ3" s="359">
        <f t="shared" si="8"/>
        <v>44672</v>
      </c>
      <c r="DK3" s="359">
        <f t="shared" si="8"/>
        <v>44673</v>
      </c>
      <c r="DL3" s="359">
        <f t="shared" si="8"/>
        <v>44674</v>
      </c>
      <c r="DM3" s="359">
        <f t="shared" si="8"/>
        <v>44675</v>
      </c>
      <c r="DN3" s="359">
        <f t="shared" si="8"/>
        <v>44676</v>
      </c>
      <c r="DO3" s="359">
        <f t="shared" si="8"/>
        <v>44677</v>
      </c>
      <c r="DP3" s="359">
        <f t="shared" si="8"/>
        <v>44678</v>
      </c>
      <c r="DQ3" s="359">
        <f t="shared" si="8"/>
        <v>44679</v>
      </c>
      <c r="DR3" s="359">
        <f t="shared" si="8"/>
        <v>44680</v>
      </c>
      <c r="DS3" s="359">
        <f t="shared" si="8"/>
        <v>44681</v>
      </c>
      <c r="DT3" s="359">
        <f t="shared" si="8"/>
        <v>44682</v>
      </c>
      <c r="DU3" s="359">
        <f t="shared" si="8"/>
        <v>44683</v>
      </c>
      <c r="DV3" s="359">
        <f t="shared" si="8"/>
        <v>44684</v>
      </c>
      <c r="DW3" s="359">
        <f t="shared" si="8"/>
        <v>44685</v>
      </c>
      <c r="DX3" s="359">
        <f t="shared" si="8"/>
        <v>44686</v>
      </c>
      <c r="DY3" s="359">
        <f t="shared" si="8"/>
        <v>44687</v>
      </c>
      <c r="DZ3" s="359">
        <f t="shared" si="8"/>
        <v>44688</v>
      </c>
      <c r="EA3" s="359">
        <f t="shared" si="8"/>
        <v>44689</v>
      </c>
      <c r="EB3" s="359">
        <f t="shared" si="8"/>
        <v>44690</v>
      </c>
      <c r="EC3" s="359">
        <f t="shared" si="8"/>
        <v>44691</v>
      </c>
      <c r="ED3" s="359">
        <f t="shared" si="8"/>
        <v>44692</v>
      </c>
      <c r="EE3" s="359">
        <f t="shared" si="8"/>
        <v>44693</v>
      </c>
      <c r="EF3" s="359">
        <f t="shared" si="8"/>
        <v>44694</v>
      </c>
      <c r="EG3" s="359">
        <f t="shared" si="8"/>
        <v>44695</v>
      </c>
      <c r="EH3" s="359">
        <f t="shared" si="8"/>
        <v>44696</v>
      </c>
      <c r="EI3" s="359">
        <f t="shared" si="8"/>
        <v>44697</v>
      </c>
      <c r="EJ3" s="359">
        <f t="shared" si="8"/>
        <v>44698</v>
      </c>
      <c r="EK3" s="359">
        <f t="shared" si="8"/>
        <v>44699</v>
      </c>
      <c r="EL3" s="359">
        <f t="shared" si="8"/>
        <v>44700</v>
      </c>
      <c r="EM3" s="359">
        <f t="shared" si="8"/>
        <v>44701</v>
      </c>
      <c r="EN3" s="359">
        <f t="shared" si="8"/>
        <v>44702</v>
      </c>
      <c r="EO3" s="359">
        <f t="shared" si="8"/>
        <v>44703</v>
      </c>
      <c r="EP3" s="359">
        <f t="shared" ref="EP3:HA3" si="9">EO3+1</f>
        <v>44704</v>
      </c>
      <c r="EQ3" s="359">
        <f t="shared" si="9"/>
        <v>44705</v>
      </c>
      <c r="ER3" s="359">
        <f t="shared" si="9"/>
        <v>44706</v>
      </c>
      <c r="ES3" s="359">
        <f t="shared" si="9"/>
        <v>44707</v>
      </c>
      <c r="ET3" s="359">
        <f t="shared" si="9"/>
        <v>44708</v>
      </c>
      <c r="EU3" s="359">
        <f t="shared" si="9"/>
        <v>44709</v>
      </c>
      <c r="EV3" s="359">
        <f t="shared" si="9"/>
        <v>44710</v>
      </c>
      <c r="EW3" s="359">
        <f t="shared" si="9"/>
        <v>44711</v>
      </c>
      <c r="EX3" s="359">
        <f t="shared" si="9"/>
        <v>44712</v>
      </c>
      <c r="EY3" s="359">
        <f t="shared" si="9"/>
        <v>44713</v>
      </c>
      <c r="EZ3" s="359">
        <f t="shared" si="9"/>
        <v>44714</v>
      </c>
      <c r="FA3" s="359">
        <f t="shared" si="9"/>
        <v>44715</v>
      </c>
      <c r="FB3" s="359">
        <f t="shared" si="9"/>
        <v>44716</v>
      </c>
      <c r="FC3" s="359">
        <f t="shared" si="9"/>
        <v>44717</v>
      </c>
      <c r="FD3" s="359">
        <f t="shared" si="9"/>
        <v>44718</v>
      </c>
      <c r="FE3" s="359">
        <f t="shared" si="9"/>
        <v>44719</v>
      </c>
      <c r="FF3" s="359">
        <f t="shared" si="9"/>
        <v>44720</v>
      </c>
      <c r="FG3" s="359">
        <f t="shared" si="9"/>
        <v>44721</v>
      </c>
      <c r="FH3" s="359">
        <f t="shared" si="9"/>
        <v>44722</v>
      </c>
      <c r="FI3" s="359">
        <f t="shared" si="9"/>
        <v>44723</v>
      </c>
      <c r="FJ3" s="359">
        <f t="shared" si="9"/>
        <v>44724</v>
      </c>
      <c r="FK3" s="359">
        <f t="shared" si="9"/>
        <v>44725</v>
      </c>
      <c r="FL3" s="359">
        <f t="shared" si="9"/>
        <v>44726</v>
      </c>
      <c r="FM3" s="359">
        <f t="shared" si="9"/>
        <v>44727</v>
      </c>
      <c r="FN3" s="359">
        <f t="shared" si="9"/>
        <v>44728</v>
      </c>
      <c r="FO3" s="359">
        <f t="shared" si="9"/>
        <v>44729</v>
      </c>
      <c r="FP3" s="359">
        <f t="shared" si="9"/>
        <v>44730</v>
      </c>
      <c r="FQ3" s="359">
        <f t="shared" si="9"/>
        <v>44731</v>
      </c>
      <c r="FR3" s="359">
        <f t="shared" si="9"/>
        <v>44732</v>
      </c>
      <c r="FS3" s="359">
        <f t="shared" si="9"/>
        <v>44733</v>
      </c>
      <c r="FT3" s="359">
        <f t="shared" si="9"/>
        <v>44734</v>
      </c>
      <c r="FU3" s="359">
        <f t="shared" si="9"/>
        <v>44735</v>
      </c>
      <c r="FV3" s="359">
        <f t="shared" si="9"/>
        <v>44736</v>
      </c>
      <c r="FW3" s="359">
        <f t="shared" si="9"/>
        <v>44737</v>
      </c>
      <c r="FX3" s="359">
        <f t="shared" si="9"/>
        <v>44738</v>
      </c>
      <c r="FY3" s="359">
        <f t="shared" si="9"/>
        <v>44739</v>
      </c>
      <c r="FZ3" s="359">
        <f t="shared" si="9"/>
        <v>44740</v>
      </c>
      <c r="GA3" s="359">
        <f t="shared" si="9"/>
        <v>44741</v>
      </c>
      <c r="GB3" s="359">
        <f t="shared" si="9"/>
        <v>44742</v>
      </c>
      <c r="GC3" s="359">
        <f t="shared" si="9"/>
        <v>44743</v>
      </c>
      <c r="GD3" s="359">
        <f t="shared" si="9"/>
        <v>44744</v>
      </c>
      <c r="GE3" s="359">
        <f t="shared" si="9"/>
        <v>44745</v>
      </c>
      <c r="GF3" s="359">
        <f t="shared" si="9"/>
        <v>44746</v>
      </c>
      <c r="GG3" s="359">
        <f t="shared" si="9"/>
        <v>44747</v>
      </c>
      <c r="GH3" s="359">
        <f t="shared" si="9"/>
        <v>44748</v>
      </c>
      <c r="GI3" s="359">
        <f t="shared" si="9"/>
        <v>44749</v>
      </c>
      <c r="GJ3" s="359">
        <f t="shared" si="9"/>
        <v>44750</v>
      </c>
      <c r="GK3" s="359">
        <f t="shared" si="9"/>
        <v>44751</v>
      </c>
      <c r="GL3" s="359">
        <f t="shared" si="9"/>
        <v>44752</v>
      </c>
      <c r="GM3" s="359">
        <f t="shared" si="9"/>
        <v>44753</v>
      </c>
      <c r="GN3" s="359">
        <f t="shared" si="9"/>
        <v>44754</v>
      </c>
      <c r="GO3" s="359">
        <f t="shared" si="9"/>
        <v>44755</v>
      </c>
      <c r="GP3" s="359">
        <f t="shared" si="9"/>
        <v>44756</v>
      </c>
      <c r="GQ3" s="359">
        <f t="shared" si="9"/>
        <v>44757</v>
      </c>
      <c r="GR3" s="359">
        <f t="shared" si="9"/>
        <v>44758</v>
      </c>
      <c r="GS3" s="359">
        <f t="shared" si="9"/>
        <v>44759</v>
      </c>
      <c r="GT3" s="359">
        <f t="shared" si="9"/>
        <v>44760</v>
      </c>
      <c r="GU3" s="359">
        <f t="shared" si="9"/>
        <v>44761</v>
      </c>
      <c r="GV3" s="359">
        <f t="shared" si="9"/>
        <v>44762</v>
      </c>
      <c r="GW3" s="359">
        <f t="shared" si="9"/>
        <v>44763</v>
      </c>
      <c r="GX3" s="359">
        <f t="shared" si="9"/>
        <v>44764</v>
      </c>
      <c r="GY3" s="359">
        <f t="shared" si="9"/>
        <v>44765</v>
      </c>
      <c r="GZ3" s="359">
        <f t="shared" si="9"/>
        <v>44766</v>
      </c>
      <c r="HA3" s="359">
        <f t="shared" si="9"/>
        <v>44767</v>
      </c>
      <c r="HB3" s="359">
        <f t="shared" ref="HB3:JM3" si="10">HA3+1</f>
        <v>44768</v>
      </c>
      <c r="HC3" s="359">
        <f t="shared" si="10"/>
        <v>44769</v>
      </c>
      <c r="HD3" s="359">
        <f t="shared" si="10"/>
        <v>44770</v>
      </c>
      <c r="HE3" s="359">
        <f t="shared" si="10"/>
        <v>44771</v>
      </c>
      <c r="HF3" s="359">
        <f t="shared" si="10"/>
        <v>44772</v>
      </c>
      <c r="HG3" s="359">
        <f t="shared" si="10"/>
        <v>44773</v>
      </c>
      <c r="HH3" s="359">
        <f t="shared" si="10"/>
        <v>44774</v>
      </c>
      <c r="HI3" s="359">
        <f t="shared" si="10"/>
        <v>44775</v>
      </c>
      <c r="HJ3" s="359">
        <f t="shared" si="10"/>
        <v>44776</v>
      </c>
      <c r="HK3" s="359">
        <f t="shared" si="10"/>
        <v>44777</v>
      </c>
      <c r="HL3" s="359">
        <f t="shared" si="10"/>
        <v>44778</v>
      </c>
      <c r="HM3" s="359">
        <f t="shared" si="10"/>
        <v>44779</v>
      </c>
      <c r="HN3" s="359">
        <f t="shared" si="10"/>
        <v>44780</v>
      </c>
      <c r="HO3" s="359">
        <f t="shared" si="10"/>
        <v>44781</v>
      </c>
      <c r="HP3" s="359">
        <f t="shared" si="10"/>
        <v>44782</v>
      </c>
      <c r="HQ3" s="359">
        <f t="shared" si="10"/>
        <v>44783</v>
      </c>
      <c r="HR3" s="359">
        <f t="shared" si="10"/>
        <v>44784</v>
      </c>
      <c r="HS3" s="359">
        <f t="shared" si="10"/>
        <v>44785</v>
      </c>
      <c r="HT3" s="359">
        <f t="shared" si="10"/>
        <v>44786</v>
      </c>
      <c r="HU3" s="359">
        <f t="shared" si="10"/>
        <v>44787</v>
      </c>
      <c r="HV3" s="359">
        <f t="shared" si="10"/>
        <v>44788</v>
      </c>
      <c r="HW3" s="359">
        <f t="shared" si="10"/>
        <v>44789</v>
      </c>
      <c r="HX3" s="359">
        <f t="shared" si="10"/>
        <v>44790</v>
      </c>
      <c r="HY3" s="359">
        <f t="shared" si="10"/>
        <v>44791</v>
      </c>
      <c r="HZ3" s="359">
        <f t="shared" si="10"/>
        <v>44792</v>
      </c>
      <c r="IA3" s="359">
        <f t="shared" si="10"/>
        <v>44793</v>
      </c>
      <c r="IB3" s="359">
        <f t="shared" si="10"/>
        <v>44794</v>
      </c>
      <c r="IC3" s="359">
        <f t="shared" si="10"/>
        <v>44795</v>
      </c>
      <c r="ID3" s="359">
        <f t="shared" si="10"/>
        <v>44796</v>
      </c>
      <c r="IE3" s="359">
        <f t="shared" si="10"/>
        <v>44797</v>
      </c>
      <c r="IF3" s="359">
        <f t="shared" si="10"/>
        <v>44798</v>
      </c>
      <c r="IG3" s="359">
        <f t="shared" si="10"/>
        <v>44799</v>
      </c>
      <c r="IH3" s="359">
        <f t="shared" si="10"/>
        <v>44800</v>
      </c>
      <c r="II3" s="359">
        <f t="shared" si="10"/>
        <v>44801</v>
      </c>
      <c r="IJ3" s="359">
        <f t="shared" si="10"/>
        <v>44802</v>
      </c>
      <c r="IK3" s="359">
        <f t="shared" si="10"/>
        <v>44803</v>
      </c>
      <c r="IL3" s="359">
        <f t="shared" si="10"/>
        <v>44804</v>
      </c>
      <c r="IM3" s="359">
        <f t="shared" si="10"/>
        <v>44805</v>
      </c>
      <c r="IN3" s="359">
        <f t="shared" si="10"/>
        <v>44806</v>
      </c>
      <c r="IO3" s="359">
        <f t="shared" si="10"/>
        <v>44807</v>
      </c>
      <c r="IP3" s="359">
        <f t="shared" si="10"/>
        <v>44808</v>
      </c>
      <c r="IQ3" s="359">
        <f t="shared" si="10"/>
        <v>44809</v>
      </c>
      <c r="IR3" s="359">
        <f t="shared" si="10"/>
        <v>44810</v>
      </c>
      <c r="IS3" s="359">
        <f t="shared" si="10"/>
        <v>44811</v>
      </c>
      <c r="IT3" s="359">
        <f t="shared" si="10"/>
        <v>44812</v>
      </c>
      <c r="IU3" s="359">
        <f t="shared" si="10"/>
        <v>44813</v>
      </c>
      <c r="IV3" s="359">
        <f t="shared" si="10"/>
        <v>44814</v>
      </c>
      <c r="IW3" s="359">
        <f t="shared" si="10"/>
        <v>44815</v>
      </c>
      <c r="IX3" s="359">
        <f t="shared" si="10"/>
        <v>44816</v>
      </c>
      <c r="IY3" s="359">
        <f t="shared" si="10"/>
        <v>44817</v>
      </c>
      <c r="IZ3" s="359">
        <f t="shared" si="10"/>
        <v>44818</v>
      </c>
      <c r="JA3" s="359">
        <f t="shared" si="10"/>
        <v>44819</v>
      </c>
      <c r="JB3" s="359">
        <f t="shared" si="10"/>
        <v>44820</v>
      </c>
      <c r="JC3" s="359">
        <f t="shared" si="10"/>
        <v>44821</v>
      </c>
      <c r="JD3" s="359">
        <f t="shared" si="10"/>
        <v>44822</v>
      </c>
      <c r="JE3" s="359">
        <f t="shared" si="10"/>
        <v>44823</v>
      </c>
      <c r="JF3" s="359">
        <f t="shared" si="10"/>
        <v>44824</v>
      </c>
      <c r="JG3" s="359">
        <f t="shared" si="10"/>
        <v>44825</v>
      </c>
      <c r="JH3" s="359">
        <f t="shared" si="10"/>
        <v>44826</v>
      </c>
      <c r="JI3" s="359">
        <f t="shared" si="10"/>
        <v>44827</v>
      </c>
      <c r="JJ3" s="359">
        <f t="shared" si="10"/>
        <v>44828</v>
      </c>
      <c r="JK3" s="359">
        <f t="shared" si="10"/>
        <v>44829</v>
      </c>
      <c r="JL3" s="359">
        <f t="shared" si="10"/>
        <v>44830</v>
      </c>
      <c r="JM3" s="359">
        <f t="shared" si="10"/>
        <v>44831</v>
      </c>
      <c r="JN3" s="359">
        <f t="shared" ref="JN3:LS3" si="11">JM3+1</f>
        <v>44832</v>
      </c>
      <c r="JO3" s="359">
        <f t="shared" si="11"/>
        <v>44833</v>
      </c>
      <c r="JP3" s="359">
        <f t="shared" si="11"/>
        <v>44834</v>
      </c>
      <c r="JQ3" s="359">
        <f t="shared" si="11"/>
        <v>44835</v>
      </c>
      <c r="JR3" s="359">
        <f t="shared" si="11"/>
        <v>44836</v>
      </c>
      <c r="JS3" s="359">
        <f t="shared" si="11"/>
        <v>44837</v>
      </c>
      <c r="JT3" s="359">
        <f t="shared" si="11"/>
        <v>44838</v>
      </c>
      <c r="JU3" s="359">
        <f t="shared" si="11"/>
        <v>44839</v>
      </c>
      <c r="JV3" s="359">
        <f t="shared" si="11"/>
        <v>44840</v>
      </c>
      <c r="JW3" s="359">
        <f t="shared" si="11"/>
        <v>44841</v>
      </c>
      <c r="JX3" s="359">
        <f t="shared" si="11"/>
        <v>44842</v>
      </c>
      <c r="JY3" s="359">
        <f t="shared" si="11"/>
        <v>44843</v>
      </c>
      <c r="JZ3" s="359">
        <f t="shared" si="11"/>
        <v>44844</v>
      </c>
      <c r="KA3" s="359">
        <f t="shared" si="11"/>
        <v>44845</v>
      </c>
      <c r="KB3" s="359">
        <f t="shared" si="11"/>
        <v>44846</v>
      </c>
      <c r="KC3" s="359">
        <f t="shared" si="11"/>
        <v>44847</v>
      </c>
      <c r="KD3" s="359">
        <f t="shared" si="11"/>
        <v>44848</v>
      </c>
      <c r="KE3" s="359">
        <f t="shared" si="11"/>
        <v>44849</v>
      </c>
      <c r="KF3" s="359">
        <f t="shared" si="11"/>
        <v>44850</v>
      </c>
      <c r="KG3" s="359">
        <f t="shared" si="11"/>
        <v>44851</v>
      </c>
      <c r="KH3" s="359">
        <f t="shared" si="11"/>
        <v>44852</v>
      </c>
      <c r="KI3" s="359">
        <f t="shared" si="11"/>
        <v>44853</v>
      </c>
      <c r="KJ3" s="359">
        <f t="shared" si="11"/>
        <v>44854</v>
      </c>
      <c r="KK3" s="359">
        <f t="shared" si="11"/>
        <v>44855</v>
      </c>
      <c r="KL3" s="359">
        <f t="shared" si="11"/>
        <v>44856</v>
      </c>
      <c r="KM3" s="359">
        <f t="shared" si="11"/>
        <v>44857</v>
      </c>
      <c r="KN3" s="359">
        <f t="shared" si="11"/>
        <v>44858</v>
      </c>
      <c r="KO3" s="359">
        <f t="shared" si="11"/>
        <v>44859</v>
      </c>
      <c r="KP3" s="359">
        <f t="shared" si="11"/>
        <v>44860</v>
      </c>
      <c r="KQ3" s="359">
        <f t="shared" si="11"/>
        <v>44861</v>
      </c>
      <c r="KR3" s="359">
        <f t="shared" si="11"/>
        <v>44862</v>
      </c>
      <c r="KS3" s="359">
        <f t="shared" si="11"/>
        <v>44863</v>
      </c>
      <c r="KT3" s="359">
        <f t="shared" si="11"/>
        <v>44864</v>
      </c>
      <c r="KU3" s="359">
        <f t="shared" si="11"/>
        <v>44865</v>
      </c>
      <c r="KV3" s="359">
        <f t="shared" si="11"/>
        <v>44866</v>
      </c>
      <c r="KW3" s="359">
        <f t="shared" si="11"/>
        <v>44867</v>
      </c>
      <c r="KX3" s="359">
        <f t="shared" si="11"/>
        <v>44868</v>
      </c>
      <c r="KY3" s="359">
        <f t="shared" si="11"/>
        <v>44869</v>
      </c>
      <c r="KZ3" s="359">
        <f t="shared" si="11"/>
        <v>44870</v>
      </c>
      <c r="LA3" s="359">
        <f t="shared" si="11"/>
        <v>44871</v>
      </c>
      <c r="LB3" s="359">
        <f t="shared" si="11"/>
        <v>44872</v>
      </c>
      <c r="LC3" s="359">
        <f t="shared" si="11"/>
        <v>44873</v>
      </c>
      <c r="LD3" s="359">
        <f t="shared" si="11"/>
        <v>44874</v>
      </c>
      <c r="LE3" s="359">
        <f t="shared" si="11"/>
        <v>44875</v>
      </c>
      <c r="LF3" s="359">
        <f t="shared" si="11"/>
        <v>44876</v>
      </c>
      <c r="LG3" s="359">
        <f t="shared" si="11"/>
        <v>44877</v>
      </c>
      <c r="LH3" s="359">
        <f t="shared" si="11"/>
        <v>44878</v>
      </c>
      <c r="LI3" s="359">
        <f t="shared" si="11"/>
        <v>44879</v>
      </c>
      <c r="LJ3" s="359">
        <f t="shared" si="11"/>
        <v>44880</v>
      </c>
      <c r="LK3" s="359">
        <f t="shared" si="11"/>
        <v>44881</v>
      </c>
      <c r="LL3" s="359">
        <f t="shared" si="11"/>
        <v>44882</v>
      </c>
      <c r="LM3" s="359">
        <f t="shared" si="11"/>
        <v>44883</v>
      </c>
      <c r="LN3" s="359">
        <f t="shared" si="11"/>
        <v>44884</v>
      </c>
      <c r="LO3" s="359">
        <f t="shared" si="11"/>
        <v>44885</v>
      </c>
      <c r="LP3" s="359">
        <f t="shared" si="11"/>
        <v>44886</v>
      </c>
      <c r="LQ3" s="359">
        <f t="shared" si="11"/>
        <v>44887</v>
      </c>
      <c r="LR3" s="359">
        <f t="shared" si="11"/>
        <v>44888</v>
      </c>
      <c r="LS3" s="359">
        <f t="shared" si="11"/>
        <v>44889</v>
      </c>
    </row>
    <row r="4" spans="1:331" x14ac:dyDescent="0.15">
      <c r="A4" s="372"/>
      <c r="B4" s="373"/>
    </row>
    <row r="5" spans="1:331" x14ac:dyDescent="0.15">
      <c r="A5" s="372"/>
      <c r="B5" s="373"/>
    </row>
    <row r="6" spans="1:331" x14ac:dyDescent="0.15">
      <c r="A6" s="372"/>
      <c r="B6" s="373"/>
    </row>
    <row r="7" spans="1:331" x14ac:dyDescent="0.15">
      <c r="A7" s="372"/>
      <c r="B7" s="373"/>
      <c r="C7" t="s">
        <v>178</v>
      </c>
      <c r="D7">
        <v>2</v>
      </c>
    </row>
    <row r="8" spans="1:331" x14ac:dyDescent="0.15">
      <c r="A8" s="372"/>
      <c r="B8" s="373"/>
      <c r="C8" t="s">
        <v>179</v>
      </c>
    </row>
    <row r="9" spans="1:331" x14ac:dyDescent="0.15">
      <c r="A9" s="372"/>
      <c r="B9" s="373"/>
      <c r="C9" t="s">
        <v>180</v>
      </c>
    </row>
    <row r="10" spans="1:331" x14ac:dyDescent="0.15">
      <c r="A10" s="372"/>
      <c r="B10" s="373"/>
    </row>
    <row r="11" spans="1:331" x14ac:dyDescent="0.15">
      <c r="A11" s="372"/>
      <c r="B11" s="373"/>
    </row>
    <row r="12" spans="1:331" x14ac:dyDescent="0.15">
      <c r="A12" s="372"/>
      <c r="B12" s="373"/>
    </row>
    <row r="13" spans="1:331" x14ac:dyDescent="0.15">
      <c r="A13" s="372"/>
      <c r="B13" s="373"/>
    </row>
  </sheetData>
  <mergeCells count="2">
    <mergeCell ref="D1:AH1"/>
    <mergeCell ref="AI1:BJ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9C2664-1FED-6345-B35F-DE70E5BFA26C}">
  <sheetPr codeName="Feuil11">
    <tabColor theme="2" tint="-0.499984740745262"/>
  </sheetPr>
  <dimension ref="B2:Q491"/>
  <sheetViews>
    <sheetView showGridLines="0" zoomScaleNormal="130" workbookViewId="0">
      <pane ySplit="4" topLeftCell="A5" activePane="bottomLeft" state="frozenSplit"/>
      <selection activeCell="AL42" sqref="AL42"/>
      <selection pane="bottomLeft" activeCell="H28" sqref="H28"/>
    </sheetView>
  </sheetViews>
  <sheetFormatPr baseColWidth="10" defaultColWidth="11.5" defaultRowHeight="13" x14ac:dyDescent="0.15"/>
  <cols>
    <col min="1" max="1" width="15.33203125" style="375" customWidth="1"/>
    <col min="2" max="2" width="37.33203125" style="374" bestFit="1" customWidth="1"/>
    <col min="3" max="3" width="4.33203125" style="375" customWidth="1"/>
    <col min="4" max="4" width="7.5" style="375" customWidth="1"/>
    <col min="5" max="5" width="8.6640625" style="375" bestFit="1" customWidth="1"/>
    <col min="6" max="6" width="15.6640625" style="376" customWidth="1"/>
    <col min="7" max="7" width="13.1640625" style="375" customWidth="1"/>
    <col min="8" max="8" width="17.33203125" style="373" customWidth="1"/>
    <col min="9" max="9" width="6.33203125" style="375" customWidth="1"/>
    <col min="10" max="10" width="5" style="375" customWidth="1"/>
    <col min="11" max="11" width="7" style="375" customWidth="1"/>
    <col min="12" max="12" width="6.5" style="375" customWidth="1"/>
    <col min="13" max="13" width="26" style="375" customWidth="1"/>
    <col min="14" max="14" width="20.5" style="375" bestFit="1" customWidth="1"/>
    <col min="15" max="15" width="2.5" style="375" bestFit="1" customWidth="1"/>
    <col min="16" max="256" width="11.5" style="375"/>
    <col min="257" max="257" width="15.33203125" style="375" customWidth="1"/>
    <col min="258" max="258" width="37.33203125" style="375" bestFit="1" customWidth="1"/>
    <col min="259" max="259" width="4.33203125" style="375" customWidth="1"/>
    <col min="260" max="260" width="7.5" style="375" customWidth="1"/>
    <col min="261" max="261" width="8.6640625" style="375" bestFit="1" customWidth="1"/>
    <col min="262" max="262" width="15.6640625" style="375" customWidth="1"/>
    <col min="263" max="263" width="13.1640625" style="375" customWidth="1"/>
    <col min="264" max="264" width="17.33203125" style="375" customWidth="1"/>
    <col min="265" max="265" width="6.33203125" style="375" customWidth="1"/>
    <col min="266" max="266" width="5" style="375" customWidth="1"/>
    <col min="267" max="267" width="7" style="375" customWidth="1"/>
    <col min="268" max="268" width="6.5" style="375" customWidth="1"/>
    <col min="269" max="269" width="13.5" style="375" bestFit="1" customWidth="1"/>
    <col min="270" max="270" width="20.5" style="375" bestFit="1" customWidth="1"/>
    <col min="271" max="271" width="2.5" style="375" bestFit="1" customWidth="1"/>
    <col min="272" max="512" width="11.5" style="375"/>
    <col min="513" max="513" width="15.33203125" style="375" customWidth="1"/>
    <col min="514" max="514" width="37.33203125" style="375" bestFit="1" customWidth="1"/>
    <col min="515" max="515" width="4.33203125" style="375" customWidth="1"/>
    <col min="516" max="516" width="7.5" style="375" customWidth="1"/>
    <col min="517" max="517" width="8.6640625" style="375" bestFit="1" customWidth="1"/>
    <col min="518" max="518" width="15.6640625" style="375" customWidth="1"/>
    <col min="519" max="519" width="13.1640625" style="375" customWidth="1"/>
    <col min="520" max="520" width="17.33203125" style="375" customWidth="1"/>
    <col min="521" max="521" width="6.33203125" style="375" customWidth="1"/>
    <col min="522" max="522" width="5" style="375" customWidth="1"/>
    <col min="523" max="523" width="7" style="375" customWidth="1"/>
    <col min="524" max="524" width="6.5" style="375" customWidth="1"/>
    <col min="525" max="525" width="13.5" style="375" bestFit="1" customWidth="1"/>
    <col min="526" max="526" width="20.5" style="375" bestFit="1" customWidth="1"/>
    <col min="527" max="527" width="2.5" style="375" bestFit="1" customWidth="1"/>
    <col min="528" max="768" width="11.5" style="375"/>
    <col min="769" max="769" width="15.33203125" style="375" customWidth="1"/>
    <col min="770" max="770" width="37.33203125" style="375" bestFit="1" customWidth="1"/>
    <col min="771" max="771" width="4.33203125" style="375" customWidth="1"/>
    <col min="772" max="772" width="7.5" style="375" customWidth="1"/>
    <col min="773" max="773" width="8.6640625" style="375" bestFit="1" customWidth="1"/>
    <col min="774" max="774" width="15.6640625" style="375" customWidth="1"/>
    <col min="775" max="775" width="13.1640625" style="375" customWidth="1"/>
    <col min="776" max="776" width="17.33203125" style="375" customWidth="1"/>
    <col min="777" max="777" width="6.33203125" style="375" customWidth="1"/>
    <col min="778" max="778" width="5" style="375" customWidth="1"/>
    <col min="779" max="779" width="7" style="375" customWidth="1"/>
    <col min="780" max="780" width="6.5" style="375" customWidth="1"/>
    <col min="781" max="781" width="13.5" style="375" bestFit="1" customWidth="1"/>
    <col min="782" max="782" width="20.5" style="375" bestFit="1" customWidth="1"/>
    <col min="783" max="783" width="2.5" style="375" bestFit="1" customWidth="1"/>
    <col min="784" max="1024" width="11.5" style="375"/>
    <col min="1025" max="1025" width="15.33203125" style="375" customWidth="1"/>
    <col min="1026" max="1026" width="37.33203125" style="375" bestFit="1" customWidth="1"/>
    <col min="1027" max="1027" width="4.33203125" style="375" customWidth="1"/>
    <col min="1028" max="1028" width="7.5" style="375" customWidth="1"/>
    <col min="1029" max="1029" width="8.6640625" style="375" bestFit="1" customWidth="1"/>
    <col min="1030" max="1030" width="15.6640625" style="375" customWidth="1"/>
    <col min="1031" max="1031" width="13.1640625" style="375" customWidth="1"/>
    <col min="1032" max="1032" width="17.33203125" style="375" customWidth="1"/>
    <col min="1033" max="1033" width="6.33203125" style="375" customWidth="1"/>
    <col min="1034" max="1034" width="5" style="375" customWidth="1"/>
    <col min="1035" max="1035" width="7" style="375" customWidth="1"/>
    <col min="1036" max="1036" width="6.5" style="375" customWidth="1"/>
    <col min="1037" max="1037" width="13.5" style="375" bestFit="1" customWidth="1"/>
    <col min="1038" max="1038" width="20.5" style="375" bestFit="1" customWidth="1"/>
    <col min="1039" max="1039" width="2.5" style="375" bestFit="1" customWidth="1"/>
    <col min="1040" max="1280" width="11.5" style="375"/>
    <col min="1281" max="1281" width="15.33203125" style="375" customWidth="1"/>
    <col min="1282" max="1282" width="37.33203125" style="375" bestFit="1" customWidth="1"/>
    <col min="1283" max="1283" width="4.33203125" style="375" customWidth="1"/>
    <col min="1284" max="1284" width="7.5" style="375" customWidth="1"/>
    <col min="1285" max="1285" width="8.6640625" style="375" bestFit="1" customWidth="1"/>
    <col min="1286" max="1286" width="15.6640625" style="375" customWidth="1"/>
    <col min="1287" max="1287" width="13.1640625" style="375" customWidth="1"/>
    <col min="1288" max="1288" width="17.33203125" style="375" customWidth="1"/>
    <col min="1289" max="1289" width="6.33203125" style="375" customWidth="1"/>
    <col min="1290" max="1290" width="5" style="375" customWidth="1"/>
    <col min="1291" max="1291" width="7" style="375" customWidth="1"/>
    <col min="1292" max="1292" width="6.5" style="375" customWidth="1"/>
    <col min="1293" max="1293" width="13.5" style="375" bestFit="1" customWidth="1"/>
    <col min="1294" max="1294" width="20.5" style="375" bestFit="1" customWidth="1"/>
    <col min="1295" max="1295" width="2.5" style="375" bestFit="1" customWidth="1"/>
    <col min="1296" max="1536" width="11.5" style="375"/>
    <col min="1537" max="1537" width="15.33203125" style="375" customWidth="1"/>
    <col min="1538" max="1538" width="37.33203125" style="375" bestFit="1" customWidth="1"/>
    <col min="1539" max="1539" width="4.33203125" style="375" customWidth="1"/>
    <col min="1540" max="1540" width="7.5" style="375" customWidth="1"/>
    <col min="1541" max="1541" width="8.6640625" style="375" bestFit="1" customWidth="1"/>
    <col min="1542" max="1542" width="15.6640625" style="375" customWidth="1"/>
    <col min="1543" max="1543" width="13.1640625" style="375" customWidth="1"/>
    <col min="1544" max="1544" width="17.33203125" style="375" customWidth="1"/>
    <col min="1545" max="1545" width="6.33203125" style="375" customWidth="1"/>
    <col min="1546" max="1546" width="5" style="375" customWidth="1"/>
    <col min="1547" max="1547" width="7" style="375" customWidth="1"/>
    <col min="1548" max="1548" width="6.5" style="375" customWidth="1"/>
    <col min="1549" max="1549" width="13.5" style="375" bestFit="1" customWidth="1"/>
    <col min="1550" max="1550" width="20.5" style="375" bestFit="1" customWidth="1"/>
    <col min="1551" max="1551" width="2.5" style="375" bestFit="1" customWidth="1"/>
    <col min="1552" max="1792" width="11.5" style="375"/>
    <col min="1793" max="1793" width="15.33203125" style="375" customWidth="1"/>
    <col min="1794" max="1794" width="37.33203125" style="375" bestFit="1" customWidth="1"/>
    <col min="1795" max="1795" width="4.33203125" style="375" customWidth="1"/>
    <col min="1796" max="1796" width="7.5" style="375" customWidth="1"/>
    <col min="1797" max="1797" width="8.6640625" style="375" bestFit="1" customWidth="1"/>
    <col min="1798" max="1798" width="15.6640625" style="375" customWidth="1"/>
    <col min="1799" max="1799" width="13.1640625" style="375" customWidth="1"/>
    <col min="1800" max="1800" width="17.33203125" style="375" customWidth="1"/>
    <col min="1801" max="1801" width="6.33203125" style="375" customWidth="1"/>
    <col min="1802" max="1802" width="5" style="375" customWidth="1"/>
    <col min="1803" max="1803" width="7" style="375" customWidth="1"/>
    <col min="1804" max="1804" width="6.5" style="375" customWidth="1"/>
    <col min="1805" max="1805" width="13.5" style="375" bestFit="1" customWidth="1"/>
    <col min="1806" max="1806" width="20.5" style="375" bestFit="1" customWidth="1"/>
    <col min="1807" max="1807" width="2.5" style="375" bestFit="1" customWidth="1"/>
    <col min="1808" max="2048" width="11.5" style="375"/>
    <col min="2049" max="2049" width="15.33203125" style="375" customWidth="1"/>
    <col min="2050" max="2050" width="37.33203125" style="375" bestFit="1" customWidth="1"/>
    <col min="2051" max="2051" width="4.33203125" style="375" customWidth="1"/>
    <col min="2052" max="2052" width="7.5" style="375" customWidth="1"/>
    <col min="2053" max="2053" width="8.6640625" style="375" bestFit="1" customWidth="1"/>
    <col min="2054" max="2054" width="15.6640625" style="375" customWidth="1"/>
    <col min="2055" max="2055" width="13.1640625" style="375" customWidth="1"/>
    <col min="2056" max="2056" width="17.33203125" style="375" customWidth="1"/>
    <col min="2057" max="2057" width="6.33203125" style="375" customWidth="1"/>
    <col min="2058" max="2058" width="5" style="375" customWidth="1"/>
    <col min="2059" max="2059" width="7" style="375" customWidth="1"/>
    <col min="2060" max="2060" width="6.5" style="375" customWidth="1"/>
    <col min="2061" max="2061" width="13.5" style="375" bestFit="1" customWidth="1"/>
    <col min="2062" max="2062" width="20.5" style="375" bestFit="1" customWidth="1"/>
    <col min="2063" max="2063" width="2.5" style="375" bestFit="1" customWidth="1"/>
    <col min="2064" max="2304" width="11.5" style="375"/>
    <col min="2305" max="2305" width="15.33203125" style="375" customWidth="1"/>
    <col min="2306" max="2306" width="37.33203125" style="375" bestFit="1" customWidth="1"/>
    <col min="2307" max="2307" width="4.33203125" style="375" customWidth="1"/>
    <col min="2308" max="2308" width="7.5" style="375" customWidth="1"/>
    <col min="2309" max="2309" width="8.6640625" style="375" bestFit="1" customWidth="1"/>
    <col min="2310" max="2310" width="15.6640625" style="375" customWidth="1"/>
    <col min="2311" max="2311" width="13.1640625" style="375" customWidth="1"/>
    <col min="2312" max="2312" width="17.33203125" style="375" customWidth="1"/>
    <col min="2313" max="2313" width="6.33203125" style="375" customWidth="1"/>
    <col min="2314" max="2314" width="5" style="375" customWidth="1"/>
    <col min="2315" max="2315" width="7" style="375" customWidth="1"/>
    <col min="2316" max="2316" width="6.5" style="375" customWidth="1"/>
    <col min="2317" max="2317" width="13.5" style="375" bestFit="1" customWidth="1"/>
    <col min="2318" max="2318" width="20.5" style="375" bestFit="1" customWidth="1"/>
    <col min="2319" max="2319" width="2.5" style="375" bestFit="1" customWidth="1"/>
    <col min="2320" max="2560" width="11.5" style="375"/>
    <col min="2561" max="2561" width="15.33203125" style="375" customWidth="1"/>
    <col min="2562" max="2562" width="37.33203125" style="375" bestFit="1" customWidth="1"/>
    <col min="2563" max="2563" width="4.33203125" style="375" customWidth="1"/>
    <col min="2564" max="2564" width="7.5" style="375" customWidth="1"/>
    <col min="2565" max="2565" width="8.6640625" style="375" bestFit="1" customWidth="1"/>
    <col min="2566" max="2566" width="15.6640625" style="375" customWidth="1"/>
    <col min="2567" max="2567" width="13.1640625" style="375" customWidth="1"/>
    <col min="2568" max="2568" width="17.33203125" style="375" customWidth="1"/>
    <col min="2569" max="2569" width="6.33203125" style="375" customWidth="1"/>
    <col min="2570" max="2570" width="5" style="375" customWidth="1"/>
    <col min="2571" max="2571" width="7" style="375" customWidth="1"/>
    <col min="2572" max="2572" width="6.5" style="375" customWidth="1"/>
    <col min="2573" max="2573" width="13.5" style="375" bestFit="1" customWidth="1"/>
    <col min="2574" max="2574" width="20.5" style="375" bestFit="1" customWidth="1"/>
    <col min="2575" max="2575" width="2.5" style="375" bestFit="1" customWidth="1"/>
    <col min="2576" max="2816" width="11.5" style="375"/>
    <col min="2817" max="2817" width="15.33203125" style="375" customWidth="1"/>
    <col min="2818" max="2818" width="37.33203125" style="375" bestFit="1" customWidth="1"/>
    <col min="2819" max="2819" width="4.33203125" style="375" customWidth="1"/>
    <col min="2820" max="2820" width="7.5" style="375" customWidth="1"/>
    <col min="2821" max="2821" width="8.6640625" style="375" bestFit="1" customWidth="1"/>
    <col min="2822" max="2822" width="15.6640625" style="375" customWidth="1"/>
    <col min="2823" max="2823" width="13.1640625" style="375" customWidth="1"/>
    <col min="2824" max="2824" width="17.33203125" style="375" customWidth="1"/>
    <col min="2825" max="2825" width="6.33203125" style="375" customWidth="1"/>
    <col min="2826" max="2826" width="5" style="375" customWidth="1"/>
    <col min="2827" max="2827" width="7" style="375" customWidth="1"/>
    <col min="2828" max="2828" width="6.5" style="375" customWidth="1"/>
    <col min="2829" max="2829" width="13.5" style="375" bestFit="1" customWidth="1"/>
    <col min="2830" max="2830" width="20.5" style="375" bestFit="1" customWidth="1"/>
    <col min="2831" max="2831" width="2.5" style="375" bestFit="1" customWidth="1"/>
    <col min="2832" max="3072" width="11.5" style="375"/>
    <col min="3073" max="3073" width="15.33203125" style="375" customWidth="1"/>
    <col min="3074" max="3074" width="37.33203125" style="375" bestFit="1" customWidth="1"/>
    <col min="3075" max="3075" width="4.33203125" style="375" customWidth="1"/>
    <col min="3076" max="3076" width="7.5" style="375" customWidth="1"/>
    <col min="3077" max="3077" width="8.6640625" style="375" bestFit="1" customWidth="1"/>
    <col min="3078" max="3078" width="15.6640625" style="375" customWidth="1"/>
    <col min="3079" max="3079" width="13.1640625" style="375" customWidth="1"/>
    <col min="3080" max="3080" width="17.33203125" style="375" customWidth="1"/>
    <col min="3081" max="3081" width="6.33203125" style="375" customWidth="1"/>
    <col min="3082" max="3082" width="5" style="375" customWidth="1"/>
    <col min="3083" max="3083" width="7" style="375" customWidth="1"/>
    <col min="3084" max="3084" width="6.5" style="375" customWidth="1"/>
    <col min="3085" max="3085" width="13.5" style="375" bestFit="1" customWidth="1"/>
    <col min="3086" max="3086" width="20.5" style="375" bestFit="1" customWidth="1"/>
    <col min="3087" max="3087" width="2.5" style="375" bestFit="1" customWidth="1"/>
    <col min="3088" max="3328" width="11.5" style="375"/>
    <col min="3329" max="3329" width="15.33203125" style="375" customWidth="1"/>
    <col min="3330" max="3330" width="37.33203125" style="375" bestFit="1" customWidth="1"/>
    <col min="3331" max="3331" width="4.33203125" style="375" customWidth="1"/>
    <col min="3332" max="3332" width="7.5" style="375" customWidth="1"/>
    <col min="3333" max="3333" width="8.6640625" style="375" bestFit="1" customWidth="1"/>
    <col min="3334" max="3334" width="15.6640625" style="375" customWidth="1"/>
    <col min="3335" max="3335" width="13.1640625" style="375" customWidth="1"/>
    <col min="3336" max="3336" width="17.33203125" style="375" customWidth="1"/>
    <col min="3337" max="3337" width="6.33203125" style="375" customWidth="1"/>
    <col min="3338" max="3338" width="5" style="375" customWidth="1"/>
    <col min="3339" max="3339" width="7" style="375" customWidth="1"/>
    <col min="3340" max="3340" width="6.5" style="375" customWidth="1"/>
    <col min="3341" max="3341" width="13.5" style="375" bestFit="1" customWidth="1"/>
    <col min="3342" max="3342" width="20.5" style="375" bestFit="1" customWidth="1"/>
    <col min="3343" max="3343" width="2.5" style="375" bestFit="1" customWidth="1"/>
    <col min="3344" max="3584" width="11.5" style="375"/>
    <col min="3585" max="3585" width="15.33203125" style="375" customWidth="1"/>
    <col min="3586" max="3586" width="37.33203125" style="375" bestFit="1" customWidth="1"/>
    <col min="3587" max="3587" width="4.33203125" style="375" customWidth="1"/>
    <col min="3588" max="3588" width="7.5" style="375" customWidth="1"/>
    <col min="3589" max="3589" width="8.6640625" style="375" bestFit="1" customWidth="1"/>
    <col min="3590" max="3590" width="15.6640625" style="375" customWidth="1"/>
    <col min="3591" max="3591" width="13.1640625" style="375" customWidth="1"/>
    <col min="3592" max="3592" width="17.33203125" style="375" customWidth="1"/>
    <col min="3593" max="3593" width="6.33203125" style="375" customWidth="1"/>
    <col min="3594" max="3594" width="5" style="375" customWidth="1"/>
    <col min="3595" max="3595" width="7" style="375" customWidth="1"/>
    <col min="3596" max="3596" width="6.5" style="375" customWidth="1"/>
    <col min="3597" max="3597" width="13.5" style="375" bestFit="1" customWidth="1"/>
    <col min="3598" max="3598" width="20.5" style="375" bestFit="1" customWidth="1"/>
    <col min="3599" max="3599" width="2.5" style="375" bestFit="1" customWidth="1"/>
    <col min="3600" max="3840" width="11.5" style="375"/>
    <col min="3841" max="3841" width="15.33203125" style="375" customWidth="1"/>
    <col min="3842" max="3842" width="37.33203125" style="375" bestFit="1" customWidth="1"/>
    <col min="3843" max="3843" width="4.33203125" style="375" customWidth="1"/>
    <col min="3844" max="3844" width="7.5" style="375" customWidth="1"/>
    <col min="3845" max="3845" width="8.6640625" style="375" bestFit="1" customWidth="1"/>
    <col min="3846" max="3846" width="15.6640625" style="375" customWidth="1"/>
    <col min="3847" max="3847" width="13.1640625" style="375" customWidth="1"/>
    <col min="3848" max="3848" width="17.33203125" style="375" customWidth="1"/>
    <col min="3849" max="3849" width="6.33203125" style="375" customWidth="1"/>
    <col min="3850" max="3850" width="5" style="375" customWidth="1"/>
    <col min="3851" max="3851" width="7" style="375" customWidth="1"/>
    <col min="3852" max="3852" width="6.5" style="375" customWidth="1"/>
    <col min="3853" max="3853" width="13.5" style="375" bestFit="1" customWidth="1"/>
    <col min="3854" max="3854" width="20.5" style="375" bestFit="1" customWidth="1"/>
    <col min="3855" max="3855" width="2.5" style="375" bestFit="1" customWidth="1"/>
    <col min="3856" max="4096" width="11.5" style="375"/>
    <col min="4097" max="4097" width="15.33203125" style="375" customWidth="1"/>
    <col min="4098" max="4098" width="37.33203125" style="375" bestFit="1" customWidth="1"/>
    <col min="4099" max="4099" width="4.33203125" style="375" customWidth="1"/>
    <col min="4100" max="4100" width="7.5" style="375" customWidth="1"/>
    <col min="4101" max="4101" width="8.6640625" style="375" bestFit="1" customWidth="1"/>
    <col min="4102" max="4102" width="15.6640625" style="375" customWidth="1"/>
    <col min="4103" max="4103" width="13.1640625" style="375" customWidth="1"/>
    <col min="4104" max="4104" width="17.33203125" style="375" customWidth="1"/>
    <col min="4105" max="4105" width="6.33203125" style="375" customWidth="1"/>
    <col min="4106" max="4106" width="5" style="375" customWidth="1"/>
    <col min="4107" max="4107" width="7" style="375" customWidth="1"/>
    <col min="4108" max="4108" width="6.5" style="375" customWidth="1"/>
    <col min="4109" max="4109" width="13.5" style="375" bestFit="1" customWidth="1"/>
    <col min="4110" max="4110" width="20.5" style="375" bestFit="1" customWidth="1"/>
    <col min="4111" max="4111" width="2.5" style="375" bestFit="1" customWidth="1"/>
    <col min="4112" max="4352" width="11.5" style="375"/>
    <col min="4353" max="4353" width="15.33203125" style="375" customWidth="1"/>
    <col min="4354" max="4354" width="37.33203125" style="375" bestFit="1" customWidth="1"/>
    <col min="4355" max="4355" width="4.33203125" style="375" customWidth="1"/>
    <col min="4356" max="4356" width="7.5" style="375" customWidth="1"/>
    <col min="4357" max="4357" width="8.6640625" style="375" bestFit="1" customWidth="1"/>
    <col min="4358" max="4358" width="15.6640625" style="375" customWidth="1"/>
    <col min="4359" max="4359" width="13.1640625" style="375" customWidth="1"/>
    <col min="4360" max="4360" width="17.33203125" style="375" customWidth="1"/>
    <col min="4361" max="4361" width="6.33203125" style="375" customWidth="1"/>
    <col min="4362" max="4362" width="5" style="375" customWidth="1"/>
    <col min="4363" max="4363" width="7" style="375" customWidth="1"/>
    <col min="4364" max="4364" width="6.5" style="375" customWidth="1"/>
    <col min="4365" max="4365" width="13.5" style="375" bestFit="1" customWidth="1"/>
    <col min="4366" max="4366" width="20.5" style="375" bestFit="1" customWidth="1"/>
    <col min="4367" max="4367" width="2.5" style="375" bestFit="1" customWidth="1"/>
    <col min="4368" max="4608" width="11.5" style="375"/>
    <col min="4609" max="4609" width="15.33203125" style="375" customWidth="1"/>
    <col min="4610" max="4610" width="37.33203125" style="375" bestFit="1" customWidth="1"/>
    <col min="4611" max="4611" width="4.33203125" style="375" customWidth="1"/>
    <col min="4612" max="4612" width="7.5" style="375" customWidth="1"/>
    <col min="4613" max="4613" width="8.6640625" style="375" bestFit="1" customWidth="1"/>
    <col min="4614" max="4614" width="15.6640625" style="375" customWidth="1"/>
    <col min="4615" max="4615" width="13.1640625" style="375" customWidth="1"/>
    <col min="4616" max="4616" width="17.33203125" style="375" customWidth="1"/>
    <col min="4617" max="4617" width="6.33203125" style="375" customWidth="1"/>
    <col min="4618" max="4618" width="5" style="375" customWidth="1"/>
    <col min="4619" max="4619" width="7" style="375" customWidth="1"/>
    <col min="4620" max="4620" width="6.5" style="375" customWidth="1"/>
    <col min="4621" max="4621" width="13.5" style="375" bestFit="1" customWidth="1"/>
    <col min="4622" max="4622" width="20.5" style="375" bestFit="1" customWidth="1"/>
    <col min="4623" max="4623" width="2.5" style="375" bestFit="1" customWidth="1"/>
    <col min="4624" max="4864" width="11.5" style="375"/>
    <col min="4865" max="4865" width="15.33203125" style="375" customWidth="1"/>
    <col min="4866" max="4866" width="37.33203125" style="375" bestFit="1" customWidth="1"/>
    <col min="4867" max="4867" width="4.33203125" style="375" customWidth="1"/>
    <col min="4868" max="4868" width="7.5" style="375" customWidth="1"/>
    <col min="4869" max="4869" width="8.6640625" style="375" bestFit="1" customWidth="1"/>
    <col min="4870" max="4870" width="15.6640625" style="375" customWidth="1"/>
    <col min="4871" max="4871" width="13.1640625" style="375" customWidth="1"/>
    <col min="4872" max="4872" width="17.33203125" style="375" customWidth="1"/>
    <col min="4873" max="4873" width="6.33203125" style="375" customWidth="1"/>
    <col min="4874" max="4874" width="5" style="375" customWidth="1"/>
    <col min="4875" max="4875" width="7" style="375" customWidth="1"/>
    <col min="4876" max="4876" width="6.5" style="375" customWidth="1"/>
    <col min="4877" max="4877" width="13.5" style="375" bestFit="1" customWidth="1"/>
    <col min="4878" max="4878" width="20.5" style="375" bestFit="1" customWidth="1"/>
    <col min="4879" max="4879" width="2.5" style="375" bestFit="1" customWidth="1"/>
    <col min="4880" max="5120" width="11.5" style="375"/>
    <col min="5121" max="5121" width="15.33203125" style="375" customWidth="1"/>
    <col min="5122" max="5122" width="37.33203125" style="375" bestFit="1" customWidth="1"/>
    <col min="5123" max="5123" width="4.33203125" style="375" customWidth="1"/>
    <col min="5124" max="5124" width="7.5" style="375" customWidth="1"/>
    <col min="5125" max="5125" width="8.6640625" style="375" bestFit="1" customWidth="1"/>
    <col min="5126" max="5126" width="15.6640625" style="375" customWidth="1"/>
    <col min="5127" max="5127" width="13.1640625" style="375" customWidth="1"/>
    <col min="5128" max="5128" width="17.33203125" style="375" customWidth="1"/>
    <col min="5129" max="5129" width="6.33203125" style="375" customWidth="1"/>
    <col min="5130" max="5130" width="5" style="375" customWidth="1"/>
    <col min="5131" max="5131" width="7" style="375" customWidth="1"/>
    <col min="5132" max="5132" width="6.5" style="375" customWidth="1"/>
    <col min="5133" max="5133" width="13.5" style="375" bestFit="1" customWidth="1"/>
    <col min="5134" max="5134" width="20.5" style="375" bestFit="1" customWidth="1"/>
    <col min="5135" max="5135" width="2.5" style="375" bestFit="1" customWidth="1"/>
    <col min="5136" max="5376" width="11.5" style="375"/>
    <col min="5377" max="5377" width="15.33203125" style="375" customWidth="1"/>
    <col min="5378" max="5378" width="37.33203125" style="375" bestFit="1" customWidth="1"/>
    <col min="5379" max="5379" width="4.33203125" style="375" customWidth="1"/>
    <col min="5380" max="5380" width="7.5" style="375" customWidth="1"/>
    <col min="5381" max="5381" width="8.6640625" style="375" bestFit="1" customWidth="1"/>
    <col min="5382" max="5382" width="15.6640625" style="375" customWidth="1"/>
    <col min="5383" max="5383" width="13.1640625" style="375" customWidth="1"/>
    <col min="5384" max="5384" width="17.33203125" style="375" customWidth="1"/>
    <col min="5385" max="5385" width="6.33203125" style="375" customWidth="1"/>
    <col min="5386" max="5386" width="5" style="375" customWidth="1"/>
    <col min="5387" max="5387" width="7" style="375" customWidth="1"/>
    <col min="5388" max="5388" width="6.5" style="375" customWidth="1"/>
    <col min="5389" max="5389" width="13.5" style="375" bestFit="1" customWidth="1"/>
    <col min="5390" max="5390" width="20.5" style="375" bestFit="1" customWidth="1"/>
    <col min="5391" max="5391" width="2.5" style="375" bestFit="1" customWidth="1"/>
    <col min="5392" max="5632" width="11.5" style="375"/>
    <col min="5633" max="5633" width="15.33203125" style="375" customWidth="1"/>
    <col min="5634" max="5634" width="37.33203125" style="375" bestFit="1" customWidth="1"/>
    <col min="5635" max="5635" width="4.33203125" style="375" customWidth="1"/>
    <col min="5636" max="5636" width="7.5" style="375" customWidth="1"/>
    <col min="5637" max="5637" width="8.6640625" style="375" bestFit="1" customWidth="1"/>
    <col min="5638" max="5638" width="15.6640625" style="375" customWidth="1"/>
    <col min="5639" max="5639" width="13.1640625" style="375" customWidth="1"/>
    <col min="5640" max="5640" width="17.33203125" style="375" customWidth="1"/>
    <col min="5641" max="5641" width="6.33203125" style="375" customWidth="1"/>
    <col min="5642" max="5642" width="5" style="375" customWidth="1"/>
    <col min="5643" max="5643" width="7" style="375" customWidth="1"/>
    <col min="5644" max="5644" width="6.5" style="375" customWidth="1"/>
    <col min="5645" max="5645" width="13.5" style="375" bestFit="1" customWidth="1"/>
    <col min="5646" max="5646" width="20.5" style="375" bestFit="1" customWidth="1"/>
    <col min="5647" max="5647" width="2.5" style="375" bestFit="1" customWidth="1"/>
    <col min="5648" max="5888" width="11.5" style="375"/>
    <col min="5889" max="5889" width="15.33203125" style="375" customWidth="1"/>
    <col min="5890" max="5890" width="37.33203125" style="375" bestFit="1" customWidth="1"/>
    <col min="5891" max="5891" width="4.33203125" style="375" customWidth="1"/>
    <col min="5892" max="5892" width="7.5" style="375" customWidth="1"/>
    <col min="5893" max="5893" width="8.6640625" style="375" bestFit="1" customWidth="1"/>
    <col min="5894" max="5894" width="15.6640625" style="375" customWidth="1"/>
    <col min="5895" max="5895" width="13.1640625" style="375" customWidth="1"/>
    <col min="5896" max="5896" width="17.33203125" style="375" customWidth="1"/>
    <col min="5897" max="5897" width="6.33203125" style="375" customWidth="1"/>
    <col min="5898" max="5898" width="5" style="375" customWidth="1"/>
    <col min="5899" max="5899" width="7" style="375" customWidth="1"/>
    <col min="5900" max="5900" width="6.5" style="375" customWidth="1"/>
    <col min="5901" max="5901" width="13.5" style="375" bestFit="1" customWidth="1"/>
    <col min="5902" max="5902" width="20.5" style="375" bestFit="1" customWidth="1"/>
    <col min="5903" max="5903" width="2.5" style="375" bestFit="1" customWidth="1"/>
    <col min="5904" max="6144" width="11.5" style="375"/>
    <col min="6145" max="6145" width="15.33203125" style="375" customWidth="1"/>
    <col min="6146" max="6146" width="37.33203125" style="375" bestFit="1" customWidth="1"/>
    <col min="6147" max="6147" width="4.33203125" style="375" customWidth="1"/>
    <col min="6148" max="6148" width="7.5" style="375" customWidth="1"/>
    <col min="6149" max="6149" width="8.6640625" style="375" bestFit="1" customWidth="1"/>
    <col min="6150" max="6150" width="15.6640625" style="375" customWidth="1"/>
    <col min="6151" max="6151" width="13.1640625" style="375" customWidth="1"/>
    <col min="6152" max="6152" width="17.33203125" style="375" customWidth="1"/>
    <col min="6153" max="6153" width="6.33203125" style="375" customWidth="1"/>
    <col min="6154" max="6154" width="5" style="375" customWidth="1"/>
    <col min="6155" max="6155" width="7" style="375" customWidth="1"/>
    <col min="6156" max="6156" width="6.5" style="375" customWidth="1"/>
    <col min="6157" max="6157" width="13.5" style="375" bestFit="1" customWidth="1"/>
    <col min="6158" max="6158" width="20.5" style="375" bestFit="1" customWidth="1"/>
    <col min="6159" max="6159" width="2.5" style="375" bestFit="1" customWidth="1"/>
    <col min="6160" max="6400" width="11.5" style="375"/>
    <col min="6401" max="6401" width="15.33203125" style="375" customWidth="1"/>
    <col min="6402" max="6402" width="37.33203125" style="375" bestFit="1" customWidth="1"/>
    <col min="6403" max="6403" width="4.33203125" style="375" customWidth="1"/>
    <col min="6404" max="6404" width="7.5" style="375" customWidth="1"/>
    <col min="6405" max="6405" width="8.6640625" style="375" bestFit="1" customWidth="1"/>
    <col min="6406" max="6406" width="15.6640625" style="375" customWidth="1"/>
    <col min="6407" max="6407" width="13.1640625" style="375" customWidth="1"/>
    <col min="6408" max="6408" width="17.33203125" style="375" customWidth="1"/>
    <col min="6409" max="6409" width="6.33203125" style="375" customWidth="1"/>
    <col min="6410" max="6410" width="5" style="375" customWidth="1"/>
    <col min="6411" max="6411" width="7" style="375" customWidth="1"/>
    <col min="6412" max="6412" width="6.5" style="375" customWidth="1"/>
    <col min="6413" max="6413" width="13.5" style="375" bestFit="1" customWidth="1"/>
    <col min="6414" max="6414" width="20.5" style="375" bestFit="1" customWidth="1"/>
    <col min="6415" max="6415" width="2.5" style="375" bestFit="1" customWidth="1"/>
    <col min="6416" max="6656" width="11.5" style="375"/>
    <col min="6657" max="6657" width="15.33203125" style="375" customWidth="1"/>
    <col min="6658" max="6658" width="37.33203125" style="375" bestFit="1" customWidth="1"/>
    <col min="6659" max="6659" width="4.33203125" style="375" customWidth="1"/>
    <col min="6660" max="6660" width="7.5" style="375" customWidth="1"/>
    <col min="6661" max="6661" width="8.6640625" style="375" bestFit="1" customWidth="1"/>
    <col min="6662" max="6662" width="15.6640625" style="375" customWidth="1"/>
    <col min="6663" max="6663" width="13.1640625" style="375" customWidth="1"/>
    <col min="6664" max="6664" width="17.33203125" style="375" customWidth="1"/>
    <col min="6665" max="6665" width="6.33203125" style="375" customWidth="1"/>
    <col min="6666" max="6666" width="5" style="375" customWidth="1"/>
    <col min="6667" max="6667" width="7" style="375" customWidth="1"/>
    <col min="6668" max="6668" width="6.5" style="375" customWidth="1"/>
    <col min="6669" max="6669" width="13.5" style="375" bestFit="1" customWidth="1"/>
    <col min="6670" max="6670" width="20.5" style="375" bestFit="1" customWidth="1"/>
    <col min="6671" max="6671" width="2.5" style="375" bestFit="1" customWidth="1"/>
    <col min="6672" max="6912" width="11.5" style="375"/>
    <col min="6913" max="6913" width="15.33203125" style="375" customWidth="1"/>
    <col min="6914" max="6914" width="37.33203125" style="375" bestFit="1" customWidth="1"/>
    <col min="6915" max="6915" width="4.33203125" style="375" customWidth="1"/>
    <col min="6916" max="6916" width="7.5" style="375" customWidth="1"/>
    <col min="6917" max="6917" width="8.6640625" style="375" bestFit="1" customWidth="1"/>
    <col min="6918" max="6918" width="15.6640625" style="375" customWidth="1"/>
    <col min="6919" max="6919" width="13.1640625" style="375" customWidth="1"/>
    <col min="6920" max="6920" width="17.33203125" style="375" customWidth="1"/>
    <col min="6921" max="6921" width="6.33203125" style="375" customWidth="1"/>
    <col min="6922" max="6922" width="5" style="375" customWidth="1"/>
    <col min="6923" max="6923" width="7" style="375" customWidth="1"/>
    <col min="6924" max="6924" width="6.5" style="375" customWidth="1"/>
    <col min="6925" max="6925" width="13.5" style="375" bestFit="1" customWidth="1"/>
    <col min="6926" max="6926" width="20.5" style="375" bestFit="1" customWidth="1"/>
    <col min="6927" max="6927" width="2.5" style="375" bestFit="1" customWidth="1"/>
    <col min="6928" max="7168" width="11.5" style="375"/>
    <col min="7169" max="7169" width="15.33203125" style="375" customWidth="1"/>
    <col min="7170" max="7170" width="37.33203125" style="375" bestFit="1" customWidth="1"/>
    <col min="7171" max="7171" width="4.33203125" style="375" customWidth="1"/>
    <col min="7172" max="7172" width="7.5" style="375" customWidth="1"/>
    <col min="7173" max="7173" width="8.6640625" style="375" bestFit="1" customWidth="1"/>
    <col min="7174" max="7174" width="15.6640625" style="375" customWidth="1"/>
    <col min="7175" max="7175" width="13.1640625" style="375" customWidth="1"/>
    <col min="7176" max="7176" width="17.33203125" style="375" customWidth="1"/>
    <col min="7177" max="7177" width="6.33203125" style="375" customWidth="1"/>
    <col min="7178" max="7178" width="5" style="375" customWidth="1"/>
    <col min="7179" max="7179" width="7" style="375" customWidth="1"/>
    <col min="7180" max="7180" width="6.5" style="375" customWidth="1"/>
    <col min="7181" max="7181" width="13.5" style="375" bestFit="1" customWidth="1"/>
    <col min="7182" max="7182" width="20.5" style="375" bestFit="1" customWidth="1"/>
    <col min="7183" max="7183" width="2.5" style="375" bestFit="1" customWidth="1"/>
    <col min="7184" max="7424" width="11.5" style="375"/>
    <col min="7425" max="7425" width="15.33203125" style="375" customWidth="1"/>
    <col min="7426" max="7426" width="37.33203125" style="375" bestFit="1" customWidth="1"/>
    <col min="7427" max="7427" width="4.33203125" style="375" customWidth="1"/>
    <col min="7428" max="7428" width="7.5" style="375" customWidth="1"/>
    <col min="7429" max="7429" width="8.6640625" style="375" bestFit="1" customWidth="1"/>
    <col min="7430" max="7430" width="15.6640625" style="375" customWidth="1"/>
    <col min="7431" max="7431" width="13.1640625" style="375" customWidth="1"/>
    <col min="7432" max="7432" width="17.33203125" style="375" customWidth="1"/>
    <col min="7433" max="7433" width="6.33203125" style="375" customWidth="1"/>
    <col min="7434" max="7434" width="5" style="375" customWidth="1"/>
    <col min="7435" max="7435" width="7" style="375" customWidth="1"/>
    <col min="7436" max="7436" width="6.5" style="375" customWidth="1"/>
    <col min="7437" max="7437" width="13.5" style="375" bestFit="1" customWidth="1"/>
    <col min="7438" max="7438" width="20.5" style="375" bestFit="1" customWidth="1"/>
    <col min="7439" max="7439" width="2.5" style="375" bestFit="1" customWidth="1"/>
    <col min="7440" max="7680" width="11.5" style="375"/>
    <col min="7681" max="7681" width="15.33203125" style="375" customWidth="1"/>
    <col min="7682" max="7682" width="37.33203125" style="375" bestFit="1" customWidth="1"/>
    <col min="7683" max="7683" width="4.33203125" style="375" customWidth="1"/>
    <col min="7684" max="7684" width="7.5" style="375" customWidth="1"/>
    <col min="7685" max="7685" width="8.6640625" style="375" bestFit="1" customWidth="1"/>
    <col min="7686" max="7686" width="15.6640625" style="375" customWidth="1"/>
    <col min="7687" max="7687" width="13.1640625" style="375" customWidth="1"/>
    <col min="7688" max="7688" width="17.33203125" style="375" customWidth="1"/>
    <col min="7689" max="7689" width="6.33203125" style="375" customWidth="1"/>
    <col min="7690" max="7690" width="5" style="375" customWidth="1"/>
    <col min="7691" max="7691" width="7" style="375" customWidth="1"/>
    <col min="7692" max="7692" width="6.5" style="375" customWidth="1"/>
    <col min="7693" max="7693" width="13.5" style="375" bestFit="1" customWidth="1"/>
    <col min="7694" max="7694" width="20.5" style="375" bestFit="1" customWidth="1"/>
    <col min="7695" max="7695" width="2.5" style="375" bestFit="1" customWidth="1"/>
    <col min="7696" max="7936" width="11.5" style="375"/>
    <col min="7937" max="7937" width="15.33203125" style="375" customWidth="1"/>
    <col min="7938" max="7938" width="37.33203125" style="375" bestFit="1" customWidth="1"/>
    <col min="7939" max="7939" width="4.33203125" style="375" customWidth="1"/>
    <col min="7940" max="7940" width="7.5" style="375" customWidth="1"/>
    <col min="7941" max="7941" width="8.6640625" style="375" bestFit="1" customWidth="1"/>
    <col min="7942" max="7942" width="15.6640625" style="375" customWidth="1"/>
    <col min="7943" max="7943" width="13.1640625" style="375" customWidth="1"/>
    <col min="7944" max="7944" width="17.33203125" style="375" customWidth="1"/>
    <col min="7945" max="7945" width="6.33203125" style="375" customWidth="1"/>
    <col min="7946" max="7946" width="5" style="375" customWidth="1"/>
    <col min="7947" max="7947" width="7" style="375" customWidth="1"/>
    <col min="7948" max="7948" width="6.5" style="375" customWidth="1"/>
    <col min="7949" max="7949" width="13.5" style="375" bestFit="1" customWidth="1"/>
    <col min="7950" max="7950" width="20.5" style="375" bestFit="1" customWidth="1"/>
    <col min="7951" max="7951" width="2.5" style="375" bestFit="1" customWidth="1"/>
    <col min="7952" max="8192" width="11.5" style="375"/>
    <col min="8193" max="8193" width="15.33203125" style="375" customWidth="1"/>
    <col min="8194" max="8194" width="37.33203125" style="375" bestFit="1" customWidth="1"/>
    <col min="8195" max="8195" width="4.33203125" style="375" customWidth="1"/>
    <col min="8196" max="8196" width="7.5" style="375" customWidth="1"/>
    <col min="8197" max="8197" width="8.6640625" style="375" bestFit="1" customWidth="1"/>
    <col min="8198" max="8198" width="15.6640625" style="375" customWidth="1"/>
    <col min="8199" max="8199" width="13.1640625" style="375" customWidth="1"/>
    <col min="8200" max="8200" width="17.33203125" style="375" customWidth="1"/>
    <col min="8201" max="8201" width="6.33203125" style="375" customWidth="1"/>
    <col min="8202" max="8202" width="5" style="375" customWidth="1"/>
    <col min="8203" max="8203" width="7" style="375" customWidth="1"/>
    <col min="8204" max="8204" width="6.5" style="375" customWidth="1"/>
    <col min="8205" max="8205" width="13.5" style="375" bestFit="1" customWidth="1"/>
    <col min="8206" max="8206" width="20.5" style="375" bestFit="1" customWidth="1"/>
    <col min="8207" max="8207" width="2.5" style="375" bestFit="1" customWidth="1"/>
    <col min="8208" max="8448" width="11.5" style="375"/>
    <col min="8449" max="8449" width="15.33203125" style="375" customWidth="1"/>
    <col min="8450" max="8450" width="37.33203125" style="375" bestFit="1" customWidth="1"/>
    <col min="8451" max="8451" width="4.33203125" style="375" customWidth="1"/>
    <col min="8452" max="8452" width="7.5" style="375" customWidth="1"/>
    <col min="8453" max="8453" width="8.6640625" style="375" bestFit="1" customWidth="1"/>
    <col min="8454" max="8454" width="15.6640625" style="375" customWidth="1"/>
    <col min="8455" max="8455" width="13.1640625" style="375" customWidth="1"/>
    <col min="8456" max="8456" width="17.33203125" style="375" customWidth="1"/>
    <col min="8457" max="8457" width="6.33203125" style="375" customWidth="1"/>
    <col min="8458" max="8458" width="5" style="375" customWidth="1"/>
    <col min="8459" max="8459" width="7" style="375" customWidth="1"/>
    <col min="8460" max="8460" width="6.5" style="375" customWidth="1"/>
    <col min="8461" max="8461" width="13.5" style="375" bestFit="1" customWidth="1"/>
    <col min="8462" max="8462" width="20.5" style="375" bestFit="1" customWidth="1"/>
    <col min="8463" max="8463" width="2.5" style="375" bestFit="1" customWidth="1"/>
    <col min="8464" max="8704" width="11.5" style="375"/>
    <col min="8705" max="8705" width="15.33203125" style="375" customWidth="1"/>
    <col min="8706" max="8706" width="37.33203125" style="375" bestFit="1" customWidth="1"/>
    <col min="8707" max="8707" width="4.33203125" style="375" customWidth="1"/>
    <col min="8708" max="8708" width="7.5" style="375" customWidth="1"/>
    <col min="8709" max="8709" width="8.6640625" style="375" bestFit="1" customWidth="1"/>
    <col min="8710" max="8710" width="15.6640625" style="375" customWidth="1"/>
    <col min="8711" max="8711" width="13.1640625" style="375" customWidth="1"/>
    <col min="8712" max="8712" width="17.33203125" style="375" customWidth="1"/>
    <col min="8713" max="8713" width="6.33203125" style="375" customWidth="1"/>
    <col min="8714" max="8714" width="5" style="375" customWidth="1"/>
    <col min="8715" max="8715" width="7" style="375" customWidth="1"/>
    <col min="8716" max="8716" width="6.5" style="375" customWidth="1"/>
    <col min="8717" max="8717" width="13.5" style="375" bestFit="1" customWidth="1"/>
    <col min="8718" max="8718" width="20.5" style="375" bestFit="1" customWidth="1"/>
    <col min="8719" max="8719" width="2.5" style="375" bestFit="1" customWidth="1"/>
    <col min="8720" max="8960" width="11.5" style="375"/>
    <col min="8961" max="8961" width="15.33203125" style="375" customWidth="1"/>
    <col min="8962" max="8962" width="37.33203125" style="375" bestFit="1" customWidth="1"/>
    <col min="8963" max="8963" width="4.33203125" style="375" customWidth="1"/>
    <col min="8964" max="8964" width="7.5" style="375" customWidth="1"/>
    <col min="8965" max="8965" width="8.6640625" style="375" bestFit="1" customWidth="1"/>
    <col min="8966" max="8966" width="15.6640625" style="375" customWidth="1"/>
    <col min="8967" max="8967" width="13.1640625" style="375" customWidth="1"/>
    <col min="8968" max="8968" width="17.33203125" style="375" customWidth="1"/>
    <col min="8969" max="8969" width="6.33203125" style="375" customWidth="1"/>
    <col min="8970" max="8970" width="5" style="375" customWidth="1"/>
    <col min="8971" max="8971" width="7" style="375" customWidth="1"/>
    <col min="8972" max="8972" width="6.5" style="375" customWidth="1"/>
    <col min="8973" max="8973" width="13.5" style="375" bestFit="1" customWidth="1"/>
    <col min="8974" max="8974" width="20.5" style="375" bestFit="1" customWidth="1"/>
    <col min="8975" max="8975" width="2.5" style="375" bestFit="1" customWidth="1"/>
    <col min="8976" max="9216" width="11.5" style="375"/>
    <col min="9217" max="9217" width="15.33203125" style="375" customWidth="1"/>
    <col min="9218" max="9218" width="37.33203125" style="375" bestFit="1" customWidth="1"/>
    <col min="9219" max="9219" width="4.33203125" style="375" customWidth="1"/>
    <col min="9220" max="9220" width="7.5" style="375" customWidth="1"/>
    <col min="9221" max="9221" width="8.6640625" style="375" bestFit="1" customWidth="1"/>
    <col min="9222" max="9222" width="15.6640625" style="375" customWidth="1"/>
    <col min="9223" max="9223" width="13.1640625" style="375" customWidth="1"/>
    <col min="9224" max="9224" width="17.33203125" style="375" customWidth="1"/>
    <col min="9225" max="9225" width="6.33203125" style="375" customWidth="1"/>
    <col min="9226" max="9226" width="5" style="375" customWidth="1"/>
    <col min="9227" max="9227" width="7" style="375" customWidth="1"/>
    <col min="9228" max="9228" width="6.5" style="375" customWidth="1"/>
    <col min="9229" max="9229" width="13.5" style="375" bestFit="1" customWidth="1"/>
    <col min="9230" max="9230" width="20.5" style="375" bestFit="1" customWidth="1"/>
    <col min="9231" max="9231" width="2.5" style="375" bestFit="1" customWidth="1"/>
    <col min="9232" max="9472" width="11.5" style="375"/>
    <col min="9473" max="9473" width="15.33203125" style="375" customWidth="1"/>
    <col min="9474" max="9474" width="37.33203125" style="375" bestFit="1" customWidth="1"/>
    <col min="9475" max="9475" width="4.33203125" style="375" customWidth="1"/>
    <col min="9476" max="9476" width="7.5" style="375" customWidth="1"/>
    <col min="9477" max="9477" width="8.6640625" style="375" bestFit="1" customWidth="1"/>
    <col min="9478" max="9478" width="15.6640625" style="375" customWidth="1"/>
    <col min="9479" max="9479" width="13.1640625" style="375" customWidth="1"/>
    <col min="9480" max="9480" width="17.33203125" style="375" customWidth="1"/>
    <col min="9481" max="9481" width="6.33203125" style="375" customWidth="1"/>
    <col min="9482" max="9482" width="5" style="375" customWidth="1"/>
    <col min="9483" max="9483" width="7" style="375" customWidth="1"/>
    <col min="9484" max="9484" width="6.5" style="375" customWidth="1"/>
    <col min="9485" max="9485" width="13.5" style="375" bestFit="1" customWidth="1"/>
    <col min="9486" max="9486" width="20.5" style="375" bestFit="1" customWidth="1"/>
    <col min="9487" max="9487" width="2.5" style="375" bestFit="1" customWidth="1"/>
    <col min="9488" max="9728" width="11.5" style="375"/>
    <col min="9729" max="9729" width="15.33203125" style="375" customWidth="1"/>
    <col min="9730" max="9730" width="37.33203125" style="375" bestFit="1" customWidth="1"/>
    <col min="9731" max="9731" width="4.33203125" style="375" customWidth="1"/>
    <col min="9732" max="9732" width="7.5" style="375" customWidth="1"/>
    <col min="9733" max="9733" width="8.6640625" style="375" bestFit="1" customWidth="1"/>
    <col min="9734" max="9734" width="15.6640625" style="375" customWidth="1"/>
    <col min="9735" max="9735" width="13.1640625" style="375" customWidth="1"/>
    <col min="9736" max="9736" width="17.33203125" style="375" customWidth="1"/>
    <col min="9737" max="9737" width="6.33203125" style="375" customWidth="1"/>
    <col min="9738" max="9738" width="5" style="375" customWidth="1"/>
    <col min="9739" max="9739" width="7" style="375" customWidth="1"/>
    <col min="9740" max="9740" width="6.5" style="375" customWidth="1"/>
    <col min="9741" max="9741" width="13.5" style="375" bestFit="1" customWidth="1"/>
    <col min="9742" max="9742" width="20.5" style="375" bestFit="1" customWidth="1"/>
    <col min="9743" max="9743" width="2.5" style="375" bestFit="1" customWidth="1"/>
    <col min="9744" max="9984" width="11.5" style="375"/>
    <col min="9985" max="9985" width="15.33203125" style="375" customWidth="1"/>
    <col min="9986" max="9986" width="37.33203125" style="375" bestFit="1" customWidth="1"/>
    <col min="9987" max="9987" width="4.33203125" style="375" customWidth="1"/>
    <col min="9988" max="9988" width="7.5" style="375" customWidth="1"/>
    <col min="9989" max="9989" width="8.6640625" style="375" bestFit="1" customWidth="1"/>
    <col min="9990" max="9990" width="15.6640625" style="375" customWidth="1"/>
    <col min="9991" max="9991" width="13.1640625" style="375" customWidth="1"/>
    <col min="9992" max="9992" width="17.33203125" style="375" customWidth="1"/>
    <col min="9993" max="9993" width="6.33203125" style="375" customWidth="1"/>
    <col min="9994" max="9994" width="5" style="375" customWidth="1"/>
    <col min="9995" max="9995" width="7" style="375" customWidth="1"/>
    <col min="9996" max="9996" width="6.5" style="375" customWidth="1"/>
    <col min="9997" max="9997" width="13.5" style="375" bestFit="1" customWidth="1"/>
    <col min="9998" max="9998" width="20.5" style="375" bestFit="1" customWidth="1"/>
    <col min="9999" max="9999" width="2.5" style="375" bestFit="1" customWidth="1"/>
    <col min="10000" max="10240" width="11.5" style="375"/>
    <col min="10241" max="10241" width="15.33203125" style="375" customWidth="1"/>
    <col min="10242" max="10242" width="37.33203125" style="375" bestFit="1" customWidth="1"/>
    <col min="10243" max="10243" width="4.33203125" style="375" customWidth="1"/>
    <col min="10244" max="10244" width="7.5" style="375" customWidth="1"/>
    <col min="10245" max="10245" width="8.6640625" style="375" bestFit="1" customWidth="1"/>
    <col min="10246" max="10246" width="15.6640625" style="375" customWidth="1"/>
    <col min="10247" max="10247" width="13.1640625" style="375" customWidth="1"/>
    <col min="10248" max="10248" width="17.33203125" style="375" customWidth="1"/>
    <col min="10249" max="10249" width="6.33203125" style="375" customWidth="1"/>
    <col min="10250" max="10250" width="5" style="375" customWidth="1"/>
    <col min="10251" max="10251" width="7" style="375" customWidth="1"/>
    <col min="10252" max="10252" width="6.5" style="375" customWidth="1"/>
    <col min="10253" max="10253" width="13.5" style="375" bestFit="1" customWidth="1"/>
    <col min="10254" max="10254" width="20.5" style="375" bestFit="1" customWidth="1"/>
    <col min="10255" max="10255" width="2.5" style="375" bestFit="1" customWidth="1"/>
    <col min="10256" max="10496" width="11.5" style="375"/>
    <col min="10497" max="10497" width="15.33203125" style="375" customWidth="1"/>
    <col min="10498" max="10498" width="37.33203125" style="375" bestFit="1" customWidth="1"/>
    <col min="10499" max="10499" width="4.33203125" style="375" customWidth="1"/>
    <col min="10500" max="10500" width="7.5" style="375" customWidth="1"/>
    <col min="10501" max="10501" width="8.6640625" style="375" bestFit="1" customWidth="1"/>
    <col min="10502" max="10502" width="15.6640625" style="375" customWidth="1"/>
    <col min="10503" max="10503" width="13.1640625" style="375" customWidth="1"/>
    <col min="10504" max="10504" width="17.33203125" style="375" customWidth="1"/>
    <col min="10505" max="10505" width="6.33203125" style="375" customWidth="1"/>
    <col min="10506" max="10506" width="5" style="375" customWidth="1"/>
    <col min="10507" max="10507" width="7" style="375" customWidth="1"/>
    <col min="10508" max="10508" width="6.5" style="375" customWidth="1"/>
    <col min="10509" max="10509" width="13.5" style="375" bestFit="1" customWidth="1"/>
    <col min="10510" max="10510" width="20.5" style="375" bestFit="1" customWidth="1"/>
    <col min="10511" max="10511" width="2.5" style="375" bestFit="1" customWidth="1"/>
    <col min="10512" max="10752" width="11.5" style="375"/>
    <col min="10753" max="10753" width="15.33203125" style="375" customWidth="1"/>
    <col min="10754" max="10754" width="37.33203125" style="375" bestFit="1" customWidth="1"/>
    <col min="10755" max="10755" width="4.33203125" style="375" customWidth="1"/>
    <col min="10756" max="10756" width="7.5" style="375" customWidth="1"/>
    <col min="10757" max="10757" width="8.6640625" style="375" bestFit="1" customWidth="1"/>
    <col min="10758" max="10758" width="15.6640625" style="375" customWidth="1"/>
    <col min="10759" max="10759" width="13.1640625" style="375" customWidth="1"/>
    <col min="10760" max="10760" width="17.33203125" style="375" customWidth="1"/>
    <col min="10761" max="10761" width="6.33203125" style="375" customWidth="1"/>
    <col min="10762" max="10762" width="5" style="375" customWidth="1"/>
    <col min="10763" max="10763" width="7" style="375" customWidth="1"/>
    <col min="10764" max="10764" width="6.5" style="375" customWidth="1"/>
    <col min="10765" max="10765" width="13.5" style="375" bestFit="1" customWidth="1"/>
    <col min="10766" max="10766" width="20.5" style="375" bestFit="1" customWidth="1"/>
    <col min="10767" max="10767" width="2.5" style="375" bestFit="1" customWidth="1"/>
    <col min="10768" max="11008" width="11.5" style="375"/>
    <col min="11009" max="11009" width="15.33203125" style="375" customWidth="1"/>
    <col min="11010" max="11010" width="37.33203125" style="375" bestFit="1" customWidth="1"/>
    <col min="11011" max="11011" width="4.33203125" style="375" customWidth="1"/>
    <col min="11012" max="11012" width="7.5" style="375" customWidth="1"/>
    <col min="11013" max="11013" width="8.6640625" style="375" bestFit="1" customWidth="1"/>
    <col min="11014" max="11014" width="15.6640625" style="375" customWidth="1"/>
    <col min="11015" max="11015" width="13.1640625" style="375" customWidth="1"/>
    <col min="11016" max="11016" width="17.33203125" style="375" customWidth="1"/>
    <col min="11017" max="11017" width="6.33203125" style="375" customWidth="1"/>
    <col min="11018" max="11018" width="5" style="375" customWidth="1"/>
    <col min="11019" max="11019" width="7" style="375" customWidth="1"/>
    <col min="11020" max="11020" width="6.5" style="375" customWidth="1"/>
    <col min="11021" max="11021" width="13.5" style="375" bestFit="1" customWidth="1"/>
    <col min="11022" max="11022" width="20.5" style="375" bestFit="1" customWidth="1"/>
    <col min="11023" max="11023" width="2.5" style="375" bestFit="1" customWidth="1"/>
    <col min="11024" max="11264" width="11.5" style="375"/>
    <col min="11265" max="11265" width="15.33203125" style="375" customWidth="1"/>
    <col min="11266" max="11266" width="37.33203125" style="375" bestFit="1" customWidth="1"/>
    <col min="11267" max="11267" width="4.33203125" style="375" customWidth="1"/>
    <col min="11268" max="11268" width="7.5" style="375" customWidth="1"/>
    <col min="11269" max="11269" width="8.6640625" style="375" bestFit="1" customWidth="1"/>
    <col min="11270" max="11270" width="15.6640625" style="375" customWidth="1"/>
    <col min="11271" max="11271" width="13.1640625" style="375" customWidth="1"/>
    <col min="11272" max="11272" width="17.33203125" style="375" customWidth="1"/>
    <col min="11273" max="11273" width="6.33203125" style="375" customWidth="1"/>
    <col min="11274" max="11274" width="5" style="375" customWidth="1"/>
    <col min="11275" max="11275" width="7" style="375" customWidth="1"/>
    <col min="11276" max="11276" width="6.5" style="375" customWidth="1"/>
    <col min="11277" max="11277" width="13.5" style="375" bestFit="1" customWidth="1"/>
    <col min="11278" max="11278" width="20.5" style="375" bestFit="1" customWidth="1"/>
    <col min="11279" max="11279" width="2.5" style="375" bestFit="1" customWidth="1"/>
    <col min="11280" max="11520" width="11.5" style="375"/>
    <col min="11521" max="11521" width="15.33203125" style="375" customWidth="1"/>
    <col min="11522" max="11522" width="37.33203125" style="375" bestFit="1" customWidth="1"/>
    <col min="11523" max="11523" width="4.33203125" style="375" customWidth="1"/>
    <col min="11524" max="11524" width="7.5" style="375" customWidth="1"/>
    <col min="11525" max="11525" width="8.6640625" style="375" bestFit="1" customWidth="1"/>
    <col min="11526" max="11526" width="15.6640625" style="375" customWidth="1"/>
    <col min="11527" max="11527" width="13.1640625" style="375" customWidth="1"/>
    <col min="11528" max="11528" width="17.33203125" style="375" customWidth="1"/>
    <col min="11529" max="11529" width="6.33203125" style="375" customWidth="1"/>
    <col min="11530" max="11530" width="5" style="375" customWidth="1"/>
    <col min="11531" max="11531" width="7" style="375" customWidth="1"/>
    <col min="11532" max="11532" width="6.5" style="375" customWidth="1"/>
    <col min="11533" max="11533" width="13.5" style="375" bestFit="1" customWidth="1"/>
    <col min="11534" max="11534" width="20.5" style="375" bestFit="1" customWidth="1"/>
    <col min="11535" max="11535" width="2.5" style="375" bestFit="1" customWidth="1"/>
    <col min="11536" max="11776" width="11.5" style="375"/>
    <col min="11777" max="11777" width="15.33203125" style="375" customWidth="1"/>
    <col min="11778" max="11778" width="37.33203125" style="375" bestFit="1" customWidth="1"/>
    <col min="11779" max="11779" width="4.33203125" style="375" customWidth="1"/>
    <col min="11780" max="11780" width="7.5" style="375" customWidth="1"/>
    <col min="11781" max="11781" width="8.6640625" style="375" bestFit="1" customWidth="1"/>
    <col min="11782" max="11782" width="15.6640625" style="375" customWidth="1"/>
    <col min="11783" max="11783" width="13.1640625" style="375" customWidth="1"/>
    <col min="11784" max="11784" width="17.33203125" style="375" customWidth="1"/>
    <col min="11785" max="11785" width="6.33203125" style="375" customWidth="1"/>
    <col min="11786" max="11786" width="5" style="375" customWidth="1"/>
    <col min="11787" max="11787" width="7" style="375" customWidth="1"/>
    <col min="11788" max="11788" width="6.5" style="375" customWidth="1"/>
    <col min="11789" max="11789" width="13.5" style="375" bestFit="1" customWidth="1"/>
    <col min="11790" max="11790" width="20.5" style="375" bestFit="1" customWidth="1"/>
    <col min="11791" max="11791" width="2.5" style="375" bestFit="1" customWidth="1"/>
    <col min="11792" max="12032" width="11.5" style="375"/>
    <col min="12033" max="12033" width="15.33203125" style="375" customWidth="1"/>
    <col min="12034" max="12034" width="37.33203125" style="375" bestFit="1" customWidth="1"/>
    <col min="12035" max="12035" width="4.33203125" style="375" customWidth="1"/>
    <col min="12036" max="12036" width="7.5" style="375" customWidth="1"/>
    <col min="12037" max="12037" width="8.6640625" style="375" bestFit="1" customWidth="1"/>
    <col min="12038" max="12038" width="15.6640625" style="375" customWidth="1"/>
    <col min="12039" max="12039" width="13.1640625" style="375" customWidth="1"/>
    <col min="12040" max="12040" width="17.33203125" style="375" customWidth="1"/>
    <col min="12041" max="12041" width="6.33203125" style="375" customWidth="1"/>
    <col min="12042" max="12042" width="5" style="375" customWidth="1"/>
    <col min="12043" max="12043" width="7" style="375" customWidth="1"/>
    <col min="12044" max="12044" width="6.5" style="375" customWidth="1"/>
    <col min="12045" max="12045" width="13.5" style="375" bestFit="1" customWidth="1"/>
    <col min="12046" max="12046" width="20.5" style="375" bestFit="1" customWidth="1"/>
    <col min="12047" max="12047" width="2.5" style="375" bestFit="1" customWidth="1"/>
    <col min="12048" max="12288" width="11.5" style="375"/>
    <col min="12289" max="12289" width="15.33203125" style="375" customWidth="1"/>
    <col min="12290" max="12290" width="37.33203125" style="375" bestFit="1" customWidth="1"/>
    <col min="12291" max="12291" width="4.33203125" style="375" customWidth="1"/>
    <col min="12292" max="12292" width="7.5" style="375" customWidth="1"/>
    <col min="12293" max="12293" width="8.6640625" style="375" bestFit="1" customWidth="1"/>
    <col min="12294" max="12294" width="15.6640625" style="375" customWidth="1"/>
    <col min="12295" max="12295" width="13.1640625" style="375" customWidth="1"/>
    <col min="12296" max="12296" width="17.33203125" style="375" customWidth="1"/>
    <col min="12297" max="12297" width="6.33203125" style="375" customWidth="1"/>
    <col min="12298" max="12298" width="5" style="375" customWidth="1"/>
    <col min="12299" max="12299" width="7" style="375" customWidth="1"/>
    <col min="12300" max="12300" width="6.5" style="375" customWidth="1"/>
    <col min="12301" max="12301" width="13.5" style="375" bestFit="1" customWidth="1"/>
    <col min="12302" max="12302" width="20.5" style="375" bestFit="1" customWidth="1"/>
    <col min="12303" max="12303" width="2.5" style="375" bestFit="1" customWidth="1"/>
    <col min="12304" max="12544" width="11.5" style="375"/>
    <col min="12545" max="12545" width="15.33203125" style="375" customWidth="1"/>
    <col min="12546" max="12546" width="37.33203125" style="375" bestFit="1" customWidth="1"/>
    <col min="12547" max="12547" width="4.33203125" style="375" customWidth="1"/>
    <col min="12548" max="12548" width="7.5" style="375" customWidth="1"/>
    <col min="12549" max="12549" width="8.6640625" style="375" bestFit="1" customWidth="1"/>
    <col min="12550" max="12550" width="15.6640625" style="375" customWidth="1"/>
    <col min="12551" max="12551" width="13.1640625" style="375" customWidth="1"/>
    <col min="12552" max="12552" width="17.33203125" style="375" customWidth="1"/>
    <col min="12553" max="12553" width="6.33203125" style="375" customWidth="1"/>
    <col min="12554" max="12554" width="5" style="375" customWidth="1"/>
    <col min="12555" max="12555" width="7" style="375" customWidth="1"/>
    <col min="12556" max="12556" width="6.5" style="375" customWidth="1"/>
    <col min="12557" max="12557" width="13.5" style="375" bestFit="1" customWidth="1"/>
    <col min="12558" max="12558" width="20.5" style="375" bestFit="1" customWidth="1"/>
    <col min="12559" max="12559" width="2.5" style="375" bestFit="1" customWidth="1"/>
    <col min="12560" max="12800" width="11.5" style="375"/>
    <col min="12801" max="12801" width="15.33203125" style="375" customWidth="1"/>
    <col min="12802" max="12802" width="37.33203125" style="375" bestFit="1" customWidth="1"/>
    <col min="12803" max="12803" width="4.33203125" style="375" customWidth="1"/>
    <col min="12804" max="12804" width="7.5" style="375" customWidth="1"/>
    <col min="12805" max="12805" width="8.6640625" style="375" bestFit="1" customWidth="1"/>
    <col min="12806" max="12806" width="15.6640625" style="375" customWidth="1"/>
    <col min="12807" max="12807" width="13.1640625" style="375" customWidth="1"/>
    <col min="12808" max="12808" width="17.33203125" style="375" customWidth="1"/>
    <col min="12809" max="12809" width="6.33203125" style="375" customWidth="1"/>
    <col min="12810" max="12810" width="5" style="375" customWidth="1"/>
    <col min="12811" max="12811" width="7" style="375" customWidth="1"/>
    <col min="12812" max="12812" width="6.5" style="375" customWidth="1"/>
    <col min="12813" max="12813" width="13.5" style="375" bestFit="1" customWidth="1"/>
    <col min="12814" max="12814" width="20.5" style="375" bestFit="1" customWidth="1"/>
    <col min="12815" max="12815" width="2.5" style="375" bestFit="1" customWidth="1"/>
    <col min="12816" max="13056" width="11.5" style="375"/>
    <col min="13057" max="13057" width="15.33203125" style="375" customWidth="1"/>
    <col min="13058" max="13058" width="37.33203125" style="375" bestFit="1" customWidth="1"/>
    <col min="13059" max="13059" width="4.33203125" style="375" customWidth="1"/>
    <col min="13060" max="13060" width="7.5" style="375" customWidth="1"/>
    <col min="13061" max="13061" width="8.6640625" style="375" bestFit="1" customWidth="1"/>
    <col min="13062" max="13062" width="15.6640625" style="375" customWidth="1"/>
    <col min="13063" max="13063" width="13.1640625" style="375" customWidth="1"/>
    <col min="13064" max="13064" width="17.33203125" style="375" customWidth="1"/>
    <col min="13065" max="13065" width="6.33203125" style="375" customWidth="1"/>
    <col min="13066" max="13066" width="5" style="375" customWidth="1"/>
    <col min="13067" max="13067" width="7" style="375" customWidth="1"/>
    <col min="13068" max="13068" width="6.5" style="375" customWidth="1"/>
    <col min="13069" max="13069" width="13.5" style="375" bestFit="1" customWidth="1"/>
    <col min="13070" max="13070" width="20.5" style="375" bestFit="1" customWidth="1"/>
    <col min="13071" max="13071" width="2.5" style="375" bestFit="1" customWidth="1"/>
    <col min="13072" max="13312" width="11.5" style="375"/>
    <col min="13313" max="13313" width="15.33203125" style="375" customWidth="1"/>
    <col min="13314" max="13314" width="37.33203125" style="375" bestFit="1" customWidth="1"/>
    <col min="13315" max="13315" width="4.33203125" style="375" customWidth="1"/>
    <col min="13316" max="13316" width="7.5" style="375" customWidth="1"/>
    <col min="13317" max="13317" width="8.6640625" style="375" bestFit="1" customWidth="1"/>
    <col min="13318" max="13318" width="15.6640625" style="375" customWidth="1"/>
    <col min="13319" max="13319" width="13.1640625" style="375" customWidth="1"/>
    <col min="13320" max="13320" width="17.33203125" style="375" customWidth="1"/>
    <col min="13321" max="13321" width="6.33203125" style="375" customWidth="1"/>
    <col min="13322" max="13322" width="5" style="375" customWidth="1"/>
    <col min="13323" max="13323" width="7" style="375" customWidth="1"/>
    <col min="13324" max="13324" width="6.5" style="375" customWidth="1"/>
    <col min="13325" max="13325" width="13.5" style="375" bestFit="1" customWidth="1"/>
    <col min="13326" max="13326" width="20.5" style="375" bestFit="1" customWidth="1"/>
    <col min="13327" max="13327" width="2.5" style="375" bestFit="1" customWidth="1"/>
    <col min="13328" max="13568" width="11.5" style="375"/>
    <col min="13569" max="13569" width="15.33203125" style="375" customWidth="1"/>
    <col min="13570" max="13570" width="37.33203125" style="375" bestFit="1" customWidth="1"/>
    <col min="13571" max="13571" width="4.33203125" style="375" customWidth="1"/>
    <col min="13572" max="13572" width="7.5" style="375" customWidth="1"/>
    <col min="13573" max="13573" width="8.6640625" style="375" bestFit="1" customWidth="1"/>
    <col min="13574" max="13574" width="15.6640625" style="375" customWidth="1"/>
    <col min="13575" max="13575" width="13.1640625" style="375" customWidth="1"/>
    <col min="13576" max="13576" width="17.33203125" style="375" customWidth="1"/>
    <col min="13577" max="13577" width="6.33203125" style="375" customWidth="1"/>
    <col min="13578" max="13578" width="5" style="375" customWidth="1"/>
    <col min="13579" max="13579" width="7" style="375" customWidth="1"/>
    <col min="13580" max="13580" width="6.5" style="375" customWidth="1"/>
    <col min="13581" max="13581" width="13.5" style="375" bestFit="1" customWidth="1"/>
    <col min="13582" max="13582" width="20.5" style="375" bestFit="1" customWidth="1"/>
    <col min="13583" max="13583" width="2.5" style="375" bestFit="1" customWidth="1"/>
    <col min="13584" max="13824" width="11.5" style="375"/>
    <col min="13825" max="13825" width="15.33203125" style="375" customWidth="1"/>
    <col min="13826" max="13826" width="37.33203125" style="375" bestFit="1" customWidth="1"/>
    <col min="13827" max="13827" width="4.33203125" style="375" customWidth="1"/>
    <col min="13828" max="13828" width="7.5" style="375" customWidth="1"/>
    <col min="13829" max="13829" width="8.6640625" style="375" bestFit="1" customWidth="1"/>
    <col min="13830" max="13830" width="15.6640625" style="375" customWidth="1"/>
    <col min="13831" max="13831" width="13.1640625" style="375" customWidth="1"/>
    <col min="13832" max="13832" width="17.33203125" style="375" customWidth="1"/>
    <col min="13833" max="13833" width="6.33203125" style="375" customWidth="1"/>
    <col min="13834" max="13834" width="5" style="375" customWidth="1"/>
    <col min="13835" max="13835" width="7" style="375" customWidth="1"/>
    <col min="13836" max="13836" width="6.5" style="375" customWidth="1"/>
    <col min="13837" max="13837" width="13.5" style="375" bestFit="1" customWidth="1"/>
    <col min="13838" max="13838" width="20.5" style="375" bestFit="1" customWidth="1"/>
    <col min="13839" max="13839" width="2.5" style="375" bestFit="1" customWidth="1"/>
    <col min="13840" max="14080" width="11.5" style="375"/>
    <col min="14081" max="14081" width="15.33203125" style="375" customWidth="1"/>
    <col min="14082" max="14082" width="37.33203125" style="375" bestFit="1" customWidth="1"/>
    <col min="14083" max="14083" width="4.33203125" style="375" customWidth="1"/>
    <col min="14084" max="14084" width="7.5" style="375" customWidth="1"/>
    <col min="14085" max="14085" width="8.6640625" style="375" bestFit="1" customWidth="1"/>
    <col min="14086" max="14086" width="15.6640625" style="375" customWidth="1"/>
    <col min="14087" max="14087" width="13.1640625" style="375" customWidth="1"/>
    <col min="14088" max="14088" width="17.33203125" style="375" customWidth="1"/>
    <col min="14089" max="14089" width="6.33203125" style="375" customWidth="1"/>
    <col min="14090" max="14090" width="5" style="375" customWidth="1"/>
    <col min="14091" max="14091" width="7" style="375" customWidth="1"/>
    <col min="14092" max="14092" width="6.5" style="375" customWidth="1"/>
    <col min="14093" max="14093" width="13.5" style="375" bestFit="1" customWidth="1"/>
    <col min="14094" max="14094" width="20.5" style="375" bestFit="1" customWidth="1"/>
    <col min="14095" max="14095" width="2.5" style="375" bestFit="1" customWidth="1"/>
    <col min="14096" max="14336" width="11.5" style="375"/>
    <col min="14337" max="14337" width="15.33203125" style="375" customWidth="1"/>
    <col min="14338" max="14338" width="37.33203125" style="375" bestFit="1" customWidth="1"/>
    <col min="14339" max="14339" width="4.33203125" style="375" customWidth="1"/>
    <col min="14340" max="14340" width="7.5" style="375" customWidth="1"/>
    <col min="14341" max="14341" width="8.6640625" style="375" bestFit="1" customWidth="1"/>
    <col min="14342" max="14342" width="15.6640625" style="375" customWidth="1"/>
    <col min="14343" max="14343" width="13.1640625" style="375" customWidth="1"/>
    <col min="14344" max="14344" width="17.33203125" style="375" customWidth="1"/>
    <col min="14345" max="14345" width="6.33203125" style="375" customWidth="1"/>
    <col min="14346" max="14346" width="5" style="375" customWidth="1"/>
    <col min="14347" max="14347" width="7" style="375" customWidth="1"/>
    <col min="14348" max="14348" width="6.5" style="375" customWidth="1"/>
    <col min="14349" max="14349" width="13.5" style="375" bestFit="1" customWidth="1"/>
    <col min="14350" max="14350" width="20.5" style="375" bestFit="1" customWidth="1"/>
    <col min="14351" max="14351" width="2.5" style="375" bestFit="1" customWidth="1"/>
    <col min="14352" max="14592" width="11.5" style="375"/>
    <col min="14593" max="14593" width="15.33203125" style="375" customWidth="1"/>
    <col min="14594" max="14594" width="37.33203125" style="375" bestFit="1" customWidth="1"/>
    <col min="14595" max="14595" width="4.33203125" style="375" customWidth="1"/>
    <col min="14596" max="14596" width="7.5" style="375" customWidth="1"/>
    <col min="14597" max="14597" width="8.6640625" style="375" bestFit="1" customWidth="1"/>
    <col min="14598" max="14598" width="15.6640625" style="375" customWidth="1"/>
    <col min="14599" max="14599" width="13.1640625" style="375" customWidth="1"/>
    <col min="14600" max="14600" width="17.33203125" style="375" customWidth="1"/>
    <col min="14601" max="14601" width="6.33203125" style="375" customWidth="1"/>
    <col min="14602" max="14602" width="5" style="375" customWidth="1"/>
    <col min="14603" max="14603" width="7" style="375" customWidth="1"/>
    <col min="14604" max="14604" width="6.5" style="375" customWidth="1"/>
    <col min="14605" max="14605" width="13.5" style="375" bestFit="1" customWidth="1"/>
    <col min="14606" max="14606" width="20.5" style="375" bestFit="1" customWidth="1"/>
    <col min="14607" max="14607" width="2.5" style="375" bestFit="1" customWidth="1"/>
    <col min="14608" max="14848" width="11.5" style="375"/>
    <col min="14849" max="14849" width="15.33203125" style="375" customWidth="1"/>
    <col min="14850" max="14850" width="37.33203125" style="375" bestFit="1" customWidth="1"/>
    <col min="14851" max="14851" width="4.33203125" style="375" customWidth="1"/>
    <col min="14852" max="14852" width="7.5" style="375" customWidth="1"/>
    <col min="14853" max="14853" width="8.6640625" style="375" bestFit="1" customWidth="1"/>
    <col min="14854" max="14854" width="15.6640625" style="375" customWidth="1"/>
    <col min="14855" max="14855" width="13.1640625" style="375" customWidth="1"/>
    <col min="14856" max="14856" width="17.33203125" style="375" customWidth="1"/>
    <col min="14857" max="14857" width="6.33203125" style="375" customWidth="1"/>
    <col min="14858" max="14858" width="5" style="375" customWidth="1"/>
    <col min="14859" max="14859" width="7" style="375" customWidth="1"/>
    <col min="14860" max="14860" width="6.5" style="375" customWidth="1"/>
    <col min="14861" max="14861" width="13.5" style="375" bestFit="1" customWidth="1"/>
    <col min="14862" max="14862" width="20.5" style="375" bestFit="1" customWidth="1"/>
    <col min="14863" max="14863" width="2.5" style="375" bestFit="1" customWidth="1"/>
    <col min="14864" max="15104" width="11.5" style="375"/>
    <col min="15105" max="15105" width="15.33203125" style="375" customWidth="1"/>
    <col min="15106" max="15106" width="37.33203125" style="375" bestFit="1" customWidth="1"/>
    <col min="15107" max="15107" width="4.33203125" style="375" customWidth="1"/>
    <col min="15108" max="15108" width="7.5" style="375" customWidth="1"/>
    <col min="15109" max="15109" width="8.6640625" style="375" bestFit="1" customWidth="1"/>
    <col min="15110" max="15110" width="15.6640625" style="375" customWidth="1"/>
    <col min="15111" max="15111" width="13.1640625" style="375" customWidth="1"/>
    <col min="15112" max="15112" width="17.33203125" style="375" customWidth="1"/>
    <col min="15113" max="15113" width="6.33203125" style="375" customWidth="1"/>
    <col min="15114" max="15114" width="5" style="375" customWidth="1"/>
    <col min="15115" max="15115" width="7" style="375" customWidth="1"/>
    <col min="15116" max="15116" width="6.5" style="375" customWidth="1"/>
    <col min="15117" max="15117" width="13.5" style="375" bestFit="1" customWidth="1"/>
    <col min="15118" max="15118" width="20.5" style="375" bestFit="1" customWidth="1"/>
    <col min="15119" max="15119" width="2.5" style="375" bestFit="1" customWidth="1"/>
    <col min="15120" max="15360" width="11.5" style="375"/>
    <col min="15361" max="15361" width="15.33203125" style="375" customWidth="1"/>
    <col min="15362" max="15362" width="37.33203125" style="375" bestFit="1" customWidth="1"/>
    <col min="15363" max="15363" width="4.33203125" style="375" customWidth="1"/>
    <col min="15364" max="15364" width="7.5" style="375" customWidth="1"/>
    <col min="15365" max="15365" width="8.6640625" style="375" bestFit="1" customWidth="1"/>
    <col min="15366" max="15366" width="15.6640625" style="375" customWidth="1"/>
    <col min="15367" max="15367" width="13.1640625" style="375" customWidth="1"/>
    <col min="15368" max="15368" width="17.33203125" style="375" customWidth="1"/>
    <col min="15369" max="15369" width="6.33203125" style="375" customWidth="1"/>
    <col min="15370" max="15370" width="5" style="375" customWidth="1"/>
    <col min="15371" max="15371" width="7" style="375" customWidth="1"/>
    <col min="15372" max="15372" width="6.5" style="375" customWidth="1"/>
    <col min="15373" max="15373" width="13.5" style="375" bestFit="1" customWidth="1"/>
    <col min="15374" max="15374" width="20.5" style="375" bestFit="1" customWidth="1"/>
    <col min="15375" max="15375" width="2.5" style="375" bestFit="1" customWidth="1"/>
    <col min="15376" max="15616" width="11.5" style="375"/>
    <col min="15617" max="15617" width="15.33203125" style="375" customWidth="1"/>
    <col min="15618" max="15618" width="37.33203125" style="375" bestFit="1" customWidth="1"/>
    <col min="15619" max="15619" width="4.33203125" style="375" customWidth="1"/>
    <col min="15620" max="15620" width="7.5" style="375" customWidth="1"/>
    <col min="15621" max="15621" width="8.6640625" style="375" bestFit="1" customWidth="1"/>
    <col min="15622" max="15622" width="15.6640625" style="375" customWidth="1"/>
    <col min="15623" max="15623" width="13.1640625" style="375" customWidth="1"/>
    <col min="15624" max="15624" width="17.33203125" style="375" customWidth="1"/>
    <col min="15625" max="15625" width="6.33203125" style="375" customWidth="1"/>
    <col min="15626" max="15626" width="5" style="375" customWidth="1"/>
    <col min="15627" max="15627" width="7" style="375" customWidth="1"/>
    <col min="15628" max="15628" width="6.5" style="375" customWidth="1"/>
    <col min="15629" max="15629" width="13.5" style="375" bestFit="1" customWidth="1"/>
    <col min="15630" max="15630" width="20.5" style="375" bestFit="1" customWidth="1"/>
    <col min="15631" max="15631" width="2.5" style="375" bestFit="1" customWidth="1"/>
    <col min="15632" max="15872" width="11.5" style="375"/>
    <col min="15873" max="15873" width="15.33203125" style="375" customWidth="1"/>
    <col min="15874" max="15874" width="37.33203125" style="375" bestFit="1" customWidth="1"/>
    <col min="15875" max="15875" width="4.33203125" style="375" customWidth="1"/>
    <col min="15876" max="15876" width="7.5" style="375" customWidth="1"/>
    <col min="15877" max="15877" width="8.6640625" style="375" bestFit="1" customWidth="1"/>
    <col min="15878" max="15878" width="15.6640625" style="375" customWidth="1"/>
    <col min="15879" max="15879" width="13.1640625" style="375" customWidth="1"/>
    <col min="15880" max="15880" width="17.33203125" style="375" customWidth="1"/>
    <col min="15881" max="15881" width="6.33203125" style="375" customWidth="1"/>
    <col min="15882" max="15882" width="5" style="375" customWidth="1"/>
    <col min="15883" max="15883" width="7" style="375" customWidth="1"/>
    <col min="15884" max="15884" width="6.5" style="375" customWidth="1"/>
    <col min="15885" max="15885" width="13.5" style="375" bestFit="1" customWidth="1"/>
    <col min="15886" max="15886" width="20.5" style="375" bestFit="1" customWidth="1"/>
    <col min="15887" max="15887" width="2.5" style="375" bestFit="1" customWidth="1"/>
    <col min="15888" max="16128" width="11.5" style="375"/>
    <col min="16129" max="16129" width="15.33203125" style="375" customWidth="1"/>
    <col min="16130" max="16130" width="37.33203125" style="375" bestFit="1" customWidth="1"/>
    <col min="16131" max="16131" width="4.33203125" style="375" customWidth="1"/>
    <col min="16132" max="16132" width="7.5" style="375" customWidth="1"/>
    <col min="16133" max="16133" width="8.6640625" style="375" bestFit="1" customWidth="1"/>
    <col min="16134" max="16134" width="15.6640625" style="375" customWidth="1"/>
    <col min="16135" max="16135" width="13.1640625" style="375" customWidth="1"/>
    <col min="16136" max="16136" width="17.33203125" style="375" customWidth="1"/>
    <col min="16137" max="16137" width="6.33203125" style="375" customWidth="1"/>
    <col min="16138" max="16138" width="5" style="375" customWidth="1"/>
    <col min="16139" max="16139" width="7" style="375" customWidth="1"/>
    <col min="16140" max="16140" width="6.5" style="375" customWidth="1"/>
    <col min="16141" max="16141" width="13.5" style="375" bestFit="1" customWidth="1"/>
    <col min="16142" max="16142" width="20.5" style="375" bestFit="1" customWidth="1"/>
    <col min="16143" max="16143" width="2.5" style="375" bestFit="1" customWidth="1"/>
    <col min="16144" max="16384" width="11.5" style="375"/>
  </cols>
  <sheetData>
    <row r="2" spans="2:17" ht="38.25" customHeight="1" x14ac:dyDescent="0.15"/>
    <row r="3" spans="2:17" s="378" customFormat="1" ht="18" x14ac:dyDescent="0.2">
      <c r="B3" s="377">
        <v>44531</v>
      </c>
      <c r="F3" s="379"/>
      <c r="G3" s="380"/>
      <c r="H3" s="381"/>
    </row>
    <row r="4" spans="2:17" s="386" customFormat="1" ht="23.25" customHeight="1" thickBot="1" x14ac:dyDescent="0.2">
      <c r="B4" s="382" t="s">
        <v>181</v>
      </c>
      <c r="C4" s="383" t="s">
        <v>182</v>
      </c>
      <c r="D4" s="383"/>
      <c r="E4" s="383" t="s">
        <v>183</v>
      </c>
      <c r="F4" s="383" t="s">
        <v>184</v>
      </c>
      <c r="G4" s="384"/>
      <c r="H4" s="385"/>
      <c r="M4" s="489" t="s">
        <v>185</v>
      </c>
      <c r="N4" s="489"/>
      <c r="Q4" s="401">
        <v>2022</v>
      </c>
    </row>
    <row r="5" spans="2:17" x14ac:dyDescent="0.15">
      <c r="B5" s="387">
        <f>+B3</f>
        <v>44531</v>
      </c>
      <c r="C5" s="388">
        <f t="shared" ref="C5:C68" si="0">WEEKNUM(B5,2)</f>
        <v>49</v>
      </c>
      <c r="D5" s="388" t="str">
        <f>IF(ISERROR(VLOOKUP(E5,jfdate,1,TRUE)),"",IF(VLOOKUP(E5,jfdate,1,TRUE)=B5,"f",""))</f>
        <v/>
      </c>
      <c r="E5" s="389">
        <f>+B3</f>
        <v>44531</v>
      </c>
      <c r="F5" s="390" t="e">
        <f>IF(D5="f","f",VLOOKUP(WEEKDAY(E5),jourabbrege,2,FALSE))</f>
        <v>#NAME?</v>
      </c>
      <c r="G5" s="372">
        <v>1</v>
      </c>
      <c r="H5" s="373">
        <f>DATE(YEAR(B3),MONTH(B3)+1,1)</f>
        <v>44562</v>
      </c>
      <c r="J5" s="375">
        <v>2</v>
      </c>
      <c r="K5" s="375" t="s">
        <v>186</v>
      </c>
      <c r="M5" s="395">
        <f>DATE(Q4,1,1)</f>
        <v>44562</v>
      </c>
      <c r="N5" s="396" t="s">
        <v>195</v>
      </c>
    </row>
    <row r="6" spans="2:17" x14ac:dyDescent="0.15">
      <c r="B6" s="387">
        <f t="shared" ref="B6:B69" si="1">+B5+1</f>
        <v>44532</v>
      </c>
      <c r="C6" s="388">
        <f t="shared" si="0"/>
        <v>49</v>
      </c>
      <c r="D6" s="388" t="str">
        <f t="shared" ref="D6:D68" si="2">IF(ISERROR(VLOOKUP(E6,jfdate,1,TRUE)),"",IF(VLOOKUP(E6,jfdate,1,TRUE)=B6,"f",""))</f>
        <v/>
      </c>
      <c r="E6" s="389">
        <f t="shared" ref="E6:E69" si="3">+E5+1</f>
        <v>44532</v>
      </c>
      <c r="F6" s="390" t="e">
        <f t="shared" ref="F6:F68" si="4">IF(D6="f","f",VLOOKUP(WEEKDAY(E6),jourabbrege,2,FALSE))</f>
        <v>#NAME?</v>
      </c>
      <c r="G6" s="372">
        <v>2</v>
      </c>
      <c r="H6" s="373">
        <f t="shared" ref="H6:H16" si="5">DATE(YEAR(H5),MONTH(H5)+1,1)</f>
        <v>44593</v>
      </c>
      <c r="J6" s="375">
        <v>3</v>
      </c>
      <c r="K6" s="375" t="s">
        <v>187</v>
      </c>
      <c r="M6" s="397">
        <f>M16+1</f>
        <v>44669</v>
      </c>
      <c r="N6" s="398" t="s">
        <v>189</v>
      </c>
    </row>
    <row r="7" spans="2:17" x14ac:dyDescent="0.15">
      <c r="B7" s="387">
        <f t="shared" si="1"/>
        <v>44533</v>
      </c>
      <c r="C7" s="388">
        <f t="shared" si="0"/>
        <v>49</v>
      </c>
      <c r="D7" s="388" t="str">
        <f t="shared" si="2"/>
        <v/>
      </c>
      <c r="E7" s="389">
        <f t="shared" si="3"/>
        <v>44533</v>
      </c>
      <c r="F7" s="390" t="e">
        <f t="shared" si="4"/>
        <v>#NAME?</v>
      </c>
      <c r="G7" s="372">
        <v>3</v>
      </c>
      <c r="H7" s="373">
        <f t="shared" si="5"/>
        <v>44621</v>
      </c>
      <c r="J7" s="375">
        <v>4</v>
      </c>
      <c r="K7" s="375" t="s">
        <v>187</v>
      </c>
      <c r="M7" s="397">
        <f>DATE(Q4,5,1)</f>
        <v>44682</v>
      </c>
      <c r="N7" s="398" t="s">
        <v>196</v>
      </c>
    </row>
    <row r="8" spans="2:17" x14ac:dyDescent="0.15">
      <c r="B8" s="387">
        <f t="shared" si="1"/>
        <v>44534</v>
      </c>
      <c r="C8" s="388">
        <f t="shared" si="0"/>
        <v>49</v>
      </c>
      <c r="D8" s="388" t="str">
        <f t="shared" si="2"/>
        <v/>
      </c>
      <c r="E8" s="389">
        <f t="shared" si="3"/>
        <v>44534</v>
      </c>
      <c r="F8" s="390" t="e">
        <f t="shared" si="4"/>
        <v>#NAME?</v>
      </c>
      <c r="G8" s="372">
        <v>4</v>
      </c>
      <c r="H8" s="373">
        <f t="shared" si="5"/>
        <v>44652</v>
      </c>
      <c r="J8" s="375">
        <v>5</v>
      </c>
      <c r="K8" s="375" t="s">
        <v>188</v>
      </c>
      <c r="M8" s="397">
        <f>DATE(Q4,5,8)</f>
        <v>44689</v>
      </c>
      <c r="N8" s="398" t="s">
        <v>197</v>
      </c>
    </row>
    <row r="9" spans="2:17" x14ac:dyDescent="0.15">
      <c r="B9" s="387">
        <f t="shared" si="1"/>
        <v>44535</v>
      </c>
      <c r="C9" s="388">
        <f t="shared" si="0"/>
        <v>49</v>
      </c>
      <c r="D9" s="388" t="str">
        <f t="shared" si="2"/>
        <v/>
      </c>
      <c r="E9" s="389">
        <f t="shared" si="3"/>
        <v>44535</v>
      </c>
      <c r="F9" s="390" t="e">
        <f t="shared" si="4"/>
        <v>#NAME?</v>
      </c>
      <c r="G9" s="372">
        <v>5</v>
      </c>
      <c r="H9" s="373">
        <f t="shared" si="5"/>
        <v>44682</v>
      </c>
      <c r="J9" s="375">
        <v>6</v>
      </c>
      <c r="K9" s="375" t="s">
        <v>190</v>
      </c>
      <c r="M9" s="397">
        <f>M16+39</f>
        <v>44707</v>
      </c>
      <c r="N9" s="398" t="s">
        <v>191</v>
      </c>
    </row>
    <row r="10" spans="2:17" x14ac:dyDescent="0.15">
      <c r="B10" s="387">
        <f t="shared" si="1"/>
        <v>44536</v>
      </c>
      <c r="C10" s="388">
        <f t="shared" si="0"/>
        <v>50</v>
      </c>
      <c r="D10" s="388" t="str">
        <f t="shared" si="2"/>
        <v/>
      </c>
      <c r="E10" s="389">
        <f t="shared" si="3"/>
        <v>44536</v>
      </c>
      <c r="F10" s="390" t="e">
        <f t="shared" si="4"/>
        <v>#NAME?</v>
      </c>
      <c r="G10" s="372">
        <v>6</v>
      </c>
      <c r="H10" s="373">
        <f t="shared" si="5"/>
        <v>44713</v>
      </c>
      <c r="J10" s="375">
        <v>7</v>
      </c>
      <c r="K10" s="375" t="s">
        <v>192</v>
      </c>
      <c r="M10" s="397">
        <f>M16+50</f>
        <v>44718</v>
      </c>
      <c r="N10" s="398" t="s">
        <v>198</v>
      </c>
    </row>
    <row r="11" spans="2:17" x14ac:dyDescent="0.15">
      <c r="B11" s="387">
        <f t="shared" si="1"/>
        <v>44537</v>
      </c>
      <c r="C11" s="388">
        <f t="shared" si="0"/>
        <v>50</v>
      </c>
      <c r="D11" s="388" t="str">
        <f t="shared" si="2"/>
        <v/>
      </c>
      <c r="E11" s="389">
        <f t="shared" si="3"/>
        <v>44537</v>
      </c>
      <c r="F11" s="390" t="e">
        <f t="shared" si="4"/>
        <v>#NAME?</v>
      </c>
      <c r="G11" s="372">
        <v>7</v>
      </c>
      <c r="H11" s="373">
        <f t="shared" si="5"/>
        <v>44743</v>
      </c>
      <c r="J11" s="375">
        <v>1</v>
      </c>
      <c r="K11" s="375" t="s">
        <v>193</v>
      </c>
      <c r="M11" s="397">
        <f>DATE(Q4,7,14)</f>
        <v>44756</v>
      </c>
      <c r="N11" s="398" t="s">
        <v>199</v>
      </c>
    </row>
    <row r="12" spans="2:17" x14ac:dyDescent="0.15">
      <c r="B12" s="387">
        <f t="shared" si="1"/>
        <v>44538</v>
      </c>
      <c r="C12" s="388">
        <f t="shared" si="0"/>
        <v>50</v>
      </c>
      <c r="D12" s="388" t="str">
        <f t="shared" si="2"/>
        <v/>
      </c>
      <c r="E12" s="389">
        <f t="shared" si="3"/>
        <v>44538</v>
      </c>
      <c r="F12" s="390" t="e">
        <f t="shared" si="4"/>
        <v>#NAME?</v>
      </c>
      <c r="G12" s="372">
        <v>8</v>
      </c>
      <c r="H12" s="373">
        <f t="shared" si="5"/>
        <v>44774</v>
      </c>
      <c r="M12" s="397">
        <f>DATE(Q4,8,15)</f>
        <v>44788</v>
      </c>
      <c r="N12" s="398" t="s">
        <v>200</v>
      </c>
    </row>
    <row r="13" spans="2:17" x14ac:dyDescent="0.15">
      <c r="B13" s="387">
        <f t="shared" si="1"/>
        <v>44539</v>
      </c>
      <c r="C13" s="388">
        <f t="shared" si="0"/>
        <v>50</v>
      </c>
      <c r="D13" s="388" t="str">
        <f t="shared" si="2"/>
        <v/>
      </c>
      <c r="E13" s="389">
        <f t="shared" si="3"/>
        <v>44539</v>
      </c>
      <c r="F13" s="390" t="e">
        <f t="shared" si="4"/>
        <v>#NAME?</v>
      </c>
      <c r="G13" s="372">
        <v>9</v>
      </c>
      <c r="H13" s="373">
        <f t="shared" si="5"/>
        <v>44805</v>
      </c>
      <c r="M13" s="397">
        <f>DATE(Q4,11,1)</f>
        <v>44866</v>
      </c>
      <c r="N13" s="398" t="s">
        <v>201</v>
      </c>
    </row>
    <row r="14" spans="2:17" x14ac:dyDescent="0.15">
      <c r="B14" s="387">
        <f t="shared" si="1"/>
        <v>44540</v>
      </c>
      <c r="C14" s="388">
        <f t="shared" si="0"/>
        <v>50</v>
      </c>
      <c r="D14" s="388" t="str">
        <f t="shared" si="2"/>
        <v/>
      </c>
      <c r="E14" s="389">
        <f t="shared" si="3"/>
        <v>44540</v>
      </c>
      <c r="F14" s="390" t="e">
        <f t="shared" si="4"/>
        <v>#NAME?</v>
      </c>
      <c r="G14" s="372">
        <v>10</v>
      </c>
      <c r="H14" s="373">
        <f t="shared" si="5"/>
        <v>44835</v>
      </c>
      <c r="M14" s="397">
        <f>DATE(Q4,11,11)</f>
        <v>44876</v>
      </c>
      <c r="N14" s="398" t="s">
        <v>202</v>
      </c>
    </row>
    <row r="15" spans="2:17" x14ac:dyDescent="0.15">
      <c r="B15" s="387">
        <f t="shared" si="1"/>
        <v>44541</v>
      </c>
      <c r="C15" s="388">
        <f t="shared" si="0"/>
        <v>50</v>
      </c>
      <c r="D15" s="388" t="str">
        <f t="shared" si="2"/>
        <v/>
      </c>
      <c r="E15" s="389">
        <f t="shared" si="3"/>
        <v>44541</v>
      </c>
      <c r="F15" s="390" t="e">
        <f t="shared" si="4"/>
        <v>#NAME?</v>
      </c>
      <c r="G15" s="372">
        <v>11</v>
      </c>
      <c r="H15" s="373">
        <f t="shared" si="5"/>
        <v>44866</v>
      </c>
      <c r="M15" s="397">
        <f>DATE(Q4,12,25)</f>
        <v>44920</v>
      </c>
      <c r="N15" s="398" t="s">
        <v>194</v>
      </c>
    </row>
    <row r="16" spans="2:17" ht="14" thickBot="1" x14ac:dyDescent="0.2">
      <c r="B16" s="387">
        <f t="shared" si="1"/>
        <v>44542</v>
      </c>
      <c r="C16" s="388">
        <f t="shared" si="0"/>
        <v>50</v>
      </c>
      <c r="D16" s="388" t="str">
        <f t="shared" si="2"/>
        <v/>
      </c>
      <c r="E16" s="389">
        <f t="shared" si="3"/>
        <v>44542</v>
      </c>
      <c r="F16" s="390" t="e">
        <f t="shared" si="4"/>
        <v>#NAME?</v>
      </c>
      <c r="G16" s="372">
        <v>12</v>
      </c>
      <c r="H16" s="373">
        <f t="shared" si="5"/>
        <v>44896</v>
      </c>
      <c r="J16" s="393"/>
      <c r="M16" s="399">
        <f>DATE(Q4,IF((25-MOD((11*MOD(Q4-1900,19)+4-INT((7*MOD(Q4-1900,19)+1)/19)),29)-MOD(Q4-1900+INT((Q4-1900)/4)+31-MOD((11*MOD(Q4-1900,19)+4-INT((7*MOD(Q4-1900,19)+1)/19)),29),7))&gt;0,4,3),IF((25-MOD((11*MOD(Q4-1900,19)+4-INT((7*MOD(Q4-1900,19)+1)/19)),29)-MOD(Q4-1900+INT((Q4-1900)/4)+31-MOD((11*MOD(Q4-1900,19)+4-INT((7*MOD(Q4-1900,19)+1)/19)),29),7))&gt;0,(25-MOD((11*MOD(Q4-1900,19)+4-INT((7*MOD(Q4-1900,19)+1)/19)),29)-MOD(Q4-1900+INT((Q4-1900)/4)+31-MOD((11*MOD(Q4-1900,19)+4-INT((7*MOD(Q4-1900,19)+1)/19)),29),7)),31+(25-MOD((11*MOD(Q4-1900,19)+4-INT((7*MOD(Q4-1900,19)+1)/19)),29)-MOD(Q4-1900+INT((Q4-1900)/4)+31-MOD((11*MOD(Q4-1900,19)+4-INT((7*MOD(Q4-1900,19)+1)/19)),29),7))))</f>
        <v>44668</v>
      </c>
      <c r="N16" s="400" t="s">
        <v>203</v>
      </c>
    </row>
    <row r="17" spans="2:14" x14ac:dyDescent="0.15">
      <c r="B17" s="387">
        <f t="shared" si="1"/>
        <v>44543</v>
      </c>
      <c r="C17" s="388">
        <f t="shared" si="0"/>
        <v>51</v>
      </c>
      <c r="D17" s="388" t="str">
        <f t="shared" si="2"/>
        <v/>
      </c>
      <c r="E17" s="389">
        <f t="shared" si="3"/>
        <v>44543</v>
      </c>
      <c r="F17" s="390" t="e">
        <f t="shared" si="4"/>
        <v>#NAME?</v>
      </c>
      <c r="M17" s="391"/>
      <c r="N17" s="392"/>
    </row>
    <row r="18" spans="2:14" x14ac:dyDescent="0.15">
      <c r="B18" s="387">
        <f t="shared" si="1"/>
        <v>44544</v>
      </c>
      <c r="C18" s="388">
        <f t="shared" si="0"/>
        <v>51</v>
      </c>
      <c r="D18" s="388" t="str">
        <f t="shared" si="2"/>
        <v/>
      </c>
      <c r="E18" s="389">
        <f t="shared" si="3"/>
        <v>44544</v>
      </c>
      <c r="F18" s="390" t="e">
        <f t="shared" si="4"/>
        <v>#NAME?</v>
      </c>
      <c r="M18" s="391"/>
      <c r="N18" s="392"/>
    </row>
    <row r="19" spans="2:14" x14ac:dyDescent="0.15">
      <c r="B19" s="387">
        <f t="shared" si="1"/>
        <v>44545</v>
      </c>
      <c r="C19" s="388">
        <f t="shared" si="0"/>
        <v>51</v>
      </c>
      <c r="D19" s="388" t="str">
        <f t="shared" si="2"/>
        <v/>
      </c>
      <c r="E19" s="389">
        <f t="shared" si="3"/>
        <v>44545</v>
      </c>
      <c r="F19" s="390" t="e">
        <f t="shared" si="4"/>
        <v>#NAME?</v>
      </c>
      <c r="M19" s="391"/>
      <c r="N19" s="392"/>
    </row>
    <row r="20" spans="2:14" x14ac:dyDescent="0.15">
      <c r="B20" s="387">
        <f t="shared" si="1"/>
        <v>44546</v>
      </c>
      <c r="C20" s="388">
        <f t="shared" si="0"/>
        <v>51</v>
      </c>
      <c r="D20" s="388" t="str">
        <f t="shared" si="2"/>
        <v/>
      </c>
      <c r="E20" s="389">
        <f t="shared" si="3"/>
        <v>44546</v>
      </c>
      <c r="F20" s="390" t="e">
        <f t="shared" si="4"/>
        <v>#NAME?</v>
      </c>
      <c r="M20" s="391"/>
      <c r="N20" s="392"/>
    </row>
    <row r="21" spans="2:14" x14ac:dyDescent="0.15">
      <c r="B21" s="387">
        <f t="shared" si="1"/>
        <v>44547</v>
      </c>
      <c r="C21" s="388">
        <f t="shared" si="0"/>
        <v>51</v>
      </c>
      <c r="D21" s="388" t="str">
        <f t="shared" si="2"/>
        <v/>
      </c>
      <c r="E21" s="389">
        <f t="shared" si="3"/>
        <v>44547</v>
      </c>
      <c r="F21" s="390" t="e">
        <f t="shared" si="4"/>
        <v>#NAME?</v>
      </c>
      <c r="M21" s="391"/>
      <c r="N21" s="392"/>
    </row>
    <row r="22" spans="2:14" x14ac:dyDescent="0.15">
      <c r="B22" s="387">
        <f t="shared" si="1"/>
        <v>44548</v>
      </c>
      <c r="C22" s="388">
        <f t="shared" si="0"/>
        <v>51</v>
      </c>
      <c r="D22" s="388" t="str">
        <f t="shared" si="2"/>
        <v/>
      </c>
      <c r="E22" s="389">
        <f t="shared" si="3"/>
        <v>44548</v>
      </c>
      <c r="F22" s="390" t="e">
        <f t="shared" si="4"/>
        <v>#NAME?</v>
      </c>
      <c r="M22" s="391"/>
      <c r="N22" s="392"/>
    </row>
    <row r="23" spans="2:14" x14ac:dyDescent="0.15">
      <c r="B23" s="387">
        <f t="shared" si="1"/>
        <v>44549</v>
      </c>
      <c r="C23" s="388">
        <f t="shared" si="0"/>
        <v>51</v>
      </c>
      <c r="D23" s="388" t="str">
        <f t="shared" si="2"/>
        <v/>
      </c>
      <c r="E23" s="389">
        <f t="shared" si="3"/>
        <v>44549</v>
      </c>
      <c r="F23" s="390" t="e">
        <f t="shared" si="4"/>
        <v>#NAME?</v>
      </c>
      <c r="M23" s="391"/>
      <c r="N23" s="392"/>
    </row>
    <row r="24" spans="2:14" x14ac:dyDescent="0.15">
      <c r="B24" s="387">
        <f t="shared" si="1"/>
        <v>44550</v>
      </c>
      <c r="C24" s="388">
        <f t="shared" si="0"/>
        <v>52</v>
      </c>
      <c r="D24" s="388" t="str">
        <f t="shared" si="2"/>
        <v/>
      </c>
      <c r="E24" s="389">
        <f t="shared" si="3"/>
        <v>44550</v>
      </c>
      <c r="F24" s="390" t="e">
        <f t="shared" si="4"/>
        <v>#NAME?</v>
      </c>
    </row>
    <row r="25" spans="2:14" x14ac:dyDescent="0.15">
      <c r="B25" s="387">
        <f t="shared" si="1"/>
        <v>44551</v>
      </c>
      <c r="C25" s="388">
        <f t="shared" si="0"/>
        <v>52</v>
      </c>
      <c r="D25" s="388" t="str">
        <f t="shared" si="2"/>
        <v/>
      </c>
      <c r="E25" s="389">
        <f t="shared" si="3"/>
        <v>44551</v>
      </c>
      <c r="F25" s="390" t="e">
        <f t="shared" si="4"/>
        <v>#NAME?</v>
      </c>
    </row>
    <row r="26" spans="2:14" x14ac:dyDescent="0.15">
      <c r="B26" s="387">
        <f t="shared" si="1"/>
        <v>44552</v>
      </c>
      <c r="C26" s="388">
        <f t="shared" si="0"/>
        <v>52</v>
      </c>
      <c r="D26" s="388" t="str">
        <f t="shared" si="2"/>
        <v/>
      </c>
      <c r="E26" s="389">
        <f t="shared" si="3"/>
        <v>44552</v>
      </c>
      <c r="F26" s="390" t="e">
        <f t="shared" si="4"/>
        <v>#NAME?</v>
      </c>
    </row>
    <row r="27" spans="2:14" x14ac:dyDescent="0.15">
      <c r="B27" s="387">
        <f t="shared" si="1"/>
        <v>44553</v>
      </c>
      <c r="C27" s="388">
        <f t="shared" si="0"/>
        <v>52</v>
      </c>
      <c r="D27" s="388" t="str">
        <f t="shared" si="2"/>
        <v/>
      </c>
      <c r="E27" s="389">
        <f t="shared" si="3"/>
        <v>44553</v>
      </c>
      <c r="F27" s="390" t="e">
        <f t="shared" si="4"/>
        <v>#NAME?</v>
      </c>
    </row>
    <row r="28" spans="2:14" x14ac:dyDescent="0.15">
      <c r="B28" s="387">
        <f t="shared" si="1"/>
        <v>44554</v>
      </c>
      <c r="C28" s="388">
        <f t="shared" si="0"/>
        <v>52</v>
      </c>
      <c r="D28" s="388" t="str">
        <f t="shared" si="2"/>
        <v/>
      </c>
      <c r="E28" s="389">
        <f t="shared" si="3"/>
        <v>44554</v>
      </c>
      <c r="F28" s="390" t="e">
        <f t="shared" si="4"/>
        <v>#NAME?</v>
      </c>
    </row>
    <row r="29" spans="2:14" x14ac:dyDescent="0.15">
      <c r="B29" s="387">
        <f t="shared" si="1"/>
        <v>44555</v>
      </c>
      <c r="C29" s="388">
        <f t="shared" si="0"/>
        <v>52</v>
      </c>
      <c r="D29" s="388" t="str">
        <f t="shared" si="2"/>
        <v/>
      </c>
      <c r="E29" s="389">
        <f t="shared" si="3"/>
        <v>44555</v>
      </c>
      <c r="F29" s="390" t="e">
        <f t="shared" si="4"/>
        <v>#NAME?</v>
      </c>
    </row>
    <row r="30" spans="2:14" x14ac:dyDescent="0.15">
      <c r="B30" s="387">
        <f t="shared" si="1"/>
        <v>44556</v>
      </c>
      <c r="C30" s="388">
        <f t="shared" si="0"/>
        <v>52</v>
      </c>
      <c r="D30" s="388" t="str">
        <f t="shared" si="2"/>
        <v/>
      </c>
      <c r="E30" s="389">
        <f t="shared" si="3"/>
        <v>44556</v>
      </c>
      <c r="F30" s="390" t="e">
        <f t="shared" si="4"/>
        <v>#NAME?</v>
      </c>
    </row>
    <row r="31" spans="2:14" x14ac:dyDescent="0.15">
      <c r="B31" s="387">
        <f t="shared" si="1"/>
        <v>44557</v>
      </c>
      <c r="C31" s="388">
        <f t="shared" si="0"/>
        <v>53</v>
      </c>
      <c r="D31" s="388" t="str">
        <f t="shared" si="2"/>
        <v/>
      </c>
      <c r="E31" s="389">
        <f t="shared" si="3"/>
        <v>44557</v>
      </c>
      <c r="F31" s="390" t="e">
        <f t="shared" si="4"/>
        <v>#NAME?</v>
      </c>
    </row>
    <row r="32" spans="2:14" x14ac:dyDescent="0.15">
      <c r="B32" s="387">
        <f t="shared" si="1"/>
        <v>44558</v>
      </c>
      <c r="C32" s="388">
        <f t="shared" si="0"/>
        <v>53</v>
      </c>
      <c r="D32" s="388" t="str">
        <f t="shared" si="2"/>
        <v/>
      </c>
      <c r="E32" s="389">
        <f t="shared" si="3"/>
        <v>44558</v>
      </c>
      <c r="F32" s="390" t="e">
        <f t="shared" si="4"/>
        <v>#NAME?</v>
      </c>
    </row>
    <row r="33" spans="2:6" x14ac:dyDescent="0.15">
      <c r="B33" s="387">
        <f t="shared" si="1"/>
        <v>44559</v>
      </c>
      <c r="C33" s="388">
        <f t="shared" si="0"/>
        <v>53</v>
      </c>
      <c r="D33" s="388" t="str">
        <f t="shared" si="2"/>
        <v/>
      </c>
      <c r="E33" s="389">
        <f t="shared" si="3"/>
        <v>44559</v>
      </c>
      <c r="F33" s="390" t="e">
        <f t="shared" si="4"/>
        <v>#NAME?</v>
      </c>
    </row>
    <row r="34" spans="2:6" x14ac:dyDescent="0.15">
      <c r="B34" s="387">
        <f t="shared" si="1"/>
        <v>44560</v>
      </c>
      <c r="C34" s="388">
        <f t="shared" si="0"/>
        <v>53</v>
      </c>
      <c r="D34" s="388" t="str">
        <f t="shared" si="2"/>
        <v/>
      </c>
      <c r="E34" s="389">
        <f t="shared" si="3"/>
        <v>44560</v>
      </c>
      <c r="F34" s="390" t="e">
        <f t="shared" si="4"/>
        <v>#NAME?</v>
      </c>
    </row>
    <row r="35" spans="2:6" x14ac:dyDescent="0.15">
      <c r="B35" s="387">
        <f t="shared" si="1"/>
        <v>44561</v>
      </c>
      <c r="C35" s="388">
        <f t="shared" si="0"/>
        <v>53</v>
      </c>
      <c r="D35" s="388" t="str">
        <f t="shared" si="2"/>
        <v/>
      </c>
      <c r="E35" s="389">
        <f t="shared" si="3"/>
        <v>44561</v>
      </c>
      <c r="F35" s="390" t="e">
        <f t="shared" si="4"/>
        <v>#NAME?</v>
      </c>
    </row>
    <row r="36" spans="2:6" x14ac:dyDescent="0.15">
      <c r="B36" s="387">
        <f t="shared" si="1"/>
        <v>44562</v>
      </c>
      <c r="C36" s="388">
        <f t="shared" si="0"/>
        <v>1</v>
      </c>
      <c r="D36" s="388" t="str">
        <f t="shared" si="2"/>
        <v/>
      </c>
      <c r="E36" s="389">
        <f t="shared" si="3"/>
        <v>44562</v>
      </c>
      <c r="F36" s="390" t="e">
        <f t="shared" si="4"/>
        <v>#NAME?</v>
      </c>
    </row>
    <row r="37" spans="2:6" x14ac:dyDescent="0.15">
      <c r="B37" s="387">
        <f t="shared" si="1"/>
        <v>44563</v>
      </c>
      <c r="C37" s="388">
        <f t="shared" si="0"/>
        <v>1</v>
      </c>
      <c r="D37" s="388" t="str">
        <f t="shared" si="2"/>
        <v/>
      </c>
      <c r="E37" s="389">
        <f t="shared" si="3"/>
        <v>44563</v>
      </c>
      <c r="F37" s="390" t="e">
        <f t="shared" si="4"/>
        <v>#NAME?</v>
      </c>
    </row>
    <row r="38" spans="2:6" x14ac:dyDescent="0.15">
      <c r="B38" s="387">
        <f t="shared" si="1"/>
        <v>44564</v>
      </c>
      <c r="C38" s="388">
        <f t="shared" si="0"/>
        <v>2</v>
      </c>
      <c r="D38" s="388" t="str">
        <f t="shared" si="2"/>
        <v/>
      </c>
      <c r="E38" s="389">
        <f t="shared" si="3"/>
        <v>44564</v>
      </c>
      <c r="F38" s="390" t="e">
        <f t="shared" si="4"/>
        <v>#NAME?</v>
      </c>
    </row>
    <row r="39" spans="2:6" x14ac:dyDescent="0.15">
      <c r="B39" s="387">
        <f t="shared" si="1"/>
        <v>44565</v>
      </c>
      <c r="C39" s="388">
        <f t="shared" si="0"/>
        <v>2</v>
      </c>
      <c r="D39" s="388" t="str">
        <f t="shared" si="2"/>
        <v/>
      </c>
      <c r="E39" s="389">
        <f t="shared" si="3"/>
        <v>44565</v>
      </c>
      <c r="F39" s="390" t="e">
        <f t="shared" si="4"/>
        <v>#NAME?</v>
      </c>
    </row>
    <row r="40" spans="2:6" x14ac:dyDescent="0.15">
      <c r="B40" s="387">
        <f t="shared" si="1"/>
        <v>44566</v>
      </c>
      <c r="C40" s="388">
        <f t="shared" si="0"/>
        <v>2</v>
      </c>
      <c r="D40" s="388" t="str">
        <f t="shared" si="2"/>
        <v/>
      </c>
      <c r="E40" s="389">
        <f t="shared" si="3"/>
        <v>44566</v>
      </c>
      <c r="F40" s="390" t="e">
        <f t="shared" si="4"/>
        <v>#NAME?</v>
      </c>
    </row>
    <row r="41" spans="2:6" x14ac:dyDescent="0.15">
      <c r="B41" s="387">
        <f t="shared" si="1"/>
        <v>44567</v>
      </c>
      <c r="C41" s="388">
        <f t="shared" si="0"/>
        <v>2</v>
      </c>
      <c r="D41" s="388" t="str">
        <f t="shared" si="2"/>
        <v/>
      </c>
      <c r="E41" s="389">
        <f t="shared" si="3"/>
        <v>44567</v>
      </c>
      <c r="F41" s="390" t="e">
        <f t="shared" si="4"/>
        <v>#NAME?</v>
      </c>
    </row>
    <row r="42" spans="2:6" x14ac:dyDescent="0.15">
      <c r="B42" s="387">
        <f t="shared" si="1"/>
        <v>44568</v>
      </c>
      <c r="C42" s="388">
        <f t="shared" si="0"/>
        <v>2</v>
      </c>
      <c r="D42" s="388" t="str">
        <f t="shared" si="2"/>
        <v/>
      </c>
      <c r="E42" s="389">
        <f t="shared" si="3"/>
        <v>44568</v>
      </c>
      <c r="F42" s="390" t="e">
        <f t="shared" si="4"/>
        <v>#NAME?</v>
      </c>
    </row>
    <row r="43" spans="2:6" x14ac:dyDescent="0.15">
      <c r="B43" s="387">
        <f t="shared" si="1"/>
        <v>44569</v>
      </c>
      <c r="C43" s="388">
        <f t="shared" si="0"/>
        <v>2</v>
      </c>
      <c r="D43" s="388" t="str">
        <f t="shared" si="2"/>
        <v/>
      </c>
      <c r="E43" s="389">
        <f t="shared" si="3"/>
        <v>44569</v>
      </c>
      <c r="F43" s="390" t="e">
        <f t="shared" si="4"/>
        <v>#NAME?</v>
      </c>
    </row>
    <row r="44" spans="2:6" x14ac:dyDescent="0.15">
      <c r="B44" s="387">
        <f t="shared" si="1"/>
        <v>44570</v>
      </c>
      <c r="C44" s="388">
        <f t="shared" si="0"/>
        <v>2</v>
      </c>
      <c r="D44" s="388" t="str">
        <f t="shared" si="2"/>
        <v/>
      </c>
      <c r="E44" s="389">
        <f t="shared" si="3"/>
        <v>44570</v>
      </c>
      <c r="F44" s="390" t="e">
        <f t="shared" si="4"/>
        <v>#NAME?</v>
      </c>
    </row>
    <row r="45" spans="2:6" x14ac:dyDescent="0.15">
      <c r="B45" s="387">
        <f t="shared" si="1"/>
        <v>44571</v>
      </c>
      <c r="C45" s="388">
        <f t="shared" si="0"/>
        <v>3</v>
      </c>
      <c r="D45" s="388" t="str">
        <f t="shared" si="2"/>
        <v/>
      </c>
      <c r="E45" s="389">
        <f t="shared" si="3"/>
        <v>44571</v>
      </c>
      <c r="F45" s="390" t="e">
        <f t="shared" si="4"/>
        <v>#NAME?</v>
      </c>
    </row>
    <row r="46" spans="2:6" x14ac:dyDescent="0.15">
      <c r="B46" s="387">
        <f t="shared" si="1"/>
        <v>44572</v>
      </c>
      <c r="C46" s="388">
        <f t="shared" si="0"/>
        <v>3</v>
      </c>
      <c r="D46" s="388" t="str">
        <f t="shared" si="2"/>
        <v/>
      </c>
      <c r="E46" s="389">
        <f t="shared" si="3"/>
        <v>44572</v>
      </c>
      <c r="F46" s="390" t="e">
        <f t="shared" si="4"/>
        <v>#NAME?</v>
      </c>
    </row>
    <row r="47" spans="2:6" x14ac:dyDescent="0.15">
      <c r="B47" s="387">
        <f t="shared" si="1"/>
        <v>44573</v>
      </c>
      <c r="C47" s="388">
        <f t="shared" si="0"/>
        <v>3</v>
      </c>
      <c r="D47" s="388" t="str">
        <f t="shared" si="2"/>
        <v/>
      </c>
      <c r="E47" s="389">
        <f t="shared" si="3"/>
        <v>44573</v>
      </c>
      <c r="F47" s="390" t="e">
        <f t="shared" si="4"/>
        <v>#NAME?</v>
      </c>
    </row>
    <row r="48" spans="2:6" x14ac:dyDescent="0.15">
      <c r="B48" s="387">
        <f t="shared" si="1"/>
        <v>44574</v>
      </c>
      <c r="C48" s="388">
        <f t="shared" si="0"/>
        <v>3</v>
      </c>
      <c r="D48" s="388" t="str">
        <f t="shared" si="2"/>
        <v/>
      </c>
      <c r="E48" s="389">
        <f t="shared" si="3"/>
        <v>44574</v>
      </c>
      <c r="F48" s="390" t="e">
        <f t="shared" si="4"/>
        <v>#NAME?</v>
      </c>
    </row>
    <row r="49" spans="2:6" x14ac:dyDescent="0.15">
      <c r="B49" s="387">
        <f t="shared" si="1"/>
        <v>44575</v>
      </c>
      <c r="C49" s="388">
        <f t="shared" si="0"/>
        <v>3</v>
      </c>
      <c r="D49" s="388" t="str">
        <f t="shared" si="2"/>
        <v/>
      </c>
      <c r="E49" s="389">
        <f t="shared" si="3"/>
        <v>44575</v>
      </c>
      <c r="F49" s="390" t="e">
        <f t="shared" si="4"/>
        <v>#NAME?</v>
      </c>
    </row>
    <row r="50" spans="2:6" x14ac:dyDescent="0.15">
      <c r="B50" s="387">
        <f t="shared" si="1"/>
        <v>44576</v>
      </c>
      <c r="C50" s="388">
        <f t="shared" si="0"/>
        <v>3</v>
      </c>
      <c r="D50" s="388" t="str">
        <f t="shared" si="2"/>
        <v/>
      </c>
      <c r="E50" s="389">
        <f t="shared" si="3"/>
        <v>44576</v>
      </c>
      <c r="F50" s="390" t="e">
        <f t="shared" si="4"/>
        <v>#NAME?</v>
      </c>
    </row>
    <row r="51" spans="2:6" x14ac:dyDescent="0.15">
      <c r="B51" s="387">
        <f t="shared" si="1"/>
        <v>44577</v>
      </c>
      <c r="C51" s="388">
        <f t="shared" si="0"/>
        <v>3</v>
      </c>
      <c r="D51" s="388" t="str">
        <f t="shared" si="2"/>
        <v/>
      </c>
      <c r="E51" s="389">
        <f t="shared" si="3"/>
        <v>44577</v>
      </c>
      <c r="F51" s="390" t="e">
        <f t="shared" si="4"/>
        <v>#NAME?</v>
      </c>
    </row>
    <row r="52" spans="2:6" x14ac:dyDescent="0.15">
      <c r="B52" s="387">
        <f t="shared" si="1"/>
        <v>44578</v>
      </c>
      <c r="C52" s="388">
        <f t="shared" si="0"/>
        <v>4</v>
      </c>
      <c r="D52" s="388" t="str">
        <f t="shared" si="2"/>
        <v/>
      </c>
      <c r="E52" s="389">
        <f t="shared" si="3"/>
        <v>44578</v>
      </c>
      <c r="F52" s="390" t="e">
        <f t="shared" si="4"/>
        <v>#NAME?</v>
      </c>
    </row>
    <row r="53" spans="2:6" x14ac:dyDescent="0.15">
      <c r="B53" s="387">
        <f t="shared" si="1"/>
        <v>44579</v>
      </c>
      <c r="C53" s="388">
        <f t="shared" si="0"/>
        <v>4</v>
      </c>
      <c r="D53" s="388" t="str">
        <f t="shared" si="2"/>
        <v/>
      </c>
      <c r="E53" s="389">
        <f t="shared" si="3"/>
        <v>44579</v>
      </c>
      <c r="F53" s="390" t="e">
        <f t="shared" si="4"/>
        <v>#NAME?</v>
      </c>
    </row>
    <row r="54" spans="2:6" x14ac:dyDescent="0.15">
      <c r="B54" s="387">
        <f t="shared" si="1"/>
        <v>44580</v>
      </c>
      <c r="C54" s="388">
        <f t="shared" si="0"/>
        <v>4</v>
      </c>
      <c r="D54" s="388" t="str">
        <f t="shared" si="2"/>
        <v/>
      </c>
      <c r="E54" s="389">
        <f t="shared" si="3"/>
        <v>44580</v>
      </c>
      <c r="F54" s="390" t="e">
        <f t="shared" si="4"/>
        <v>#NAME?</v>
      </c>
    </row>
    <row r="55" spans="2:6" x14ac:dyDescent="0.15">
      <c r="B55" s="387">
        <f t="shared" si="1"/>
        <v>44581</v>
      </c>
      <c r="C55" s="388">
        <f t="shared" si="0"/>
        <v>4</v>
      </c>
      <c r="D55" s="388" t="str">
        <f t="shared" si="2"/>
        <v/>
      </c>
      <c r="E55" s="389">
        <f t="shared" si="3"/>
        <v>44581</v>
      </c>
      <c r="F55" s="390" t="e">
        <f t="shared" si="4"/>
        <v>#NAME?</v>
      </c>
    </row>
    <row r="56" spans="2:6" x14ac:dyDescent="0.15">
      <c r="B56" s="387">
        <f t="shared" si="1"/>
        <v>44582</v>
      </c>
      <c r="C56" s="388">
        <f t="shared" si="0"/>
        <v>4</v>
      </c>
      <c r="D56" s="388" t="str">
        <f t="shared" si="2"/>
        <v/>
      </c>
      <c r="E56" s="389">
        <f t="shared" si="3"/>
        <v>44582</v>
      </c>
      <c r="F56" s="390" t="e">
        <f t="shared" si="4"/>
        <v>#NAME?</v>
      </c>
    </row>
    <row r="57" spans="2:6" x14ac:dyDescent="0.15">
      <c r="B57" s="387">
        <f t="shared" si="1"/>
        <v>44583</v>
      </c>
      <c r="C57" s="388">
        <f t="shared" si="0"/>
        <v>4</v>
      </c>
      <c r="D57" s="388" t="str">
        <f t="shared" si="2"/>
        <v/>
      </c>
      <c r="E57" s="389">
        <f t="shared" si="3"/>
        <v>44583</v>
      </c>
      <c r="F57" s="390" t="e">
        <f t="shared" si="4"/>
        <v>#NAME?</v>
      </c>
    </row>
    <row r="58" spans="2:6" x14ac:dyDescent="0.15">
      <c r="B58" s="387">
        <f t="shared" si="1"/>
        <v>44584</v>
      </c>
      <c r="C58" s="388">
        <f t="shared" si="0"/>
        <v>4</v>
      </c>
      <c r="D58" s="388" t="str">
        <f t="shared" si="2"/>
        <v/>
      </c>
      <c r="E58" s="389">
        <f t="shared" si="3"/>
        <v>44584</v>
      </c>
      <c r="F58" s="390" t="e">
        <f t="shared" si="4"/>
        <v>#NAME?</v>
      </c>
    </row>
    <row r="59" spans="2:6" x14ac:dyDescent="0.15">
      <c r="B59" s="387">
        <f t="shared" si="1"/>
        <v>44585</v>
      </c>
      <c r="C59" s="388">
        <f t="shared" si="0"/>
        <v>5</v>
      </c>
      <c r="D59" s="388" t="str">
        <f t="shared" si="2"/>
        <v/>
      </c>
      <c r="E59" s="389">
        <f t="shared" si="3"/>
        <v>44585</v>
      </c>
      <c r="F59" s="390" t="e">
        <f t="shared" si="4"/>
        <v>#NAME?</v>
      </c>
    </row>
    <row r="60" spans="2:6" x14ac:dyDescent="0.15">
      <c r="B60" s="387">
        <f t="shared" si="1"/>
        <v>44586</v>
      </c>
      <c r="C60" s="388">
        <f t="shared" si="0"/>
        <v>5</v>
      </c>
      <c r="D60" s="388" t="str">
        <f t="shared" si="2"/>
        <v/>
      </c>
      <c r="E60" s="389">
        <f t="shared" si="3"/>
        <v>44586</v>
      </c>
      <c r="F60" s="390" t="e">
        <f t="shared" si="4"/>
        <v>#NAME?</v>
      </c>
    </row>
    <row r="61" spans="2:6" x14ac:dyDescent="0.15">
      <c r="B61" s="387">
        <f t="shared" si="1"/>
        <v>44587</v>
      </c>
      <c r="C61" s="388">
        <f t="shared" si="0"/>
        <v>5</v>
      </c>
      <c r="D61" s="388" t="str">
        <f t="shared" si="2"/>
        <v/>
      </c>
      <c r="E61" s="389">
        <f t="shared" si="3"/>
        <v>44587</v>
      </c>
      <c r="F61" s="390" t="e">
        <f t="shared" si="4"/>
        <v>#NAME?</v>
      </c>
    </row>
    <row r="62" spans="2:6" x14ac:dyDescent="0.15">
      <c r="B62" s="387">
        <f t="shared" si="1"/>
        <v>44588</v>
      </c>
      <c r="C62" s="388">
        <f t="shared" si="0"/>
        <v>5</v>
      </c>
      <c r="D62" s="388" t="str">
        <f t="shared" si="2"/>
        <v/>
      </c>
      <c r="E62" s="389">
        <f t="shared" si="3"/>
        <v>44588</v>
      </c>
      <c r="F62" s="390" t="e">
        <f t="shared" si="4"/>
        <v>#NAME?</v>
      </c>
    </row>
    <row r="63" spans="2:6" x14ac:dyDescent="0.15">
      <c r="B63" s="387">
        <f t="shared" si="1"/>
        <v>44589</v>
      </c>
      <c r="C63" s="388">
        <f t="shared" si="0"/>
        <v>5</v>
      </c>
      <c r="D63" s="388" t="str">
        <f t="shared" si="2"/>
        <v/>
      </c>
      <c r="E63" s="389">
        <f t="shared" si="3"/>
        <v>44589</v>
      </c>
      <c r="F63" s="390" t="e">
        <f t="shared" si="4"/>
        <v>#NAME?</v>
      </c>
    </row>
    <row r="64" spans="2:6" x14ac:dyDescent="0.15">
      <c r="B64" s="387">
        <f t="shared" si="1"/>
        <v>44590</v>
      </c>
      <c r="C64" s="388">
        <f t="shared" si="0"/>
        <v>5</v>
      </c>
      <c r="D64" s="388" t="str">
        <f t="shared" si="2"/>
        <v/>
      </c>
      <c r="E64" s="389">
        <f t="shared" si="3"/>
        <v>44590</v>
      </c>
      <c r="F64" s="390" t="e">
        <f t="shared" si="4"/>
        <v>#NAME?</v>
      </c>
    </row>
    <row r="65" spans="2:6" x14ac:dyDescent="0.15">
      <c r="B65" s="387">
        <f t="shared" si="1"/>
        <v>44591</v>
      </c>
      <c r="C65" s="388">
        <f t="shared" si="0"/>
        <v>5</v>
      </c>
      <c r="D65" s="388" t="str">
        <f t="shared" si="2"/>
        <v/>
      </c>
      <c r="E65" s="389">
        <f t="shared" si="3"/>
        <v>44591</v>
      </c>
      <c r="F65" s="390" t="e">
        <f t="shared" si="4"/>
        <v>#NAME?</v>
      </c>
    </row>
    <row r="66" spans="2:6" x14ac:dyDescent="0.15">
      <c r="B66" s="387">
        <f t="shared" si="1"/>
        <v>44592</v>
      </c>
      <c r="C66" s="388">
        <f t="shared" si="0"/>
        <v>6</v>
      </c>
      <c r="D66" s="388" t="str">
        <f t="shared" si="2"/>
        <v/>
      </c>
      <c r="E66" s="389">
        <f t="shared" si="3"/>
        <v>44592</v>
      </c>
      <c r="F66" s="390" t="e">
        <f t="shared" si="4"/>
        <v>#NAME?</v>
      </c>
    </row>
    <row r="67" spans="2:6" x14ac:dyDescent="0.15">
      <c r="B67" s="387">
        <f t="shared" si="1"/>
        <v>44593</v>
      </c>
      <c r="C67" s="388">
        <f t="shared" si="0"/>
        <v>6</v>
      </c>
      <c r="D67" s="388" t="str">
        <f t="shared" si="2"/>
        <v/>
      </c>
      <c r="E67" s="389">
        <f t="shared" si="3"/>
        <v>44593</v>
      </c>
      <c r="F67" s="390" t="e">
        <f t="shared" si="4"/>
        <v>#NAME?</v>
      </c>
    </row>
    <row r="68" spans="2:6" x14ac:dyDescent="0.15">
      <c r="B68" s="387">
        <f t="shared" si="1"/>
        <v>44594</v>
      </c>
      <c r="C68" s="388">
        <f t="shared" si="0"/>
        <v>6</v>
      </c>
      <c r="D68" s="388" t="str">
        <f t="shared" si="2"/>
        <v/>
      </c>
      <c r="E68" s="389">
        <f t="shared" si="3"/>
        <v>44594</v>
      </c>
      <c r="F68" s="390" t="e">
        <f t="shared" si="4"/>
        <v>#NAME?</v>
      </c>
    </row>
    <row r="69" spans="2:6" x14ac:dyDescent="0.15">
      <c r="B69" s="387">
        <f t="shared" si="1"/>
        <v>44595</v>
      </c>
      <c r="C69" s="388">
        <f t="shared" ref="C69:C132" si="6">WEEKNUM(B69,2)</f>
        <v>6</v>
      </c>
      <c r="D69" s="388" t="str">
        <f t="shared" ref="D69:D132" si="7">IF(ISERROR(VLOOKUP(E69,jfdate,1,TRUE)),"",IF(VLOOKUP(E69,jfdate,1,TRUE)=B69,"f",""))</f>
        <v/>
      </c>
      <c r="E69" s="389">
        <f t="shared" si="3"/>
        <v>44595</v>
      </c>
      <c r="F69" s="390" t="e">
        <f t="shared" ref="F69:F132" si="8">IF(D69="f","f",VLOOKUP(WEEKDAY(E69),jourabbrege,2,FALSE))</f>
        <v>#NAME?</v>
      </c>
    </row>
    <row r="70" spans="2:6" x14ac:dyDescent="0.15">
      <c r="B70" s="387">
        <f t="shared" ref="B70:B133" si="9">+B69+1</f>
        <v>44596</v>
      </c>
      <c r="C70" s="388">
        <f t="shared" si="6"/>
        <v>6</v>
      </c>
      <c r="D70" s="388" t="str">
        <f t="shared" si="7"/>
        <v/>
      </c>
      <c r="E70" s="389">
        <f t="shared" ref="E70:E133" si="10">+E69+1</f>
        <v>44596</v>
      </c>
      <c r="F70" s="390" t="e">
        <f t="shared" si="8"/>
        <v>#NAME?</v>
      </c>
    </row>
    <row r="71" spans="2:6" x14ac:dyDescent="0.15">
      <c r="B71" s="387">
        <f t="shared" si="9"/>
        <v>44597</v>
      </c>
      <c r="C71" s="388">
        <f t="shared" si="6"/>
        <v>6</v>
      </c>
      <c r="D71" s="388" t="str">
        <f t="shared" si="7"/>
        <v/>
      </c>
      <c r="E71" s="389">
        <f t="shared" si="10"/>
        <v>44597</v>
      </c>
      <c r="F71" s="390" t="e">
        <f t="shared" si="8"/>
        <v>#NAME?</v>
      </c>
    </row>
    <row r="72" spans="2:6" x14ac:dyDescent="0.15">
      <c r="B72" s="387">
        <f t="shared" si="9"/>
        <v>44598</v>
      </c>
      <c r="C72" s="388">
        <f t="shared" si="6"/>
        <v>6</v>
      </c>
      <c r="D72" s="388" t="str">
        <f t="shared" si="7"/>
        <v/>
      </c>
      <c r="E72" s="389">
        <f t="shared" si="10"/>
        <v>44598</v>
      </c>
      <c r="F72" s="390" t="e">
        <f t="shared" si="8"/>
        <v>#NAME?</v>
      </c>
    </row>
    <row r="73" spans="2:6" x14ac:dyDescent="0.15">
      <c r="B73" s="387">
        <f t="shared" si="9"/>
        <v>44599</v>
      </c>
      <c r="C73" s="388">
        <f t="shared" si="6"/>
        <v>7</v>
      </c>
      <c r="D73" s="388" t="str">
        <f t="shared" si="7"/>
        <v/>
      </c>
      <c r="E73" s="389">
        <f t="shared" si="10"/>
        <v>44599</v>
      </c>
      <c r="F73" s="390" t="e">
        <f t="shared" si="8"/>
        <v>#NAME?</v>
      </c>
    </row>
    <row r="74" spans="2:6" x14ac:dyDescent="0.15">
      <c r="B74" s="387">
        <f t="shared" si="9"/>
        <v>44600</v>
      </c>
      <c r="C74" s="388">
        <f t="shared" si="6"/>
        <v>7</v>
      </c>
      <c r="D74" s="388" t="str">
        <f t="shared" si="7"/>
        <v/>
      </c>
      <c r="E74" s="389">
        <f t="shared" si="10"/>
        <v>44600</v>
      </c>
      <c r="F74" s="390" t="e">
        <f t="shared" si="8"/>
        <v>#NAME?</v>
      </c>
    </row>
    <row r="75" spans="2:6" x14ac:dyDescent="0.15">
      <c r="B75" s="387">
        <f t="shared" si="9"/>
        <v>44601</v>
      </c>
      <c r="C75" s="388">
        <f t="shared" si="6"/>
        <v>7</v>
      </c>
      <c r="D75" s="388" t="str">
        <f t="shared" si="7"/>
        <v/>
      </c>
      <c r="E75" s="389">
        <f t="shared" si="10"/>
        <v>44601</v>
      </c>
      <c r="F75" s="390" t="e">
        <f t="shared" si="8"/>
        <v>#NAME?</v>
      </c>
    </row>
    <row r="76" spans="2:6" x14ac:dyDescent="0.15">
      <c r="B76" s="387">
        <f t="shared" si="9"/>
        <v>44602</v>
      </c>
      <c r="C76" s="388">
        <f t="shared" si="6"/>
        <v>7</v>
      </c>
      <c r="D76" s="388" t="str">
        <f t="shared" si="7"/>
        <v/>
      </c>
      <c r="E76" s="389">
        <f t="shared" si="10"/>
        <v>44602</v>
      </c>
      <c r="F76" s="390" t="e">
        <f t="shared" si="8"/>
        <v>#NAME?</v>
      </c>
    </row>
    <row r="77" spans="2:6" x14ac:dyDescent="0.15">
      <c r="B77" s="387">
        <f t="shared" si="9"/>
        <v>44603</v>
      </c>
      <c r="C77" s="388">
        <f t="shared" si="6"/>
        <v>7</v>
      </c>
      <c r="D77" s="388" t="str">
        <f t="shared" si="7"/>
        <v/>
      </c>
      <c r="E77" s="389">
        <f t="shared" si="10"/>
        <v>44603</v>
      </c>
      <c r="F77" s="390" t="e">
        <f t="shared" si="8"/>
        <v>#NAME?</v>
      </c>
    </row>
    <row r="78" spans="2:6" x14ac:dyDescent="0.15">
      <c r="B78" s="387">
        <f t="shared" si="9"/>
        <v>44604</v>
      </c>
      <c r="C78" s="388">
        <f t="shared" si="6"/>
        <v>7</v>
      </c>
      <c r="D78" s="388" t="str">
        <f t="shared" si="7"/>
        <v/>
      </c>
      <c r="E78" s="389">
        <f t="shared" si="10"/>
        <v>44604</v>
      </c>
      <c r="F78" s="390" t="e">
        <f t="shared" si="8"/>
        <v>#NAME?</v>
      </c>
    </row>
    <row r="79" spans="2:6" x14ac:dyDescent="0.15">
      <c r="B79" s="387">
        <f t="shared" si="9"/>
        <v>44605</v>
      </c>
      <c r="C79" s="388">
        <f t="shared" si="6"/>
        <v>7</v>
      </c>
      <c r="D79" s="388" t="str">
        <f t="shared" si="7"/>
        <v/>
      </c>
      <c r="E79" s="389">
        <f t="shared" si="10"/>
        <v>44605</v>
      </c>
      <c r="F79" s="390" t="e">
        <f t="shared" si="8"/>
        <v>#NAME?</v>
      </c>
    </row>
    <row r="80" spans="2:6" x14ac:dyDescent="0.15">
      <c r="B80" s="387">
        <f t="shared" si="9"/>
        <v>44606</v>
      </c>
      <c r="C80" s="388">
        <f t="shared" si="6"/>
        <v>8</v>
      </c>
      <c r="D80" s="388" t="str">
        <f t="shared" si="7"/>
        <v/>
      </c>
      <c r="E80" s="389">
        <f t="shared" si="10"/>
        <v>44606</v>
      </c>
      <c r="F80" s="390" t="e">
        <f t="shared" si="8"/>
        <v>#NAME?</v>
      </c>
    </row>
    <row r="81" spans="2:6" x14ac:dyDescent="0.15">
      <c r="B81" s="387">
        <f t="shared" si="9"/>
        <v>44607</v>
      </c>
      <c r="C81" s="388">
        <f t="shared" si="6"/>
        <v>8</v>
      </c>
      <c r="D81" s="388" t="str">
        <f t="shared" si="7"/>
        <v/>
      </c>
      <c r="E81" s="389">
        <f t="shared" si="10"/>
        <v>44607</v>
      </c>
      <c r="F81" s="390" t="e">
        <f t="shared" si="8"/>
        <v>#NAME?</v>
      </c>
    </row>
    <row r="82" spans="2:6" x14ac:dyDescent="0.15">
      <c r="B82" s="387">
        <f t="shared" si="9"/>
        <v>44608</v>
      </c>
      <c r="C82" s="388">
        <f t="shared" si="6"/>
        <v>8</v>
      </c>
      <c r="D82" s="388" t="str">
        <f t="shared" si="7"/>
        <v/>
      </c>
      <c r="E82" s="389">
        <f t="shared" si="10"/>
        <v>44608</v>
      </c>
      <c r="F82" s="390" t="e">
        <f t="shared" si="8"/>
        <v>#NAME?</v>
      </c>
    </row>
    <row r="83" spans="2:6" x14ac:dyDescent="0.15">
      <c r="B83" s="387">
        <f t="shared" si="9"/>
        <v>44609</v>
      </c>
      <c r="C83" s="388">
        <f t="shared" si="6"/>
        <v>8</v>
      </c>
      <c r="D83" s="388" t="str">
        <f t="shared" si="7"/>
        <v/>
      </c>
      <c r="E83" s="389">
        <f t="shared" si="10"/>
        <v>44609</v>
      </c>
      <c r="F83" s="390" t="e">
        <f t="shared" si="8"/>
        <v>#NAME?</v>
      </c>
    </row>
    <row r="84" spans="2:6" x14ac:dyDescent="0.15">
      <c r="B84" s="387">
        <f t="shared" si="9"/>
        <v>44610</v>
      </c>
      <c r="C84" s="388">
        <f t="shared" si="6"/>
        <v>8</v>
      </c>
      <c r="D84" s="388" t="str">
        <f t="shared" si="7"/>
        <v/>
      </c>
      <c r="E84" s="389">
        <f t="shared" si="10"/>
        <v>44610</v>
      </c>
      <c r="F84" s="390" t="e">
        <f t="shared" si="8"/>
        <v>#NAME?</v>
      </c>
    </row>
    <row r="85" spans="2:6" x14ac:dyDescent="0.15">
      <c r="B85" s="387">
        <f t="shared" si="9"/>
        <v>44611</v>
      </c>
      <c r="C85" s="388">
        <f t="shared" si="6"/>
        <v>8</v>
      </c>
      <c r="D85" s="388" t="str">
        <f t="shared" si="7"/>
        <v/>
      </c>
      <c r="E85" s="389">
        <f t="shared" si="10"/>
        <v>44611</v>
      </c>
      <c r="F85" s="390" t="e">
        <f t="shared" si="8"/>
        <v>#NAME?</v>
      </c>
    </row>
    <row r="86" spans="2:6" x14ac:dyDescent="0.15">
      <c r="B86" s="387">
        <f t="shared" si="9"/>
        <v>44612</v>
      </c>
      <c r="C86" s="388">
        <f t="shared" si="6"/>
        <v>8</v>
      </c>
      <c r="D86" s="388" t="str">
        <f t="shared" si="7"/>
        <v/>
      </c>
      <c r="E86" s="389">
        <f t="shared" si="10"/>
        <v>44612</v>
      </c>
      <c r="F86" s="390" t="e">
        <f t="shared" si="8"/>
        <v>#NAME?</v>
      </c>
    </row>
    <row r="87" spans="2:6" x14ac:dyDescent="0.15">
      <c r="B87" s="387">
        <f t="shared" si="9"/>
        <v>44613</v>
      </c>
      <c r="C87" s="388">
        <f t="shared" si="6"/>
        <v>9</v>
      </c>
      <c r="D87" s="388" t="str">
        <f t="shared" si="7"/>
        <v/>
      </c>
      <c r="E87" s="389">
        <f t="shared" si="10"/>
        <v>44613</v>
      </c>
      <c r="F87" s="390" t="e">
        <f t="shared" si="8"/>
        <v>#NAME?</v>
      </c>
    </row>
    <row r="88" spans="2:6" x14ac:dyDescent="0.15">
      <c r="B88" s="387">
        <f t="shared" si="9"/>
        <v>44614</v>
      </c>
      <c r="C88" s="388">
        <f t="shared" si="6"/>
        <v>9</v>
      </c>
      <c r="D88" s="388" t="str">
        <f t="shared" si="7"/>
        <v/>
      </c>
      <c r="E88" s="389">
        <f t="shared" si="10"/>
        <v>44614</v>
      </c>
      <c r="F88" s="390" t="e">
        <f t="shared" si="8"/>
        <v>#NAME?</v>
      </c>
    </row>
    <row r="89" spans="2:6" x14ac:dyDescent="0.15">
      <c r="B89" s="387">
        <f t="shared" si="9"/>
        <v>44615</v>
      </c>
      <c r="C89" s="388">
        <f t="shared" si="6"/>
        <v>9</v>
      </c>
      <c r="D89" s="388" t="str">
        <f t="shared" si="7"/>
        <v/>
      </c>
      <c r="E89" s="389">
        <f t="shared" si="10"/>
        <v>44615</v>
      </c>
      <c r="F89" s="390" t="e">
        <f t="shared" si="8"/>
        <v>#NAME?</v>
      </c>
    </row>
    <row r="90" spans="2:6" x14ac:dyDescent="0.15">
      <c r="B90" s="387">
        <f t="shared" si="9"/>
        <v>44616</v>
      </c>
      <c r="C90" s="388">
        <f t="shared" si="6"/>
        <v>9</v>
      </c>
      <c r="D90" s="388" t="str">
        <f t="shared" si="7"/>
        <v/>
      </c>
      <c r="E90" s="389">
        <f t="shared" si="10"/>
        <v>44616</v>
      </c>
      <c r="F90" s="390" t="e">
        <f t="shared" si="8"/>
        <v>#NAME?</v>
      </c>
    </row>
    <row r="91" spans="2:6" x14ac:dyDescent="0.15">
      <c r="B91" s="387">
        <f t="shared" si="9"/>
        <v>44617</v>
      </c>
      <c r="C91" s="388">
        <f t="shared" si="6"/>
        <v>9</v>
      </c>
      <c r="D91" s="388" t="str">
        <f t="shared" si="7"/>
        <v/>
      </c>
      <c r="E91" s="389">
        <f t="shared" si="10"/>
        <v>44617</v>
      </c>
      <c r="F91" s="390" t="e">
        <f t="shared" si="8"/>
        <v>#NAME?</v>
      </c>
    </row>
    <row r="92" spans="2:6" x14ac:dyDescent="0.15">
      <c r="B92" s="387">
        <f t="shared" si="9"/>
        <v>44618</v>
      </c>
      <c r="C92" s="388">
        <f t="shared" si="6"/>
        <v>9</v>
      </c>
      <c r="D92" s="388" t="str">
        <f t="shared" si="7"/>
        <v/>
      </c>
      <c r="E92" s="389">
        <f t="shared" si="10"/>
        <v>44618</v>
      </c>
      <c r="F92" s="390" t="e">
        <f t="shared" si="8"/>
        <v>#NAME?</v>
      </c>
    </row>
    <row r="93" spans="2:6" x14ac:dyDescent="0.15">
      <c r="B93" s="387">
        <f t="shared" si="9"/>
        <v>44619</v>
      </c>
      <c r="C93" s="388">
        <f t="shared" si="6"/>
        <v>9</v>
      </c>
      <c r="D93" s="388" t="str">
        <f t="shared" si="7"/>
        <v/>
      </c>
      <c r="E93" s="389">
        <f t="shared" si="10"/>
        <v>44619</v>
      </c>
      <c r="F93" s="390" t="e">
        <f t="shared" si="8"/>
        <v>#NAME?</v>
      </c>
    </row>
    <row r="94" spans="2:6" x14ac:dyDescent="0.15">
      <c r="B94" s="387">
        <f t="shared" si="9"/>
        <v>44620</v>
      </c>
      <c r="C94" s="388">
        <f t="shared" si="6"/>
        <v>10</v>
      </c>
      <c r="D94" s="388" t="str">
        <f t="shared" si="7"/>
        <v/>
      </c>
      <c r="E94" s="389">
        <f t="shared" si="10"/>
        <v>44620</v>
      </c>
      <c r="F94" s="390" t="e">
        <f t="shared" si="8"/>
        <v>#NAME?</v>
      </c>
    </row>
    <row r="95" spans="2:6" x14ac:dyDescent="0.15">
      <c r="B95" s="387">
        <f t="shared" si="9"/>
        <v>44621</v>
      </c>
      <c r="C95" s="388">
        <f t="shared" si="6"/>
        <v>10</v>
      </c>
      <c r="D95" s="388" t="str">
        <f t="shared" si="7"/>
        <v/>
      </c>
      <c r="E95" s="389">
        <f t="shared" si="10"/>
        <v>44621</v>
      </c>
      <c r="F95" s="390" t="e">
        <f t="shared" si="8"/>
        <v>#NAME?</v>
      </c>
    </row>
    <row r="96" spans="2:6" x14ac:dyDescent="0.15">
      <c r="B96" s="387">
        <f t="shared" si="9"/>
        <v>44622</v>
      </c>
      <c r="C96" s="388">
        <f t="shared" si="6"/>
        <v>10</v>
      </c>
      <c r="D96" s="388" t="str">
        <f t="shared" si="7"/>
        <v/>
      </c>
      <c r="E96" s="389">
        <f t="shared" si="10"/>
        <v>44622</v>
      </c>
      <c r="F96" s="390" t="e">
        <f t="shared" si="8"/>
        <v>#NAME?</v>
      </c>
    </row>
    <row r="97" spans="2:6" x14ac:dyDescent="0.15">
      <c r="B97" s="387">
        <f t="shared" si="9"/>
        <v>44623</v>
      </c>
      <c r="C97" s="388">
        <f t="shared" si="6"/>
        <v>10</v>
      </c>
      <c r="D97" s="388" t="str">
        <f t="shared" si="7"/>
        <v/>
      </c>
      <c r="E97" s="389">
        <f t="shared" si="10"/>
        <v>44623</v>
      </c>
      <c r="F97" s="390" t="e">
        <f t="shared" si="8"/>
        <v>#NAME?</v>
      </c>
    </row>
    <row r="98" spans="2:6" x14ac:dyDescent="0.15">
      <c r="B98" s="387">
        <f t="shared" si="9"/>
        <v>44624</v>
      </c>
      <c r="C98" s="388">
        <f t="shared" si="6"/>
        <v>10</v>
      </c>
      <c r="D98" s="388" t="str">
        <f t="shared" si="7"/>
        <v/>
      </c>
      <c r="E98" s="389">
        <f t="shared" si="10"/>
        <v>44624</v>
      </c>
      <c r="F98" s="390" t="e">
        <f t="shared" si="8"/>
        <v>#NAME?</v>
      </c>
    </row>
    <row r="99" spans="2:6" x14ac:dyDescent="0.15">
      <c r="B99" s="387">
        <f t="shared" si="9"/>
        <v>44625</v>
      </c>
      <c r="C99" s="388">
        <f t="shared" si="6"/>
        <v>10</v>
      </c>
      <c r="D99" s="388" t="str">
        <f t="shared" si="7"/>
        <v/>
      </c>
      <c r="E99" s="389">
        <f t="shared" si="10"/>
        <v>44625</v>
      </c>
      <c r="F99" s="390" t="e">
        <f t="shared" si="8"/>
        <v>#NAME?</v>
      </c>
    </row>
    <row r="100" spans="2:6" x14ac:dyDescent="0.15">
      <c r="B100" s="387">
        <f t="shared" si="9"/>
        <v>44626</v>
      </c>
      <c r="C100" s="388">
        <f t="shared" si="6"/>
        <v>10</v>
      </c>
      <c r="D100" s="388" t="str">
        <f t="shared" si="7"/>
        <v/>
      </c>
      <c r="E100" s="389">
        <f t="shared" si="10"/>
        <v>44626</v>
      </c>
      <c r="F100" s="390" t="e">
        <f t="shared" si="8"/>
        <v>#NAME?</v>
      </c>
    </row>
    <row r="101" spans="2:6" x14ac:dyDescent="0.15">
      <c r="B101" s="387">
        <f t="shared" si="9"/>
        <v>44627</v>
      </c>
      <c r="C101" s="388">
        <f t="shared" si="6"/>
        <v>11</v>
      </c>
      <c r="D101" s="388" t="str">
        <f t="shared" si="7"/>
        <v/>
      </c>
      <c r="E101" s="389">
        <f t="shared" si="10"/>
        <v>44627</v>
      </c>
      <c r="F101" s="390" t="e">
        <f t="shared" si="8"/>
        <v>#NAME?</v>
      </c>
    </row>
    <row r="102" spans="2:6" x14ac:dyDescent="0.15">
      <c r="B102" s="387">
        <f t="shared" si="9"/>
        <v>44628</v>
      </c>
      <c r="C102" s="388">
        <f t="shared" si="6"/>
        <v>11</v>
      </c>
      <c r="D102" s="388" t="str">
        <f t="shared" si="7"/>
        <v/>
      </c>
      <c r="E102" s="389">
        <f t="shared" si="10"/>
        <v>44628</v>
      </c>
      <c r="F102" s="390" t="e">
        <f t="shared" si="8"/>
        <v>#NAME?</v>
      </c>
    </row>
    <row r="103" spans="2:6" x14ac:dyDescent="0.15">
      <c r="B103" s="387">
        <f t="shared" si="9"/>
        <v>44629</v>
      </c>
      <c r="C103" s="388">
        <f t="shared" si="6"/>
        <v>11</v>
      </c>
      <c r="D103" s="388" t="str">
        <f t="shared" si="7"/>
        <v/>
      </c>
      <c r="E103" s="389">
        <f t="shared" si="10"/>
        <v>44629</v>
      </c>
      <c r="F103" s="390" t="e">
        <f t="shared" si="8"/>
        <v>#NAME?</v>
      </c>
    </row>
    <row r="104" spans="2:6" x14ac:dyDescent="0.15">
      <c r="B104" s="387">
        <f t="shared" si="9"/>
        <v>44630</v>
      </c>
      <c r="C104" s="388">
        <f t="shared" si="6"/>
        <v>11</v>
      </c>
      <c r="D104" s="388" t="str">
        <f t="shared" si="7"/>
        <v/>
      </c>
      <c r="E104" s="389">
        <f t="shared" si="10"/>
        <v>44630</v>
      </c>
      <c r="F104" s="390" t="e">
        <f t="shared" si="8"/>
        <v>#NAME?</v>
      </c>
    </row>
    <row r="105" spans="2:6" x14ac:dyDescent="0.15">
      <c r="B105" s="387">
        <f t="shared" si="9"/>
        <v>44631</v>
      </c>
      <c r="C105" s="388">
        <f t="shared" si="6"/>
        <v>11</v>
      </c>
      <c r="D105" s="388" t="str">
        <f t="shared" si="7"/>
        <v/>
      </c>
      <c r="E105" s="389">
        <f t="shared" si="10"/>
        <v>44631</v>
      </c>
      <c r="F105" s="390" t="e">
        <f t="shared" si="8"/>
        <v>#NAME?</v>
      </c>
    </row>
    <row r="106" spans="2:6" x14ac:dyDescent="0.15">
      <c r="B106" s="387">
        <f t="shared" si="9"/>
        <v>44632</v>
      </c>
      <c r="C106" s="388">
        <f t="shared" si="6"/>
        <v>11</v>
      </c>
      <c r="D106" s="388" t="str">
        <f t="shared" si="7"/>
        <v/>
      </c>
      <c r="E106" s="389">
        <f t="shared" si="10"/>
        <v>44632</v>
      </c>
      <c r="F106" s="390" t="e">
        <f t="shared" si="8"/>
        <v>#NAME?</v>
      </c>
    </row>
    <row r="107" spans="2:6" x14ac:dyDescent="0.15">
      <c r="B107" s="387">
        <f t="shared" si="9"/>
        <v>44633</v>
      </c>
      <c r="C107" s="388">
        <f t="shared" si="6"/>
        <v>11</v>
      </c>
      <c r="D107" s="388" t="str">
        <f t="shared" si="7"/>
        <v/>
      </c>
      <c r="E107" s="389">
        <f t="shared" si="10"/>
        <v>44633</v>
      </c>
      <c r="F107" s="390" t="e">
        <f t="shared" si="8"/>
        <v>#NAME?</v>
      </c>
    </row>
    <row r="108" spans="2:6" x14ac:dyDescent="0.15">
      <c r="B108" s="387">
        <f t="shared" si="9"/>
        <v>44634</v>
      </c>
      <c r="C108" s="388">
        <f t="shared" si="6"/>
        <v>12</v>
      </c>
      <c r="D108" s="388" t="str">
        <f t="shared" si="7"/>
        <v/>
      </c>
      <c r="E108" s="389">
        <f t="shared" si="10"/>
        <v>44634</v>
      </c>
      <c r="F108" s="390" t="e">
        <f t="shared" si="8"/>
        <v>#NAME?</v>
      </c>
    </row>
    <row r="109" spans="2:6" x14ac:dyDescent="0.15">
      <c r="B109" s="387">
        <f t="shared" si="9"/>
        <v>44635</v>
      </c>
      <c r="C109" s="388">
        <f t="shared" si="6"/>
        <v>12</v>
      </c>
      <c r="D109" s="388" t="str">
        <f t="shared" si="7"/>
        <v/>
      </c>
      <c r="E109" s="389">
        <f t="shared" si="10"/>
        <v>44635</v>
      </c>
      <c r="F109" s="390" t="e">
        <f t="shared" si="8"/>
        <v>#NAME?</v>
      </c>
    </row>
    <row r="110" spans="2:6" x14ac:dyDescent="0.15">
      <c r="B110" s="387">
        <f t="shared" si="9"/>
        <v>44636</v>
      </c>
      <c r="C110" s="388">
        <f t="shared" si="6"/>
        <v>12</v>
      </c>
      <c r="D110" s="388" t="str">
        <f t="shared" si="7"/>
        <v/>
      </c>
      <c r="E110" s="389">
        <f t="shared" si="10"/>
        <v>44636</v>
      </c>
      <c r="F110" s="390" t="e">
        <f t="shared" si="8"/>
        <v>#NAME?</v>
      </c>
    </row>
    <row r="111" spans="2:6" x14ac:dyDescent="0.15">
      <c r="B111" s="387">
        <f t="shared" si="9"/>
        <v>44637</v>
      </c>
      <c r="C111" s="388">
        <f t="shared" si="6"/>
        <v>12</v>
      </c>
      <c r="D111" s="388" t="str">
        <f t="shared" si="7"/>
        <v/>
      </c>
      <c r="E111" s="389">
        <f t="shared" si="10"/>
        <v>44637</v>
      </c>
      <c r="F111" s="390" t="e">
        <f t="shared" si="8"/>
        <v>#NAME?</v>
      </c>
    </row>
    <row r="112" spans="2:6" x14ac:dyDescent="0.15">
      <c r="B112" s="387">
        <f t="shared" si="9"/>
        <v>44638</v>
      </c>
      <c r="C112" s="388">
        <f t="shared" si="6"/>
        <v>12</v>
      </c>
      <c r="D112" s="388" t="str">
        <f t="shared" si="7"/>
        <v/>
      </c>
      <c r="E112" s="389">
        <f t="shared" si="10"/>
        <v>44638</v>
      </c>
      <c r="F112" s="390" t="e">
        <f t="shared" si="8"/>
        <v>#NAME?</v>
      </c>
    </row>
    <row r="113" spans="2:6" x14ac:dyDescent="0.15">
      <c r="B113" s="387">
        <f t="shared" si="9"/>
        <v>44639</v>
      </c>
      <c r="C113" s="388">
        <f t="shared" si="6"/>
        <v>12</v>
      </c>
      <c r="D113" s="388" t="str">
        <f t="shared" si="7"/>
        <v/>
      </c>
      <c r="E113" s="389">
        <f t="shared" si="10"/>
        <v>44639</v>
      </c>
      <c r="F113" s="390" t="e">
        <f t="shared" si="8"/>
        <v>#NAME?</v>
      </c>
    </row>
    <row r="114" spans="2:6" x14ac:dyDescent="0.15">
      <c r="B114" s="387">
        <f t="shared" si="9"/>
        <v>44640</v>
      </c>
      <c r="C114" s="388">
        <f t="shared" si="6"/>
        <v>12</v>
      </c>
      <c r="D114" s="388" t="str">
        <f t="shared" si="7"/>
        <v/>
      </c>
      <c r="E114" s="389">
        <f t="shared" si="10"/>
        <v>44640</v>
      </c>
      <c r="F114" s="390" t="e">
        <f t="shared" si="8"/>
        <v>#NAME?</v>
      </c>
    </row>
    <row r="115" spans="2:6" x14ac:dyDescent="0.15">
      <c r="B115" s="387">
        <f t="shared" si="9"/>
        <v>44641</v>
      </c>
      <c r="C115" s="388">
        <f t="shared" si="6"/>
        <v>13</v>
      </c>
      <c r="D115" s="388" t="str">
        <f t="shared" si="7"/>
        <v/>
      </c>
      <c r="E115" s="389">
        <f t="shared" si="10"/>
        <v>44641</v>
      </c>
      <c r="F115" s="390" t="e">
        <f t="shared" si="8"/>
        <v>#NAME?</v>
      </c>
    </row>
    <row r="116" spans="2:6" x14ac:dyDescent="0.15">
      <c r="B116" s="387">
        <f t="shared" si="9"/>
        <v>44642</v>
      </c>
      <c r="C116" s="388">
        <f t="shared" si="6"/>
        <v>13</v>
      </c>
      <c r="D116" s="388" t="str">
        <f t="shared" si="7"/>
        <v/>
      </c>
      <c r="E116" s="389">
        <f t="shared" si="10"/>
        <v>44642</v>
      </c>
      <c r="F116" s="390" t="e">
        <f t="shared" si="8"/>
        <v>#NAME?</v>
      </c>
    </row>
    <row r="117" spans="2:6" x14ac:dyDescent="0.15">
      <c r="B117" s="387">
        <f t="shared" si="9"/>
        <v>44643</v>
      </c>
      <c r="C117" s="388">
        <f t="shared" si="6"/>
        <v>13</v>
      </c>
      <c r="D117" s="388" t="str">
        <f t="shared" si="7"/>
        <v/>
      </c>
      <c r="E117" s="389">
        <f t="shared" si="10"/>
        <v>44643</v>
      </c>
      <c r="F117" s="390" t="e">
        <f t="shared" si="8"/>
        <v>#NAME?</v>
      </c>
    </row>
    <row r="118" spans="2:6" x14ac:dyDescent="0.15">
      <c r="B118" s="387">
        <f t="shared" si="9"/>
        <v>44644</v>
      </c>
      <c r="C118" s="388">
        <f t="shared" si="6"/>
        <v>13</v>
      </c>
      <c r="D118" s="388" t="str">
        <f t="shared" si="7"/>
        <v/>
      </c>
      <c r="E118" s="389">
        <f t="shared" si="10"/>
        <v>44644</v>
      </c>
      <c r="F118" s="390" t="e">
        <f t="shared" si="8"/>
        <v>#NAME?</v>
      </c>
    </row>
    <row r="119" spans="2:6" x14ac:dyDescent="0.15">
      <c r="B119" s="387">
        <f t="shared" si="9"/>
        <v>44645</v>
      </c>
      <c r="C119" s="388">
        <f t="shared" si="6"/>
        <v>13</v>
      </c>
      <c r="D119" s="388" t="str">
        <f t="shared" si="7"/>
        <v/>
      </c>
      <c r="E119" s="389">
        <f t="shared" si="10"/>
        <v>44645</v>
      </c>
      <c r="F119" s="390" t="e">
        <f t="shared" si="8"/>
        <v>#NAME?</v>
      </c>
    </row>
    <row r="120" spans="2:6" x14ac:dyDescent="0.15">
      <c r="B120" s="387">
        <f t="shared" si="9"/>
        <v>44646</v>
      </c>
      <c r="C120" s="388">
        <f t="shared" si="6"/>
        <v>13</v>
      </c>
      <c r="D120" s="388" t="str">
        <f t="shared" si="7"/>
        <v/>
      </c>
      <c r="E120" s="389">
        <f t="shared" si="10"/>
        <v>44646</v>
      </c>
      <c r="F120" s="390" t="e">
        <f t="shared" si="8"/>
        <v>#NAME?</v>
      </c>
    </row>
    <row r="121" spans="2:6" x14ac:dyDescent="0.15">
      <c r="B121" s="387">
        <f t="shared" si="9"/>
        <v>44647</v>
      </c>
      <c r="C121" s="388">
        <f t="shared" si="6"/>
        <v>13</v>
      </c>
      <c r="D121" s="388" t="str">
        <f t="shared" si="7"/>
        <v/>
      </c>
      <c r="E121" s="389">
        <f t="shared" si="10"/>
        <v>44647</v>
      </c>
      <c r="F121" s="390" t="e">
        <f t="shared" si="8"/>
        <v>#NAME?</v>
      </c>
    </row>
    <row r="122" spans="2:6" x14ac:dyDescent="0.15">
      <c r="B122" s="387">
        <f t="shared" si="9"/>
        <v>44648</v>
      </c>
      <c r="C122" s="388">
        <f t="shared" si="6"/>
        <v>14</v>
      </c>
      <c r="D122" s="388" t="str">
        <f t="shared" si="7"/>
        <v/>
      </c>
      <c r="E122" s="389">
        <f t="shared" si="10"/>
        <v>44648</v>
      </c>
      <c r="F122" s="390" t="e">
        <f t="shared" si="8"/>
        <v>#NAME?</v>
      </c>
    </row>
    <row r="123" spans="2:6" x14ac:dyDescent="0.15">
      <c r="B123" s="387">
        <f t="shared" si="9"/>
        <v>44649</v>
      </c>
      <c r="C123" s="388">
        <f t="shared" si="6"/>
        <v>14</v>
      </c>
      <c r="D123" s="388" t="str">
        <f t="shared" si="7"/>
        <v/>
      </c>
      <c r="E123" s="389">
        <f t="shared" si="10"/>
        <v>44649</v>
      </c>
      <c r="F123" s="390" t="e">
        <f t="shared" si="8"/>
        <v>#NAME?</v>
      </c>
    </row>
    <row r="124" spans="2:6" x14ac:dyDescent="0.15">
      <c r="B124" s="387">
        <f t="shared" si="9"/>
        <v>44650</v>
      </c>
      <c r="C124" s="388">
        <f t="shared" si="6"/>
        <v>14</v>
      </c>
      <c r="D124" s="388" t="str">
        <f t="shared" si="7"/>
        <v/>
      </c>
      <c r="E124" s="389">
        <f t="shared" si="10"/>
        <v>44650</v>
      </c>
      <c r="F124" s="390" t="e">
        <f t="shared" si="8"/>
        <v>#NAME?</v>
      </c>
    </row>
    <row r="125" spans="2:6" x14ac:dyDescent="0.15">
      <c r="B125" s="387">
        <f t="shared" si="9"/>
        <v>44651</v>
      </c>
      <c r="C125" s="388">
        <f t="shared" si="6"/>
        <v>14</v>
      </c>
      <c r="D125" s="388" t="str">
        <f t="shared" si="7"/>
        <v/>
      </c>
      <c r="E125" s="389">
        <f t="shared" si="10"/>
        <v>44651</v>
      </c>
      <c r="F125" s="390" t="e">
        <f t="shared" si="8"/>
        <v>#NAME?</v>
      </c>
    </row>
    <row r="126" spans="2:6" x14ac:dyDescent="0.15">
      <c r="B126" s="387">
        <f t="shared" si="9"/>
        <v>44652</v>
      </c>
      <c r="C126" s="388">
        <f t="shared" si="6"/>
        <v>14</v>
      </c>
      <c r="D126" s="388" t="str">
        <f t="shared" si="7"/>
        <v/>
      </c>
      <c r="E126" s="389">
        <f t="shared" si="10"/>
        <v>44652</v>
      </c>
      <c r="F126" s="390" t="e">
        <f t="shared" si="8"/>
        <v>#NAME?</v>
      </c>
    </row>
    <row r="127" spans="2:6" x14ac:dyDescent="0.15">
      <c r="B127" s="387">
        <f t="shared" si="9"/>
        <v>44653</v>
      </c>
      <c r="C127" s="388">
        <f t="shared" si="6"/>
        <v>14</v>
      </c>
      <c r="D127" s="388" t="str">
        <f t="shared" si="7"/>
        <v/>
      </c>
      <c r="E127" s="389">
        <f t="shared" si="10"/>
        <v>44653</v>
      </c>
      <c r="F127" s="390" t="e">
        <f t="shared" si="8"/>
        <v>#NAME?</v>
      </c>
    </row>
    <row r="128" spans="2:6" x14ac:dyDescent="0.15">
      <c r="B128" s="387">
        <f t="shared" si="9"/>
        <v>44654</v>
      </c>
      <c r="C128" s="388">
        <f t="shared" si="6"/>
        <v>14</v>
      </c>
      <c r="D128" s="388" t="str">
        <f t="shared" si="7"/>
        <v/>
      </c>
      <c r="E128" s="389">
        <f t="shared" si="10"/>
        <v>44654</v>
      </c>
      <c r="F128" s="390" t="e">
        <f t="shared" si="8"/>
        <v>#NAME?</v>
      </c>
    </row>
    <row r="129" spans="2:6" x14ac:dyDescent="0.15">
      <c r="B129" s="387">
        <f t="shared" si="9"/>
        <v>44655</v>
      </c>
      <c r="C129" s="388">
        <f t="shared" si="6"/>
        <v>15</v>
      </c>
      <c r="D129" s="388" t="str">
        <f t="shared" si="7"/>
        <v/>
      </c>
      <c r="E129" s="389">
        <f t="shared" si="10"/>
        <v>44655</v>
      </c>
      <c r="F129" s="390" t="e">
        <f t="shared" si="8"/>
        <v>#NAME?</v>
      </c>
    </row>
    <row r="130" spans="2:6" x14ac:dyDescent="0.15">
      <c r="B130" s="387">
        <f t="shared" si="9"/>
        <v>44656</v>
      </c>
      <c r="C130" s="388">
        <f t="shared" si="6"/>
        <v>15</v>
      </c>
      <c r="D130" s="388" t="str">
        <f t="shared" si="7"/>
        <v/>
      </c>
      <c r="E130" s="389">
        <f t="shared" si="10"/>
        <v>44656</v>
      </c>
      <c r="F130" s="390" t="e">
        <f t="shared" si="8"/>
        <v>#NAME?</v>
      </c>
    </row>
    <row r="131" spans="2:6" x14ac:dyDescent="0.15">
      <c r="B131" s="387">
        <f t="shared" si="9"/>
        <v>44657</v>
      </c>
      <c r="C131" s="388">
        <f t="shared" si="6"/>
        <v>15</v>
      </c>
      <c r="D131" s="388" t="str">
        <f t="shared" si="7"/>
        <v/>
      </c>
      <c r="E131" s="389">
        <f t="shared" si="10"/>
        <v>44657</v>
      </c>
      <c r="F131" s="390" t="e">
        <f t="shared" si="8"/>
        <v>#NAME?</v>
      </c>
    </row>
    <row r="132" spans="2:6" x14ac:dyDescent="0.15">
      <c r="B132" s="387">
        <f t="shared" si="9"/>
        <v>44658</v>
      </c>
      <c r="C132" s="388">
        <f t="shared" si="6"/>
        <v>15</v>
      </c>
      <c r="D132" s="388" t="str">
        <f t="shared" si="7"/>
        <v/>
      </c>
      <c r="E132" s="389">
        <f t="shared" si="10"/>
        <v>44658</v>
      </c>
      <c r="F132" s="390" t="e">
        <f t="shared" si="8"/>
        <v>#NAME?</v>
      </c>
    </row>
    <row r="133" spans="2:6" x14ac:dyDescent="0.15">
      <c r="B133" s="387">
        <f t="shared" si="9"/>
        <v>44659</v>
      </c>
      <c r="C133" s="388">
        <f t="shared" ref="C133:C196" si="11">WEEKNUM(B133,2)</f>
        <v>15</v>
      </c>
      <c r="D133" s="388" t="str">
        <f t="shared" ref="D133:D196" si="12">IF(ISERROR(VLOOKUP(E133,jfdate,1,TRUE)),"",IF(VLOOKUP(E133,jfdate,1,TRUE)=B133,"f",""))</f>
        <v/>
      </c>
      <c r="E133" s="389">
        <f t="shared" si="10"/>
        <v>44659</v>
      </c>
      <c r="F133" s="390" t="e">
        <f t="shared" ref="F133:F196" si="13">IF(D133="f","f",VLOOKUP(WEEKDAY(E133),jourabbrege,2,FALSE))</f>
        <v>#NAME?</v>
      </c>
    </row>
    <row r="134" spans="2:6" x14ac:dyDescent="0.15">
      <c r="B134" s="387">
        <f t="shared" ref="B134:B197" si="14">+B133+1</f>
        <v>44660</v>
      </c>
      <c r="C134" s="388">
        <f t="shared" si="11"/>
        <v>15</v>
      </c>
      <c r="D134" s="388" t="str">
        <f t="shared" si="12"/>
        <v/>
      </c>
      <c r="E134" s="389">
        <f t="shared" ref="E134:E197" si="15">+E133+1</f>
        <v>44660</v>
      </c>
      <c r="F134" s="390" t="e">
        <f t="shared" si="13"/>
        <v>#NAME?</v>
      </c>
    </row>
    <row r="135" spans="2:6" x14ac:dyDescent="0.15">
      <c r="B135" s="387">
        <f t="shared" si="14"/>
        <v>44661</v>
      </c>
      <c r="C135" s="388">
        <f t="shared" si="11"/>
        <v>15</v>
      </c>
      <c r="D135" s="388" t="str">
        <f t="shared" si="12"/>
        <v/>
      </c>
      <c r="E135" s="389">
        <f t="shared" si="15"/>
        <v>44661</v>
      </c>
      <c r="F135" s="390" t="e">
        <f t="shared" si="13"/>
        <v>#NAME?</v>
      </c>
    </row>
    <row r="136" spans="2:6" x14ac:dyDescent="0.15">
      <c r="B136" s="387">
        <f t="shared" si="14"/>
        <v>44662</v>
      </c>
      <c r="C136" s="388">
        <f t="shared" si="11"/>
        <v>16</v>
      </c>
      <c r="D136" s="388" t="str">
        <f t="shared" si="12"/>
        <v/>
      </c>
      <c r="E136" s="389">
        <f t="shared" si="15"/>
        <v>44662</v>
      </c>
      <c r="F136" s="390" t="e">
        <f t="shared" si="13"/>
        <v>#NAME?</v>
      </c>
    </row>
    <row r="137" spans="2:6" x14ac:dyDescent="0.15">
      <c r="B137" s="387">
        <f t="shared" si="14"/>
        <v>44663</v>
      </c>
      <c r="C137" s="388">
        <f t="shared" si="11"/>
        <v>16</v>
      </c>
      <c r="D137" s="388" t="str">
        <f t="shared" si="12"/>
        <v/>
      </c>
      <c r="E137" s="389">
        <f t="shared" si="15"/>
        <v>44663</v>
      </c>
      <c r="F137" s="390" t="e">
        <f t="shared" si="13"/>
        <v>#NAME?</v>
      </c>
    </row>
    <row r="138" spans="2:6" x14ac:dyDescent="0.15">
      <c r="B138" s="387">
        <f t="shared" si="14"/>
        <v>44664</v>
      </c>
      <c r="C138" s="388">
        <f t="shared" si="11"/>
        <v>16</v>
      </c>
      <c r="D138" s="388" t="str">
        <f t="shared" si="12"/>
        <v/>
      </c>
      <c r="E138" s="389">
        <f t="shared" si="15"/>
        <v>44664</v>
      </c>
      <c r="F138" s="390" t="e">
        <f t="shared" si="13"/>
        <v>#NAME?</v>
      </c>
    </row>
    <row r="139" spans="2:6" x14ac:dyDescent="0.15">
      <c r="B139" s="387">
        <f t="shared" si="14"/>
        <v>44665</v>
      </c>
      <c r="C139" s="388">
        <f t="shared" si="11"/>
        <v>16</v>
      </c>
      <c r="D139" s="388" t="str">
        <f t="shared" si="12"/>
        <v/>
      </c>
      <c r="E139" s="389">
        <f t="shared" si="15"/>
        <v>44665</v>
      </c>
      <c r="F139" s="390" t="e">
        <f t="shared" si="13"/>
        <v>#NAME?</v>
      </c>
    </row>
    <row r="140" spans="2:6" x14ac:dyDescent="0.15">
      <c r="B140" s="387">
        <f t="shared" si="14"/>
        <v>44666</v>
      </c>
      <c r="C140" s="388">
        <f t="shared" si="11"/>
        <v>16</v>
      </c>
      <c r="D140" s="388" t="str">
        <f t="shared" si="12"/>
        <v/>
      </c>
      <c r="E140" s="389">
        <f t="shared" si="15"/>
        <v>44666</v>
      </c>
      <c r="F140" s="390" t="e">
        <f t="shared" si="13"/>
        <v>#NAME?</v>
      </c>
    </row>
    <row r="141" spans="2:6" x14ac:dyDescent="0.15">
      <c r="B141" s="387">
        <f t="shared" si="14"/>
        <v>44667</v>
      </c>
      <c r="C141" s="388">
        <f t="shared" si="11"/>
        <v>16</v>
      </c>
      <c r="D141" s="388" t="str">
        <f t="shared" si="12"/>
        <v/>
      </c>
      <c r="E141" s="389">
        <f t="shared" si="15"/>
        <v>44667</v>
      </c>
      <c r="F141" s="390" t="e">
        <f t="shared" si="13"/>
        <v>#NAME?</v>
      </c>
    </row>
    <row r="142" spans="2:6" x14ac:dyDescent="0.15">
      <c r="B142" s="387">
        <f t="shared" si="14"/>
        <v>44668</v>
      </c>
      <c r="C142" s="388">
        <f t="shared" si="11"/>
        <v>16</v>
      </c>
      <c r="D142" s="388" t="str">
        <f t="shared" si="12"/>
        <v/>
      </c>
      <c r="E142" s="389">
        <f t="shared" si="15"/>
        <v>44668</v>
      </c>
      <c r="F142" s="390" t="e">
        <f t="shared" si="13"/>
        <v>#NAME?</v>
      </c>
    </row>
    <row r="143" spans="2:6" x14ac:dyDescent="0.15">
      <c r="B143" s="387">
        <f t="shared" si="14"/>
        <v>44669</v>
      </c>
      <c r="C143" s="388">
        <f t="shared" si="11"/>
        <v>17</v>
      </c>
      <c r="D143" s="388" t="str">
        <f t="shared" si="12"/>
        <v/>
      </c>
      <c r="E143" s="389">
        <f t="shared" si="15"/>
        <v>44669</v>
      </c>
      <c r="F143" s="390" t="e">
        <f t="shared" si="13"/>
        <v>#NAME?</v>
      </c>
    </row>
    <row r="144" spans="2:6" x14ac:dyDescent="0.15">
      <c r="B144" s="387">
        <f t="shared" si="14"/>
        <v>44670</v>
      </c>
      <c r="C144" s="388">
        <f t="shared" si="11"/>
        <v>17</v>
      </c>
      <c r="D144" s="388" t="str">
        <f t="shared" si="12"/>
        <v/>
      </c>
      <c r="E144" s="389">
        <f t="shared" si="15"/>
        <v>44670</v>
      </c>
      <c r="F144" s="390" t="e">
        <f t="shared" si="13"/>
        <v>#NAME?</v>
      </c>
    </row>
    <row r="145" spans="2:6" x14ac:dyDescent="0.15">
      <c r="B145" s="387">
        <f t="shared" si="14"/>
        <v>44671</v>
      </c>
      <c r="C145" s="388">
        <f t="shared" si="11"/>
        <v>17</v>
      </c>
      <c r="D145" s="388" t="str">
        <f t="shared" si="12"/>
        <v/>
      </c>
      <c r="E145" s="389">
        <f t="shared" si="15"/>
        <v>44671</v>
      </c>
      <c r="F145" s="390" t="e">
        <f t="shared" si="13"/>
        <v>#NAME?</v>
      </c>
    </row>
    <row r="146" spans="2:6" x14ac:dyDescent="0.15">
      <c r="B146" s="387">
        <f t="shared" si="14"/>
        <v>44672</v>
      </c>
      <c r="C146" s="388">
        <f t="shared" si="11"/>
        <v>17</v>
      </c>
      <c r="D146" s="388" t="str">
        <f t="shared" si="12"/>
        <v/>
      </c>
      <c r="E146" s="389">
        <f t="shared" si="15"/>
        <v>44672</v>
      </c>
      <c r="F146" s="390" t="e">
        <f t="shared" si="13"/>
        <v>#NAME?</v>
      </c>
    </row>
    <row r="147" spans="2:6" x14ac:dyDescent="0.15">
      <c r="B147" s="387">
        <f t="shared" si="14"/>
        <v>44673</v>
      </c>
      <c r="C147" s="388">
        <f t="shared" si="11"/>
        <v>17</v>
      </c>
      <c r="D147" s="388" t="str">
        <f t="shared" si="12"/>
        <v/>
      </c>
      <c r="E147" s="389">
        <f t="shared" si="15"/>
        <v>44673</v>
      </c>
      <c r="F147" s="390" t="e">
        <f t="shared" si="13"/>
        <v>#NAME?</v>
      </c>
    </row>
    <row r="148" spans="2:6" x14ac:dyDescent="0.15">
      <c r="B148" s="387">
        <f t="shared" si="14"/>
        <v>44674</v>
      </c>
      <c r="C148" s="388">
        <f t="shared" si="11"/>
        <v>17</v>
      </c>
      <c r="D148" s="388" t="str">
        <f t="shared" si="12"/>
        <v/>
      </c>
      <c r="E148" s="389">
        <f t="shared" si="15"/>
        <v>44674</v>
      </c>
      <c r="F148" s="390" t="e">
        <f t="shared" si="13"/>
        <v>#NAME?</v>
      </c>
    </row>
    <row r="149" spans="2:6" x14ac:dyDescent="0.15">
      <c r="B149" s="387">
        <f t="shared" si="14"/>
        <v>44675</v>
      </c>
      <c r="C149" s="388">
        <f t="shared" si="11"/>
        <v>17</v>
      </c>
      <c r="D149" s="388" t="str">
        <f t="shared" si="12"/>
        <v/>
      </c>
      <c r="E149" s="389">
        <f t="shared" si="15"/>
        <v>44675</v>
      </c>
      <c r="F149" s="390" t="e">
        <f t="shared" si="13"/>
        <v>#NAME?</v>
      </c>
    </row>
    <row r="150" spans="2:6" x14ac:dyDescent="0.15">
      <c r="B150" s="387">
        <f t="shared" si="14"/>
        <v>44676</v>
      </c>
      <c r="C150" s="388">
        <f t="shared" si="11"/>
        <v>18</v>
      </c>
      <c r="D150" s="388" t="str">
        <f t="shared" si="12"/>
        <v/>
      </c>
      <c r="E150" s="389">
        <f t="shared" si="15"/>
        <v>44676</v>
      </c>
      <c r="F150" s="390" t="e">
        <f t="shared" si="13"/>
        <v>#NAME?</v>
      </c>
    </row>
    <row r="151" spans="2:6" x14ac:dyDescent="0.15">
      <c r="B151" s="387">
        <f t="shared" si="14"/>
        <v>44677</v>
      </c>
      <c r="C151" s="388">
        <f t="shared" si="11"/>
        <v>18</v>
      </c>
      <c r="D151" s="388" t="str">
        <f t="shared" si="12"/>
        <v/>
      </c>
      <c r="E151" s="389">
        <f t="shared" si="15"/>
        <v>44677</v>
      </c>
      <c r="F151" s="390" t="e">
        <f t="shared" si="13"/>
        <v>#NAME?</v>
      </c>
    </row>
    <row r="152" spans="2:6" x14ac:dyDescent="0.15">
      <c r="B152" s="387">
        <f t="shared" si="14"/>
        <v>44678</v>
      </c>
      <c r="C152" s="388">
        <f t="shared" si="11"/>
        <v>18</v>
      </c>
      <c r="D152" s="388" t="str">
        <f t="shared" si="12"/>
        <v/>
      </c>
      <c r="E152" s="389">
        <f t="shared" si="15"/>
        <v>44678</v>
      </c>
      <c r="F152" s="390" t="e">
        <f t="shared" si="13"/>
        <v>#NAME?</v>
      </c>
    </row>
    <row r="153" spans="2:6" x14ac:dyDescent="0.15">
      <c r="B153" s="387">
        <f t="shared" si="14"/>
        <v>44679</v>
      </c>
      <c r="C153" s="388">
        <f t="shared" si="11"/>
        <v>18</v>
      </c>
      <c r="D153" s="388" t="str">
        <f t="shared" si="12"/>
        <v/>
      </c>
      <c r="E153" s="389">
        <f t="shared" si="15"/>
        <v>44679</v>
      </c>
      <c r="F153" s="390" t="e">
        <f t="shared" si="13"/>
        <v>#NAME?</v>
      </c>
    </row>
    <row r="154" spans="2:6" x14ac:dyDescent="0.15">
      <c r="B154" s="387">
        <f t="shared" si="14"/>
        <v>44680</v>
      </c>
      <c r="C154" s="388">
        <f t="shared" si="11"/>
        <v>18</v>
      </c>
      <c r="D154" s="388" t="str">
        <f t="shared" si="12"/>
        <v/>
      </c>
      <c r="E154" s="389">
        <f t="shared" si="15"/>
        <v>44680</v>
      </c>
      <c r="F154" s="390" t="e">
        <f t="shared" si="13"/>
        <v>#NAME?</v>
      </c>
    </row>
    <row r="155" spans="2:6" x14ac:dyDescent="0.15">
      <c r="B155" s="387">
        <f t="shared" si="14"/>
        <v>44681</v>
      </c>
      <c r="C155" s="388">
        <f t="shared" si="11"/>
        <v>18</v>
      </c>
      <c r="D155" s="388" t="str">
        <f t="shared" si="12"/>
        <v/>
      </c>
      <c r="E155" s="389">
        <f t="shared" si="15"/>
        <v>44681</v>
      </c>
      <c r="F155" s="390" t="e">
        <f t="shared" si="13"/>
        <v>#NAME?</v>
      </c>
    </row>
    <row r="156" spans="2:6" x14ac:dyDescent="0.15">
      <c r="B156" s="387">
        <f t="shared" si="14"/>
        <v>44682</v>
      </c>
      <c r="C156" s="388">
        <f t="shared" si="11"/>
        <v>18</v>
      </c>
      <c r="D156" s="388" t="str">
        <f t="shared" si="12"/>
        <v/>
      </c>
      <c r="E156" s="389">
        <f t="shared" si="15"/>
        <v>44682</v>
      </c>
      <c r="F156" s="390" t="e">
        <f t="shared" si="13"/>
        <v>#NAME?</v>
      </c>
    </row>
    <row r="157" spans="2:6" x14ac:dyDescent="0.15">
      <c r="B157" s="387">
        <f t="shared" si="14"/>
        <v>44683</v>
      </c>
      <c r="C157" s="388">
        <f t="shared" si="11"/>
        <v>19</v>
      </c>
      <c r="D157" s="388" t="str">
        <f t="shared" si="12"/>
        <v/>
      </c>
      <c r="E157" s="389">
        <f t="shared" si="15"/>
        <v>44683</v>
      </c>
      <c r="F157" s="390" t="e">
        <f t="shared" si="13"/>
        <v>#NAME?</v>
      </c>
    </row>
    <row r="158" spans="2:6" x14ac:dyDescent="0.15">
      <c r="B158" s="387">
        <f t="shared" si="14"/>
        <v>44684</v>
      </c>
      <c r="C158" s="388">
        <f t="shared" si="11"/>
        <v>19</v>
      </c>
      <c r="D158" s="388" t="str">
        <f t="shared" si="12"/>
        <v/>
      </c>
      <c r="E158" s="389">
        <f t="shared" si="15"/>
        <v>44684</v>
      </c>
      <c r="F158" s="390" t="e">
        <f t="shared" si="13"/>
        <v>#NAME?</v>
      </c>
    </row>
    <row r="159" spans="2:6" x14ac:dyDescent="0.15">
      <c r="B159" s="387">
        <f t="shared" si="14"/>
        <v>44685</v>
      </c>
      <c r="C159" s="388">
        <f t="shared" si="11"/>
        <v>19</v>
      </c>
      <c r="D159" s="388" t="str">
        <f t="shared" si="12"/>
        <v/>
      </c>
      <c r="E159" s="389">
        <f t="shared" si="15"/>
        <v>44685</v>
      </c>
      <c r="F159" s="390" t="e">
        <f t="shared" si="13"/>
        <v>#NAME?</v>
      </c>
    </row>
    <row r="160" spans="2:6" x14ac:dyDescent="0.15">
      <c r="B160" s="387">
        <f t="shared" si="14"/>
        <v>44686</v>
      </c>
      <c r="C160" s="388">
        <f t="shared" si="11"/>
        <v>19</v>
      </c>
      <c r="D160" s="388" t="str">
        <f t="shared" si="12"/>
        <v/>
      </c>
      <c r="E160" s="389">
        <f t="shared" si="15"/>
        <v>44686</v>
      </c>
      <c r="F160" s="390" t="e">
        <f t="shared" si="13"/>
        <v>#NAME?</v>
      </c>
    </row>
    <row r="161" spans="2:6" x14ac:dyDescent="0.15">
      <c r="B161" s="387">
        <f t="shared" si="14"/>
        <v>44687</v>
      </c>
      <c r="C161" s="388">
        <f t="shared" si="11"/>
        <v>19</v>
      </c>
      <c r="D161" s="388" t="str">
        <f t="shared" si="12"/>
        <v/>
      </c>
      <c r="E161" s="389">
        <f t="shared" si="15"/>
        <v>44687</v>
      </c>
      <c r="F161" s="390" t="e">
        <f t="shared" si="13"/>
        <v>#NAME?</v>
      </c>
    </row>
    <row r="162" spans="2:6" x14ac:dyDescent="0.15">
      <c r="B162" s="387">
        <f t="shared" si="14"/>
        <v>44688</v>
      </c>
      <c r="C162" s="388">
        <f t="shared" si="11"/>
        <v>19</v>
      </c>
      <c r="D162" s="388" t="str">
        <f t="shared" si="12"/>
        <v/>
      </c>
      <c r="E162" s="389">
        <f t="shared" si="15"/>
        <v>44688</v>
      </c>
      <c r="F162" s="390" t="e">
        <f t="shared" si="13"/>
        <v>#NAME?</v>
      </c>
    </row>
    <row r="163" spans="2:6" x14ac:dyDescent="0.15">
      <c r="B163" s="387">
        <f t="shared" si="14"/>
        <v>44689</v>
      </c>
      <c r="C163" s="388">
        <f t="shared" si="11"/>
        <v>19</v>
      </c>
      <c r="D163" s="388" t="str">
        <f t="shared" si="12"/>
        <v/>
      </c>
      <c r="E163" s="389">
        <f t="shared" si="15"/>
        <v>44689</v>
      </c>
      <c r="F163" s="390" t="e">
        <f t="shared" si="13"/>
        <v>#NAME?</v>
      </c>
    </row>
    <row r="164" spans="2:6" x14ac:dyDescent="0.15">
      <c r="B164" s="387">
        <f t="shared" si="14"/>
        <v>44690</v>
      </c>
      <c r="C164" s="388">
        <f t="shared" si="11"/>
        <v>20</v>
      </c>
      <c r="D164" s="388" t="str">
        <f t="shared" si="12"/>
        <v/>
      </c>
      <c r="E164" s="389">
        <f t="shared" si="15"/>
        <v>44690</v>
      </c>
      <c r="F164" s="390" t="e">
        <f t="shared" si="13"/>
        <v>#NAME?</v>
      </c>
    </row>
    <row r="165" spans="2:6" x14ac:dyDescent="0.15">
      <c r="B165" s="387">
        <f t="shared" si="14"/>
        <v>44691</v>
      </c>
      <c r="C165" s="388">
        <f t="shared" si="11"/>
        <v>20</v>
      </c>
      <c r="D165" s="388" t="str">
        <f t="shared" si="12"/>
        <v/>
      </c>
      <c r="E165" s="389">
        <f t="shared" si="15"/>
        <v>44691</v>
      </c>
      <c r="F165" s="390" t="e">
        <f t="shared" si="13"/>
        <v>#NAME?</v>
      </c>
    </row>
    <row r="166" spans="2:6" x14ac:dyDescent="0.15">
      <c r="B166" s="387">
        <f t="shared" si="14"/>
        <v>44692</v>
      </c>
      <c r="C166" s="388">
        <f t="shared" si="11"/>
        <v>20</v>
      </c>
      <c r="D166" s="388" t="str">
        <f t="shared" si="12"/>
        <v/>
      </c>
      <c r="E166" s="389">
        <f t="shared" si="15"/>
        <v>44692</v>
      </c>
      <c r="F166" s="390" t="e">
        <f t="shared" si="13"/>
        <v>#NAME?</v>
      </c>
    </row>
    <row r="167" spans="2:6" x14ac:dyDescent="0.15">
      <c r="B167" s="387">
        <f t="shared" si="14"/>
        <v>44693</v>
      </c>
      <c r="C167" s="388">
        <f t="shared" si="11"/>
        <v>20</v>
      </c>
      <c r="D167" s="388" t="str">
        <f t="shared" si="12"/>
        <v/>
      </c>
      <c r="E167" s="389">
        <f t="shared" si="15"/>
        <v>44693</v>
      </c>
      <c r="F167" s="390" t="e">
        <f t="shared" si="13"/>
        <v>#NAME?</v>
      </c>
    </row>
    <row r="168" spans="2:6" x14ac:dyDescent="0.15">
      <c r="B168" s="387">
        <f t="shared" si="14"/>
        <v>44694</v>
      </c>
      <c r="C168" s="388">
        <f t="shared" si="11"/>
        <v>20</v>
      </c>
      <c r="D168" s="388" t="str">
        <f t="shared" si="12"/>
        <v/>
      </c>
      <c r="E168" s="389">
        <f t="shared" si="15"/>
        <v>44694</v>
      </c>
      <c r="F168" s="390" t="e">
        <f t="shared" si="13"/>
        <v>#NAME?</v>
      </c>
    </row>
    <row r="169" spans="2:6" x14ac:dyDescent="0.15">
      <c r="B169" s="387">
        <f t="shared" si="14"/>
        <v>44695</v>
      </c>
      <c r="C169" s="388">
        <f t="shared" si="11"/>
        <v>20</v>
      </c>
      <c r="D169" s="388" t="str">
        <f t="shared" si="12"/>
        <v/>
      </c>
      <c r="E169" s="389">
        <f t="shared" si="15"/>
        <v>44695</v>
      </c>
      <c r="F169" s="390" t="e">
        <f t="shared" si="13"/>
        <v>#NAME?</v>
      </c>
    </row>
    <row r="170" spans="2:6" x14ac:dyDescent="0.15">
      <c r="B170" s="387">
        <f t="shared" si="14"/>
        <v>44696</v>
      </c>
      <c r="C170" s="388">
        <f t="shared" si="11"/>
        <v>20</v>
      </c>
      <c r="D170" s="388" t="str">
        <f t="shared" si="12"/>
        <v/>
      </c>
      <c r="E170" s="389">
        <f t="shared" si="15"/>
        <v>44696</v>
      </c>
      <c r="F170" s="390" t="e">
        <f t="shared" si="13"/>
        <v>#NAME?</v>
      </c>
    </row>
    <row r="171" spans="2:6" x14ac:dyDescent="0.15">
      <c r="B171" s="387">
        <f t="shared" si="14"/>
        <v>44697</v>
      </c>
      <c r="C171" s="388">
        <f t="shared" si="11"/>
        <v>21</v>
      </c>
      <c r="D171" s="388" t="str">
        <f t="shared" si="12"/>
        <v/>
      </c>
      <c r="E171" s="389">
        <f t="shared" si="15"/>
        <v>44697</v>
      </c>
      <c r="F171" s="390" t="e">
        <f t="shared" si="13"/>
        <v>#NAME?</v>
      </c>
    </row>
    <row r="172" spans="2:6" x14ac:dyDescent="0.15">
      <c r="B172" s="387">
        <f t="shared" si="14"/>
        <v>44698</v>
      </c>
      <c r="C172" s="388">
        <f t="shared" si="11"/>
        <v>21</v>
      </c>
      <c r="D172" s="388" t="str">
        <f t="shared" si="12"/>
        <v/>
      </c>
      <c r="E172" s="389">
        <f t="shared" si="15"/>
        <v>44698</v>
      </c>
      <c r="F172" s="390" t="e">
        <f t="shared" si="13"/>
        <v>#NAME?</v>
      </c>
    </row>
    <row r="173" spans="2:6" x14ac:dyDescent="0.15">
      <c r="B173" s="387">
        <f t="shared" si="14"/>
        <v>44699</v>
      </c>
      <c r="C173" s="388">
        <f t="shared" si="11"/>
        <v>21</v>
      </c>
      <c r="D173" s="388" t="str">
        <f t="shared" si="12"/>
        <v/>
      </c>
      <c r="E173" s="389">
        <f t="shared" si="15"/>
        <v>44699</v>
      </c>
      <c r="F173" s="390" t="e">
        <f t="shared" si="13"/>
        <v>#NAME?</v>
      </c>
    </row>
    <row r="174" spans="2:6" x14ac:dyDescent="0.15">
      <c r="B174" s="387">
        <f t="shared" si="14"/>
        <v>44700</v>
      </c>
      <c r="C174" s="388">
        <f t="shared" si="11"/>
        <v>21</v>
      </c>
      <c r="D174" s="388" t="str">
        <f t="shared" si="12"/>
        <v/>
      </c>
      <c r="E174" s="389">
        <f t="shared" si="15"/>
        <v>44700</v>
      </c>
      <c r="F174" s="390" t="e">
        <f t="shared" si="13"/>
        <v>#NAME?</v>
      </c>
    </row>
    <row r="175" spans="2:6" x14ac:dyDescent="0.15">
      <c r="B175" s="387">
        <f t="shared" si="14"/>
        <v>44701</v>
      </c>
      <c r="C175" s="388">
        <f t="shared" si="11"/>
        <v>21</v>
      </c>
      <c r="D175" s="388" t="str">
        <f t="shared" si="12"/>
        <v/>
      </c>
      <c r="E175" s="389">
        <f t="shared" si="15"/>
        <v>44701</v>
      </c>
      <c r="F175" s="390" t="e">
        <f t="shared" si="13"/>
        <v>#NAME?</v>
      </c>
    </row>
    <row r="176" spans="2:6" x14ac:dyDescent="0.15">
      <c r="B176" s="387">
        <f t="shared" si="14"/>
        <v>44702</v>
      </c>
      <c r="C176" s="388">
        <f t="shared" si="11"/>
        <v>21</v>
      </c>
      <c r="D176" s="388" t="str">
        <f t="shared" si="12"/>
        <v/>
      </c>
      <c r="E176" s="389">
        <f t="shared" si="15"/>
        <v>44702</v>
      </c>
      <c r="F176" s="390" t="e">
        <f t="shared" si="13"/>
        <v>#NAME?</v>
      </c>
    </row>
    <row r="177" spans="2:6" x14ac:dyDescent="0.15">
      <c r="B177" s="387">
        <f t="shared" si="14"/>
        <v>44703</v>
      </c>
      <c r="C177" s="388">
        <f t="shared" si="11"/>
        <v>21</v>
      </c>
      <c r="D177" s="388" t="str">
        <f t="shared" si="12"/>
        <v/>
      </c>
      <c r="E177" s="389">
        <f t="shared" si="15"/>
        <v>44703</v>
      </c>
      <c r="F177" s="390" t="e">
        <f t="shared" si="13"/>
        <v>#NAME?</v>
      </c>
    </row>
    <row r="178" spans="2:6" x14ac:dyDescent="0.15">
      <c r="B178" s="387">
        <f t="shared" si="14"/>
        <v>44704</v>
      </c>
      <c r="C178" s="388">
        <f t="shared" si="11"/>
        <v>22</v>
      </c>
      <c r="D178" s="388" t="str">
        <f t="shared" si="12"/>
        <v/>
      </c>
      <c r="E178" s="389">
        <f t="shared" si="15"/>
        <v>44704</v>
      </c>
      <c r="F178" s="390" t="e">
        <f t="shared" si="13"/>
        <v>#NAME?</v>
      </c>
    </row>
    <row r="179" spans="2:6" x14ac:dyDescent="0.15">
      <c r="B179" s="387">
        <f t="shared" si="14"/>
        <v>44705</v>
      </c>
      <c r="C179" s="388">
        <f t="shared" si="11"/>
        <v>22</v>
      </c>
      <c r="D179" s="388" t="str">
        <f t="shared" si="12"/>
        <v/>
      </c>
      <c r="E179" s="389">
        <f t="shared" si="15"/>
        <v>44705</v>
      </c>
      <c r="F179" s="390" t="e">
        <f t="shared" si="13"/>
        <v>#NAME?</v>
      </c>
    </row>
    <row r="180" spans="2:6" x14ac:dyDescent="0.15">
      <c r="B180" s="387">
        <f t="shared" si="14"/>
        <v>44706</v>
      </c>
      <c r="C180" s="388">
        <f t="shared" si="11"/>
        <v>22</v>
      </c>
      <c r="D180" s="388" t="str">
        <f t="shared" si="12"/>
        <v/>
      </c>
      <c r="E180" s="389">
        <f t="shared" si="15"/>
        <v>44706</v>
      </c>
      <c r="F180" s="390" t="e">
        <f t="shared" si="13"/>
        <v>#NAME?</v>
      </c>
    </row>
    <row r="181" spans="2:6" x14ac:dyDescent="0.15">
      <c r="B181" s="387">
        <f t="shared" si="14"/>
        <v>44707</v>
      </c>
      <c r="C181" s="388">
        <f t="shared" si="11"/>
        <v>22</v>
      </c>
      <c r="D181" s="388" t="str">
        <f t="shared" si="12"/>
        <v/>
      </c>
      <c r="E181" s="389">
        <f t="shared" si="15"/>
        <v>44707</v>
      </c>
      <c r="F181" s="390" t="e">
        <f t="shared" si="13"/>
        <v>#NAME?</v>
      </c>
    </row>
    <row r="182" spans="2:6" x14ac:dyDescent="0.15">
      <c r="B182" s="387">
        <f t="shared" si="14"/>
        <v>44708</v>
      </c>
      <c r="C182" s="388">
        <f t="shared" si="11"/>
        <v>22</v>
      </c>
      <c r="D182" s="388" t="str">
        <f t="shared" si="12"/>
        <v/>
      </c>
      <c r="E182" s="389">
        <f t="shared" si="15"/>
        <v>44708</v>
      </c>
      <c r="F182" s="390" t="e">
        <f t="shared" si="13"/>
        <v>#NAME?</v>
      </c>
    </row>
    <row r="183" spans="2:6" x14ac:dyDescent="0.15">
      <c r="B183" s="387">
        <f t="shared" si="14"/>
        <v>44709</v>
      </c>
      <c r="C183" s="388">
        <f t="shared" si="11"/>
        <v>22</v>
      </c>
      <c r="D183" s="388" t="str">
        <f t="shared" si="12"/>
        <v/>
      </c>
      <c r="E183" s="389">
        <f t="shared" si="15"/>
        <v>44709</v>
      </c>
      <c r="F183" s="390" t="e">
        <f t="shared" si="13"/>
        <v>#NAME?</v>
      </c>
    </row>
    <row r="184" spans="2:6" x14ac:dyDescent="0.15">
      <c r="B184" s="387">
        <f t="shared" si="14"/>
        <v>44710</v>
      </c>
      <c r="C184" s="388">
        <f t="shared" si="11"/>
        <v>22</v>
      </c>
      <c r="D184" s="388" t="str">
        <f t="shared" si="12"/>
        <v/>
      </c>
      <c r="E184" s="389">
        <f t="shared" si="15"/>
        <v>44710</v>
      </c>
      <c r="F184" s="390" t="e">
        <f t="shared" si="13"/>
        <v>#NAME?</v>
      </c>
    </row>
    <row r="185" spans="2:6" x14ac:dyDescent="0.15">
      <c r="B185" s="387">
        <f t="shared" si="14"/>
        <v>44711</v>
      </c>
      <c r="C185" s="388">
        <f t="shared" si="11"/>
        <v>23</v>
      </c>
      <c r="D185" s="388" t="str">
        <f t="shared" si="12"/>
        <v/>
      </c>
      <c r="E185" s="389">
        <f t="shared" si="15"/>
        <v>44711</v>
      </c>
      <c r="F185" s="390" t="e">
        <f t="shared" si="13"/>
        <v>#NAME?</v>
      </c>
    </row>
    <row r="186" spans="2:6" x14ac:dyDescent="0.15">
      <c r="B186" s="387">
        <f t="shared" si="14"/>
        <v>44712</v>
      </c>
      <c r="C186" s="388">
        <f t="shared" si="11"/>
        <v>23</v>
      </c>
      <c r="D186" s="388" t="str">
        <f t="shared" si="12"/>
        <v/>
      </c>
      <c r="E186" s="389">
        <f t="shared" si="15"/>
        <v>44712</v>
      </c>
      <c r="F186" s="390" t="e">
        <f t="shared" si="13"/>
        <v>#NAME?</v>
      </c>
    </row>
    <row r="187" spans="2:6" x14ac:dyDescent="0.15">
      <c r="B187" s="387">
        <f t="shared" si="14"/>
        <v>44713</v>
      </c>
      <c r="C187" s="388">
        <f t="shared" si="11"/>
        <v>23</v>
      </c>
      <c r="D187" s="388" t="str">
        <f t="shared" si="12"/>
        <v/>
      </c>
      <c r="E187" s="389">
        <f t="shared" si="15"/>
        <v>44713</v>
      </c>
      <c r="F187" s="390" t="e">
        <f t="shared" si="13"/>
        <v>#NAME?</v>
      </c>
    </row>
    <row r="188" spans="2:6" x14ac:dyDescent="0.15">
      <c r="B188" s="387">
        <f t="shared" si="14"/>
        <v>44714</v>
      </c>
      <c r="C188" s="388">
        <f t="shared" si="11"/>
        <v>23</v>
      </c>
      <c r="D188" s="388" t="str">
        <f t="shared" si="12"/>
        <v/>
      </c>
      <c r="E188" s="389">
        <f t="shared" si="15"/>
        <v>44714</v>
      </c>
      <c r="F188" s="390" t="e">
        <f t="shared" si="13"/>
        <v>#NAME?</v>
      </c>
    </row>
    <row r="189" spans="2:6" x14ac:dyDescent="0.15">
      <c r="B189" s="387">
        <f t="shared" si="14"/>
        <v>44715</v>
      </c>
      <c r="C189" s="388">
        <f t="shared" si="11"/>
        <v>23</v>
      </c>
      <c r="D189" s="388" t="str">
        <f t="shared" si="12"/>
        <v/>
      </c>
      <c r="E189" s="389">
        <f t="shared" si="15"/>
        <v>44715</v>
      </c>
      <c r="F189" s="390" t="e">
        <f t="shared" si="13"/>
        <v>#NAME?</v>
      </c>
    </row>
    <row r="190" spans="2:6" x14ac:dyDescent="0.15">
      <c r="B190" s="387">
        <f t="shared" si="14"/>
        <v>44716</v>
      </c>
      <c r="C190" s="388">
        <f t="shared" si="11"/>
        <v>23</v>
      </c>
      <c r="D190" s="388" t="str">
        <f t="shared" si="12"/>
        <v/>
      </c>
      <c r="E190" s="389">
        <f t="shared" si="15"/>
        <v>44716</v>
      </c>
      <c r="F190" s="390" t="e">
        <f t="shared" si="13"/>
        <v>#NAME?</v>
      </c>
    </row>
    <row r="191" spans="2:6" x14ac:dyDescent="0.15">
      <c r="B191" s="387">
        <f t="shared" si="14"/>
        <v>44717</v>
      </c>
      <c r="C191" s="388">
        <f t="shared" si="11"/>
        <v>23</v>
      </c>
      <c r="D191" s="388" t="str">
        <f t="shared" si="12"/>
        <v/>
      </c>
      <c r="E191" s="389">
        <f t="shared" si="15"/>
        <v>44717</v>
      </c>
      <c r="F191" s="390" t="e">
        <f t="shared" si="13"/>
        <v>#NAME?</v>
      </c>
    </row>
    <row r="192" spans="2:6" x14ac:dyDescent="0.15">
      <c r="B192" s="387">
        <f t="shared" si="14"/>
        <v>44718</v>
      </c>
      <c r="C192" s="388">
        <f t="shared" si="11"/>
        <v>24</v>
      </c>
      <c r="D192" s="388" t="str">
        <f t="shared" si="12"/>
        <v/>
      </c>
      <c r="E192" s="389">
        <f t="shared" si="15"/>
        <v>44718</v>
      </c>
      <c r="F192" s="390" t="e">
        <f t="shared" si="13"/>
        <v>#NAME?</v>
      </c>
    </row>
    <row r="193" spans="2:6" x14ac:dyDescent="0.15">
      <c r="B193" s="387">
        <f t="shared" si="14"/>
        <v>44719</v>
      </c>
      <c r="C193" s="388">
        <f t="shared" si="11"/>
        <v>24</v>
      </c>
      <c r="D193" s="388" t="str">
        <f t="shared" si="12"/>
        <v/>
      </c>
      <c r="E193" s="389">
        <f t="shared" si="15"/>
        <v>44719</v>
      </c>
      <c r="F193" s="390" t="e">
        <f t="shared" si="13"/>
        <v>#NAME?</v>
      </c>
    </row>
    <row r="194" spans="2:6" x14ac:dyDescent="0.15">
      <c r="B194" s="387">
        <f t="shared" si="14"/>
        <v>44720</v>
      </c>
      <c r="C194" s="388">
        <f t="shared" si="11"/>
        <v>24</v>
      </c>
      <c r="D194" s="388" t="str">
        <f t="shared" si="12"/>
        <v/>
      </c>
      <c r="E194" s="389">
        <f t="shared" si="15"/>
        <v>44720</v>
      </c>
      <c r="F194" s="390" t="e">
        <f t="shared" si="13"/>
        <v>#NAME?</v>
      </c>
    </row>
    <row r="195" spans="2:6" x14ac:dyDescent="0.15">
      <c r="B195" s="387">
        <f t="shared" si="14"/>
        <v>44721</v>
      </c>
      <c r="C195" s="388">
        <f t="shared" si="11"/>
        <v>24</v>
      </c>
      <c r="D195" s="388" t="str">
        <f t="shared" si="12"/>
        <v/>
      </c>
      <c r="E195" s="389">
        <f t="shared" si="15"/>
        <v>44721</v>
      </c>
      <c r="F195" s="390" t="e">
        <f t="shared" si="13"/>
        <v>#NAME?</v>
      </c>
    </row>
    <row r="196" spans="2:6" x14ac:dyDescent="0.15">
      <c r="B196" s="387">
        <f t="shared" si="14"/>
        <v>44722</v>
      </c>
      <c r="C196" s="388">
        <f t="shared" si="11"/>
        <v>24</v>
      </c>
      <c r="D196" s="388" t="str">
        <f t="shared" si="12"/>
        <v/>
      </c>
      <c r="E196" s="389">
        <f t="shared" si="15"/>
        <v>44722</v>
      </c>
      <c r="F196" s="390" t="e">
        <f t="shared" si="13"/>
        <v>#NAME?</v>
      </c>
    </row>
    <row r="197" spans="2:6" x14ac:dyDescent="0.15">
      <c r="B197" s="387">
        <f t="shared" si="14"/>
        <v>44723</v>
      </c>
      <c r="C197" s="388">
        <f t="shared" ref="C197:C260" si="16">WEEKNUM(B197,2)</f>
        <v>24</v>
      </c>
      <c r="D197" s="388" t="str">
        <f t="shared" ref="D197:D260" si="17">IF(ISERROR(VLOOKUP(E197,jfdate,1,TRUE)),"",IF(VLOOKUP(E197,jfdate,1,TRUE)=B197,"f",""))</f>
        <v/>
      </c>
      <c r="E197" s="389">
        <f t="shared" si="15"/>
        <v>44723</v>
      </c>
      <c r="F197" s="390" t="e">
        <f t="shared" ref="F197:F260" si="18">IF(D197="f","f",VLOOKUP(WEEKDAY(E197),jourabbrege,2,FALSE))</f>
        <v>#NAME?</v>
      </c>
    </row>
    <row r="198" spans="2:6" x14ac:dyDescent="0.15">
      <c r="B198" s="387">
        <f t="shared" ref="B198:B261" si="19">+B197+1</f>
        <v>44724</v>
      </c>
      <c r="C198" s="388">
        <f t="shared" si="16"/>
        <v>24</v>
      </c>
      <c r="D198" s="388" t="str">
        <f t="shared" si="17"/>
        <v/>
      </c>
      <c r="E198" s="389">
        <f t="shared" ref="E198:E261" si="20">+E197+1</f>
        <v>44724</v>
      </c>
      <c r="F198" s="390" t="e">
        <f t="shared" si="18"/>
        <v>#NAME?</v>
      </c>
    </row>
    <row r="199" spans="2:6" x14ac:dyDescent="0.15">
      <c r="B199" s="387">
        <f t="shared" si="19"/>
        <v>44725</v>
      </c>
      <c r="C199" s="388">
        <f t="shared" si="16"/>
        <v>25</v>
      </c>
      <c r="D199" s="388" t="str">
        <f t="shared" si="17"/>
        <v/>
      </c>
      <c r="E199" s="389">
        <f t="shared" si="20"/>
        <v>44725</v>
      </c>
      <c r="F199" s="390" t="e">
        <f t="shared" si="18"/>
        <v>#NAME?</v>
      </c>
    </row>
    <row r="200" spans="2:6" x14ac:dyDescent="0.15">
      <c r="B200" s="387">
        <f t="shared" si="19"/>
        <v>44726</v>
      </c>
      <c r="C200" s="388">
        <f t="shared" si="16"/>
        <v>25</v>
      </c>
      <c r="D200" s="388" t="str">
        <f t="shared" si="17"/>
        <v/>
      </c>
      <c r="E200" s="389">
        <f t="shared" si="20"/>
        <v>44726</v>
      </c>
      <c r="F200" s="390" t="e">
        <f t="shared" si="18"/>
        <v>#NAME?</v>
      </c>
    </row>
    <row r="201" spans="2:6" x14ac:dyDescent="0.15">
      <c r="B201" s="387">
        <f t="shared" si="19"/>
        <v>44727</v>
      </c>
      <c r="C201" s="388">
        <f t="shared" si="16"/>
        <v>25</v>
      </c>
      <c r="D201" s="388" t="str">
        <f t="shared" si="17"/>
        <v/>
      </c>
      <c r="E201" s="389">
        <f t="shared" si="20"/>
        <v>44727</v>
      </c>
      <c r="F201" s="390" t="e">
        <f t="shared" si="18"/>
        <v>#NAME?</v>
      </c>
    </row>
    <row r="202" spans="2:6" x14ac:dyDescent="0.15">
      <c r="B202" s="387">
        <f t="shared" si="19"/>
        <v>44728</v>
      </c>
      <c r="C202" s="388">
        <f t="shared" si="16"/>
        <v>25</v>
      </c>
      <c r="D202" s="388" t="str">
        <f t="shared" si="17"/>
        <v/>
      </c>
      <c r="E202" s="389">
        <f t="shared" si="20"/>
        <v>44728</v>
      </c>
      <c r="F202" s="390" t="e">
        <f t="shared" si="18"/>
        <v>#NAME?</v>
      </c>
    </row>
    <row r="203" spans="2:6" x14ac:dyDescent="0.15">
      <c r="B203" s="387">
        <f t="shared" si="19"/>
        <v>44729</v>
      </c>
      <c r="C203" s="388">
        <f t="shared" si="16"/>
        <v>25</v>
      </c>
      <c r="D203" s="388" t="str">
        <f t="shared" si="17"/>
        <v/>
      </c>
      <c r="E203" s="389">
        <f t="shared" si="20"/>
        <v>44729</v>
      </c>
      <c r="F203" s="390" t="e">
        <f t="shared" si="18"/>
        <v>#NAME?</v>
      </c>
    </row>
    <row r="204" spans="2:6" x14ac:dyDescent="0.15">
      <c r="B204" s="387">
        <f t="shared" si="19"/>
        <v>44730</v>
      </c>
      <c r="C204" s="388">
        <f t="shared" si="16"/>
        <v>25</v>
      </c>
      <c r="D204" s="388" t="str">
        <f t="shared" si="17"/>
        <v/>
      </c>
      <c r="E204" s="389">
        <f t="shared" si="20"/>
        <v>44730</v>
      </c>
      <c r="F204" s="390" t="e">
        <f t="shared" si="18"/>
        <v>#NAME?</v>
      </c>
    </row>
    <row r="205" spans="2:6" x14ac:dyDescent="0.15">
      <c r="B205" s="387">
        <f t="shared" si="19"/>
        <v>44731</v>
      </c>
      <c r="C205" s="388">
        <f t="shared" si="16"/>
        <v>25</v>
      </c>
      <c r="D205" s="388" t="str">
        <f t="shared" si="17"/>
        <v/>
      </c>
      <c r="E205" s="389">
        <f t="shared" si="20"/>
        <v>44731</v>
      </c>
      <c r="F205" s="390" t="e">
        <f t="shared" si="18"/>
        <v>#NAME?</v>
      </c>
    </row>
    <row r="206" spans="2:6" x14ac:dyDescent="0.15">
      <c r="B206" s="387">
        <f t="shared" si="19"/>
        <v>44732</v>
      </c>
      <c r="C206" s="388">
        <f t="shared" si="16"/>
        <v>26</v>
      </c>
      <c r="D206" s="388" t="str">
        <f t="shared" si="17"/>
        <v/>
      </c>
      <c r="E206" s="389">
        <f t="shared" si="20"/>
        <v>44732</v>
      </c>
      <c r="F206" s="390" t="e">
        <f t="shared" si="18"/>
        <v>#NAME?</v>
      </c>
    </row>
    <row r="207" spans="2:6" x14ac:dyDescent="0.15">
      <c r="B207" s="387">
        <f t="shared" si="19"/>
        <v>44733</v>
      </c>
      <c r="C207" s="388">
        <f t="shared" si="16"/>
        <v>26</v>
      </c>
      <c r="D207" s="388" t="str">
        <f t="shared" si="17"/>
        <v/>
      </c>
      <c r="E207" s="389">
        <f t="shared" si="20"/>
        <v>44733</v>
      </c>
      <c r="F207" s="390" t="e">
        <f t="shared" si="18"/>
        <v>#NAME?</v>
      </c>
    </row>
    <row r="208" spans="2:6" x14ac:dyDescent="0.15">
      <c r="B208" s="387">
        <f t="shared" si="19"/>
        <v>44734</v>
      </c>
      <c r="C208" s="388">
        <f t="shared" si="16"/>
        <v>26</v>
      </c>
      <c r="D208" s="388" t="str">
        <f t="shared" si="17"/>
        <v/>
      </c>
      <c r="E208" s="389">
        <f t="shared" si="20"/>
        <v>44734</v>
      </c>
      <c r="F208" s="390" t="e">
        <f t="shared" si="18"/>
        <v>#NAME?</v>
      </c>
    </row>
    <row r="209" spans="2:6" x14ac:dyDescent="0.15">
      <c r="B209" s="387">
        <f t="shared" si="19"/>
        <v>44735</v>
      </c>
      <c r="C209" s="388">
        <f t="shared" si="16"/>
        <v>26</v>
      </c>
      <c r="D209" s="388" t="str">
        <f t="shared" si="17"/>
        <v/>
      </c>
      <c r="E209" s="389">
        <f t="shared" si="20"/>
        <v>44735</v>
      </c>
      <c r="F209" s="390" t="e">
        <f t="shared" si="18"/>
        <v>#NAME?</v>
      </c>
    </row>
    <row r="210" spans="2:6" x14ac:dyDescent="0.15">
      <c r="B210" s="387">
        <f t="shared" si="19"/>
        <v>44736</v>
      </c>
      <c r="C210" s="388">
        <f t="shared" si="16"/>
        <v>26</v>
      </c>
      <c r="D210" s="388" t="str">
        <f t="shared" si="17"/>
        <v/>
      </c>
      <c r="E210" s="389">
        <f t="shared" si="20"/>
        <v>44736</v>
      </c>
      <c r="F210" s="390" t="e">
        <f t="shared" si="18"/>
        <v>#NAME?</v>
      </c>
    </row>
    <row r="211" spans="2:6" x14ac:dyDescent="0.15">
      <c r="B211" s="387">
        <f t="shared" si="19"/>
        <v>44737</v>
      </c>
      <c r="C211" s="388">
        <f t="shared" si="16"/>
        <v>26</v>
      </c>
      <c r="D211" s="388" t="str">
        <f t="shared" si="17"/>
        <v/>
      </c>
      <c r="E211" s="389">
        <f t="shared" si="20"/>
        <v>44737</v>
      </c>
      <c r="F211" s="390" t="e">
        <f t="shared" si="18"/>
        <v>#NAME?</v>
      </c>
    </row>
    <row r="212" spans="2:6" x14ac:dyDescent="0.15">
      <c r="B212" s="387">
        <f t="shared" si="19"/>
        <v>44738</v>
      </c>
      <c r="C212" s="388">
        <f t="shared" si="16"/>
        <v>26</v>
      </c>
      <c r="D212" s="388" t="str">
        <f t="shared" si="17"/>
        <v/>
      </c>
      <c r="E212" s="389">
        <f t="shared" si="20"/>
        <v>44738</v>
      </c>
      <c r="F212" s="390" t="e">
        <f t="shared" si="18"/>
        <v>#NAME?</v>
      </c>
    </row>
    <row r="213" spans="2:6" x14ac:dyDescent="0.15">
      <c r="B213" s="387">
        <f t="shared" si="19"/>
        <v>44739</v>
      </c>
      <c r="C213" s="388">
        <f t="shared" si="16"/>
        <v>27</v>
      </c>
      <c r="D213" s="388" t="str">
        <f t="shared" si="17"/>
        <v/>
      </c>
      <c r="E213" s="389">
        <f t="shared" si="20"/>
        <v>44739</v>
      </c>
      <c r="F213" s="390" t="e">
        <f t="shared" si="18"/>
        <v>#NAME?</v>
      </c>
    </row>
    <row r="214" spans="2:6" x14ac:dyDescent="0.15">
      <c r="B214" s="387">
        <f t="shared" si="19"/>
        <v>44740</v>
      </c>
      <c r="C214" s="388">
        <f t="shared" si="16"/>
        <v>27</v>
      </c>
      <c r="D214" s="388" t="str">
        <f t="shared" si="17"/>
        <v/>
      </c>
      <c r="E214" s="389">
        <f t="shared" si="20"/>
        <v>44740</v>
      </c>
      <c r="F214" s="390" t="e">
        <f t="shared" si="18"/>
        <v>#NAME?</v>
      </c>
    </row>
    <row r="215" spans="2:6" x14ac:dyDescent="0.15">
      <c r="B215" s="387">
        <f t="shared" si="19"/>
        <v>44741</v>
      </c>
      <c r="C215" s="388">
        <f t="shared" si="16"/>
        <v>27</v>
      </c>
      <c r="D215" s="388" t="str">
        <f t="shared" si="17"/>
        <v/>
      </c>
      <c r="E215" s="389">
        <f t="shared" si="20"/>
        <v>44741</v>
      </c>
      <c r="F215" s="390" t="e">
        <f t="shared" si="18"/>
        <v>#NAME?</v>
      </c>
    </row>
    <row r="216" spans="2:6" x14ac:dyDescent="0.15">
      <c r="B216" s="387">
        <f t="shared" si="19"/>
        <v>44742</v>
      </c>
      <c r="C216" s="388">
        <f t="shared" si="16"/>
        <v>27</v>
      </c>
      <c r="D216" s="388" t="str">
        <f t="shared" si="17"/>
        <v/>
      </c>
      <c r="E216" s="389">
        <f t="shared" si="20"/>
        <v>44742</v>
      </c>
      <c r="F216" s="390" t="e">
        <f t="shared" si="18"/>
        <v>#NAME?</v>
      </c>
    </row>
    <row r="217" spans="2:6" x14ac:dyDescent="0.15">
      <c r="B217" s="387">
        <f t="shared" si="19"/>
        <v>44743</v>
      </c>
      <c r="C217" s="388">
        <f t="shared" si="16"/>
        <v>27</v>
      </c>
      <c r="D217" s="388" t="str">
        <f t="shared" si="17"/>
        <v/>
      </c>
      <c r="E217" s="389">
        <f t="shared" si="20"/>
        <v>44743</v>
      </c>
      <c r="F217" s="390" t="e">
        <f t="shared" si="18"/>
        <v>#NAME?</v>
      </c>
    </row>
    <row r="218" spans="2:6" x14ac:dyDescent="0.15">
      <c r="B218" s="387">
        <f t="shared" si="19"/>
        <v>44744</v>
      </c>
      <c r="C218" s="388">
        <f t="shared" si="16"/>
        <v>27</v>
      </c>
      <c r="D218" s="388" t="str">
        <f t="shared" si="17"/>
        <v/>
      </c>
      <c r="E218" s="389">
        <f t="shared" si="20"/>
        <v>44744</v>
      </c>
      <c r="F218" s="390" t="e">
        <f t="shared" si="18"/>
        <v>#NAME?</v>
      </c>
    </row>
    <row r="219" spans="2:6" x14ac:dyDescent="0.15">
      <c r="B219" s="387">
        <f t="shared" si="19"/>
        <v>44745</v>
      </c>
      <c r="C219" s="388">
        <f t="shared" si="16"/>
        <v>27</v>
      </c>
      <c r="D219" s="388" t="str">
        <f t="shared" si="17"/>
        <v/>
      </c>
      <c r="E219" s="389">
        <f t="shared" si="20"/>
        <v>44745</v>
      </c>
      <c r="F219" s="390" t="e">
        <f t="shared" si="18"/>
        <v>#NAME?</v>
      </c>
    </row>
    <row r="220" spans="2:6" x14ac:dyDescent="0.15">
      <c r="B220" s="387">
        <f t="shared" si="19"/>
        <v>44746</v>
      </c>
      <c r="C220" s="388">
        <f t="shared" si="16"/>
        <v>28</v>
      </c>
      <c r="D220" s="388" t="str">
        <f t="shared" si="17"/>
        <v/>
      </c>
      <c r="E220" s="389">
        <f t="shared" si="20"/>
        <v>44746</v>
      </c>
      <c r="F220" s="390" t="e">
        <f t="shared" si="18"/>
        <v>#NAME?</v>
      </c>
    </row>
    <row r="221" spans="2:6" x14ac:dyDescent="0.15">
      <c r="B221" s="387">
        <f t="shared" si="19"/>
        <v>44747</v>
      </c>
      <c r="C221" s="388">
        <f t="shared" si="16"/>
        <v>28</v>
      </c>
      <c r="D221" s="388" t="str">
        <f t="shared" si="17"/>
        <v/>
      </c>
      <c r="E221" s="389">
        <f t="shared" si="20"/>
        <v>44747</v>
      </c>
      <c r="F221" s="390" t="e">
        <f t="shared" si="18"/>
        <v>#NAME?</v>
      </c>
    </row>
    <row r="222" spans="2:6" x14ac:dyDescent="0.15">
      <c r="B222" s="387">
        <f t="shared" si="19"/>
        <v>44748</v>
      </c>
      <c r="C222" s="388">
        <f t="shared" si="16"/>
        <v>28</v>
      </c>
      <c r="D222" s="388" t="str">
        <f t="shared" si="17"/>
        <v/>
      </c>
      <c r="E222" s="389">
        <f t="shared" si="20"/>
        <v>44748</v>
      </c>
      <c r="F222" s="390" t="e">
        <f t="shared" si="18"/>
        <v>#NAME?</v>
      </c>
    </row>
    <row r="223" spans="2:6" x14ac:dyDescent="0.15">
      <c r="B223" s="387">
        <f t="shared" si="19"/>
        <v>44749</v>
      </c>
      <c r="C223" s="388">
        <f t="shared" si="16"/>
        <v>28</v>
      </c>
      <c r="D223" s="388" t="str">
        <f t="shared" si="17"/>
        <v/>
      </c>
      <c r="E223" s="389">
        <f t="shared" si="20"/>
        <v>44749</v>
      </c>
      <c r="F223" s="390" t="e">
        <f t="shared" si="18"/>
        <v>#NAME?</v>
      </c>
    </row>
    <row r="224" spans="2:6" x14ac:dyDescent="0.15">
      <c r="B224" s="387">
        <f t="shared" si="19"/>
        <v>44750</v>
      </c>
      <c r="C224" s="388">
        <f t="shared" si="16"/>
        <v>28</v>
      </c>
      <c r="D224" s="388" t="str">
        <f t="shared" si="17"/>
        <v/>
      </c>
      <c r="E224" s="389">
        <f t="shared" si="20"/>
        <v>44750</v>
      </c>
      <c r="F224" s="390" t="e">
        <f t="shared" si="18"/>
        <v>#NAME?</v>
      </c>
    </row>
    <row r="225" spans="2:6" x14ac:dyDescent="0.15">
      <c r="B225" s="387">
        <f t="shared" si="19"/>
        <v>44751</v>
      </c>
      <c r="C225" s="388">
        <f t="shared" si="16"/>
        <v>28</v>
      </c>
      <c r="D225" s="388" t="str">
        <f t="shared" si="17"/>
        <v/>
      </c>
      <c r="E225" s="389">
        <f t="shared" si="20"/>
        <v>44751</v>
      </c>
      <c r="F225" s="390" t="e">
        <f t="shared" si="18"/>
        <v>#NAME?</v>
      </c>
    </row>
    <row r="226" spans="2:6" x14ac:dyDescent="0.15">
      <c r="B226" s="387">
        <f t="shared" si="19"/>
        <v>44752</v>
      </c>
      <c r="C226" s="388">
        <f t="shared" si="16"/>
        <v>28</v>
      </c>
      <c r="D226" s="388" t="str">
        <f t="shared" si="17"/>
        <v/>
      </c>
      <c r="E226" s="389">
        <f t="shared" si="20"/>
        <v>44752</v>
      </c>
      <c r="F226" s="390" t="e">
        <f t="shared" si="18"/>
        <v>#NAME?</v>
      </c>
    </row>
    <row r="227" spans="2:6" x14ac:dyDescent="0.15">
      <c r="B227" s="387">
        <f t="shared" si="19"/>
        <v>44753</v>
      </c>
      <c r="C227" s="388">
        <f t="shared" si="16"/>
        <v>29</v>
      </c>
      <c r="D227" s="388" t="str">
        <f t="shared" si="17"/>
        <v/>
      </c>
      <c r="E227" s="389">
        <f t="shared" si="20"/>
        <v>44753</v>
      </c>
      <c r="F227" s="390" t="e">
        <f t="shared" si="18"/>
        <v>#NAME?</v>
      </c>
    </row>
    <row r="228" spans="2:6" x14ac:dyDescent="0.15">
      <c r="B228" s="387">
        <f t="shared" si="19"/>
        <v>44754</v>
      </c>
      <c r="C228" s="388">
        <f t="shared" si="16"/>
        <v>29</v>
      </c>
      <c r="D228" s="388" t="str">
        <f t="shared" si="17"/>
        <v/>
      </c>
      <c r="E228" s="389">
        <f t="shared" si="20"/>
        <v>44754</v>
      </c>
      <c r="F228" s="390" t="e">
        <f t="shared" si="18"/>
        <v>#NAME?</v>
      </c>
    </row>
    <row r="229" spans="2:6" x14ac:dyDescent="0.15">
      <c r="B229" s="387">
        <f t="shared" si="19"/>
        <v>44755</v>
      </c>
      <c r="C229" s="388">
        <f t="shared" si="16"/>
        <v>29</v>
      </c>
      <c r="D229" s="388" t="str">
        <f t="shared" si="17"/>
        <v/>
      </c>
      <c r="E229" s="389">
        <f t="shared" si="20"/>
        <v>44755</v>
      </c>
      <c r="F229" s="390" t="e">
        <f t="shared" si="18"/>
        <v>#NAME?</v>
      </c>
    </row>
    <row r="230" spans="2:6" x14ac:dyDescent="0.15">
      <c r="B230" s="387">
        <f t="shared" si="19"/>
        <v>44756</v>
      </c>
      <c r="C230" s="388">
        <f t="shared" si="16"/>
        <v>29</v>
      </c>
      <c r="D230" s="388" t="str">
        <f t="shared" si="17"/>
        <v/>
      </c>
      <c r="E230" s="389">
        <f t="shared" si="20"/>
        <v>44756</v>
      </c>
      <c r="F230" s="390" t="e">
        <f t="shared" si="18"/>
        <v>#NAME?</v>
      </c>
    </row>
    <row r="231" spans="2:6" x14ac:dyDescent="0.15">
      <c r="B231" s="387">
        <f t="shared" si="19"/>
        <v>44757</v>
      </c>
      <c r="C231" s="388">
        <f t="shared" si="16"/>
        <v>29</v>
      </c>
      <c r="D231" s="388" t="str">
        <f t="shared" si="17"/>
        <v/>
      </c>
      <c r="E231" s="389">
        <f t="shared" si="20"/>
        <v>44757</v>
      </c>
      <c r="F231" s="390" t="e">
        <f t="shared" si="18"/>
        <v>#NAME?</v>
      </c>
    </row>
    <row r="232" spans="2:6" x14ac:dyDescent="0.15">
      <c r="B232" s="387">
        <f t="shared" si="19"/>
        <v>44758</v>
      </c>
      <c r="C232" s="388">
        <f t="shared" si="16"/>
        <v>29</v>
      </c>
      <c r="D232" s="388" t="str">
        <f t="shared" si="17"/>
        <v/>
      </c>
      <c r="E232" s="389">
        <f t="shared" si="20"/>
        <v>44758</v>
      </c>
      <c r="F232" s="390" t="e">
        <f t="shared" si="18"/>
        <v>#NAME?</v>
      </c>
    </row>
    <row r="233" spans="2:6" x14ac:dyDescent="0.15">
      <c r="B233" s="387">
        <f t="shared" si="19"/>
        <v>44759</v>
      </c>
      <c r="C233" s="388">
        <f t="shared" si="16"/>
        <v>29</v>
      </c>
      <c r="D233" s="388" t="str">
        <f t="shared" si="17"/>
        <v/>
      </c>
      <c r="E233" s="389">
        <f t="shared" si="20"/>
        <v>44759</v>
      </c>
      <c r="F233" s="390" t="e">
        <f t="shared" si="18"/>
        <v>#NAME?</v>
      </c>
    </row>
    <row r="234" spans="2:6" x14ac:dyDescent="0.15">
      <c r="B234" s="387">
        <f t="shared" si="19"/>
        <v>44760</v>
      </c>
      <c r="C234" s="388">
        <f t="shared" si="16"/>
        <v>30</v>
      </c>
      <c r="D234" s="388" t="str">
        <f t="shared" si="17"/>
        <v/>
      </c>
      <c r="E234" s="389">
        <f t="shared" si="20"/>
        <v>44760</v>
      </c>
      <c r="F234" s="390" t="e">
        <f t="shared" si="18"/>
        <v>#NAME?</v>
      </c>
    </row>
    <row r="235" spans="2:6" x14ac:dyDescent="0.15">
      <c r="B235" s="387">
        <f t="shared" si="19"/>
        <v>44761</v>
      </c>
      <c r="C235" s="388">
        <f t="shared" si="16"/>
        <v>30</v>
      </c>
      <c r="D235" s="388" t="str">
        <f t="shared" si="17"/>
        <v/>
      </c>
      <c r="E235" s="389">
        <f t="shared" si="20"/>
        <v>44761</v>
      </c>
      <c r="F235" s="390" t="e">
        <f t="shared" si="18"/>
        <v>#NAME?</v>
      </c>
    </row>
    <row r="236" spans="2:6" x14ac:dyDescent="0.15">
      <c r="B236" s="387">
        <f t="shared" si="19"/>
        <v>44762</v>
      </c>
      <c r="C236" s="388">
        <f t="shared" si="16"/>
        <v>30</v>
      </c>
      <c r="D236" s="388" t="str">
        <f t="shared" si="17"/>
        <v/>
      </c>
      <c r="E236" s="389">
        <f t="shared" si="20"/>
        <v>44762</v>
      </c>
      <c r="F236" s="390" t="e">
        <f t="shared" si="18"/>
        <v>#NAME?</v>
      </c>
    </row>
    <row r="237" spans="2:6" x14ac:dyDescent="0.15">
      <c r="B237" s="387">
        <f t="shared" si="19"/>
        <v>44763</v>
      </c>
      <c r="C237" s="388">
        <f t="shared" si="16"/>
        <v>30</v>
      </c>
      <c r="D237" s="388" t="str">
        <f t="shared" si="17"/>
        <v/>
      </c>
      <c r="E237" s="389">
        <f t="shared" si="20"/>
        <v>44763</v>
      </c>
      <c r="F237" s="390" t="e">
        <f t="shared" si="18"/>
        <v>#NAME?</v>
      </c>
    </row>
    <row r="238" spans="2:6" x14ac:dyDescent="0.15">
      <c r="B238" s="387">
        <f t="shared" si="19"/>
        <v>44764</v>
      </c>
      <c r="C238" s="388">
        <f t="shared" si="16"/>
        <v>30</v>
      </c>
      <c r="D238" s="388" t="str">
        <f t="shared" si="17"/>
        <v/>
      </c>
      <c r="E238" s="389">
        <f t="shared" si="20"/>
        <v>44764</v>
      </c>
      <c r="F238" s="390" t="e">
        <f t="shared" si="18"/>
        <v>#NAME?</v>
      </c>
    </row>
    <row r="239" spans="2:6" x14ac:dyDescent="0.15">
      <c r="B239" s="387">
        <f t="shared" si="19"/>
        <v>44765</v>
      </c>
      <c r="C239" s="388">
        <f t="shared" si="16"/>
        <v>30</v>
      </c>
      <c r="D239" s="388" t="str">
        <f t="shared" si="17"/>
        <v/>
      </c>
      <c r="E239" s="389">
        <f t="shared" si="20"/>
        <v>44765</v>
      </c>
      <c r="F239" s="390" t="e">
        <f t="shared" si="18"/>
        <v>#NAME?</v>
      </c>
    </row>
    <row r="240" spans="2:6" x14ac:dyDescent="0.15">
      <c r="B240" s="387">
        <f t="shared" si="19"/>
        <v>44766</v>
      </c>
      <c r="C240" s="388">
        <f t="shared" si="16"/>
        <v>30</v>
      </c>
      <c r="D240" s="388" t="str">
        <f t="shared" si="17"/>
        <v/>
      </c>
      <c r="E240" s="389">
        <f t="shared" si="20"/>
        <v>44766</v>
      </c>
      <c r="F240" s="390" t="e">
        <f t="shared" si="18"/>
        <v>#NAME?</v>
      </c>
    </row>
    <row r="241" spans="2:6" x14ac:dyDescent="0.15">
      <c r="B241" s="387">
        <f t="shared" si="19"/>
        <v>44767</v>
      </c>
      <c r="C241" s="388">
        <f t="shared" si="16"/>
        <v>31</v>
      </c>
      <c r="D241" s="388" t="str">
        <f t="shared" si="17"/>
        <v/>
      </c>
      <c r="E241" s="389">
        <f t="shared" si="20"/>
        <v>44767</v>
      </c>
      <c r="F241" s="390" t="e">
        <f t="shared" si="18"/>
        <v>#NAME?</v>
      </c>
    </row>
    <row r="242" spans="2:6" x14ac:dyDescent="0.15">
      <c r="B242" s="387">
        <f t="shared" si="19"/>
        <v>44768</v>
      </c>
      <c r="C242" s="388">
        <f t="shared" si="16"/>
        <v>31</v>
      </c>
      <c r="D242" s="388" t="str">
        <f t="shared" si="17"/>
        <v/>
      </c>
      <c r="E242" s="389">
        <f t="shared" si="20"/>
        <v>44768</v>
      </c>
      <c r="F242" s="390" t="e">
        <f t="shared" si="18"/>
        <v>#NAME?</v>
      </c>
    </row>
    <row r="243" spans="2:6" x14ac:dyDescent="0.15">
      <c r="B243" s="387">
        <f t="shared" si="19"/>
        <v>44769</v>
      </c>
      <c r="C243" s="388">
        <f t="shared" si="16"/>
        <v>31</v>
      </c>
      <c r="D243" s="388" t="str">
        <f t="shared" si="17"/>
        <v/>
      </c>
      <c r="E243" s="389">
        <f t="shared" si="20"/>
        <v>44769</v>
      </c>
      <c r="F243" s="390" t="e">
        <f t="shared" si="18"/>
        <v>#NAME?</v>
      </c>
    </row>
    <row r="244" spans="2:6" x14ac:dyDescent="0.15">
      <c r="B244" s="387">
        <f t="shared" si="19"/>
        <v>44770</v>
      </c>
      <c r="C244" s="388">
        <f t="shared" si="16"/>
        <v>31</v>
      </c>
      <c r="D244" s="388" t="str">
        <f t="shared" si="17"/>
        <v/>
      </c>
      <c r="E244" s="389">
        <f t="shared" si="20"/>
        <v>44770</v>
      </c>
      <c r="F244" s="390" t="e">
        <f t="shared" si="18"/>
        <v>#NAME?</v>
      </c>
    </row>
    <row r="245" spans="2:6" x14ac:dyDescent="0.15">
      <c r="B245" s="387">
        <f t="shared" si="19"/>
        <v>44771</v>
      </c>
      <c r="C245" s="388">
        <f t="shared" si="16"/>
        <v>31</v>
      </c>
      <c r="D245" s="388" t="str">
        <f t="shared" si="17"/>
        <v/>
      </c>
      <c r="E245" s="389">
        <f t="shared" si="20"/>
        <v>44771</v>
      </c>
      <c r="F245" s="390" t="e">
        <f t="shared" si="18"/>
        <v>#NAME?</v>
      </c>
    </row>
    <row r="246" spans="2:6" x14ac:dyDescent="0.15">
      <c r="B246" s="387">
        <f t="shared" si="19"/>
        <v>44772</v>
      </c>
      <c r="C246" s="388">
        <f t="shared" si="16"/>
        <v>31</v>
      </c>
      <c r="D246" s="388" t="str">
        <f t="shared" si="17"/>
        <v/>
      </c>
      <c r="E246" s="389">
        <f t="shared" si="20"/>
        <v>44772</v>
      </c>
      <c r="F246" s="390" t="e">
        <f t="shared" si="18"/>
        <v>#NAME?</v>
      </c>
    </row>
    <row r="247" spans="2:6" x14ac:dyDescent="0.15">
      <c r="B247" s="387">
        <f t="shared" si="19"/>
        <v>44773</v>
      </c>
      <c r="C247" s="388">
        <f t="shared" si="16"/>
        <v>31</v>
      </c>
      <c r="D247" s="388" t="str">
        <f t="shared" si="17"/>
        <v/>
      </c>
      <c r="E247" s="389">
        <f t="shared" si="20"/>
        <v>44773</v>
      </c>
      <c r="F247" s="390" t="e">
        <f t="shared" si="18"/>
        <v>#NAME?</v>
      </c>
    </row>
    <row r="248" spans="2:6" x14ac:dyDescent="0.15">
      <c r="B248" s="387">
        <f t="shared" si="19"/>
        <v>44774</v>
      </c>
      <c r="C248" s="388">
        <f t="shared" si="16"/>
        <v>32</v>
      </c>
      <c r="D248" s="388" t="str">
        <f t="shared" si="17"/>
        <v/>
      </c>
      <c r="E248" s="389">
        <f t="shared" si="20"/>
        <v>44774</v>
      </c>
      <c r="F248" s="390" t="e">
        <f t="shared" si="18"/>
        <v>#NAME?</v>
      </c>
    </row>
    <row r="249" spans="2:6" x14ac:dyDescent="0.15">
      <c r="B249" s="387">
        <f t="shared" si="19"/>
        <v>44775</v>
      </c>
      <c r="C249" s="388">
        <f t="shared" si="16"/>
        <v>32</v>
      </c>
      <c r="D249" s="388" t="str">
        <f t="shared" si="17"/>
        <v/>
      </c>
      <c r="E249" s="389">
        <f t="shared" si="20"/>
        <v>44775</v>
      </c>
      <c r="F249" s="390" t="e">
        <f t="shared" si="18"/>
        <v>#NAME?</v>
      </c>
    </row>
    <row r="250" spans="2:6" x14ac:dyDescent="0.15">
      <c r="B250" s="387">
        <f t="shared" si="19"/>
        <v>44776</v>
      </c>
      <c r="C250" s="388">
        <f t="shared" si="16"/>
        <v>32</v>
      </c>
      <c r="D250" s="388" t="str">
        <f t="shared" si="17"/>
        <v/>
      </c>
      <c r="E250" s="389">
        <f t="shared" si="20"/>
        <v>44776</v>
      </c>
      <c r="F250" s="390" t="e">
        <f t="shared" si="18"/>
        <v>#NAME?</v>
      </c>
    </row>
    <row r="251" spans="2:6" x14ac:dyDescent="0.15">
      <c r="B251" s="387">
        <f t="shared" si="19"/>
        <v>44777</v>
      </c>
      <c r="C251" s="388">
        <f t="shared" si="16"/>
        <v>32</v>
      </c>
      <c r="D251" s="388" t="str">
        <f t="shared" si="17"/>
        <v/>
      </c>
      <c r="E251" s="389">
        <f t="shared" si="20"/>
        <v>44777</v>
      </c>
      <c r="F251" s="390" t="e">
        <f t="shared" si="18"/>
        <v>#NAME?</v>
      </c>
    </row>
    <row r="252" spans="2:6" x14ac:dyDescent="0.15">
      <c r="B252" s="387">
        <f t="shared" si="19"/>
        <v>44778</v>
      </c>
      <c r="C252" s="388">
        <f t="shared" si="16"/>
        <v>32</v>
      </c>
      <c r="D252" s="388" t="str">
        <f t="shared" si="17"/>
        <v/>
      </c>
      <c r="E252" s="389">
        <f t="shared" si="20"/>
        <v>44778</v>
      </c>
      <c r="F252" s="390" t="e">
        <f t="shared" si="18"/>
        <v>#NAME?</v>
      </c>
    </row>
    <row r="253" spans="2:6" x14ac:dyDescent="0.15">
      <c r="B253" s="387">
        <f t="shared" si="19"/>
        <v>44779</v>
      </c>
      <c r="C253" s="388">
        <f t="shared" si="16"/>
        <v>32</v>
      </c>
      <c r="D253" s="388" t="str">
        <f t="shared" si="17"/>
        <v/>
      </c>
      <c r="E253" s="389">
        <f t="shared" si="20"/>
        <v>44779</v>
      </c>
      <c r="F253" s="390" t="e">
        <f t="shared" si="18"/>
        <v>#NAME?</v>
      </c>
    </row>
    <row r="254" spans="2:6" x14ac:dyDescent="0.15">
      <c r="B254" s="387">
        <f t="shared" si="19"/>
        <v>44780</v>
      </c>
      <c r="C254" s="388">
        <f t="shared" si="16"/>
        <v>32</v>
      </c>
      <c r="D254" s="388" t="str">
        <f t="shared" si="17"/>
        <v/>
      </c>
      <c r="E254" s="389">
        <f t="shared" si="20"/>
        <v>44780</v>
      </c>
      <c r="F254" s="390" t="e">
        <f t="shared" si="18"/>
        <v>#NAME?</v>
      </c>
    </row>
    <row r="255" spans="2:6" x14ac:dyDescent="0.15">
      <c r="B255" s="387">
        <f t="shared" si="19"/>
        <v>44781</v>
      </c>
      <c r="C255" s="388">
        <f t="shared" si="16"/>
        <v>33</v>
      </c>
      <c r="D255" s="388" t="str">
        <f t="shared" si="17"/>
        <v/>
      </c>
      <c r="E255" s="389">
        <f t="shared" si="20"/>
        <v>44781</v>
      </c>
      <c r="F255" s="390" t="e">
        <f t="shared" si="18"/>
        <v>#NAME?</v>
      </c>
    </row>
    <row r="256" spans="2:6" x14ac:dyDescent="0.15">
      <c r="B256" s="387">
        <f t="shared" si="19"/>
        <v>44782</v>
      </c>
      <c r="C256" s="388">
        <f t="shared" si="16"/>
        <v>33</v>
      </c>
      <c r="D256" s="388" t="str">
        <f t="shared" si="17"/>
        <v/>
      </c>
      <c r="E256" s="389">
        <f t="shared" si="20"/>
        <v>44782</v>
      </c>
      <c r="F256" s="390" t="e">
        <f t="shared" si="18"/>
        <v>#NAME?</v>
      </c>
    </row>
    <row r="257" spans="2:6" x14ac:dyDescent="0.15">
      <c r="B257" s="387">
        <f t="shared" si="19"/>
        <v>44783</v>
      </c>
      <c r="C257" s="388">
        <f t="shared" si="16"/>
        <v>33</v>
      </c>
      <c r="D257" s="388" t="str">
        <f t="shared" si="17"/>
        <v/>
      </c>
      <c r="E257" s="389">
        <f t="shared" si="20"/>
        <v>44783</v>
      </c>
      <c r="F257" s="390" t="e">
        <f t="shared" si="18"/>
        <v>#NAME?</v>
      </c>
    </row>
    <row r="258" spans="2:6" x14ac:dyDescent="0.15">
      <c r="B258" s="387">
        <f t="shared" si="19"/>
        <v>44784</v>
      </c>
      <c r="C258" s="388">
        <f t="shared" si="16"/>
        <v>33</v>
      </c>
      <c r="D258" s="388" t="str">
        <f t="shared" si="17"/>
        <v/>
      </c>
      <c r="E258" s="389">
        <f t="shared" si="20"/>
        <v>44784</v>
      </c>
      <c r="F258" s="390" t="e">
        <f t="shared" si="18"/>
        <v>#NAME?</v>
      </c>
    </row>
    <row r="259" spans="2:6" x14ac:dyDescent="0.15">
      <c r="B259" s="387">
        <f t="shared" si="19"/>
        <v>44785</v>
      </c>
      <c r="C259" s="388">
        <f t="shared" si="16"/>
        <v>33</v>
      </c>
      <c r="D259" s="388" t="str">
        <f t="shared" si="17"/>
        <v/>
      </c>
      <c r="E259" s="389">
        <f t="shared" si="20"/>
        <v>44785</v>
      </c>
      <c r="F259" s="390" t="e">
        <f t="shared" si="18"/>
        <v>#NAME?</v>
      </c>
    </row>
    <row r="260" spans="2:6" x14ac:dyDescent="0.15">
      <c r="B260" s="387">
        <f t="shared" si="19"/>
        <v>44786</v>
      </c>
      <c r="C260" s="388">
        <f t="shared" si="16"/>
        <v>33</v>
      </c>
      <c r="D260" s="388" t="str">
        <f t="shared" si="17"/>
        <v/>
      </c>
      <c r="E260" s="389">
        <f t="shared" si="20"/>
        <v>44786</v>
      </c>
      <c r="F260" s="390" t="e">
        <f t="shared" si="18"/>
        <v>#NAME?</v>
      </c>
    </row>
    <row r="261" spans="2:6" x14ac:dyDescent="0.15">
      <c r="B261" s="387">
        <f t="shared" si="19"/>
        <v>44787</v>
      </c>
      <c r="C261" s="388">
        <f t="shared" ref="C261:C324" si="21">WEEKNUM(B261,2)</f>
        <v>33</v>
      </c>
      <c r="D261" s="388" t="str">
        <f t="shared" ref="D261:D324" si="22">IF(ISERROR(VLOOKUP(E261,jfdate,1,TRUE)),"",IF(VLOOKUP(E261,jfdate,1,TRUE)=B261,"f",""))</f>
        <v/>
      </c>
      <c r="E261" s="389">
        <f t="shared" si="20"/>
        <v>44787</v>
      </c>
      <c r="F261" s="390" t="e">
        <f t="shared" ref="F261:F324" si="23">IF(D261="f","f",VLOOKUP(WEEKDAY(E261),jourabbrege,2,FALSE))</f>
        <v>#NAME?</v>
      </c>
    </row>
    <row r="262" spans="2:6" x14ac:dyDescent="0.15">
      <c r="B262" s="387">
        <f t="shared" ref="B262:B325" si="24">+B261+1</f>
        <v>44788</v>
      </c>
      <c r="C262" s="388">
        <f t="shared" si="21"/>
        <v>34</v>
      </c>
      <c r="D262" s="388" t="str">
        <f t="shared" si="22"/>
        <v/>
      </c>
      <c r="E262" s="389">
        <f t="shared" ref="E262:E325" si="25">+E261+1</f>
        <v>44788</v>
      </c>
      <c r="F262" s="390" t="e">
        <f t="shared" si="23"/>
        <v>#NAME?</v>
      </c>
    </row>
    <row r="263" spans="2:6" x14ac:dyDescent="0.15">
      <c r="B263" s="387">
        <f t="shared" si="24"/>
        <v>44789</v>
      </c>
      <c r="C263" s="388">
        <f t="shared" si="21"/>
        <v>34</v>
      </c>
      <c r="D263" s="388" t="str">
        <f t="shared" si="22"/>
        <v/>
      </c>
      <c r="E263" s="389">
        <f t="shared" si="25"/>
        <v>44789</v>
      </c>
      <c r="F263" s="390" t="e">
        <f t="shared" si="23"/>
        <v>#NAME?</v>
      </c>
    </row>
    <row r="264" spans="2:6" x14ac:dyDescent="0.15">
      <c r="B264" s="387">
        <f t="shared" si="24"/>
        <v>44790</v>
      </c>
      <c r="C264" s="388">
        <f t="shared" si="21"/>
        <v>34</v>
      </c>
      <c r="D264" s="388" t="str">
        <f t="shared" si="22"/>
        <v/>
      </c>
      <c r="E264" s="389">
        <f t="shared" si="25"/>
        <v>44790</v>
      </c>
      <c r="F264" s="390" t="e">
        <f t="shared" si="23"/>
        <v>#NAME?</v>
      </c>
    </row>
    <row r="265" spans="2:6" x14ac:dyDescent="0.15">
      <c r="B265" s="387">
        <f t="shared" si="24"/>
        <v>44791</v>
      </c>
      <c r="C265" s="388">
        <f t="shared" si="21"/>
        <v>34</v>
      </c>
      <c r="D265" s="388" t="str">
        <f t="shared" si="22"/>
        <v/>
      </c>
      <c r="E265" s="389">
        <f t="shared" si="25"/>
        <v>44791</v>
      </c>
      <c r="F265" s="390" t="e">
        <f t="shared" si="23"/>
        <v>#NAME?</v>
      </c>
    </row>
    <row r="266" spans="2:6" x14ac:dyDescent="0.15">
      <c r="B266" s="387">
        <f t="shared" si="24"/>
        <v>44792</v>
      </c>
      <c r="C266" s="388">
        <f t="shared" si="21"/>
        <v>34</v>
      </c>
      <c r="D266" s="388" t="str">
        <f t="shared" si="22"/>
        <v/>
      </c>
      <c r="E266" s="389">
        <f t="shared" si="25"/>
        <v>44792</v>
      </c>
      <c r="F266" s="390" t="e">
        <f t="shared" si="23"/>
        <v>#NAME?</v>
      </c>
    </row>
    <row r="267" spans="2:6" x14ac:dyDescent="0.15">
      <c r="B267" s="387">
        <f t="shared" si="24"/>
        <v>44793</v>
      </c>
      <c r="C267" s="388">
        <f t="shared" si="21"/>
        <v>34</v>
      </c>
      <c r="D267" s="388" t="str">
        <f t="shared" si="22"/>
        <v/>
      </c>
      <c r="E267" s="389">
        <f t="shared" si="25"/>
        <v>44793</v>
      </c>
      <c r="F267" s="390" t="e">
        <f t="shared" si="23"/>
        <v>#NAME?</v>
      </c>
    </row>
    <row r="268" spans="2:6" x14ac:dyDescent="0.15">
      <c r="B268" s="387">
        <f t="shared" si="24"/>
        <v>44794</v>
      </c>
      <c r="C268" s="388">
        <f t="shared" si="21"/>
        <v>34</v>
      </c>
      <c r="D268" s="388" t="str">
        <f t="shared" si="22"/>
        <v/>
      </c>
      <c r="E268" s="389">
        <f t="shared" si="25"/>
        <v>44794</v>
      </c>
      <c r="F268" s="390" t="e">
        <f t="shared" si="23"/>
        <v>#NAME?</v>
      </c>
    </row>
    <row r="269" spans="2:6" x14ac:dyDescent="0.15">
      <c r="B269" s="387">
        <f t="shared" si="24"/>
        <v>44795</v>
      </c>
      <c r="C269" s="388">
        <f t="shared" si="21"/>
        <v>35</v>
      </c>
      <c r="D269" s="388" t="str">
        <f t="shared" si="22"/>
        <v/>
      </c>
      <c r="E269" s="389">
        <f t="shared" si="25"/>
        <v>44795</v>
      </c>
      <c r="F269" s="390" t="e">
        <f t="shared" si="23"/>
        <v>#NAME?</v>
      </c>
    </row>
    <row r="270" spans="2:6" x14ac:dyDescent="0.15">
      <c r="B270" s="387">
        <f t="shared" si="24"/>
        <v>44796</v>
      </c>
      <c r="C270" s="388">
        <f t="shared" si="21"/>
        <v>35</v>
      </c>
      <c r="D270" s="388" t="str">
        <f t="shared" si="22"/>
        <v/>
      </c>
      <c r="E270" s="389">
        <f t="shared" si="25"/>
        <v>44796</v>
      </c>
      <c r="F270" s="390" t="e">
        <f t="shared" si="23"/>
        <v>#NAME?</v>
      </c>
    </row>
    <row r="271" spans="2:6" x14ac:dyDescent="0.15">
      <c r="B271" s="387">
        <f t="shared" si="24"/>
        <v>44797</v>
      </c>
      <c r="C271" s="388">
        <f t="shared" si="21"/>
        <v>35</v>
      </c>
      <c r="D271" s="388" t="str">
        <f t="shared" si="22"/>
        <v/>
      </c>
      <c r="E271" s="389">
        <f t="shared" si="25"/>
        <v>44797</v>
      </c>
      <c r="F271" s="390" t="e">
        <f t="shared" si="23"/>
        <v>#NAME?</v>
      </c>
    </row>
    <row r="272" spans="2:6" x14ac:dyDescent="0.15">
      <c r="B272" s="387">
        <f t="shared" si="24"/>
        <v>44798</v>
      </c>
      <c r="C272" s="388">
        <f t="shared" si="21"/>
        <v>35</v>
      </c>
      <c r="D272" s="388" t="str">
        <f t="shared" si="22"/>
        <v/>
      </c>
      <c r="E272" s="389">
        <f t="shared" si="25"/>
        <v>44798</v>
      </c>
      <c r="F272" s="390" t="e">
        <f t="shared" si="23"/>
        <v>#NAME?</v>
      </c>
    </row>
    <row r="273" spans="2:6" x14ac:dyDescent="0.15">
      <c r="B273" s="387">
        <f t="shared" si="24"/>
        <v>44799</v>
      </c>
      <c r="C273" s="388">
        <f t="shared" si="21"/>
        <v>35</v>
      </c>
      <c r="D273" s="388" t="str">
        <f t="shared" si="22"/>
        <v/>
      </c>
      <c r="E273" s="389">
        <f t="shared" si="25"/>
        <v>44799</v>
      </c>
      <c r="F273" s="390" t="e">
        <f t="shared" si="23"/>
        <v>#NAME?</v>
      </c>
    </row>
    <row r="274" spans="2:6" x14ac:dyDescent="0.15">
      <c r="B274" s="387">
        <f t="shared" si="24"/>
        <v>44800</v>
      </c>
      <c r="C274" s="388">
        <f t="shared" si="21"/>
        <v>35</v>
      </c>
      <c r="D274" s="388" t="str">
        <f t="shared" si="22"/>
        <v/>
      </c>
      <c r="E274" s="389">
        <f t="shared" si="25"/>
        <v>44800</v>
      </c>
      <c r="F274" s="390" t="e">
        <f t="shared" si="23"/>
        <v>#NAME?</v>
      </c>
    </row>
    <row r="275" spans="2:6" x14ac:dyDescent="0.15">
      <c r="B275" s="387">
        <f t="shared" si="24"/>
        <v>44801</v>
      </c>
      <c r="C275" s="388">
        <f t="shared" si="21"/>
        <v>35</v>
      </c>
      <c r="D275" s="388" t="str">
        <f t="shared" si="22"/>
        <v/>
      </c>
      <c r="E275" s="389">
        <f t="shared" si="25"/>
        <v>44801</v>
      </c>
      <c r="F275" s="390" t="e">
        <f t="shared" si="23"/>
        <v>#NAME?</v>
      </c>
    </row>
    <row r="276" spans="2:6" x14ac:dyDescent="0.15">
      <c r="B276" s="387">
        <f t="shared" si="24"/>
        <v>44802</v>
      </c>
      <c r="C276" s="388">
        <f t="shared" si="21"/>
        <v>36</v>
      </c>
      <c r="D276" s="388" t="str">
        <f t="shared" si="22"/>
        <v/>
      </c>
      <c r="E276" s="389">
        <f t="shared" si="25"/>
        <v>44802</v>
      </c>
      <c r="F276" s="390" t="e">
        <f t="shared" si="23"/>
        <v>#NAME?</v>
      </c>
    </row>
    <row r="277" spans="2:6" x14ac:dyDescent="0.15">
      <c r="B277" s="387">
        <f t="shared" si="24"/>
        <v>44803</v>
      </c>
      <c r="C277" s="388">
        <f t="shared" si="21"/>
        <v>36</v>
      </c>
      <c r="D277" s="388" t="str">
        <f t="shared" si="22"/>
        <v/>
      </c>
      <c r="E277" s="389">
        <f t="shared" si="25"/>
        <v>44803</v>
      </c>
      <c r="F277" s="390" t="e">
        <f t="shared" si="23"/>
        <v>#NAME?</v>
      </c>
    </row>
    <row r="278" spans="2:6" x14ac:dyDescent="0.15">
      <c r="B278" s="387">
        <f t="shared" si="24"/>
        <v>44804</v>
      </c>
      <c r="C278" s="388">
        <f t="shared" si="21"/>
        <v>36</v>
      </c>
      <c r="D278" s="388" t="str">
        <f t="shared" si="22"/>
        <v/>
      </c>
      <c r="E278" s="389">
        <f t="shared" si="25"/>
        <v>44804</v>
      </c>
      <c r="F278" s="390" t="e">
        <f t="shared" si="23"/>
        <v>#NAME?</v>
      </c>
    </row>
    <row r="279" spans="2:6" x14ac:dyDescent="0.15">
      <c r="B279" s="387">
        <f t="shared" si="24"/>
        <v>44805</v>
      </c>
      <c r="C279" s="388">
        <f t="shared" si="21"/>
        <v>36</v>
      </c>
      <c r="D279" s="388" t="str">
        <f t="shared" si="22"/>
        <v/>
      </c>
      <c r="E279" s="389">
        <f t="shared" si="25"/>
        <v>44805</v>
      </c>
      <c r="F279" s="390" t="e">
        <f t="shared" si="23"/>
        <v>#NAME?</v>
      </c>
    </row>
    <row r="280" spans="2:6" x14ac:dyDescent="0.15">
      <c r="B280" s="387">
        <f t="shared" si="24"/>
        <v>44806</v>
      </c>
      <c r="C280" s="388">
        <f t="shared" si="21"/>
        <v>36</v>
      </c>
      <c r="D280" s="388" t="str">
        <f t="shared" si="22"/>
        <v/>
      </c>
      <c r="E280" s="389">
        <f t="shared" si="25"/>
        <v>44806</v>
      </c>
      <c r="F280" s="390" t="e">
        <f t="shared" si="23"/>
        <v>#NAME?</v>
      </c>
    </row>
    <row r="281" spans="2:6" x14ac:dyDescent="0.15">
      <c r="B281" s="387">
        <f t="shared" si="24"/>
        <v>44807</v>
      </c>
      <c r="C281" s="388">
        <f t="shared" si="21"/>
        <v>36</v>
      </c>
      <c r="D281" s="388" t="str">
        <f t="shared" si="22"/>
        <v/>
      </c>
      <c r="E281" s="389">
        <f t="shared" si="25"/>
        <v>44807</v>
      </c>
      <c r="F281" s="390" t="e">
        <f t="shared" si="23"/>
        <v>#NAME?</v>
      </c>
    </row>
    <row r="282" spans="2:6" x14ac:dyDescent="0.15">
      <c r="B282" s="387">
        <f t="shared" si="24"/>
        <v>44808</v>
      </c>
      <c r="C282" s="388">
        <f t="shared" si="21"/>
        <v>36</v>
      </c>
      <c r="D282" s="388" t="str">
        <f t="shared" si="22"/>
        <v/>
      </c>
      <c r="E282" s="389">
        <f t="shared" si="25"/>
        <v>44808</v>
      </c>
      <c r="F282" s="390" t="e">
        <f t="shared" si="23"/>
        <v>#NAME?</v>
      </c>
    </row>
    <row r="283" spans="2:6" x14ac:dyDescent="0.15">
      <c r="B283" s="387">
        <f t="shared" si="24"/>
        <v>44809</v>
      </c>
      <c r="C283" s="388">
        <f t="shared" si="21"/>
        <v>37</v>
      </c>
      <c r="D283" s="388" t="str">
        <f t="shared" si="22"/>
        <v/>
      </c>
      <c r="E283" s="389">
        <f t="shared" si="25"/>
        <v>44809</v>
      </c>
      <c r="F283" s="390" t="e">
        <f t="shared" si="23"/>
        <v>#NAME?</v>
      </c>
    </row>
    <row r="284" spans="2:6" x14ac:dyDescent="0.15">
      <c r="B284" s="387">
        <f t="shared" si="24"/>
        <v>44810</v>
      </c>
      <c r="C284" s="388">
        <f t="shared" si="21"/>
        <v>37</v>
      </c>
      <c r="D284" s="388" t="str">
        <f t="shared" si="22"/>
        <v/>
      </c>
      <c r="E284" s="389">
        <f t="shared" si="25"/>
        <v>44810</v>
      </c>
      <c r="F284" s="390" t="e">
        <f t="shared" si="23"/>
        <v>#NAME?</v>
      </c>
    </row>
    <row r="285" spans="2:6" x14ac:dyDescent="0.15">
      <c r="B285" s="387">
        <f t="shared" si="24"/>
        <v>44811</v>
      </c>
      <c r="C285" s="388">
        <f t="shared" si="21"/>
        <v>37</v>
      </c>
      <c r="D285" s="388" t="str">
        <f t="shared" si="22"/>
        <v/>
      </c>
      <c r="E285" s="389">
        <f t="shared" si="25"/>
        <v>44811</v>
      </c>
      <c r="F285" s="390" t="e">
        <f t="shared" si="23"/>
        <v>#NAME?</v>
      </c>
    </row>
    <row r="286" spans="2:6" x14ac:dyDescent="0.15">
      <c r="B286" s="387">
        <f t="shared" si="24"/>
        <v>44812</v>
      </c>
      <c r="C286" s="388">
        <f t="shared" si="21"/>
        <v>37</v>
      </c>
      <c r="D286" s="388" t="str">
        <f t="shared" si="22"/>
        <v/>
      </c>
      <c r="E286" s="389">
        <f t="shared" si="25"/>
        <v>44812</v>
      </c>
      <c r="F286" s="390" t="e">
        <f t="shared" si="23"/>
        <v>#NAME?</v>
      </c>
    </row>
    <row r="287" spans="2:6" x14ac:dyDescent="0.15">
      <c r="B287" s="387">
        <f t="shared" si="24"/>
        <v>44813</v>
      </c>
      <c r="C287" s="388">
        <f t="shared" si="21"/>
        <v>37</v>
      </c>
      <c r="D287" s="388" t="str">
        <f t="shared" si="22"/>
        <v/>
      </c>
      <c r="E287" s="389">
        <f t="shared" si="25"/>
        <v>44813</v>
      </c>
      <c r="F287" s="390" t="e">
        <f t="shared" si="23"/>
        <v>#NAME?</v>
      </c>
    </row>
    <row r="288" spans="2:6" x14ac:dyDescent="0.15">
      <c r="B288" s="387">
        <f t="shared" si="24"/>
        <v>44814</v>
      </c>
      <c r="C288" s="388">
        <f t="shared" si="21"/>
        <v>37</v>
      </c>
      <c r="D288" s="388" t="str">
        <f t="shared" si="22"/>
        <v/>
      </c>
      <c r="E288" s="389">
        <f t="shared" si="25"/>
        <v>44814</v>
      </c>
      <c r="F288" s="390" t="e">
        <f t="shared" si="23"/>
        <v>#NAME?</v>
      </c>
    </row>
    <row r="289" spans="2:6" x14ac:dyDescent="0.15">
      <c r="B289" s="387">
        <f t="shared" si="24"/>
        <v>44815</v>
      </c>
      <c r="C289" s="388">
        <f t="shared" si="21"/>
        <v>37</v>
      </c>
      <c r="D289" s="388" t="str">
        <f t="shared" si="22"/>
        <v/>
      </c>
      <c r="E289" s="389">
        <f t="shared" si="25"/>
        <v>44815</v>
      </c>
      <c r="F289" s="390" t="e">
        <f t="shared" si="23"/>
        <v>#NAME?</v>
      </c>
    </row>
    <row r="290" spans="2:6" x14ac:dyDescent="0.15">
      <c r="B290" s="387">
        <f t="shared" si="24"/>
        <v>44816</v>
      </c>
      <c r="C290" s="388">
        <f t="shared" si="21"/>
        <v>38</v>
      </c>
      <c r="D290" s="388" t="str">
        <f t="shared" si="22"/>
        <v/>
      </c>
      <c r="E290" s="389">
        <f t="shared" si="25"/>
        <v>44816</v>
      </c>
      <c r="F290" s="390" t="e">
        <f t="shared" si="23"/>
        <v>#NAME?</v>
      </c>
    </row>
    <row r="291" spans="2:6" x14ac:dyDescent="0.15">
      <c r="B291" s="387">
        <f t="shared" si="24"/>
        <v>44817</v>
      </c>
      <c r="C291" s="388">
        <f t="shared" si="21"/>
        <v>38</v>
      </c>
      <c r="D291" s="388" t="str">
        <f t="shared" si="22"/>
        <v/>
      </c>
      <c r="E291" s="389">
        <f t="shared" si="25"/>
        <v>44817</v>
      </c>
      <c r="F291" s="390" t="e">
        <f t="shared" si="23"/>
        <v>#NAME?</v>
      </c>
    </row>
    <row r="292" spans="2:6" x14ac:dyDescent="0.15">
      <c r="B292" s="387">
        <f t="shared" si="24"/>
        <v>44818</v>
      </c>
      <c r="C292" s="388">
        <f t="shared" si="21"/>
        <v>38</v>
      </c>
      <c r="D292" s="388" t="str">
        <f t="shared" si="22"/>
        <v/>
      </c>
      <c r="E292" s="389">
        <f t="shared" si="25"/>
        <v>44818</v>
      </c>
      <c r="F292" s="390" t="e">
        <f t="shared" si="23"/>
        <v>#NAME?</v>
      </c>
    </row>
    <row r="293" spans="2:6" x14ac:dyDescent="0.15">
      <c r="B293" s="387">
        <f t="shared" si="24"/>
        <v>44819</v>
      </c>
      <c r="C293" s="388">
        <f t="shared" si="21"/>
        <v>38</v>
      </c>
      <c r="D293" s="388" t="str">
        <f t="shared" si="22"/>
        <v/>
      </c>
      <c r="E293" s="389">
        <f t="shared" si="25"/>
        <v>44819</v>
      </c>
      <c r="F293" s="390" t="e">
        <f t="shared" si="23"/>
        <v>#NAME?</v>
      </c>
    </row>
    <row r="294" spans="2:6" x14ac:dyDescent="0.15">
      <c r="B294" s="387">
        <f t="shared" si="24"/>
        <v>44820</v>
      </c>
      <c r="C294" s="388">
        <f t="shared" si="21"/>
        <v>38</v>
      </c>
      <c r="D294" s="388" t="str">
        <f t="shared" si="22"/>
        <v/>
      </c>
      <c r="E294" s="389">
        <f t="shared" si="25"/>
        <v>44820</v>
      </c>
      <c r="F294" s="390" t="e">
        <f t="shared" si="23"/>
        <v>#NAME?</v>
      </c>
    </row>
    <row r="295" spans="2:6" x14ac:dyDescent="0.15">
      <c r="B295" s="387">
        <f t="shared" si="24"/>
        <v>44821</v>
      </c>
      <c r="C295" s="388">
        <f t="shared" si="21"/>
        <v>38</v>
      </c>
      <c r="D295" s="388" t="str">
        <f t="shared" si="22"/>
        <v/>
      </c>
      <c r="E295" s="389">
        <f t="shared" si="25"/>
        <v>44821</v>
      </c>
      <c r="F295" s="390" t="e">
        <f t="shared" si="23"/>
        <v>#NAME?</v>
      </c>
    </row>
    <row r="296" spans="2:6" x14ac:dyDescent="0.15">
      <c r="B296" s="387">
        <f t="shared" si="24"/>
        <v>44822</v>
      </c>
      <c r="C296" s="388">
        <f t="shared" si="21"/>
        <v>38</v>
      </c>
      <c r="D296" s="388" t="str">
        <f t="shared" si="22"/>
        <v/>
      </c>
      <c r="E296" s="389">
        <f t="shared" si="25"/>
        <v>44822</v>
      </c>
      <c r="F296" s="390" t="e">
        <f t="shared" si="23"/>
        <v>#NAME?</v>
      </c>
    </row>
    <row r="297" spans="2:6" x14ac:dyDescent="0.15">
      <c r="B297" s="387">
        <f t="shared" si="24"/>
        <v>44823</v>
      </c>
      <c r="C297" s="388">
        <f t="shared" si="21"/>
        <v>39</v>
      </c>
      <c r="D297" s="388" t="str">
        <f t="shared" si="22"/>
        <v/>
      </c>
      <c r="E297" s="389">
        <f t="shared" si="25"/>
        <v>44823</v>
      </c>
      <c r="F297" s="390" t="e">
        <f t="shared" si="23"/>
        <v>#NAME?</v>
      </c>
    </row>
    <row r="298" spans="2:6" x14ac:dyDescent="0.15">
      <c r="B298" s="387">
        <f t="shared" si="24"/>
        <v>44824</v>
      </c>
      <c r="C298" s="388">
        <f t="shared" si="21"/>
        <v>39</v>
      </c>
      <c r="D298" s="388" t="str">
        <f t="shared" si="22"/>
        <v/>
      </c>
      <c r="E298" s="389">
        <f t="shared" si="25"/>
        <v>44824</v>
      </c>
      <c r="F298" s="390" t="e">
        <f t="shared" si="23"/>
        <v>#NAME?</v>
      </c>
    </row>
    <row r="299" spans="2:6" x14ac:dyDescent="0.15">
      <c r="B299" s="387">
        <f t="shared" si="24"/>
        <v>44825</v>
      </c>
      <c r="C299" s="388">
        <f t="shared" si="21"/>
        <v>39</v>
      </c>
      <c r="D299" s="388" t="str">
        <f t="shared" si="22"/>
        <v/>
      </c>
      <c r="E299" s="389">
        <f t="shared" si="25"/>
        <v>44825</v>
      </c>
      <c r="F299" s="390" t="e">
        <f t="shared" si="23"/>
        <v>#NAME?</v>
      </c>
    </row>
    <row r="300" spans="2:6" x14ac:dyDescent="0.15">
      <c r="B300" s="387">
        <f t="shared" si="24"/>
        <v>44826</v>
      </c>
      <c r="C300" s="388">
        <f t="shared" si="21"/>
        <v>39</v>
      </c>
      <c r="D300" s="388" t="str">
        <f t="shared" si="22"/>
        <v/>
      </c>
      <c r="E300" s="389">
        <f t="shared" si="25"/>
        <v>44826</v>
      </c>
      <c r="F300" s="390" t="e">
        <f t="shared" si="23"/>
        <v>#NAME?</v>
      </c>
    </row>
    <row r="301" spans="2:6" x14ac:dyDescent="0.15">
      <c r="B301" s="387">
        <f t="shared" si="24"/>
        <v>44827</v>
      </c>
      <c r="C301" s="388">
        <f t="shared" si="21"/>
        <v>39</v>
      </c>
      <c r="D301" s="388" t="str">
        <f t="shared" si="22"/>
        <v/>
      </c>
      <c r="E301" s="389">
        <f t="shared" si="25"/>
        <v>44827</v>
      </c>
      <c r="F301" s="390" t="e">
        <f t="shared" si="23"/>
        <v>#NAME?</v>
      </c>
    </row>
    <row r="302" spans="2:6" x14ac:dyDescent="0.15">
      <c r="B302" s="387">
        <f t="shared" si="24"/>
        <v>44828</v>
      </c>
      <c r="C302" s="388">
        <f t="shared" si="21"/>
        <v>39</v>
      </c>
      <c r="D302" s="388" t="str">
        <f t="shared" si="22"/>
        <v/>
      </c>
      <c r="E302" s="389">
        <f t="shared" si="25"/>
        <v>44828</v>
      </c>
      <c r="F302" s="390" t="e">
        <f t="shared" si="23"/>
        <v>#NAME?</v>
      </c>
    </row>
    <row r="303" spans="2:6" x14ac:dyDescent="0.15">
      <c r="B303" s="387">
        <f t="shared" si="24"/>
        <v>44829</v>
      </c>
      <c r="C303" s="388">
        <f t="shared" si="21"/>
        <v>39</v>
      </c>
      <c r="D303" s="388" t="str">
        <f t="shared" si="22"/>
        <v/>
      </c>
      <c r="E303" s="389">
        <f t="shared" si="25"/>
        <v>44829</v>
      </c>
      <c r="F303" s="390" t="e">
        <f t="shared" si="23"/>
        <v>#NAME?</v>
      </c>
    </row>
    <row r="304" spans="2:6" x14ac:dyDescent="0.15">
      <c r="B304" s="387">
        <f t="shared" si="24"/>
        <v>44830</v>
      </c>
      <c r="C304" s="388">
        <f t="shared" si="21"/>
        <v>40</v>
      </c>
      <c r="D304" s="388" t="str">
        <f t="shared" si="22"/>
        <v/>
      </c>
      <c r="E304" s="389">
        <f t="shared" si="25"/>
        <v>44830</v>
      </c>
      <c r="F304" s="390" t="e">
        <f t="shared" si="23"/>
        <v>#NAME?</v>
      </c>
    </row>
    <row r="305" spans="2:6" x14ac:dyDescent="0.15">
      <c r="B305" s="387">
        <f t="shared" si="24"/>
        <v>44831</v>
      </c>
      <c r="C305" s="388">
        <f t="shared" si="21"/>
        <v>40</v>
      </c>
      <c r="D305" s="388" t="str">
        <f t="shared" si="22"/>
        <v/>
      </c>
      <c r="E305" s="389">
        <f t="shared" si="25"/>
        <v>44831</v>
      </c>
      <c r="F305" s="390" t="e">
        <f t="shared" si="23"/>
        <v>#NAME?</v>
      </c>
    </row>
    <row r="306" spans="2:6" x14ac:dyDescent="0.15">
      <c r="B306" s="387">
        <f t="shared" si="24"/>
        <v>44832</v>
      </c>
      <c r="C306" s="388">
        <f t="shared" si="21"/>
        <v>40</v>
      </c>
      <c r="D306" s="388" t="str">
        <f t="shared" si="22"/>
        <v/>
      </c>
      <c r="E306" s="389">
        <f t="shared" si="25"/>
        <v>44832</v>
      </c>
      <c r="F306" s="390" t="e">
        <f t="shared" si="23"/>
        <v>#NAME?</v>
      </c>
    </row>
    <row r="307" spans="2:6" x14ac:dyDescent="0.15">
      <c r="B307" s="387">
        <f t="shared" si="24"/>
        <v>44833</v>
      </c>
      <c r="C307" s="388">
        <f t="shared" si="21"/>
        <v>40</v>
      </c>
      <c r="D307" s="388" t="str">
        <f t="shared" si="22"/>
        <v/>
      </c>
      <c r="E307" s="389">
        <f t="shared" si="25"/>
        <v>44833</v>
      </c>
      <c r="F307" s="390" t="e">
        <f t="shared" si="23"/>
        <v>#NAME?</v>
      </c>
    </row>
    <row r="308" spans="2:6" x14ac:dyDescent="0.15">
      <c r="B308" s="387">
        <f t="shared" si="24"/>
        <v>44834</v>
      </c>
      <c r="C308" s="388">
        <f t="shared" si="21"/>
        <v>40</v>
      </c>
      <c r="D308" s="388" t="str">
        <f t="shared" si="22"/>
        <v/>
      </c>
      <c r="E308" s="389">
        <f t="shared" si="25"/>
        <v>44834</v>
      </c>
      <c r="F308" s="390" t="e">
        <f t="shared" si="23"/>
        <v>#NAME?</v>
      </c>
    </row>
    <row r="309" spans="2:6" x14ac:dyDescent="0.15">
      <c r="B309" s="387">
        <f t="shared" si="24"/>
        <v>44835</v>
      </c>
      <c r="C309" s="388">
        <f t="shared" si="21"/>
        <v>40</v>
      </c>
      <c r="D309" s="388" t="str">
        <f t="shared" si="22"/>
        <v/>
      </c>
      <c r="E309" s="389">
        <f t="shared" si="25"/>
        <v>44835</v>
      </c>
      <c r="F309" s="390" t="e">
        <f t="shared" si="23"/>
        <v>#NAME?</v>
      </c>
    </row>
    <row r="310" spans="2:6" x14ac:dyDescent="0.15">
      <c r="B310" s="387">
        <f t="shared" si="24"/>
        <v>44836</v>
      </c>
      <c r="C310" s="388">
        <f t="shared" si="21"/>
        <v>40</v>
      </c>
      <c r="D310" s="388" t="str">
        <f t="shared" si="22"/>
        <v/>
      </c>
      <c r="E310" s="389">
        <f t="shared" si="25"/>
        <v>44836</v>
      </c>
      <c r="F310" s="390" t="e">
        <f t="shared" si="23"/>
        <v>#NAME?</v>
      </c>
    </row>
    <row r="311" spans="2:6" x14ac:dyDescent="0.15">
      <c r="B311" s="387">
        <f t="shared" si="24"/>
        <v>44837</v>
      </c>
      <c r="C311" s="388">
        <f t="shared" si="21"/>
        <v>41</v>
      </c>
      <c r="D311" s="388" t="str">
        <f t="shared" si="22"/>
        <v/>
      </c>
      <c r="E311" s="389">
        <f t="shared" si="25"/>
        <v>44837</v>
      </c>
      <c r="F311" s="390" t="e">
        <f t="shared" si="23"/>
        <v>#NAME?</v>
      </c>
    </row>
    <row r="312" spans="2:6" x14ac:dyDescent="0.15">
      <c r="B312" s="387">
        <f t="shared" si="24"/>
        <v>44838</v>
      </c>
      <c r="C312" s="388">
        <f t="shared" si="21"/>
        <v>41</v>
      </c>
      <c r="D312" s="388" t="str">
        <f t="shared" si="22"/>
        <v/>
      </c>
      <c r="E312" s="389">
        <f t="shared" si="25"/>
        <v>44838</v>
      </c>
      <c r="F312" s="390" t="e">
        <f t="shared" si="23"/>
        <v>#NAME?</v>
      </c>
    </row>
    <row r="313" spans="2:6" x14ac:dyDescent="0.15">
      <c r="B313" s="387">
        <f t="shared" si="24"/>
        <v>44839</v>
      </c>
      <c r="C313" s="388">
        <f t="shared" si="21"/>
        <v>41</v>
      </c>
      <c r="D313" s="388" t="str">
        <f t="shared" si="22"/>
        <v/>
      </c>
      <c r="E313" s="389">
        <f t="shared" si="25"/>
        <v>44839</v>
      </c>
      <c r="F313" s="390" t="e">
        <f t="shared" si="23"/>
        <v>#NAME?</v>
      </c>
    </row>
    <row r="314" spans="2:6" x14ac:dyDescent="0.15">
      <c r="B314" s="387">
        <f t="shared" si="24"/>
        <v>44840</v>
      </c>
      <c r="C314" s="388">
        <f t="shared" si="21"/>
        <v>41</v>
      </c>
      <c r="D314" s="388" t="str">
        <f t="shared" si="22"/>
        <v/>
      </c>
      <c r="E314" s="389">
        <f t="shared" si="25"/>
        <v>44840</v>
      </c>
      <c r="F314" s="390" t="e">
        <f t="shared" si="23"/>
        <v>#NAME?</v>
      </c>
    </row>
    <row r="315" spans="2:6" x14ac:dyDescent="0.15">
      <c r="B315" s="387">
        <f t="shared" si="24"/>
        <v>44841</v>
      </c>
      <c r="C315" s="388">
        <f t="shared" si="21"/>
        <v>41</v>
      </c>
      <c r="D315" s="388" t="str">
        <f t="shared" si="22"/>
        <v/>
      </c>
      <c r="E315" s="389">
        <f t="shared" si="25"/>
        <v>44841</v>
      </c>
      <c r="F315" s="390" t="e">
        <f t="shared" si="23"/>
        <v>#NAME?</v>
      </c>
    </row>
    <row r="316" spans="2:6" x14ac:dyDescent="0.15">
      <c r="B316" s="387">
        <f t="shared" si="24"/>
        <v>44842</v>
      </c>
      <c r="C316" s="388">
        <f t="shared" si="21"/>
        <v>41</v>
      </c>
      <c r="D316" s="388" t="str">
        <f t="shared" si="22"/>
        <v/>
      </c>
      <c r="E316" s="389">
        <f t="shared" si="25"/>
        <v>44842</v>
      </c>
      <c r="F316" s="390" t="e">
        <f t="shared" si="23"/>
        <v>#NAME?</v>
      </c>
    </row>
    <row r="317" spans="2:6" x14ac:dyDescent="0.15">
      <c r="B317" s="387">
        <f t="shared" si="24"/>
        <v>44843</v>
      </c>
      <c r="C317" s="388">
        <f t="shared" si="21"/>
        <v>41</v>
      </c>
      <c r="D317" s="388" t="str">
        <f t="shared" si="22"/>
        <v/>
      </c>
      <c r="E317" s="389">
        <f t="shared" si="25"/>
        <v>44843</v>
      </c>
      <c r="F317" s="390" t="e">
        <f t="shared" si="23"/>
        <v>#NAME?</v>
      </c>
    </row>
    <row r="318" spans="2:6" x14ac:dyDescent="0.15">
      <c r="B318" s="387">
        <f t="shared" si="24"/>
        <v>44844</v>
      </c>
      <c r="C318" s="388">
        <f t="shared" si="21"/>
        <v>42</v>
      </c>
      <c r="D318" s="388" t="str">
        <f t="shared" si="22"/>
        <v/>
      </c>
      <c r="E318" s="389">
        <f t="shared" si="25"/>
        <v>44844</v>
      </c>
      <c r="F318" s="390" t="e">
        <f t="shared" si="23"/>
        <v>#NAME?</v>
      </c>
    </row>
    <row r="319" spans="2:6" x14ac:dyDescent="0.15">
      <c r="B319" s="387">
        <f t="shared" si="24"/>
        <v>44845</v>
      </c>
      <c r="C319" s="388">
        <f t="shared" si="21"/>
        <v>42</v>
      </c>
      <c r="D319" s="388" t="str">
        <f t="shared" si="22"/>
        <v/>
      </c>
      <c r="E319" s="389">
        <f t="shared" si="25"/>
        <v>44845</v>
      </c>
      <c r="F319" s="390" t="e">
        <f t="shared" si="23"/>
        <v>#NAME?</v>
      </c>
    </row>
    <row r="320" spans="2:6" x14ac:dyDescent="0.15">
      <c r="B320" s="387">
        <f t="shared" si="24"/>
        <v>44846</v>
      </c>
      <c r="C320" s="388">
        <f t="shared" si="21"/>
        <v>42</v>
      </c>
      <c r="D320" s="388" t="str">
        <f t="shared" si="22"/>
        <v/>
      </c>
      <c r="E320" s="389">
        <f t="shared" si="25"/>
        <v>44846</v>
      </c>
      <c r="F320" s="390" t="e">
        <f t="shared" si="23"/>
        <v>#NAME?</v>
      </c>
    </row>
    <row r="321" spans="2:6" x14ac:dyDescent="0.15">
      <c r="B321" s="387">
        <f t="shared" si="24"/>
        <v>44847</v>
      </c>
      <c r="C321" s="388">
        <f t="shared" si="21"/>
        <v>42</v>
      </c>
      <c r="D321" s="388" t="str">
        <f t="shared" si="22"/>
        <v/>
      </c>
      <c r="E321" s="389">
        <f t="shared" si="25"/>
        <v>44847</v>
      </c>
      <c r="F321" s="390" t="e">
        <f t="shared" si="23"/>
        <v>#NAME?</v>
      </c>
    </row>
    <row r="322" spans="2:6" x14ac:dyDescent="0.15">
      <c r="B322" s="387">
        <f t="shared" si="24"/>
        <v>44848</v>
      </c>
      <c r="C322" s="388">
        <f t="shared" si="21"/>
        <v>42</v>
      </c>
      <c r="D322" s="388" t="str">
        <f t="shared" si="22"/>
        <v/>
      </c>
      <c r="E322" s="389">
        <f t="shared" si="25"/>
        <v>44848</v>
      </c>
      <c r="F322" s="390" t="e">
        <f t="shared" si="23"/>
        <v>#NAME?</v>
      </c>
    </row>
    <row r="323" spans="2:6" x14ac:dyDescent="0.15">
      <c r="B323" s="387">
        <f t="shared" si="24"/>
        <v>44849</v>
      </c>
      <c r="C323" s="388">
        <f t="shared" si="21"/>
        <v>42</v>
      </c>
      <c r="D323" s="388" t="str">
        <f t="shared" si="22"/>
        <v/>
      </c>
      <c r="E323" s="389">
        <f t="shared" si="25"/>
        <v>44849</v>
      </c>
      <c r="F323" s="390" t="e">
        <f t="shared" si="23"/>
        <v>#NAME?</v>
      </c>
    </row>
    <row r="324" spans="2:6" x14ac:dyDescent="0.15">
      <c r="B324" s="387">
        <f t="shared" si="24"/>
        <v>44850</v>
      </c>
      <c r="C324" s="388">
        <f t="shared" si="21"/>
        <v>42</v>
      </c>
      <c r="D324" s="388" t="str">
        <f t="shared" si="22"/>
        <v/>
      </c>
      <c r="E324" s="389">
        <f t="shared" si="25"/>
        <v>44850</v>
      </c>
      <c r="F324" s="390" t="e">
        <f t="shared" si="23"/>
        <v>#NAME?</v>
      </c>
    </row>
    <row r="325" spans="2:6" x14ac:dyDescent="0.15">
      <c r="B325" s="387">
        <f t="shared" si="24"/>
        <v>44851</v>
      </c>
      <c r="C325" s="388">
        <f t="shared" ref="C325:C388" si="26">WEEKNUM(B325,2)</f>
        <v>43</v>
      </c>
      <c r="D325" s="388" t="str">
        <f t="shared" ref="D325:D388" si="27">IF(ISERROR(VLOOKUP(E325,jfdate,1,TRUE)),"",IF(VLOOKUP(E325,jfdate,1,TRUE)=B325,"f",""))</f>
        <v/>
      </c>
      <c r="E325" s="389">
        <f t="shared" si="25"/>
        <v>44851</v>
      </c>
      <c r="F325" s="390" t="e">
        <f t="shared" ref="F325:F388" si="28">IF(D325="f","f",VLOOKUP(WEEKDAY(E325),jourabbrege,2,FALSE))</f>
        <v>#NAME?</v>
      </c>
    </row>
    <row r="326" spans="2:6" x14ac:dyDescent="0.15">
      <c r="B326" s="387">
        <f t="shared" ref="B326:B389" si="29">+B325+1</f>
        <v>44852</v>
      </c>
      <c r="C326" s="388">
        <f t="shared" si="26"/>
        <v>43</v>
      </c>
      <c r="D326" s="388" t="str">
        <f t="shared" si="27"/>
        <v/>
      </c>
      <c r="E326" s="389">
        <f t="shared" ref="E326:E389" si="30">+E325+1</f>
        <v>44852</v>
      </c>
      <c r="F326" s="390" t="e">
        <f t="shared" si="28"/>
        <v>#NAME?</v>
      </c>
    </row>
    <row r="327" spans="2:6" x14ac:dyDescent="0.15">
      <c r="B327" s="387">
        <f t="shared" si="29"/>
        <v>44853</v>
      </c>
      <c r="C327" s="388">
        <f t="shared" si="26"/>
        <v>43</v>
      </c>
      <c r="D327" s="388" t="str">
        <f t="shared" si="27"/>
        <v/>
      </c>
      <c r="E327" s="389">
        <f t="shared" si="30"/>
        <v>44853</v>
      </c>
      <c r="F327" s="390" t="e">
        <f t="shared" si="28"/>
        <v>#NAME?</v>
      </c>
    </row>
    <row r="328" spans="2:6" x14ac:dyDescent="0.15">
      <c r="B328" s="387">
        <f t="shared" si="29"/>
        <v>44854</v>
      </c>
      <c r="C328" s="388">
        <f t="shared" si="26"/>
        <v>43</v>
      </c>
      <c r="D328" s="388" t="str">
        <f t="shared" si="27"/>
        <v/>
      </c>
      <c r="E328" s="389">
        <f t="shared" si="30"/>
        <v>44854</v>
      </c>
      <c r="F328" s="390" t="e">
        <f t="shared" si="28"/>
        <v>#NAME?</v>
      </c>
    </row>
    <row r="329" spans="2:6" x14ac:dyDescent="0.15">
      <c r="B329" s="387">
        <f t="shared" si="29"/>
        <v>44855</v>
      </c>
      <c r="C329" s="388">
        <f t="shared" si="26"/>
        <v>43</v>
      </c>
      <c r="D329" s="388" t="str">
        <f t="shared" si="27"/>
        <v/>
      </c>
      <c r="E329" s="389">
        <f t="shared" si="30"/>
        <v>44855</v>
      </c>
      <c r="F329" s="390" t="e">
        <f t="shared" si="28"/>
        <v>#NAME?</v>
      </c>
    </row>
    <row r="330" spans="2:6" x14ac:dyDescent="0.15">
      <c r="B330" s="387">
        <f t="shared" si="29"/>
        <v>44856</v>
      </c>
      <c r="C330" s="388">
        <f t="shared" si="26"/>
        <v>43</v>
      </c>
      <c r="D330" s="388" t="str">
        <f t="shared" si="27"/>
        <v/>
      </c>
      <c r="E330" s="389">
        <f t="shared" si="30"/>
        <v>44856</v>
      </c>
      <c r="F330" s="390" t="e">
        <f t="shared" si="28"/>
        <v>#NAME?</v>
      </c>
    </row>
    <row r="331" spans="2:6" x14ac:dyDescent="0.15">
      <c r="B331" s="387">
        <f t="shared" si="29"/>
        <v>44857</v>
      </c>
      <c r="C331" s="388">
        <f t="shared" si="26"/>
        <v>43</v>
      </c>
      <c r="D331" s="388" t="str">
        <f t="shared" si="27"/>
        <v/>
      </c>
      <c r="E331" s="389">
        <f t="shared" si="30"/>
        <v>44857</v>
      </c>
      <c r="F331" s="390" t="e">
        <f t="shared" si="28"/>
        <v>#NAME?</v>
      </c>
    </row>
    <row r="332" spans="2:6" x14ac:dyDescent="0.15">
      <c r="B332" s="387">
        <f t="shared" si="29"/>
        <v>44858</v>
      </c>
      <c r="C332" s="388">
        <f t="shared" si="26"/>
        <v>44</v>
      </c>
      <c r="D332" s="388" t="str">
        <f t="shared" si="27"/>
        <v/>
      </c>
      <c r="E332" s="389">
        <f t="shared" si="30"/>
        <v>44858</v>
      </c>
      <c r="F332" s="390" t="e">
        <f t="shared" si="28"/>
        <v>#NAME?</v>
      </c>
    </row>
    <row r="333" spans="2:6" x14ac:dyDescent="0.15">
      <c r="B333" s="387">
        <f t="shared" si="29"/>
        <v>44859</v>
      </c>
      <c r="C333" s="388">
        <f t="shared" si="26"/>
        <v>44</v>
      </c>
      <c r="D333" s="388" t="str">
        <f t="shared" si="27"/>
        <v/>
      </c>
      <c r="E333" s="389">
        <f t="shared" si="30"/>
        <v>44859</v>
      </c>
      <c r="F333" s="390" t="e">
        <f t="shared" si="28"/>
        <v>#NAME?</v>
      </c>
    </row>
    <row r="334" spans="2:6" x14ac:dyDescent="0.15">
      <c r="B334" s="387">
        <f t="shared" si="29"/>
        <v>44860</v>
      </c>
      <c r="C334" s="388">
        <f t="shared" si="26"/>
        <v>44</v>
      </c>
      <c r="D334" s="388" t="str">
        <f t="shared" si="27"/>
        <v/>
      </c>
      <c r="E334" s="389">
        <f t="shared" si="30"/>
        <v>44860</v>
      </c>
      <c r="F334" s="390" t="e">
        <f t="shared" si="28"/>
        <v>#NAME?</v>
      </c>
    </row>
    <row r="335" spans="2:6" x14ac:dyDescent="0.15">
      <c r="B335" s="387">
        <f t="shared" si="29"/>
        <v>44861</v>
      </c>
      <c r="C335" s="388">
        <f t="shared" si="26"/>
        <v>44</v>
      </c>
      <c r="D335" s="388" t="str">
        <f t="shared" si="27"/>
        <v/>
      </c>
      <c r="E335" s="389">
        <f t="shared" si="30"/>
        <v>44861</v>
      </c>
      <c r="F335" s="390" t="e">
        <f t="shared" si="28"/>
        <v>#NAME?</v>
      </c>
    </row>
    <row r="336" spans="2:6" x14ac:dyDescent="0.15">
      <c r="B336" s="387">
        <f t="shared" si="29"/>
        <v>44862</v>
      </c>
      <c r="C336" s="388">
        <f t="shared" si="26"/>
        <v>44</v>
      </c>
      <c r="D336" s="388" t="str">
        <f t="shared" si="27"/>
        <v/>
      </c>
      <c r="E336" s="389">
        <f t="shared" si="30"/>
        <v>44862</v>
      </c>
      <c r="F336" s="390" t="e">
        <f t="shared" si="28"/>
        <v>#NAME?</v>
      </c>
    </row>
    <row r="337" spans="2:6" x14ac:dyDescent="0.15">
      <c r="B337" s="387">
        <f t="shared" si="29"/>
        <v>44863</v>
      </c>
      <c r="C337" s="388">
        <f t="shared" si="26"/>
        <v>44</v>
      </c>
      <c r="D337" s="388" t="str">
        <f t="shared" si="27"/>
        <v/>
      </c>
      <c r="E337" s="389">
        <f t="shared" si="30"/>
        <v>44863</v>
      </c>
      <c r="F337" s="390" t="e">
        <f t="shared" si="28"/>
        <v>#NAME?</v>
      </c>
    </row>
    <row r="338" spans="2:6" x14ac:dyDescent="0.15">
      <c r="B338" s="387">
        <f t="shared" si="29"/>
        <v>44864</v>
      </c>
      <c r="C338" s="388">
        <f t="shared" si="26"/>
        <v>44</v>
      </c>
      <c r="D338" s="388" t="str">
        <f t="shared" si="27"/>
        <v/>
      </c>
      <c r="E338" s="389">
        <f t="shared" si="30"/>
        <v>44864</v>
      </c>
      <c r="F338" s="390" t="e">
        <f t="shared" si="28"/>
        <v>#NAME?</v>
      </c>
    </row>
    <row r="339" spans="2:6" x14ac:dyDescent="0.15">
      <c r="B339" s="387">
        <f t="shared" si="29"/>
        <v>44865</v>
      </c>
      <c r="C339" s="388">
        <f t="shared" si="26"/>
        <v>45</v>
      </c>
      <c r="D339" s="388" t="str">
        <f t="shared" si="27"/>
        <v/>
      </c>
      <c r="E339" s="389">
        <f t="shared" si="30"/>
        <v>44865</v>
      </c>
      <c r="F339" s="390" t="e">
        <f t="shared" si="28"/>
        <v>#NAME?</v>
      </c>
    </row>
    <row r="340" spans="2:6" x14ac:dyDescent="0.15">
      <c r="B340" s="387">
        <f t="shared" si="29"/>
        <v>44866</v>
      </c>
      <c r="C340" s="388">
        <f t="shared" si="26"/>
        <v>45</v>
      </c>
      <c r="D340" s="388" t="str">
        <f t="shared" si="27"/>
        <v/>
      </c>
      <c r="E340" s="389">
        <f t="shared" si="30"/>
        <v>44866</v>
      </c>
      <c r="F340" s="390" t="e">
        <f t="shared" si="28"/>
        <v>#NAME?</v>
      </c>
    </row>
    <row r="341" spans="2:6" x14ac:dyDescent="0.15">
      <c r="B341" s="387">
        <f t="shared" si="29"/>
        <v>44867</v>
      </c>
      <c r="C341" s="388">
        <f t="shared" si="26"/>
        <v>45</v>
      </c>
      <c r="D341" s="388" t="str">
        <f t="shared" si="27"/>
        <v/>
      </c>
      <c r="E341" s="389">
        <f t="shared" si="30"/>
        <v>44867</v>
      </c>
      <c r="F341" s="390" t="e">
        <f t="shared" si="28"/>
        <v>#NAME?</v>
      </c>
    </row>
    <row r="342" spans="2:6" x14ac:dyDescent="0.15">
      <c r="B342" s="387">
        <f t="shared" si="29"/>
        <v>44868</v>
      </c>
      <c r="C342" s="388">
        <f t="shared" si="26"/>
        <v>45</v>
      </c>
      <c r="D342" s="388" t="str">
        <f t="shared" si="27"/>
        <v/>
      </c>
      <c r="E342" s="389">
        <f t="shared" si="30"/>
        <v>44868</v>
      </c>
      <c r="F342" s="390" t="e">
        <f t="shared" si="28"/>
        <v>#NAME?</v>
      </c>
    </row>
    <row r="343" spans="2:6" x14ac:dyDescent="0.15">
      <c r="B343" s="387">
        <f t="shared" si="29"/>
        <v>44869</v>
      </c>
      <c r="C343" s="388">
        <f t="shared" si="26"/>
        <v>45</v>
      </c>
      <c r="D343" s="388" t="str">
        <f t="shared" si="27"/>
        <v/>
      </c>
      <c r="E343" s="389">
        <f t="shared" si="30"/>
        <v>44869</v>
      </c>
      <c r="F343" s="390" t="e">
        <f t="shared" si="28"/>
        <v>#NAME?</v>
      </c>
    </row>
    <row r="344" spans="2:6" x14ac:dyDescent="0.15">
      <c r="B344" s="387">
        <f t="shared" si="29"/>
        <v>44870</v>
      </c>
      <c r="C344" s="388">
        <f t="shared" si="26"/>
        <v>45</v>
      </c>
      <c r="D344" s="388" t="str">
        <f t="shared" si="27"/>
        <v/>
      </c>
      <c r="E344" s="389">
        <f t="shared" si="30"/>
        <v>44870</v>
      </c>
      <c r="F344" s="390" t="e">
        <f t="shared" si="28"/>
        <v>#NAME?</v>
      </c>
    </row>
    <row r="345" spans="2:6" x14ac:dyDescent="0.15">
      <c r="B345" s="387">
        <f t="shared" si="29"/>
        <v>44871</v>
      </c>
      <c r="C345" s="388">
        <f t="shared" si="26"/>
        <v>45</v>
      </c>
      <c r="D345" s="388" t="str">
        <f t="shared" si="27"/>
        <v/>
      </c>
      <c r="E345" s="389">
        <f t="shared" si="30"/>
        <v>44871</v>
      </c>
      <c r="F345" s="390" t="e">
        <f t="shared" si="28"/>
        <v>#NAME?</v>
      </c>
    </row>
    <row r="346" spans="2:6" x14ac:dyDescent="0.15">
      <c r="B346" s="387">
        <f t="shared" si="29"/>
        <v>44872</v>
      </c>
      <c r="C346" s="388">
        <f t="shared" si="26"/>
        <v>46</v>
      </c>
      <c r="D346" s="388" t="str">
        <f t="shared" si="27"/>
        <v/>
      </c>
      <c r="E346" s="389">
        <f t="shared" si="30"/>
        <v>44872</v>
      </c>
      <c r="F346" s="390" t="e">
        <f t="shared" si="28"/>
        <v>#NAME?</v>
      </c>
    </row>
    <row r="347" spans="2:6" x14ac:dyDescent="0.15">
      <c r="B347" s="387">
        <f t="shared" si="29"/>
        <v>44873</v>
      </c>
      <c r="C347" s="388">
        <f t="shared" si="26"/>
        <v>46</v>
      </c>
      <c r="D347" s="388" t="str">
        <f t="shared" si="27"/>
        <v/>
      </c>
      <c r="E347" s="389">
        <f t="shared" si="30"/>
        <v>44873</v>
      </c>
      <c r="F347" s="390" t="e">
        <f t="shared" si="28"/>
        <v>#NAME?</v>
      </c>
    </row>
    <row r="348" spans="2:6" x14ac:dyDescent="0.15">
      <c r="B348" s="387">
        <f t="shared" si="29"/>
        <v>44874</v>
      </c>
      <c r="C348" s="388">
        <f t="shared" si="26"/>
        <v>46</v>
      </c>
      <c r="D348" s="388" t="str">
        <f t="shared" si="27"/>
        <v/>
      </c>
      <c r="E348" s="389">
        <f t="shared" si="30"/>
        <v>44874</v>
      </c>
      <c r="F348" s="390" t="e">
        <f t="shared" si="28"/>
        <v>#NAME?</v>
      </c>
    </row>
    <row r="349" spans="2:6" x14ac:dyDescent="0.15">
      <c r="B349" s="387">
        <f t="shared" si="29"/>
        <v>44875</v>
      </c>
      <c r="C349" s="388">
        <f t="shared" si="26"/>
        <v>46</v>
      </c>
      <c r="D349" s="388" t="str">
        <f t="shared" si="27"/>
        <v/>
      </c>
      <c r="E349" s="389">
        <f t="shared" si="30"/>
        <v>44875</v>
      </c>
      <c r="F349" s="390" t="e">
        <f t="shared" si="28"/>
        <v>#NAME?</v>
      </c>
    </row>
    <row r="350" spans="2:6" x14ac:dyDescent="0.15">
      <c r="B350" s="387">
        <f t="shared" si="29"/>
        <v>44876</v>
      </c>
      <c r="C350" s="388">
        <f t="shared" si="26"/>
        <v>46</v>
      </c>
      <c r="D350" s="388" t="str">
        <f t="shared" si="27"/>
        <v/>
      </c>
      <c r="E350" s="389">
        <f t="shared" si="30"/>
        <v>44876</v>
      </c>
      <c r="F350" s="390" t="e">
        <f t="shared" si="28"/>
        <v>#NAME?</v>
      </c>
    </row>
    <row r="351" spans="2:6" x14ac:dyDescent="0.15">
      <c r="B351" s="387">
        <f t="shared" si="29"/>
        <v>44877</v>
      </c>
      <c r="C351" s="388">
        <f t="shared" si="26"/>
        <v>46</v>
      </c>
      <c r="D351" s="388" t="str">
        <f t="shared" si="27"/>
        <v/>
      </c>
      <c r="E351" s="389">
        <f t="shared" si="30"/>
        <v>44877</v>
      </c>
      <c r="F351" s="390" t="e">
        <f t="shared" si="28"/>
        <v>#NAME?</v>
      </c>
    </row>
    <row r="352" spans="2:6" x14ac:dyDescent="0.15">
      <c r="B352" s="387">
        <f t="shared" si="29"/>
        <v>44878</v>
      </c>
      <c r="C352" s="388">
        <f t="shared" si="26"/>
        <v>46</v>
      </c>
      <c r="D352" s="388" t="str">
        <f t="shared" si="27"/>
        <v/>
      </c>
      <c r="E352" s="389">
        <f t="shared" si="30"/>
        <v>44878</v>
      </c>
      <c r="F352" s="390" t="e">
        <f t="shared" si="28"/>
        <v>#NAME?</v>
      </c>
    </row>
    <row r="353" spans="2:6" x14ac:dyDescent="0.15">
      <c r="B353" s="387">
        <f t="shared" si="29"/>
        <v>44879</v>
      </c>
      <c r="C353" s="388">
        <f t="shared" si="26"/>
        <v>47</v>
      </c>
      <c r="D353" s="388" t="str">
        <f t="shared" si="27"/>
        <v/>
      </c>
      <c r="E353" s="389">
        <f t="shared" si="30"/>
        <v>44879</v>
      </c>
      <c r="F353" s="390" t="e">
        <f t="shared" si="28"/>
        <v>#NAME?</v>
      </c>
    </row>
    <row r="354" spans="2:6" x14ac:dyDescent="0.15">
      <c r="B354" s="387">
        <f t="shared" si="29"/>
        <v>44880</v>
      </c>
      <c r="C354" s="388">
        <f t="shared" si="26"/>
        <v>47</v>
      </c>
      <c r="D354" s="388" t="str">
        <f t="shared" si="27"/>
        <v/>
      </c>
      <c r="E354" s="389">
        <f t="shared" si="30"/>
        <v>44880</v>
      </c>
      <c r="F354" s="390" t="e">
        <f t="shared" si="28"/>
        <v>#NAME?</v>
      </c>
    </row>
    <row r="355" spans="2:6" x14ac:dyDescent="0.15">
      <c r="B355" s="387">
        <f t="shared" si="29"/>
        <v>44881</v>
      </c>
      <c r="C355" s="388">
        <f t="shared" si="26"/>
        <v>47</v>
      </c>
      <c r="D355" s="388" t="str">
        <f t="shared" si="27"/>
        <v/>
      </c>
      <c r="E355" s="389">
        <f t="shared" si="30"/>
        <v>44881</v>
      </c>
      <c r="F355" s="390" t="e">
        <f t="shared" si="28"/>
        <v>#NAME?</v>
      </c>
    </row>
    <row r="356" spans="2:6" x14ac:dyDescent="0.15">
      <c r="B356" s="387">
        <f t="shared" si="29"/>
        <v>44882</v>
      </c>
      <c r="C356" s="388">
        <f t="shared" si="26"/>
        <v>47</v>
      </c>
      <c r="D356" s="388" t="str">
        <f t="shared" si="27"/>
        <v/>
      </c>
      <c r="E356" s="389">
        <f t="shared" si="30"/>
        <v>44882</v>
      </c>
      <c r="F356" s="390" t="e">
        <f t="shared" si="28"/>
        <v>#NAME?</v>
      </c>
    </row>
    <row r="357" spans="2:6" x14ac:dyDescent="0.15">
      <c r="B357" s="387">
        <f t="shared" si="29"/>
        <v>44883</v>
      </c>
      <c r="C357" s="388">
        <f t="shared" si="26"/>
        <v>47</v>
      </c>
      <c r="D357" s="388" t="str">
        <f t="shared" si="27"/>
        <v/>
      </c>
      <c r="E357" s="389">
        <f t="shared" si="30"/>
        <v>44883</v>
      </c>
      <c r="F357" s="390" t="e">
        <f t="shared" si="28"/>
        <v>#NAME?</v>
      </c>
    </row>
    <row r="358" spans="2:6" x14ac:dyDescent="0.15">
      <c r="B358" s="387">
        <f t="shared" si="29"/>
        <v>44884</v>
      </c>
      <c r="C358" s="388">
        <f t="shared" si="26"/>
        <v>47</v>
      </c>
      <c r="D358" s="388" t="str">
        <f t="shared" si="27"/>
        <v/>
      </c>
      <c r="E358" s="389">
        <f t="shared" si="30"/>
        <v>44884</v>
      </c>
      <c r="F358" s="390" t="e">
        <f t="shared" si="28"/>
        <v>#NAME?</v>
      </c>
    </row>
    <row r="359" spans="2:6" x14ac:dyDescent="0.15">
      <c r="B359" s="387">
        <f t="shared" si="29"/>
        <v>44885</v>
      </c>
      <c r="C359" s="388">
        <f t="shared" si="26"/>
        <v>47</v>
      </c>
      <c r="D359" s="388" t="str">
        <f t="shared" si="27"/>
        <v/>
      </c>
      <c r="E359" s="389">
        <f t="shared" si="30"/>
        <v>44885</v>
      </c>
      <c r="F359" s="390" t="e">
        <f t="shared" si="28"/>
        <v>#NAME?</v>
      </c>
    </row>
    <row r="360" spans="2:6" x14ac:dyDescent="0.15">
      <c r="B360" s="387">
        <f t="shared" si="29"/>
        <v>44886</v>
      </c>
      <c r="C360" s="388">
        <f t="shared" si="26"/>
        <v>48</v>
      </c>
      <c r="D360" s="388" t="str">
        <f t="shared" si="27"/>
        <v/>
      </c>
      <c r="E360" s="389">
        <f t="shared" si="30"/>
        <v>44886</v>
      </c>
      <c r="F360" s="390" t="e">
        <f t="shared" si="28"/>
        <v>#NAME?</v>
      </c>
    </row>
    <row r="361" spans="2:6" x14ac:dyDescent="0.15">
      <c r="B361" s="387">
        <f t="shared" si="29"/>
        <v>44887</v>
      </c>
      <c r="C361" s="388">
        <f t="shared" si="26"/>
        <v>48</v>
      </c>
      <c r="D361" s="388" t="str">
        <f t="shared" si="27"/>
        <v/>
      </c>
      <c r="E361" s="389">
        <f t="shared" si="30"/>
        <v>44887</v>
      </c>
      <c r="F361" s="390" t="e">
        <f t="shared" si="28"/>
        <v>#NAME?</v>
      </c>
    </row>
    <row r="362" spans="2:6" x14ac:dyDescent="0.15">
      <c r="B362" s="387">
        <f t="shared" si="29"/>
        <v>44888</v>
      </c>
      <c r="C362" s="388">
        <f t="shared" si="26"/>
        <v>48</v>
      </c>
      <c r="D362" s="388" t="str">
        <f t="shared" si="27"/>
        <v/>
      </c>
      <c r="E362" s="389">
        <f t="shared" si="30"/>
        <v>44888</v>
      </c>
      <c r="F362" s="390" t="e">
        <f t="shared" si="28"/>
        <v>#NAME?</v>
      </c>
    </row>
    <row r="363" spans="2:6" x14ac:dyDescent="0.15">
      <c r="B363" s="387">
        <f t="shared" si="29"/>
        <v>44889</v>
      </c>
      <c r="C363" s="388">
        <f t="shared" si="26"/>
        <v>48</v>
      </c>
      <c r="D363" s="388" t="str">
        <f t="shared" si="27"/>
        <v/>
      </c>
      <c r="E363" s="389">
        <f t="shared" si="30"/>
        <v>44889</v>
      </c>
      <c r="F363" s="390" t="e">
        <f t="shared" si="28"/>
        <v>#NAME?</v>
      </c>
    </row>
    <row r="364" spans="2:6" x14ac:dyDescent="0.15">
      <c r="B364" s="387">
        <f t="shared" si="29"/>
        <v>44890</v>
      </c>
      <c r="C364" s="388">
        <f t="shared" si="26"/>
        <v>48</v>
      </c>
      <c r="D364" s="388" t="str">
        <f t="shared" si="27"/>
        <v/>
      </c>
      <c r="E364" s="389">
        <f t="shared" si="30"/>
        <v>44890</v>
      </c>
      <c r="F364" s="390" t="e">
        <f t="shared" si="28"/>
        <v>#NAME?</v>
      </c>
    </row>
    <row r="365" spans="2:6" x14ac:dyDescent="0.15">
      <c r="B365" s="387">
        <f t="shared" si="29"/>
        <v>44891</v>
      </c>
      <c r="C365" s="388">
        <f t="shared" si="26"/>
        <v>48</v>
      </c>
      <c r="D365" s="388" t="str">
        <f t="shared" si="27"/>
        <v/>
      </c>
      <c r="E365" s="389">
        <f t="shared" si="30"/>
        <v>44891</v>
      </c>
      <c r="F365" s="390" t="e">
        <f t="shared" si="28"/>
        <v>#NAME?</v>
      </c>
    </row>
    <row r="366" spans="2:6" x14ac:dyDescent="0.15">
      <c r="B366" s="387">
        <f t="shared" si="29"/>
        <v>44892</v>
      </c>
      <c r="C366" s="388">
        <f t="shared" si="26"/>
        <v>48</v>
      </c>
      <c r="D366" s="388" t="str">
        <f t="shared" si="27"/>
        <v/>
      </c>
      <c r="E366" s="389">
        <f t="shared" si="30"/>
        <v>44892</v>
      </c>
      <c r="F366" s="390" t="e">
        <f t="shared" si="28"/>
        <v>#NAME?</v>
      </c>
    </row>
    <row r="367" spans="2:6" x14ac:dyDescent="0.15">
      <c r="B367" s="387">
        <f t="shared" si="29"/>
        <v>44893</v>
      </c>
      <c r="C367" s="388">
        <f t="shared" si="26"/>
        <v>49</v>
      </c>
      <c r="D367" s="388" t="str">
        <f t="shared" si="27"/>
        <v/>
      </c>
      <c r="E367" s="389">
        <f t="shared" si="30"/>
        <v>44893</v>
      </c>
      <c r="F367" s="390" t="e">
        <f t="shared" si="28"/>
        <v>#NAME?</v>
      </c>
    </row>
    <row r="368" spans="2:6" x14ac:dyDescent="0.15">
      <c r="B368" s="387">
        <f t="shared" si="29"/>
        <v>44894</v>
      </c>
      <c r="C368" s="388">
        <f t="shared" si="26"/>
        <v>49</v>
      </c>
      <c r="D368" s="388" t="str">
        <f t="shared" si="27"/>
        <v/>
      </c>
      <c r="E368" s="389">
        <f t="shared" si="30"/>
        <v>44894</v>
      </c>
      <c r="F368" s="390" t="e">
        <f t="shared" si="28"/>
        <v>#NAME?</v>
      </c>
    </row>
    <row r="369" spans="2:6" x14ac:dyDescent="0.15">
      <c r="B369" s="387">
        <f t="shared" si="29"/>
        <v>44895</v>
      </c>
      <c r="C369" s="388">
        <f t="shared" si="26"/>
        <v>49</v>
      </c>
      <c r="D369" s="388" t="str">
        <f t="shared" si="27"/>
        <v/>
      </c>
      <c r="E369" s="389">
        <f t="shared" si="30"/>
        <v>44895</v>
      </c>
      <c r="F369" s="390" t="e">
        <f t="shared" si="28"/>
        <v>#NAME?</v>
      </c>
    </row>
    <row r="370" spans="2:6" x14ac:dyDescent="0.15">
      <c r="B370" s="387">
        <f t="shared" si="29"/>
        <v>44896</v>
      </c>
      <c r="C370" s="388">
        <f t="shared" si="26"/>
        <v>49</v>
      </c>
      <c r="D370" s="388" t="str">
        <f t="shared" si="27"/>
        <v/>
      </c>
      <c r="E370" s="389">
        <f t="shared" si="30"/>
        <v>44896</v>
      </c>
      <c r="F370" s="390" t="e">
        <f t="shared" si="28"/>
        <v>#NAME?</v>
      </c>
    </row>
    <row r="371" spans="2:6" x14ac:dyDescent="0.15">
      <c r="B371" s="387">
        <f t="shared" si="29"/>
        <v>44897</v>
      </c>
      <c r="C371" s="388">
        <f t="shared" si="26"/>
        <v>49</v>
      </c>
      <c r="D371" s="388" t="str">
        <f t="shared" si="27"/>
        <v/>
      </c>
      <c r="E371" s="389">
        <f t="shared" si="30"/>
        <v>44897</v>
      </c>
      <c r="F371" s="390" t="e">
        <f t="shared" si="28"/>
        <v>#NAME?</v>
      </c>
    </row>
    <row r="372" spans="2:6" x14ac:dyDescent="0.15">
      <c r="B372" s="387">
        <f t="shared" si="29"/>
        <v>44898</v>
      </c>
      <c r="C372" s="388">
        <f t="shared" si="26"/>
        <v>49</v>
      </c>
      <c r="D372" s="388" t="str">
        <f t="shared" si="27"/>
        <v/>
      </c>
      <c r="E372" s="389">
        <f t="shared" si="30"/>
        <v>44898</v>
      </c>
      <c r="F372" s="390" t="e">
        <f t="shared" si="28"/>
        <v>#NAME?</v>
      </c>
    </row>
    <row r="373" spans="2:6" x14ac:dyDescent="0.15">
      <c r="B373" s="387">
        <f t="shared" si="29"/>
        <v>44899</v>
      </c>
      <c r="C373" s="388">
        <f t="shared" si="26"/>
        <v>49</v>
      </c>
      <c r="D373" s="388" t="str">
        <f t="shared" si="27"/>
        <v/>
      </c>
      <c r="E373" s="389">
        <f t="shared" si="30"/>
        <v>44899</v>
      </c>
      <c r="F373" s="390" t="e">
        <f t="shared" si="28"/>
        <v>#NAME?</v>
      </c>
    </row>
    <row r="374" spans="2:6" x14ac:dyDescent="0.15">
      <c r="B374" s="387">
        <f t="shared" si="29"/>
        <v>44900</v>
      </c>
      <c r="C374" s="388">
        <f t="shared" si="26"/>
        <v>50</v>
      </c>
      <c r="D374" s="388" t="str">
        <f t="shared" si="27"/>
        <v/>
      </c>
      <c r="E374" s="389">
        <f t="shared" si="30"/>
        <v>44900</v>
      </c>
      <c r="F374" s="390" t="e">
        <f t="shared" si="28"/>
        <v>#NAME?</v>
      </c>
    </row>
    <row r="375" spans="2:6" x14ac:dyDescent="0.15">
      <c r="B375" s="387">
        <f t="shared" si="29"/>
        <v>44901</v>
      </c>
      <c r="C375" s="388">
        <f t="shared" si="26"/>
        <v>50</v>
      </c>
      <c r="D375" s="388" t="str">
        <f t="shared" si="27"/>
        <v/>
      </c>
      <c r="E375" s="389">
        <f t="shared" si="30"/>
        <v>44901</v>
      </c>
      <c r="F375" s="390" t="e">
        <f t="shared" si="28"/>
        <v>#NAME?</v>
      </c>
    </row>
    <row r="376" spans="2:6" x14ac:dyDescent="0.15">
      <c r="B376" s="387">
        <f t="shared" si="29"/>
        <v>44902</v>
      </c>
      <c r="C376" s="388">
        <f t="shared" si="26"/>
        <v>50</v>
      </c>
      <c r="D376" s="388" t="str">
        <f t="shared" si="27"/>
        <v/>
      </c>
      <c r="E376" s="389">
        <f t="shared" si="30"/>
        <v>44902</v>
      </c>
      <c r="F376" s="390" t="e">
        <f t="shared" si="28"/>
        <v>#NAME?</v>
      </c>
    </row>
    <row r="377" spans="2:6" x14ac:dyDescent="0.15">
      <c r="B377" s="387">
        <f t="shared" si="29"/>
        <v>44903</v>
      </c>
      <c r="C377" s="388">
        <f t="shared" si="26"/>
        <v>50</v>
      </c>
      <c r="D377" s="388" t="str">
        <f t="shared" si="27"/>
        <v/>
      </c>
      <c r="E377" s="389">
        <f t="shared" si="30"/>
        <v>44903</v>
      </c>
      <c r="F377" s="390" t="e">
        <f t="shared" si="28"/>
        <v>#NAME?</v>
      </c>
    </row>
    <row r="378" spans="2:6" x14ac:dyDescent="0.15">
      <c r="B378" s="387">
        <f t="shared" si="29"/>
        <v>44904</v>
      </c>
      <c r="C378" s="388">
        <f t="shared" si="26"/>
        <v>50</v>
      </c>
      <c r="D378" s="388" t="str">
        <f t="shared" si="27"/>
        <v/>
      </c>
      <c r="E378" s="389">
        <f t="shared" si="30"/>
        <v>44904</v>
      </c>
      <c r="F378" s="390" t="e">
        <f t="shared" si="28"/>
        <v>#NAME?</v>
      </c>
    </row>
    <row r="379" spans="2:6" x14ac:dyDescent="0.15">
      <c r="B379" s="387">
        <f t="shared" si="29"/>
        <v>44905</v>
      </c>
      <c r="C379" s="388">
        <f t="shared" si="26"/>
        <v>50</v>
      </c>
      <c r="D379" s="388" t="str">
        <f t="shared" si="27"/>
        <v/>
      </c>
      <c r="E379" s="389">
        <f t="shared" si="30"/>
        <v>44905</v>
      </c>
      <c r="F379" s="390" t="e">
        <f t="shared" si="28"/>
        <v>#NAME?</v>
      </c>
    </row>
    <row r="380" spans="2:6" x14ac:dyDescent="0.15">
      <c r="B380" s="387">
        <f t="shared" si="29"/>
        <v>44906</v>
      </c>
      <c r="C380" s="388">
        <f t="shared" si="26"/>
        <v>50</v>
      </c>
      <c r="D380" s="388" t="str">
        <f t="shared" si="27"/>
        <v/>
      </c>
      <c r="E380" s="389">
        <f t="shared" si="30"/>
        <v>44906</v>
      </c>
      <c r="F380" s="390" t="e">
        <f t="shared" si="28"/>
        <v>#NAME?</v>
      </c>
    </row>
    <row r="381" spans="2:6" x14ac:dyDescent="0.15">
      <c r="B381" s="387">
        <f t="shared" si="29"/>
        <v>44907</v>
      </c>
      <c r="C381" s="388">
        <f t="shared" si="26"/>
        <v>51</v>
      </c>
      <c r="D381" s="388" t="str">
        <f t="shared" si="27"/>
        <v/>
      </c>
      <c r="E381" s="389">
        <f t="shared" si="30"/>
        <v>44907</v>
      </c>
      <c r="F381" s="390" t="e">
        <f t="shared" si="28"/>
        <v>#NAME?</v>
      </c>
    </row>
    <row r="382" spans="2:6" x14ac:dyDescent="0.15">
      <c r="B382" s="387">
        <f t="shared" si="29"/>
        <v>44908</v>
      </c>
      <c r="C382" s="388">
        <f t="shared" si="26"/>
        <v>51</v>
      </c>
      <c r="D382" s="388" t="str">
        <f t="shared" si="27"/>
        <v/>
      </c>
      <c r="E382" s="389">
        <f t="shared" si="30"/>
        <v>44908</v>
      </c>
      <c r="F382" s="390" t="e">
        <f t="shared" si="28"/>
        <v>#NAME?</v>
      </c>
    </row>
    <row r="383" spans="2:6" x14ac:dyDescent="0.15">
      <c r="B383" s="387">
        <f t="shared" si="29"/>
        <v>44909</v>
      </c>
      <c r="C383" s="388">
        <f t="shared" si="26"/>
        <v>51</v>
      </c>
      <c r="D383" s="388" t="str">
        <f t="shared" si="27"/>
        <v/>
      </c>
      <c r="E383" s="389">
        <f t="shared" si="30"/>
        <v>44909</v>
      </c>
      <c r="F383" s="390" t="e">
        <f t="shared" si="28"/>
        <v>#NAME?</v>
      </c>
    </row>
    <row r="384" spans="2:6" x14ac:dyDescent="0.15">
      <c r="B384" s="387">
        <f t="shared" si="29"/>
        <v>44910</v>
      </c>
      <c r="C384" s="388">
        <f t="shared" si="26"/>
        <v>51</v>
      </c>
      <c r="D384" s="388" t="str">
        <f t="shared" si="27"/>
        <v/>
      </c>
      <c r="E384" s="389">
        <f t="shared" si="30"/>
        <v>44910</v>
      </c>
      <c r="F384" s="390" t="e">
        <f t="shared" si="28"/>
        <v>#NAME?</v>
      </c>
    </row>
    <row r="385" spans="2:6" x14ac:dyDescent="0.15">
      <c r="B385" s="387">
        <f t="shared" si="29"/>
        <v>44911</v>
      </c>
      <c r="C385" s="388">
        <f t="shared" si="26"/>
        <v>51</v>
      </c>
      <c r="D385" s="388" t="str">
        <f t="shared" si="27"/>
        <v/>
      </c>
      <c r="E385" s="389">
        <f t="shared" si="30"/>
        <v>44911</v>
      </c>
      <c r="F385" s="390" t="e">
        <f t="shared" si="28"/>
        <v>#NAME?</v>
      </c>
    </row>
    <row r="386" spans="2:6" x14ac:dyDescent="0.15">
      <c r="B386" s="387">
        <f t="shared" si="29"/>
        <v>44912</v>
      </c>
      <c r="C386" s="388">
        <f t="shared" si="26"/>
        <v>51</v>
      </c>
      <c r="D386" s="388" t="str">
        <f t="shared" si="27"/>
        <v/>
      </c>
      <c r="E386" s="389">
        <f t="shared" si="30"/>
        <v>44912</v>
      </c>
      <c r="F386" s="390" t="e">
        <f t="shared" si="28"/>
        <v>#NAME?</v>
      </c>
    </row>
    <row r="387" spans="2:6" x14ac:dyDescent="0.15">
      <c r="B387" s="387">
        <f t="shared" si="29"/>
        <v>44913</v>
      </c>
      <c r="C387" s="388">
        <f t="shared" si="26"/>
        <v>51</v>
      </c>
      <c r="D387" s="388" t="str">
        <f t="shared" si="27"/>
        <v/>
      </c>
      <c r="E387" s="389">
        <f t="shared" si="30"/>
        <v>44913</v>
      </c>
      <c r="F387" s="390" t="e">
        <f t="shared" si="28"/>
        <v>#NAME?</v>
      </c>
    </row>
    <row r="388" spans="2:6" x14ac:dyDescent="0.15">
      <c r="B388" s="387">
        <f t="shared" si="29"/>
        <v>44914</v>
      </c>
      <c r="C388" s="388">
        <f t="shared" si="26"/>
        <v>52</v>
      </c>
      <c r="D388" s="388" t="str">
        <f t="shared" si="27"/>
        <v/>
      </c>
      <c r="E388" s="389">
        <f t="shared" si="30"/>
        <v>44914</v>
      </c>
      <c r="F388" s="390" t="e">
        <f t="shared" si="28"/>
        <v>#NAME?</v>
      </c>
    </row>
    <row r="389" spans="2:6" x14ac:dyDescent="0.15">
      <c r="B389" s="387">
        <f t="shared" si="29"/>
        <v>44915</v>
      </c>
      <c r="C389" s="388">
        <f t="shared" ref="C389:C452" si="31">WEEKNUM(B389,2)</f>
        <v>52</v>
      </c>
      <c r="D389" s="388" t="str">
        <f t="shared" ref="D389:D452" si="32">IF(ISERROR(VLOOKUP(E389,jfdate,1,TRUE)),"",IF(VLOOKUP(E389,jfdate,1,TRUE)=B389,"f",""))</f>
        <v/>
      </c>
      <c r="E389" s="389">
        <f t="shared" si="30"/>
        <v>44915</v>
      </c>
      <c r="F389" s="390" t="e">
        <f t="shared" ref="F389:F452" si="33">IF(D389="f","f",VLOOKUP(WEEKDAY(E389),jourabbrege,2,FALSE))</f>
        <v>#NAME?</v>
      </c>
    </row>
    <row r="390" spans="2:6" x14ac:dyDescent="0.15">
      <c r="B390" s="387">
        <f t="shared" ref="B390:B453" si="34">+B389+1</f>
        <v>44916</v>
      </c>
      <c r="C390" s="388">
        <f t="shared" si="31"/>
        <v>52</v>
      </c>
      <c r="D390" s="388" t="str">
        <f t="shared" si="32"/>
        <v/>
      </c>
      <c r="E390" s="389">
        <f t="shared" ref="E390:E453" si="35">+E389+1</f>
        <v>44916</v>
      </c>
      <c r="F390" s="390" t="e">
        <f t="shared" si="33"/>
        <v>#NAME?</v>
      </c>
    </row>
    <row r="391" spans="2:6" x14ac:dyDescent="0.15">
      <c r="B391" s="387">
        <f t="shared" si="34"/>
        <v>44917</v>
      </c>
      <c r="C391" s="388">
        <f t="shared" si="31"/>
        <v>52</v>
      </c>
      <c r="D391" s="388" t="str">
        <f t="shared" si="32"/>
        <v/>
      </c>
      <c r="E391" s="389">
        <f t="shared" si="35"/>
        <v>44917</v>
      </c>
      <c r="F391" s="390" t="e">
        <f t="shared" si="33"/>
        <v>#NAME?</v>
      </c>
    </row>
    <row r="392" spans="2:6" x14ac:dyDescent="0.15">
      <c r="B392" s="387">
        <f t="shared" si="34"/>
        <v>44918</v>
      </c>
      <c r="C392" s="388">
        <f t="shared" si="31"/>
        <v>52</v>
      </c>
      <c r="D392" s="388" t="str">
        <f t="shared" si="32"/>
        <v/>
      </c>
      <c r="E392" s="389">
        <f t="shared" si="35"/>
        <v>44918</v>
      </c>
      <c r="F392" s="390" t="e">
        <f t="shared" si="33"/>
        <v>#NAME?</v>
      </c>
    </row>
    <row r="393" spans="2:6" x14ac:dyDescent="0.15">
      <c r="B393" s="387">
        <f t="shared" si="34"/>
        <v>44919</v>
      </c>
      <c r="C393" s="388">
        <f t="shared" si="31"/>
        <v>52</v>
      </c>
      <c r="D393" s="388" t="str">
        <f t="shared" si="32"/>
        <v/>
      </c>
      <c r="E393" s="389">
        <f t="shared" si="35"/>
        <v>44919</v>
      </c>
      <c r="F393" s="390" t="e">
        <f t="shared" si="33"/>
        <v>#NAME?</v>
      </c>
    </row>
    <row r="394" spans="2:6" x14ac:dyDescent="0.15">
      <c r="B394" s="387">
        <f t="shared" si="34"/>
        <v>44920</v>
      </c>
      <c r="C394" s="388">
        <f t="shared" si="31"/>
        <v>52</v>
      </c>
      <c r="D394" s="388" t="str">
        <f t="shared" si="32"/>
        <v/>
      </c>
      <c r="E394" s="389">
        <f t="shared" si="35"/>
        <v>44920</v>
      </c>
      <c r="F394" s="390" t="e">
        <f t="shared" si="33"/>
        <v>#NAME?</v>
      </c>
    </row>
    <row r="395" spans="2:6" x14ac:dyDescent="0.15">
      <c r="B395" s="387">
        <f t="shared" si="34"/>
        <v>44921</v>
      </c>
      <c r="C395" s="388">
        <f t="shared" si="31"/>
        <v>53</v>
      </c>
      <c r="D395" s="388" t="str">
        <f t="shared" si="32"/>
        <v/>
      </c>
      <c r="E395" s="389">
        <f t="shared" si="35"/>
        <v>44921</v>
      </c>
      <c r="F395" s="390" t="e">
        <f t="shared" si="33"/>
        <v>#NAME?</v>
      </c>
    </row>
    <row r="396" spans="2:6" x14ac:dyDescent="0.15">
      <c r="B396" s="387">
        <f t="shared" si="34"/>
        <v>44922</v>
      </c>
      <c r="C396" s="388">
        <f t="shared" si="31"/>
        <v>53</v>
      </c>
      <c r="D396" s="388" t="str">
        <f t="shared" si="32"/>
        <v/>
      </c>
      <c r="E396" s="389">
        <f t="shared" si="35"/>
        <v>44922</v>
      </c>
      <c r="F396" s="390" t="e">
        <f t="shared" si="33"/>
        <v>#NAME?</v>
      </c>
    </row>
    <row r="397" spans="2:6" x14ac:dyDescent="0.15">
      <c r="B397" s="387">
        <f t="shared" si="34"/>
        <v>44923</v>
      </c>
      <c r="C397" s="388">
        <f t="shared" si="31"/>
        <v>53</v>
      </c>
      <c r="D397" s="388" t="str">
        <f t="shared" si="32"/>
        <v/>
      </c>
      <c r="E397" s="389">
        <f t="shared" si="35"/>
        <v>44923</v>
      </c>
      <c r="F397" s="390" t="e">
        <f t="shared" si="33"/>
        <v>#NAME?</v>
      </c>
    </row>
    <row r="398" spans="2:6" x14ac:dyDescent="0.15">
      <c r="B398" s="387">
        <f t="shared" si="34"/>
        <v>44924</v>
      </c>
      <c r="C398" s="388">
        <f t="shared" si="31"/>
        <v>53</v>
      </c>
      <c r="D398" s="388" t="str">
        <f t="shared" si="32"/>
        <v/>
      </c>
      <c r="E398" s="389">
        <f t="shared" si="35"/>
        <v>44924</v>
      </c>
      <c r="F398" s="390" t="e">
        <f t="shared" si="33"/>
        <v>#NAME?</v>
      </c>
    </row>
    <row r="399" spans="2:6" x14ac:dyDescent="0.15">
      <c r="B399" s="387">
        <f t="shared" si="34"/>
        <v>44925</v>
      </c>
      <c r="C399" s="388">
        <f t="shared" si="31"/>
        <v>53</v>
      </c>
      <c r="D399" s="388" t="str">
        <f t="shared" si="32"/>
        <v/>
      </c>
      <c r="E399" s="389">
        <f t="shared" si="35"/>
        <v>44925</v>
      </c>
      <c r="F399" s="390" t="e">
        <f t="shared" si="33"/>
        <v>#NAME?</v>
      </c>
    </row>
    <row r="400" spans="2:6" x14ac:dyDescent="0.15">
      <c r="B400" s="387">
        <f t="shared" si="34"/>
        <v>44926</v>
      </c>
      <c r="C400" s="388">
        <f t="shared" si="31"/>
        <v>53</v>
      </c>
      <c r="D400" s="388" t="str">
        <f t="shared" si="32"/>
        <v/>
      </c>
      <c r="E400" s="389">
        <f t="shared" si="35"/>
        <v>44926</v>
      </c>
      <c r="F400" s="390" t="e">
        <f t="shared" si="33"/>
        <v>#NAME?</v>
      </c>
    </row>
    <row r="401" spans="2:6" x14ac:dyDescent="0.15">
      <c r="B401" s="387">
        <f t="shared" si="34"/>
        <v>44927</v>
      </c>
      <c r="C401" s="388">
        <f t="shared" si="31"/>
        <v>1</v>
      </c>
      <c r="D401" s="388" t="str">
        <f t="shared" si="32"/>
        <v/>
      </c>
      <c r="E401" s="389">
        <f t="shared" si="35"/>
        <v>44927</v>
      </c>
      <c r="F401" s="390" t="e">
        <f t="shared" si="33"/>
        <v>#NAME?</v>
      </c>
    </row>
    <row r="402" spans="2:6" x14ac:dyDescent="0.15">
      <c r="B402" s="387">
        <f t="shared" si="34"/>
        <v>44928</v>
      </c>
      <c r="C402" s="388">
        <f t="shared" si="31"/>
        <v>2</v>
      </c>
      <c r="D402" s="388" t="str">
        <f t="shared" si="32"/>
        <v/>
      </c>
      <c r="E402" s="389">
        <f t="shared" si="35"/>
        <v>44928</v>
      </c>
      <c r="F402" s="390" t="e">
        <f t="shared" si="33"/>
        <v>#NAME?</v>
      </c>
    </row>
    <row r="403" spans="2:6" x14ac:dyDescent="0.15">
      <c r="B403" s="387">
        <f t="shared" si="34"/>
        <v>44929</v>
      </c>
      <c r="C403" s="388">
        <f t="shared" si="31"/>
        <v>2</v>
      </c>
      <c r="D403" s="388" t="str">
        <f t="shared" si="32"/>
        <v/>
      </c>
      <c r="E403" s="389">
        <f t="shared" si="35"/>
        <v>44929</v>
      </c>
      <c r="F403" s="390" t="e">
        <f t="shared" si="33"/>
        <v>#NAME?</v>
      </c>
    </row>
    <row r="404" spans="2:6" x14ac:dyDescent="0.15">
      <c r="B404" s="387">
        <f t="shared" si="34"/>
        <v>44930</v>
      </c>
      <c r="C404" s="388">
        <f t="shared" si="31"/>
        <v>2</v>
      </c>
      <c r="D404" s="388" t="str">
        <f t="shared" si="32"/>
        <v/>
      </c>
      <c r="E404" s="389">
        <f t="shared" si="35"/>
        <v>44930</v>
      </c>
      <c r="F404" s="390" t="e">
        <f t="shared" si="33"/>
        <v>#NAME?</v>
      </c>
    </row>
    <row r="405" spans="2:6" x14ac:dyDescent="0.15">
      <c r="B405" s="387">
        <f t="shared" si="34"/>
        <v>44931</v>
      </c>
      <c r="C405" s="388">
        <f t="shared" si="31"/>
        <v>2</v>
      </c>
      <c r="D405" s="388" t="str">
        <f t="shared" si="32"/>
        <v/>
      </c>
      <c r="E405" s="389">
        <f t="shared" si="35"/>
        <v>44931</v>
      </c>
      <c r="F405" s="390" t="e">
        <f t="shared" si="33"/>
        <v>#NAME?</v>
      </c>
    </row>
    <row r="406" spans="2:6" x14ac:dyDescent="0.15">
      <c r="B406" s="387">
        <f t="shared" si="34"/>
        <v>44932</v>
      </c>
      <c r="C406" s="388">
        <f t="shared" si="31"/>
        <v>2</v>
      </c>
      <c r="D406" s="388" t="str">
        <f t="shared" si="32"/>
        <v/>
      </c>
      <c r="E406" s="389">
        <f t="shared" si="35"/>
        <v>44932</v>
      </c>
      <c r="F406" s="390" t="e">
        <f t="shared" si="33"/>
        <v>#NAME?</v>
      </c>
    </row>
    <row r="407" spans="2:6" x14ac:dyDescent="0.15">
      <c r="B407" s="387">
        <f t="shared" si="34"/>
        <v>44933</v>
      </c>
      <c r="C407" s="388">
        <f t="shared" si="31"/>
        <v>2</v>
      </c>
      <c r="D407" s="388" t="str">
        <f t="shared" si="32"/>
        <v/>
      </c>
      <c r="E407" s="389">
        <f t="shared" si="35"/>
        <v>44933</v>
      </c>
      <c r="F407" s="390" t="e">
        <f t="shared" si="33"/>
        <v>#NAME?</v>
      </c>
    </row>
    <row r="408" spans="2:6" x14ac:dyDescent="0.15">
      <c r="B408" s="387">
        <f t="shared" si="34"/>
        <v>44934</v>
      </c>
      <c r="C408" s="388">
        <f t="shared" si="31"/>
        <v>2</v>
      </c>
      <c r="D408" s="388" t="str">
        <f t="shared" si="32"/>
        <v/>
      </c>
      <c r="E408" s="389">
        <f t="shared" si="35"/>
        <v>44934</v>
      </c>
      <c r="F408" s="390" t="e">
        <f t="shared" si="33"/>
        <v>#NAME?</v>
      </c>
    </row>
    <row r="409" spans="2:6" x14ac:dyDescent="0.15">
      <c r="B409" s="387">
        <f t="shared" si="34"/>
        <v>44935</v>
      </c>
      <c r="C409" s="388">
        <f t="shared" si="31"/>
        <v>3</v>
      </c>
      <c r="D409" s="388" t="str">
        <f t="shared" si="32"/>
        <v/>
      </c>
      <c r="E409" s="389">
        <f t="shared" si="35"/>
        <v>44935</v>
      </c>
      <c r="F409" s="390" t="e">
        <f t="shared" si="33"/>
        <v>#NAME?</v>
      </c>
    </row>
    <row r="410" spans="2:6" x14ac:dyDescent="0.15">
      <c r="B410" s="387">
        <f t="shared" si="34"/>
        <v>44936</v>
      </c>
      <c r="C410" s="388">
        <f t="shared" si="31"/>
        <v>3</v>
      </c>
      <c r="D410" s="388" t="str">
        <f t="shared" si="32"/>
        <v/>
      </c>
      <c r="E410" s="389">
        <f t="shared" si="35"/>
        <v>44936</v>
      </c>
      <c r="F410" s="390" t="e">
        <f t="shared" si="33"/>
        <v>#NAME?</v>
      </c>
    </row>
    <row r="411" spans="2:6" x14ac:dyDescent="0.15">
      <c r="B411" s="387">
        <f t="shared" si="34"/>
        <v>44937</v>
      </c>
      <c r="C411" s="388">
        <f t="shared" si="31"/>
        <v>3</v>
      </c>
      <c r="D411" s="388" t="str">
        <f t="shared" si="32"/>
        <v/>
      </c>
      <c r="E411" s="389">
        <f t="shared" si="35"/>
        <v>44937</v>
      </c>
      <c r="F411" s="390" t="e">
        <f t="shared" si="33"/>
        <v>#NAME?</v>
      </c>
    </row>
    <row r="412" spans="2:6" x14ac:dyDescent="0.15">
      <c r="B412" s="387">
        <f t="shared" si="34"/>
        <v>44938</v>
      </c>
      <c r="C412" s="388">
        <f t="shared" si="31"/>
        <v>3</v>
      </c>
      <c r="D412" s="388" t="str">
        <f t="shared" si="32"/>
        <v/>
      </c>
      <c r="E412" s="389">
        <f t="shared" si="35"/>
        <v>44938</v>
      </c>
      <c r="F412" s="390" t="e">
        <f t="shared" si="33"/>
        <v>#NAME?</v>
      </c>
    </row>
    <row r="413" spans="2:6" x14ac:dyDescent="0.15">
      <c r="B413" s="387">
        <f t="shared" si="34"/>
        <v>44939</v>
      </c>
      <c r="C413" s="388">
        <f t="shared" si="31"/>
        <v>3</v>
      </c>
      <c r="D413" s="388" t="str">
        <f t="shared" si="32"/>
        <v/>
      </c>
      <c r="E413" s="389">
        <f t="shared" si="35"/>
        <v>44939</v>
      </c>
      <c r="F413" s="390" t="e">
        <f t="shared" si="33"/>
        <v>#NAME?</v>
      </c>
    </row>
    <row r="414" spans="2:6" x14ac:dyDescent="0.15">
      <c r="B414" s="387">
        <f t="shared" si="34"/>
        <v>44940</v>
      </c>
      <c r="C414" s="388">
        <f t="shared" si="31"/>
        <v>3</v>
      </c>
      <c r="D414" s="388" t="str">
        <f t="shared" si="32"/>
        <v/>
      </c>
      <c r="E414" s="389">
        <f t="shared" si="35"/>
        <v>44940</v>
      </c>
      <c r="F414" s="390" t="e">
        <f t="shared" si="33"/>
        <v>#NAME?</v>
      </c>
    </row>
    <row r="415" spans="2:6" x14ac:dyDescent="0.15">
      <c r="B415" s="387">
        <f t="shared" si="34"/>
        <v>44941</v>
      </c>
      <c r="C415" s="388">
        <f t="shared" si="31"/>
        <v>3</v>
      </c>
      <c r="D415" s="388" t="str">
        <f t="shared" si="32"/>
        <v/>
      </c>
      <c r="E415" s="389">
        <f t="shared" si="35"/>
        <v>44941</v>
      </c>
      <c r="F415" s="390" t="e">
        <f t="shared" si="33"/>
        <v>#NAME?</v>
      </c>
    </row>
    <row r="416" spans="2:6" x14ac:dyDescent="0.15">
      <c r="B416" s="387">
        <f t="shared" si="34"/>
        <v>44942</v>
      </c>
      <c r="C416" s="388">
        <f t="shared" si="31"/>
        <v>4</v>
      </c>
      <c r="D416" s="388" t="str">
        <f t="shared" si="32"/>
        <v/>
      </c>
      <c r="E416" s="389">
        <f t="shared" si="35"/>
        <v>44942</v>
      </c>
      <c r="F416" s="390" t="e">
        <f t="shared" si="33"/>
        <v>#NAME?</v>
      </c>
    </row>
    <row r="417" spans="2:6" x14ac:dyDescent="0.15">
      <c r="B417" s="387">
        <f t="shared" si="34"/>
        <v>44943</v>
      </c>
      <c r="C417" s="388">
        <f t="shared" si="31"/>
        <v>4</v>
      </c>
      <c r="D417" s="388" t="str">
        <f t="shared" si="32"/>
        <v/>
      </c>
      <c r="E417" s="389">
        <f t="shared" si="35"/>
        <v>44943</v>
      </c>
      <c r="F417" s="390" t="e">
        <f t="shared" si="33"/>
        <v>#NAME?</v>
      </c>
    </row>
    <row r="418" spans="2:6" x14ac:dyDescent="0.15">
      <c r="B418" s="387">
        <f t="shared" si="34"/>
        <v>44944</v>
      </c>
      <c r="C418" s="388">
        <f t="shared" si="31"/>
        <v>4</v>
      </c>
      <c r="D418" s="388" t="str">
        <f t="shared" si="32"/>
        <v/>
      </c>
      <c r="E418" s="389">
        <f t="shared" si="35"/>
        <v>44944</v>
      </c>
      <c r="F418" s="390" t="e">
        <f t="shared" si="33"/>
        <v>#NAME?</v>
      </c>
    </row>
    <row r="419" spans="2:6" x14ac:dyDescent="0.15">
      <c r="B419" s="387">
        <f t="shared" si="34"/>
        <v>44945</v>
      </c>
      <c r="C419" s="388">
        <f t="shared" si="31"/>
        <v>4</v>
      </c>
      <c r="D419" s="388" t="str">
        <f t="shared" si="32"/>
        <v/>
      </c>
      <c r="E419" s="389">
        <f t="shared" si="35"/>
        <v>44945</v>
      </c>
      <c r="F419" s="390" t="e">
        <f t="shared" si="33"/>
        <v>#NAME?</v>
      </c>
    </row>
    <row r="420" spans="2:6" x14ac:dyDescent="0.15">
      <c r="B420" s="387">
        <f t="shared" si="34"/>
        <v>44946</v>
      </c>
      <c r="C420" s="388">
        <f t="shared" si="31"/>
        <v>4</v>
      </c>
      <c r="D420" s="388" t="str">
        <f t="shared" si="32"/>
        <v/>
      </c>
      <c r="E420" s="389">
        <f t="shared" si="35"/>
        <v>44946</v>
      </c>
      <c r="F420" s="390" t="e">
        <f t="shared" si="33"/>
        <v>#NAME?</v>
      </c>
    </row>
    <row r="421" spans="2:6" x14ac:dyDescent="0.15">
      <c r="B421" s="387">
        <f t="shared" si="34"/>
        <v>44947</v>
      </c>
      <c r="C421" s="388">
        <f t="shared" si="31"/>
        <v>4</v>
      </c>
      <c r="D421" s="388" t="str">
        <f t="shared" si="32"/>
        <v/>
      </c>
      <c r="E421" s="389">
        <f t="shared" si="35"/>
        <v>44947</v>
      </c>
      <c r="F421" s="390" t="e">
        <f t="shared" si="33"/>
        <v>#NAME?</v>
      </c>
    </row>
    <row r="422" spans="2:6" x14ac:dyDescent="0.15">
      <c r="B422" s="387">
        <f t="shared" si="34"/>
        <v>44948</v>
      </c>
      <c r="C422" s="388">
        <f t="shared" si="31"/>
        <v>4</v>
      </c>
      <c r="D422" s="388" t="str">
        <f t="shared" si="32"/>
        <v/>
      </c>
      <c r="E422" s="389">
        <f t="shared" si="35"/>
        <v>44948</v>
      </c>
      <c r="F422" s="390" t="e">
        <f t="shared" si="33"/>
        <v>#NAME?</v>
      </c>
    </row>
    <row r="423" spans="2:6" x14ac:dyDescent="0.15">
      <c r="B423" s="387">
        <f t="shared" si="34"/>
        <v>44949</v>
      </c>
      <c r="C423" s="388">
        <f t="shared" si="31"/>
        <v>5</v>
      </c>
      <c r="D423" s="388" t="str">
        <f t="shared" si="32"/>
        <v/>
      </c>
      <c r="E423" s="389">
        <f t="shared" si="35"/>
        <v>44949</v>
      </c>
      <c r="F423" s="390" t="e">
        <f t="shared" si="33"/>
        <v>#NAME?</v>
      </c>
    </row>
    <row r="424" spans="2:6" x14ac:dyDescent="0.15">
      <c r="B424" s="387">
        <f t="shared" si="34"/>
        <v>44950</v>
      </c>
      <c r="C424" s="388">
        <f t="shared" si="31"/>
        <v>5</v>
      </c>
      <c r="D424" s="388" t="str">
        <f t="shared" si="32"/>
        <v/>
      </c>
      <c r="E424" s="389">
        <f t="shared" si="35"/>
        <v>44950</v>
      </c>
      <c r="F424" s="390" t="e">
        <f t="shared" si="33"/>
        <v>#NAME?</v>
      </c>
    </row>
    <row r="425" spans="2:6" x14ac:dyDescent="0.15">
      <c r="B425" s="387">
        <f t="shared" si="34"/>
        <v>44951</v>
      </c>
      <c r="C425" s="388">
        <f t="shared" si="31"/>
        <v>5</v>
      </c>
      <c r="D425" s="388" t="str">
        <f t="shared" si="32"/>
        <v/>
      </c>
      <c r="E425" s="389">
        <f t="shared" si="35"/>
        <v>44951</v>
      </c>
      <c r="F425" s="390" t="e">
        <f t="shared" si="33"/>
        <v>#NAME?</v>
      </c>
    </row>
    <row r="426" spans="2:6" x14ac:dyDescent="0.15">
      <c r="B426" s="387">
        <f t="shared" si="34"/>
        <v>44952</v>
      </c>
      <c r="C426" s="388">
        <f t="shared" si="31"/>
        <v>5</v>
      </c>
      <c r="D426" s="388" t="str">
        <f t="shared" si="32"/>
        <v/>
      </c>
      <c r="E426" s="389">
        <f t="shared" si="35"/>
        <v>44952</v>
      </c>
      <c r="F426" s="390" t="e">
        <f t="shared" si="33"/>
        <v>#NAME?</v>
      </c>
    </row>
    <row r="427" spans="2:6" x14ac:dyDescent="0.15">
      <c r="B427" s="387">
        <f t="shared" si="34"/>
        <v>44953</v>
      </c>
      <c r="C427" s="388">
        <f t="shared" si="31"/>
        <v>5</v>
      </c>
      <c r="D427" s="388" t="str">
        <f t="shared" si="32"/>
        <v/>
      </c>
      <c r="E427" s="389">
        <f t="shared" si="35"/>
        <v>44953</v>
      </c>
      <c r="F427" s="390" t="e">
        <f t="shared" si="33"/>
        <v>#NAME?</v>
      </c>
    </row>
    <row r="428" spans="2:6" x14ac:dyDescent="0.15">
      <c r="B428" s="387">
        <f t="shared" si="34"/>
        <v>44954</v>
      </c>
      <c r="C428" s="388">
        <f t="shared" si="31"/>
        <v>5</v>
      </c>
      <c r="D428" s="388" t="str">
        <f t="shared" si="32"/>
        <v/>
      </c>
      <c r="E428" s="389">
        <f t="shared" si="35"/>
        <v>44954</v>
      </c>
      <c r="F428" s="390" t="e">
        <f t="shared" si="33"/>
        <v>#NAME?</v>
      </c>
    </row>
    <row r="429" spans="2:6" x14ac:dyDescent="0.15">
      <c r="B429" s="387">
        <f t="shared" si="34"/>
        <v>44955</v>
      </c>
      <c r="C429" s="388">
        <f t="shared" si="31"/>
        <v>5</v>
      </c>
      <c r="D429" s="388" t="str">
        <f t="shared" si="32"/>
        <v/>
      </c>
      <c r="E429" s="389">
        <f t="shared" si="35"/>
        <v>44955</v>
      </c>
      <c r="F429" s="390" t="e">
        <f t="shared" si="33"/>
        <v>#NAME?</v>
      </c>
    </row>
    <row r="430" spans="2:6" x14ac:dyDescent="0.15">
      <c r="B430" s="387">
        <f t="shared" si="34"/>
        <v>44956</v>
      </c>
      <c r="C430" s="388">
        <f t="shared" si="31"/>
        <v>6</v>
      </c>
      <c r="D430" s="388" t="str">
        <f t="shared" si="32"/>
        <v/>
      </c>
      <c r="E430" s="389">
        <f t="shared" si="35"/>
        <v>44956</v>
      </c>
      <c r="F430" s="390" t="e">
        <f t="shared" si="33"/>
        <v>#NAME?</v>
      </c>
    </row>
    <row r="431" spans="2:6" x14ac:dyDescent="0.15">
      <c r="B431" s="387">
        <f t="shared" si="34"/>
        <v>44957</v>
      </c>
      <c r="C431" s="388">
        <f t="shared" si="31"/>
        <v>6</v>
      </c>
      <c r="D431" s="388" t="str">
        <f t="shared" si="32"/>
        <v/>
      </c>
      <c r="E431" s="389">
        <f t="shared" si="35"/>
        <v>44957</v>
      </c>
      <c r="F431" s="390" t="e">
        <f t="shared" si="33"/>
        <v>#NAME?</v>
      </c>
    </row>
    <row r="432" spans="2:6" x14ac:dyDescent="0.15">
      <c r="B432" s="387">
        <f t="shared" si="34"/>
        <v>44958</v>
      </c>
      <c r="C432" s="388">
        <f t="shared" si="31"/>
        <v>6</v>
      </c>
      <c r="D432" s="388" t="str">
        <f t="shared" si="32"/>
        <v/>
      </c>
      <c r="E432" s="389">
        <f t="shared" si="35"/>
        <v>44958</v>
      </c>
      <c r="F432" s="390" t="e">
        <f t="shared" si="33"/>
        <v>#NAME?</v>
      </c>
    </row>
    <row r="433" spans="2:6" x14ac:dyDescent="0.15">
      <c r="B433" s="387">
        <f t="shared" si="34"/>
        <v>44959</v>
      </c>
      <c r="C433" s="388">
        <f t="shared" si="31"/>
        <v>6</v>
      </c>
      <c r="D433" s="388" t="str">
        <f t="shared" si="32"/>
        <v/>
      </c>
      <c r="E433" s="389">
        <f t="shared" si="35"/>
        <v>44959</v>
      </c>
      <c r="F433" s="390" t="e">
        <f t="shared" si="33"/>
        <v>#NAME?</v>
      </c>
    </row>
    <row r="434" spans="2:6" x14ac:dyDescent="0.15">
      <c r="B434" s="387">
        <f t="shared" si="34"/>
        <v>44960</v>
      </c>
      <c r="C434" s="388">
        <f t="shared" si="31"/>
        <v>6</v>
      </c>
      <c r="D434" s="388" t="str">
        <f t="shared" si="32"/>
        <v/>
      </c>
      <c r="E434" s="389">
        <f t="shared" si="35"/>
        <v>44960</v>
      </c>
      <c r="F434" s="390" t="e">
        <f t="shared" si="33"/>
        <v>#NAME?</v>
      </c>
    </row>
    <row r="435" spans="2:6" x14ac:dyDescent="0.15">
      <c r="B435" s="387">
        <f t="shared" si="34"/>
        <v>44961</v>
      </c>
      <c r="C435" s="388">
        <f t="shared" si="31"/>
        <v>6</v>
      </c>
      <c r="D435" s="388" t="str">
        <f t="shared" si="32"/>
        <v/>
      </c>
      <c r="E435" s="389">
        <f t="shared" si="35"/>
        <v>44961</v>
      </c>
      <c r="F435" s="390" t="e">
        <f t="shared" si="33"/>
        <v>#NAME?</v>
      </c>
    </row>
    <row r="436" spans="2:6" x14ac:dyDescent="0.15">
      <c r="B436" s="387">
        <f t="shared" si="34"/>
        <v>44962</v>
      </c>
      <c r="C436" s="388">
        <f t="shared" si="31"/>
        <v>6</v>
      </c>
      <c r="D436" s="388" t="str">
        <f t="shared" si="32"/>
        <v/>
      </c>
      <c r="E436" s="389">
        <f t="shared" si="35"/>
        <v>44962</v>
      </c>
      <c r="F436" s="390" t="e">
        <f t="shared" si="33"/>
        <v>#NAME?</v>
      </c>
    </row>
    <row r="437" spans="2:6" x14ac:dyDescent="0.15">
      <c r="B437" s="387">
        <f t="shared" si="34"/>
        <v>44963</v>
      </c>
      <c r="C437" s="388">
        <f t="shared" si="31"/>
        <v>7</v>
      </c>
      <c r="D437" s="388" t="str">
        <f t="shared" si="32"/>
        <v/>
      </c>
      <c r="E437" s="389">
        <f t="shared" si="35"/>
        <v>44963</v>
      </c>
      <c r="F437" s="390" t="e">
        <f t="shared" si="33"/>
        <v>#NAME?</v>
      </c>
    </row>
    <row r="438" spans="2:6" x14ac:dyDescent="0.15">
      <c r="B438" s="387">
        <f t="shared" si="34"/>
        <v>44964</v>
      </c>
      <c r="C438" s="388">
        <f t="shared" si="31"/>
        <v>7</v>
      </c>
      <c r="D438" s="388" t="str">
        <f t="shared" si="32"/>
        <v/>
      </c>
      <c r="E438" s="389">
        <f t="shared" si="35"/>
        <v>44964</v>
      </c>
      <c r="F438" s="390" t="e">
        <f t="shared" si="33"/>
        <v>#NAME?</v>
      </c>
    </row>
    <row r="439" spans="2:6" x14ac:dyDescent="0.15">
      <c r="B439" s="387">
        <f t="shared" si="34"/>
        <v>44965</v>
      </c>
      <c r="C439" s="388">
        <f t="shared" si="31"/>
        <v>7</v>
      </c>
      <c r="D439" s="388" t="str">
        <f t="shared" si="32"/>
        <v/>
      </c>
      <c r="E439" s="389">
        <f t="shared" si="35"/>
        <v>44965</v>
      </c>
      <c r="F439" s="390" t="e">
        <f t="shared" si="33"/>
        <v>#NAME?</v>
      </c>
    </row>
    <row r="440" spans="2:6" x14ac:dyDescent="0.15">
      <c r="B440" s="387">
        <f t="shared" si="34"/>
        <v>44966</v>
      </c>
      <c r="C440" s="388">
        <f t="shared" si="31"/>
        <v>7</v>
      </c>
      <c r="D440" s="388" t="str">
        <f t="shared" si="32"/>
        <v/>
      </c>
      <c r="E440" s="389">
        <f t="shared" si="35"/>
        <v>44966</v>
      </c>
      <c r="F440" s="390" t="e">
        <f t="shared" si="33"/>
        <v>#NAME?</v>
      </c>
    </row>
    <row r="441" spans="2:6" x14ac:dyDescent="0.15">
      <c r="B441" s="387">
        <f t="shared" si="34"/>
        <v>44967</v>
      </c>
      <c r="C441" s="388">
        <f t="shared" si="31"/>
        <v>7</v>
      </c>
      <c r="D441" s="388" t="str">
        <f t="shared" si="32"/>
        <v/>
      </c>
      <c r="E441" s="389">
        <f t="shared" si="35"/>
        <v>44967</v>
      </c>
      <c r="F441" s="390" t="e">
        <f t="shared" si="33"/>
        <v>#NAME?</v>
      </c>
    </row>
    <row r="442" spans="2:6" x14ac:dyDescent="0.15">
      <c r="B442" s="387">
        <f t="shared" si="34"/>
        <v>44968</v>
      </c>
      <c r="C442" s="388">
        <f t="shared" si="31"/>
        <v>7</v>
      </c>
      <c r="D442" s="388" t="str">
        <f t="shared" si="32"/>
        <v/>
      </c>
      <c r="E442" s="389">
        <f t="shared" si="35"/>
        <v>44968</v>
      </c>
      <c r="F442" s="390" t="e">
        <f t="shared" si="33"/>
        <v>#NAME?</v>
      </c>
    </row>
    <row r="443" spans="2:6" x14ac:dyDescent="0.15">
      <c r="B443" s="387">
        <f t="shared" si="34"/>
        <v>44969</v>
      </c>
      <c r="C443" s="388">
        <f t="shared" si="31"/>
        <v>7</v>
      </c>
      <c r="D443" s="388" t="str">
        <f t="shared" si="32"/>
        <v/>
      </c>
      <c r="E443" s="389">
        <f t="shared" si="35"/>
        <v>44969</v>
      </c>
      <c r="F443" s="390" t="e">
        <f t="shared" si="33"/>
        <v>#NAME?</v>
      </c>
    </row>
    <row r="444" spans="2:6" x14ac:dyDescent="0.15">
      <c r="B444" s="387">
        <f t="shared" si="34"/>
        <v>44970</v>
      </c>
      <c r="C444" s="388">
        <f t="shared" si="31"/>
        <v>8</v>
      </c>
      <c r="D444" s="388" t="str">
        <f t="shared" si="32"/>
        <v/>
      </c>
      <c r="E444" s="389">
        <f t="shared" si="35"/>
        <v>44970</v>
      </c>
      <c r="F444" s="390" t="e">
        <f t="shared" si="33"/>
        <v>#NAME?</v>
      </c>
    </row>
    <row r="445" spans="2:6" x14ac:dyDescent="0.15">
      <c r="B445" s="387">
        <f t="shared" si="34"/>
        <v>44971</v>
      </c>
      <c r="C445" s="388">
        <f t="shared" si="31"/>
        <v>8</v>
      </c>
      <c r="D445" s="388" t="str">
        <f t="shared" si="32"/>
        <v/>
      </c>
      <c r="E445" s="389">
        <f t="shared" si="35"/>
        <v>44971</v>
      </c>
      <c r="F445" s="390" t="e">
        <f t="shared" si="33"/>
        <v>#NAME?</v>
      </c>
    </row>
    <row r="446" spans="2:6" x14ac:dyDescent="0.15">
      <c r="B446" s="387">
        <f t="shared" si="34"/>
        <v>44972</v>
      </c>
      <c r="C446" s="388">
        <f t="shared" si="31"/>
        <v>8</v>
      </c>
      <c r="D446" s="388" t="str">
        <f t="shared" si="32"/>
        <v/>
      </c>
      <c r="E446" s="389">
        <f t="shared" si="35"/>
        <v>44972</v>
      </c>
      <c r="F446" s="390" t="e">
        <f t="shared" si="33"/>
        <v>#NAME?</v>
      </c>
    </row>
    <row r="447" spans="2:6" x14ac:dyDescent="0.15">
      <c r="B447" s="387">
        <f t="shared" si="34"/>
        <v>44973</v>
      </c>
      <c r="C447" s="388">
        <f t="shared" si="31"/>
        <v>8</v>
      </c>
      <c r="D447" s="388" t="str">
        <f t="shared" si="32"/>
        <v/>
      </c>
      <c r="E447" s="389">
        <f t="shared" si="35"/>
        <v>44973</v>
      </c>
      <c r="F447" s="390" t="e">
        <f t="shared" si="33"/>
        <v>#NAME?</v>
      </c>
    </row>
    <row r="448" spans="2:6" x14ac:dyDescent="0.15">
      <c r="B448" s="387">
        <f t="shared" si="34"/>
        <v>44974</v>
      </c>
      <c r="C448" s="388">
        <f t="shared" si="31"/>
        <v>8</v>
      </c>
      <c r="D448" s="388" t="str">
        <f t="shared" si="32"/>
        <v/>
      </c>
      <c r="E448" s="389">
        <f t="shared" si="35"/>
        <v>44974</v>
      </c>
      <c r="F448" s="390" t="e">
        <f t="shared" si="33"/>
        <v>#NAME?</v>
      </c>
    </row>
    <row r="449" spans="2:6" x14ac:dyDescent="0.15">
      <c r="B449" s="387">
        <f t="shared" si="34"/>
        <v>44975</v>
      </c>
      <c r="C449" s="388">
        <f t="shared" si="31"/>
        <v>8</v>
      </c>
      <c r="D449" s="388" t="str">
        <f t="shared" si="32"/>
        <v/>
      </c>
      <c r="E449" s="389">
        <f t="shared" si="35"/>
        <v>44975</v>
      </c>
      <c r="F449" s="390" t="e">
        <f t="shared" si="33"/>
        <v>#NAME?</v>
      </c>
    </row>
    <row r="450" spans="2:6" x14ac:dyDescent="0.15">
      <c r="B450" s="387">
        <f t="shared" si="34"/>
        <v>44976</v>
      </c>
      <c r="C450" s="388">
        <f t="shared" si="31"/>
        <v>8</v>
      </c>
      <c r="D450" s="388" t="str">
        <f t="shared" si="32"/>
        <v/>
      </c>
      <c r="E450" s="389">
        <f t="shared" si="35"/>
        <v>44976</v>
      </c>
      <c r="F450" s="390" t="e">
        <f t="shared" si="33"/>
        <v>#NAME?</v>
      </c>
    </row>
    <row r="451" spans="2:6" x14ac:dyDescent="0.15">
      <c r="B451" s="387">
        <f t="shared" si="34"/>
        <v>44977</v>
      </c>
      <c r="C451" s="388">
        <f t="shared" si="31"/>
        <v>9</v>
      </c>
      <c r="D451" s="388" t="str">
        <f t="shared" si="32"/>
        <v/>
      </c>
      <c r="E451" s="389">
        <f t="shared" si="35"/>
        <v>44977</v>
      </c>
      <c r="F451" s="390" t="e">
        <f t="shared" si="33"/>
        <v>#NAME?</v>
      </c>
    </row>
    <row r="452" spans="2:6" x14ac:dyDescent="0.15">
      <c r="B452" s="387">
        <f t="shared" si="34"/>
        <v>44978</v>
      </c>
      <c r="C452" s="388">
        <f t="shared" si="31"/>
        <v>9</v>
      </c>
      <c r="D452" s="388" t="str">
        <f t="shared" si="32"/>
        <v/>
      </c>
      <c r="E452" s="389">
        <f t="shared" si="35"/>
        <v>44978</v>
      </c>
      <c r="F452" s="390" t="e">
        <f t="shared" si="33"/>
        <v>#NAME?</v>
      </c>
    </row>
    <row r="453" spans="2:6" x14ac:dyDescent="0.15">
      <c r="B453" s="387">
        <f t="shared" si="34"/>
        <v>44979</v>
      </c>
      <c r="C453" s="388">
        <f t="shared" ref="C453:C491" si="36">WEEKNUM(B453,2)</f>
        <v>9</v>
      </c>
      <c r="D453" s="388" t="str">
        <f t="shared" ref="D453:D491" si="37">IF(ISERROR(VLOOKUP(E453,jfdate,1,TRUE)),"",IF(VLOOKUP(E453,jfdate,1,TRUE)=B453,"f",""))</f>
        <v/>
      </c>
      <c r="E453" s="389">
        <f t="shared" si="35"/>
        <v>44979</v>
      </c>
      <c r="F453" s="390" t="e">
        <f t="shared" ref="F453:F491" si="38">IF(D453="f","f",VLOOKUP(WEEKDAY(E453),jourabbrege,2,FALSE))</f>
        <v>#NAME?</v>
      </c>
    </row>
    <row r="454" spans="2:6" x14ac:dyDescent="0.15">
      <c r="B454" s="387">
        <f t="shared" ref="B454:B491" si="39">+B453+1</f>
        <v>44980</v>
      </c>
      <c r="C454" s="388">
        <f t="shared" si="36"/>
        <v>9</v>
      </c>
      <c r="D454" s="388" t="str">
        <f t="shared" si="37"/>
        <v/>
      </c>
      <c r="E454" s="389">
        <f t="shared" ref="E454:E491" si="40">+E453+1</f>
        <v>44980</v>
      </c>
      <c r="F454" s="390" t="e">
        <f t="shared" si="38"/>
        <v>#NAME?</v>
      </c>
    </row>
    <row r="455" spans="2:6" x14ac:dyDescent="0.15">
      <c r="B455" s="387">
        <f t="shared" si="39"/>
        <v>44981</v>
      </c>
      <c r="C455" s="388">
        <f t="shared" si="36"/>
        <v>9</v>
      </c>
      <c r="D455" s="388" t="str">
        <f t="shared" si="37"/>
        <v/>
      </c>
      <c r="E455" s="389">
        <f t="shared" si="40"/>
        <v>44981</v>
      </c>
      <c r="F455" s="390" t="e">
        <f t="shared" si="38"/>
        <v>#NAME?</v>
      </c>
    </row>
    <row r="456" spans="2:6" x14ac:dyDescent="0.15">
      <c r="B456" s="387">
        <f t="shared" si="39"/>
        <v>44982</v>
      </c>
      <c r="C456" s="388">
        <f t="shared" si="36"/>
        <v>9</v>
      </c>
      <c r="D456" s="388" t="str">
        <f t="shared" si="37"/>
        <v/>
      </c>
      <c r="E456" s="389">
        <f t="shared" si="40"/>
        <v>44982</v>
      </c>
      <c r="F456" s="390" t="e">
        <f t="shared" si="38"/>
        <v>#NAME?</v>
      </c>
    </row>
    <row r="457" spans="2:6" x14ac:dyDescent="0.15">
      <c r="B457" s="387">
        <f t="shared" si="39"/>
        <v>44983</v>
      </c>
      <c r="C457" s="388">
        <f t="shared" si="36"/>
        <v>9</v>
      </c>
      <c r="D457" s="388" t="str">
        <f t="shared" si="37"/>
        <v/>
      </c>
      <c r="E457" s="389">
        <f t="shared" si="40"/>
        <v>44983</v>
      </c>
      <c r="F457" s="390" t="e">
        <f t="shared" si="38"/>
        <v>#NAME?</v>
      </c>
    </row>
    <row r="458" spans="2:6" x14ac:dyDescent="0.15">
      <c r="B458" s="387">
        <f t="shared" si="39"/>
        <v>44984</v>
      </c>
      <c r="C458" s="388">
        <f t="shared" si="36"/>
        <v>10</v>
      </c>
      <c r="D458" s="388" t="str">
        <f t="shared" si="37"/>
        <v/>
      </c>
      <c r="E458" s="389">
        <f t="shared" si="40"/>
        <v>44984</v>
      </c>
      <c r="F458" s="390" t="e">
        <f t="shared" si="38"/>
        <v>#NAME?</v>
      </c>
    </row>
    <row r="459" spans="2:6" x14ac:dyDescent="0.15">
      <c r="B459" s="387">
        <f t="shared" si="39"/>
        <v>44985</v>
      </c>
      <c r="C459" s="388">
        <f t="shared" si="36"/>
        <v>10</v>
      </c>
      <c r="D459" s="388" t="str">
        <f t="shared" si="37"/>
        <v/>
      </c>
      <c r="E459" s="389">
        <f t="shared" si="40"/>
        <v>44985</v>
      </c>
      <c r="F459" s="390" t="e">
        <f t="shared" si="38"/>
        <v>#NAME?</v>
      </c>
    </row>
    <row r="460" spans="2:6" x14ac:dyDescent="0.15">
      <c r="B460" s="387">
        <f t="shared" si="39"/>
        <v>44986</v>
      </c>
      <c r="C460" s="388">
        <f t="shared" si="36"/>
        <v>10</v>
      </c>
      <c r="D460" s="388" t="str">
        <f t="shared" si="37"/>
        <v/>
      </c>
      <c r="E460" s="389">
        <f t="shared" si="40"/>
        <v>44986</v>
      </c>
      <c r="F460" s="390" t="e">
        <f t="shared" si="38"/>
        <v>#NAME?</v>
      </c>
    </row>
    <row r="461" spans="2:6" x14ac:dyDescent="0.15">
      <c r="B461" s="387">
        <f t="shared" si="39"/>
        <v>44987</v>
      </c>
      <c r="C461" s="388">
        <f t="shared" si="36"/>
        <v>10</v>
      </c>
      <c r="D461" s="388" t="str">
        <f t="shared" si="37"/>
        <v/>
      </c>
      <c r="E461" s="389">
        <f t="shared" si="40"/>
        <v>44987</v>
      </c>
      <c r="F461" s="390" t="e">
        <f t="shared" si="38"/>
        <v>#NAME?</v>
      </c>
    </row>
    <row r="462" spans="2:6" x14ac:dyDescent="0.15">
      <c r="B462" s="387">
        <f t="shared" si="39"/>
        <v>44988</v>
      </c>
      <c r="C462" s="388">
        <f t="shared" si="36"/>
        <v>10</v>
      </c>
      <c r="D462" s="388" t="str">
        <f t="shared" si="37"/>
        <v/>
      </c>
      <c r="E462" s="389">
        <f t="shared" si="40"/>
        <v>44988</v>
      </c>
      <c r="F462" s="390" t="e">
        <f t="shared" si="38"/>
        <v>#NAME?</v>
      </c>
    </row>
    <row r="463" spans="2:6" x14ac:dyDescent="0.15">
      <c r="B463" s="387">
        <f t="shared" si="39"/>
        <v>44989</v>
      </c>
      <c r="C463" s="388">
        <f t="shared" si="36"/>
        <v>10</v>
      </c>
      <c r="D463" s="388" t="str">
        <f t="shared" si="37"/>
        <v/>
      </c>
      <c r="E463" s="389">
        <f t="shared" si="40"/>
        <v>44989</v>
      </c>
      <c r="F463" s="390" t="e">
        <f t="shared" si="38"/>
        <v>#NAME?</v>
      </c>
    </row>
    <row r="464" spans="2:6" x14ac:dyDescent="0.15">
      <c r="B464" s="387">
        <f t="shared" si="39"/>
        <v>44990</v>
      </c>
      <c r="C464" s="388">
        <f t="shared" si="36"/>
        <v>10</v>
      </c>
      <c r="D464" s="388" t="str">
        <f t="shared" si="37"/>
        <v/>
      </c>
      <c r="E464" s="389">
        <f t="shared" si="40"/>
        <v>44990</v>
      </c>
      <c r="F464" s="390" t="e">
        <f t="shared" si="38"/>
        <v>#NAME?</v>
      </c>
    </row>
    <row r="465" spans="2:6" x14ac:dyDescent="0.15">
      <c r="B465" s="387">
        <f t="shared" si="39"/>
        <v>44991</v>
      </c>
      <c r="C465" s="388">
        <f t="shared" si="36"/>
        <v>11</v>
      </c>
      <c r="D465" s="388" t="str">
        <f t="shared" si="37"/>
        <v/>
      </c>
      <c r="E465" s="389">
        <f t="shared" si="40"/>
        <v>44991</v>
      </c>
      <c r="F465" s="390" t="e">
        <f t="shared" si="38"/>
        <v>#NAME?</v>
      </c>
    </row>
    <row r="466" spans="2:6" x14ac:dyDescent="0.15">
      <c r="B466" s="387">
        <f t="shared" si="39"/>
        <v>44992</v>
      </c>
      <c r="C466" s="388">
        <f t="shared" si="36"/>
        <v>11</v>
      </c>
      <c r="D466" s="388" t="str">
        <f t="shared" si="37"/>
        <v/>
      </c>
      <c r="E466" s="389">
        <f t="shared" si="40"/>
        <v>44992</v>
      </c>
      <c r="F466" s="390" t="e">
        <f t="shared" si="38"/>
        <v>#NAME?</v>
      </c>
    </row>
    <row r="467" spans="2:6" x14ac:dyDescent="0.15">
      <c r="B467" s="387">
        <f t="shared" si="39"/>
        <v>44993</v>
      </c>
      <c r="C467" s="388">
        <f t="shared" si="36"/>
        <v>11</v>
      </c>
      <c r="D467" s="388" t="str">
        <f t="shared" si="37"/>
        <v/>
      </c>
      <c r="E467" s="389">
        <f t="shared" si="40"/>
        <v>44993</v>
      </c>
      <c r="F467" s="390" t="e">
        <f t="shared" si="38"/>
        <v>#NAME?</v>
      </c>
    </row>
    <row r="468" spans="2:6" x14ac:dyDescent="0.15">
      <c r="B468" s="387">
        <f t="shared" si="39"/>
        <v>44994</v>
      </c>
      <c r="C468" s="388">
        <f t="shared" si="36"/>
        <v>11</v>
      </c>
      <c r="D468" s="388" t="str">
        <f t="shared" si="37"/>
        <v/>
      </c>
      <c r="E468" s="389">
        <f t="shared" si="40"/>
        <v>44994</v>
      </c>
      <c r="F468" s="390" t="e">
        <f t="shared" si="38"/>
        <v>#NAME?</v>
      </c>
    </row>
    <row r="469" spans="2:6" x14ac:dyDescent="0.15">
      <c r="B469" s="387">
        <f t="shared" si="39"/>
        <v>44995</v>
      </c>
      <c r="C469" s="388">
        <f t="shared" si="36"/>
        <v>11</v>
      </c>
      <c r="D469" s="388" t="str">
        <f t="shared" si="37"/>
        <v/>
      </c>
      <c r="E469" s="389">
        <f t="shared" si="40"/>
        <v>44995</v>
      </c>
      <c r="F469" s="390" t="e">
        <f t="shared" si="38"/>
        <v>#NAME?</v>
      </c>
    </row>
    <row r="470" spans="2:6" x14ac:dyDescent="0.15">
      <c r="B470" s="387">
        <f t="shared" si="39"/>
        <v>44996</v>
      </c>
      <c r="C470" s="388">
        <f t="shared" si="36"/>
        <v>11</v>
      </c>
      <c r="D470" s="388" t="str">
        <f t="shared" si="37"/>
        <v/>
      </c>
      <c r="E470" s="389">
        <f t="shared" si="40"/>
        <v>44996</v>
      </c>
      <c r="F470" s="390" t="e">
        <f t="shared" si="38"/>
        <v>#NAME?</v>
      </c>
    </row>
    <row r="471" spans="2:6" x14ac:dyDescent="0.15">
      <c r="B471" s="387">
        <f t="shared" si="39"/>
        <v>44997</v>
      </c>
      <c r="C471" s="388">
        <f t="shared" si="36"/>
        <v>11</v>
      </c>
      <c r="D471" s="388" t="str">
        <f t="shared" si="37"/>
        <v/>
      </c>
      <c r="E471" s="389">
        <f t="shared" si="40"/>
        <v>44997</v>
      </c>
      <c r="F471" s="390" t="e">
        <f t="shared" si="38"/>
        <v>#NAME?</v>
      </c>
    </row>
    <row r="472" spans="2:6" x14ac:dyDescent="0.15">
      <c r="B472" s="387">
        <f t="shared" si="39"/>
        <v>44998</v>
      </c>
      <c r="C472" s="388">
        <f t="shared" si="36"/>
        <v>12</v>
      </c>
      <c r="D472" s="388" t="str">
        <f t="shared" si="37"/>
        <v/>
      </c>
      <c r="E472" s="389">
        <f t="shared" si="40"/>
        <v>44998</v>
      </c>
      <c r="F472" s="390" t="e">
        <f t="shared" si="38"/>
        <v>#NAME?</v>
      </c>
    </row>
    <row r="473" spans="2:6" x14ac:dyDescent="0.15">
      <c r="B473" s="387">
        <f t="shared" si="39"/>
        <v>44999</v>
      </c>
      <c r="C473" s="388">
        <f t="shared" si="36"/>
        <v>12</v>
      </c>
      <c r="D473" s="388" t="str">
        <f t="shared" si="37"/>
        <v/>
      </c>
      <c r="E473" s="389">
        <f t="shared" si="40"/>
        <v>44999</v>
      </c>
      <c r="F473" s="390" t="e">
        <f t="shared" si="38"/>
        <v>#NAME?</v>
      </c>
    </row>
    <row r="474" spans="2:6" x14ac:dyDescent="0.15">
      <c r="B474" s="387">
        <f t="shared" si="39"/>
        <v>45000</v>
      </c>
      <c r="C474" s="388">
        <f t="shared" si="36"/>
        <v>12</v>
      </c>
      <c r="D474" s="388" t="str">
        <f t="shared" si="37"/>
        <v/>
      </c>
      <c r="E474" s="389">
        <f t="shared" si="40"/>
        <v>45000</v>
      </c>
      <c r="F474" s="390" t="e">
        <f t="shared" si="38"/>
        <v>#NAME?</v>
      </c>
    </row>
    <row r="475" spans="2:6" x14ac:dyDescent="0.15">
      <c r="B475" s="387">
        <f t="shared" si="39"/>
        <v>45001</v>
      </c>
      <c r="C475" s="388">
        <f t="shared" si="36"/>
        <v>12</v>
      </c>
      <c r="D475" s="388" t="str">
        <f t="shared" si="37"/>
        <v/>
      </c>
      <c r="E475" s="389">
        <f t="shared" si="40"/>
        <v>45001</v>
      </c>
      <c r="F475" s="390" t="e">
        <f t="shared" si="38"/>
        <v>#NAME?</v>
      </c>
    </row>
    <row r="476" spans="2:6" x14ac:dyDescent="0.15">
      <c r="B476" s="387">
        <f t="shared" si="39"/>
        <v>45002</v>
      </c>
      <c r="C476" s="388">
        <f t="shared" si="36"/>
        <v>12</v>
      </c>
      <c r="D476" s="388" t="str">
        <f t="shared" si="37"/>
        <v/>
      </c>
      <c r="E476" s="389">
        <f t="shared" si="40"/>
        <v>45002</v>
      </c>
      <c r="F476" s="390" t="e">
        <f t="shared" si="38"/>
        <v>#NAME?</v>
      </c>
    </row>
    <row r="477" spans="2:6" x14ac:dyDescent="0.15">
      <c r="B477" s="387">
        <f t="shared" si="39"/>
        <v>45003</v>
      </c>
      <c r="C477" s="388">
        <f t="shared" si="36"/>
        <v>12</v>
      </c>
      <c r="D477" s="388" t="str">
        <f t="shared" si="37"/>
        <v/>
      </c>
      <c r="E477" s="389">
        <f t="shared" si="40"/>
        <v>45003</v>
      </c>
      <c r="F477" s="390" t="e">
        <f t="shared" si="38"/>
        <v>#NAME?</v>
      </c>
    </row>
    <row r="478" spans="2:6" x14ac:dyDescent="0.15">
      <c r="B478" s="387">
        <f t="shared" si="39"/>
        <v>45004</v>
      </c>
      <c r="C478" s="388">
        <f t="shared" si="36"/>
        <v>12</v>
      </c>
      <c r="D478" s="388" t="str">
        <f t="shared" si="37"/>
        <v/>
      </c>
      <c r="E478" s="389">
        <f t="shared" si="40"/>
        <v>45004</v>
      </c>
      <c r="F478" s="390" t="e">
        <f t="shared" si="38"/>
        <v>#NAME?</v>
      </c>
    </row>
    <row r="479" spans="2:6" x14ac:dyDescent="0.15">
      <c r="B479" s="387">
        <f t="shared" si="39"/>
        <v>45005</v>
      </c>
      <c r="C479" s="388">
        <f t="shared" si="36"/>
        <v>13</v>
      </c>
      <c r="D479" s="388" t="str">
        <f t="shared" si="37"/>
        <v/>
      </c>
      <c r="E479" s="389">
        <f t="shared" si="40"/>
        <v>45005</v>
      </c>
      <c r="F479" s="390" t="e">
        <f t="shared" si="38"/>
        <v>#NAME?</v>
      </c>
    </row>
    <row r="480" spans="2:6" x14ac:dyDescent="0.15">
      <c r="B480" s="387">
        <f t="shared" si="39"/>
        <v>45006</v>
      </c>
      <c r="C480" s="388">
        <f t="shared" si="36"/>
        <v>13</v>
      </c>
      <c r="D480" s="388" t="str">
        <f t="shared" si="37"/>
        <v/>
      </c>
      <c r="E480" s="389">
        <f t="shared" si="40"/>
        <v>45006</v>
      </c>
      <c r="F480" s="390" t="e">
        <f t="shared" si="38"/>
        <v>#NAME?</v>
      </c>
    </row>
    <row r="481" spans="2:6" x14ac:dyDescent="0.15">
      <c r="B481" s="387">
        <f t="shared" si="39"/>
        <v>45007</v>
      </c>
      <c r="C481" s="388">
        <f t="shared" si="36"/>
        <v>13</v>
      </c>
      <c r="D481" s="388" t="str">
        <f t="shared" si="37"/>
        <v/>
      </c>
      <c r="E481" s="389">
        <f t="shared" si="40"/>
        <v>45007</v>
      </c>
      <c r="F481" s="390" t="e">
        <f t="shared" si="38"/>
        <v>#NAME?</v>
      </c>
    </row>
    <row r="482" spans="2:6" x14ac:dyDescent="0.15">
      <c r="B482" s="387">
        <f t="shared" si="39"/>
        <v>45008</v>
      </c>
      <c r="C482" s="388">
        <f t="shared" si="36"/>
        <v>13</v>
      </c>
      <c r="D482" s="388" t="str">
        <f t="shared" si="37"/>
        <v/>
      </c>
      <c r="E482" s="389">
        <f t="shared" si="40"/>
        <v>45008</v>
      </c>
      <c r="F482" s="390" t="e">
        <f t="shared" si="38"/>
        <v>#NAME?</v>
      </c>
    </row>
    <row r="483" spans="2:6" x14ac:dyDescent="0.15">
      <c r="B483" s="387">
        <f t="shared" si="39"/>
        <v>45009</v>
      </c>
      <c r="C483" s="388">
        <f t="shared" si="36"/>
        <v>13</v>
      </c>
      <c r="D483" s="388" t="str">
        <f t="shared" si="37"/>
        <v/>
      </c>
      <c r="E483" s="389">
        <f t="shared" si="40"/>
        <v>45009</v>
      </c>
      <c r="F483" s="390" t="e">
        <f t="shared" si="38"/>
        <v>#NAME?</v>
      </c>
    </row>
    <row r="484" spans="2:6" x14ac:dyDescent="0.15">
      <c r="B484" s="387">
        <f t="shared" si="39"/>
        <v>45010</v>
      </c>
      <c r="C484" s="388">
        <f t="shared" si="36"/>
        <v>13</v>
      </c>
      <c r="D484" s="388" t="str">
        <f t="shared" si="37"/>
        <v/>
      </c>
      <c r="E484" s="389">
        <f t="shared" si="40"/>
        <v>45010</v>
      </c>
      <c r="F484" s="390" t="e">
        <f t="shared" si="38"/>
        <v>#NAME?</v>
      </c>
    </row>
    <row r="485" spans="2:6" x14ac:dyDescent="0.15">
      <c r="B485" s="387">
        <f t="shared" si="39"/>
        <v>45011</v>
      </c>
      <c r="C485" s="388">
        <f t="shared" si="36"/>
        <v>13</v>
      </c>
      <c r="D485" s="388" t="str">
        <f t="shared" si="37"/>
        <v/>
      </c>
      <c r="E485" s="389">
        <f t="shared" si="40"/>
        <v>45011</v>
      </c>
      <c r="F485" s="390" t="e">
        <f t="shared" si="38"/>
        <v>#NAME?</v>
      </c>
    </row>
    <row r="486" spans="2:6" x14ac:dyDescent="0.15">
      <c r="B486" s="387">
        <f t="shared" si="39"/>
        <v>45012</v>
      </c>
      <c r="C486" s="388">
        <f t="shared" si="36"/>
        <v>14</v>
      </c>
      <c r="D486" s="388" t="str">
        <f t="shared" si="37"/>
        <v/>
      </c>
      <c r="E486" s="389">
        <f t="shared" si="40"/>
        <v>45012</v>
      </c>
      <c r="F486" s="390" t="e">
        <f t="shared" si="38"/>
        <v>#NAME?</v>
      </c>
    </row>
    <row r="487" spans="2:6" x14ac:dyDescent="0.15">
      <c r="B487" s="387">
        <f t="shared" si="39"/>
        <v>45013</v>
      </c>
      <c r="C487" s="388">
        <f t="shared" si="36"/>
        <v>14</v>
      </c>
      <c r="D487" s="388" t="str">
        <f t="shared" si="37"/>
        <v/>
      </c>
      <c r="E487" s="389">
        <f t="shared" si="40"/>
        <v>45013</v>
      </c>
      <c r="F487" s="390" t="e">
        <f t="shared" si="38"/>
        <v>#NAME?</v>
      </c>
    </row>
    <row r="488" spans="2:6" x14ac:dyDescent="0.15">
      <c r="B488" s="387">
        <f t="shared" si="39"/>
        <v>45014</v>
      </c>
      <c r="C488" s="388">
        <f t="shared" si="36"/>
        <v>14</v>
      </c>
      <c r="D488" s="388" t="str">
        <f t="shared" si="37"/>
        <v/>
      </c>
      <c r="E488" s="389">
        <f t="shared" si="40"/>
        <v>45014</v>
      </c>
      <c r="F488" s="390" t="e">
        <f t="shared" si="38"/>
        <v>#NAME?</v>
      </c>
    </row>
    <row r="489" spans="2:6" x14ac:dyDescent="0.15">
      <c r="B489" s="387">
        <f t="shared" si="39"/>
        <v>45015</v>
      </c>
      <c r="C489" s="388">
        <f t="shared" si="36"/>
        <v>14</v>
      </c>
      <c r="D489" s="388" t="str">
        <f t="shared" si="37"/>
        <v/>
      </c>
      <c r="E489" s="389">
        <f t="shared" si="40"/>
        <v>45015</v>
      </c>
      <c r="F489" s="390" t="e">
        <f t="shared" si="38"/>
        <v>#NAME?</v>
      </c>
    </row>
    <row r="490" spans="2:6" x14ac:dyDescent="0.15">
      <c r="B490" s="387">
        <f t="shared" si="39"/>
        <v>45016</v>
      </c>
      <c r="C490" s="388">
        <f t="shared" si="36"/>
        <v>14</v>
      </c>
      <c r="D490" s="388" t="str">
        <f t="shared" si="37"/>
        <v/>
      </c>
      <c r="E490" s="389">
        <f t="shared" si="40"/>
        <v>45016</v>
      </c>
      <c r="F490" s="390" t="e">
        <f t="shared" si="38"/>
        <v>#NAME?</v>
      </c>
    </row>
    <row r="491" spans="2:6" x14ac:dyDescent="0.15">
      <c r="B491" s="387">
        <f t="shared" si="39"/>
        <v>45017</v>
      </c>
      <c r="C491" s="388">
        <f t="shared" si="36"/>
        <v>14</v>
      </c>
      <c r="D491" s="388" t="str">
        <f t="shared" si="37"/>
        <v/>
      </c>
      <c r="E491" s="389">
        <f t="shared" si="40"/>
        <v>45017</v>
      </c>
      <c r="F491" s="390" t="e">
        <f t="shared" si="38"/>
        <v>#NAME?</v>
      </c>
    </row>
  </sheetData>
  <sheetProtection selectLockedCells="1" sort="0" autoFilter="0"/>
  <autoFilter ref="B4:E406" xr:uid="{D82DED97-B908-C745-9E2D-B5D05B073397}"/>
  <mergeCells count="1">
    <mergeCell ref="M4:N4"/>
  </mergeCells>
  <pageMargins left="0.78740157499999996" right="0.78740157499999996" top="0.984251969" bottom="0.984251969" header="0.4921259845" footer="0.4921259845"/>
  <pageSetup paperSize="9" orientation="portrait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dlc_DocId xmlns="ff59cdc4-c9da-4913-9ec7-c67e2fb7f035">4ZSNPQ4FZ7WT-65-57720</_dlc_DocId>
    <_dlc_DocIdUrl xmlns="ff59cdc4-c9da-4913-9ec7-c67e2fb7f035">
      <Url>https://espcol001.brest-metropole.fr/sites/wss00190/usager/_layouts/15/DocIdRedir.aspx?ID=4ZSNPQ4FZ7WT-65-57720</Url>
      <Description>4ZSNPQ4FZ7WT-65-57720</Description>
    </_dlc_DocIdUrl>
  </documentManagement>
</p:properties>
</file>

<file path=customXml/item2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Url/>
    <Assembly>Microsoft.Office.DocumentManagement, Version=15.0.0.0,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Url/>
    <Assembly>Microsoft.Office.DocumentManagement, Version=15.0.0.0,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Url/>
    <Assembly>Microsoft.Office.DocumentManagement, Version=15.0.0.0,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Url/>
    <Assembly>Microsoft.Office.DocumentManagement, Version=15.0.0.0, Culture=neutral, PublicKeyToken=71e9bce111e9429c</Assembly>
    <Class>Microsoft.Office.DocumentManagement.Internal.DocIdHandler</Class>
    <Data/>
    <Filter/>
  </Receiver>
</spe:Receiver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8B13511629F174BA369FA374EA8ECD6" ma:contentTypeVersion="5" ma:contentTypeDescription="Crée un document." ma:contentTypeScope="" ma:versionID="ee2096d3902ec5dc1e5b4d89cfea9563">
  <xsd:schema xmlns:xsd="http://www.w3.org/2001/XMLSchema" xmlns:xs="http://www.w3.org/2001/XMLSchema" xmlns:p="http://schemas.microsoft.com/office/2006/metadata/properties" xmlns:ns2="ff59cdc4-c9da-4913-9ec7-c67e2fb7f035" xmlns:ns3="245e6d30-3066-4163-888c-2c918f242431" targetNamespace="http://schemas.microsoft.com/office/2006/metadata/properties" ma:root="true" ma:fieldsID="351a32d836b2a450b84fe428bb5316ca" ns2:_="" ns3:_="">
    <xsd:import namespace="ff59cdc4-c9da-4913-9ec7-c67e2fb7f035"/>
    <xsd:import namespace="245e6d30-3066-4163-888c-2c918f242431"/>
    <xsd:element name="properties">
      <xsd:complexType>
        <xsd:sequence>
          <xsd:element name="documentManagement">
            <xsd:complexType>
              <xsd:all>
                <xsd:element ref="ns2:_dlc_DocId" minOccurs="0"/>
                <xsd:element ref="ns2:_dlc_DocIdUrl" minOccurs="0"/>
                <xsd:element ref="ns2:_dlc_DocIdPersistId" minOccurs="0"/>
                <xsd:element ref="ns3:SharedWithUser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f59cdc4-c9da-4913-9ec7-c67e2fb7f035" elementFormDefault="qualified">
    <xsd:import namespace="http://schemas.microsoft.com/office/2006/documentManagement/types"/>
    <xsd:import namespace="http://schemas.microsoft.com/office/infopath/2007/PartnerControls"/>
    <xsd:element name="_dlc_DocId" ma:index="8" nillable="true" ma:displayName="Valeur d’ID de document" ma:description="Valeur de l’ID de document affecté à cet élément." ma:internalName="_dlc_DocId" ma:readOnly="true">
      <xsd:simpleType>
        <xsd:restriction base="dms:Text"/>
      </xsd:simpleType>
    </xsd:element>
    <xsd:element name="_dlc_DocIdUrl" ma:index="9" nillable="true" ma:displayName="ID de document" ma:description="Lien permanent vers ce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0" nillable="true" ma:displayName="Conserver l’ID" ma:description="Conserver l’ID lors de l’ajout." ma:hidden="true" ma:internalName="_dlc_DocIdPersistId" ma:readOnly="true">
      <xsd:simpleType>
        <xsd:restriction base="dms:Boolea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45e6d30-3066-4163-888c-2c918f242431" elementFormDefault="qualified">
    <xsd:import namespace="http://schemas.microsoft.com/office/2006/documentManagement/types"/>
    <xsd:import namespace="http://schemas.microsoft.com/office/infopath/2007/PartnerControls"/>
    <xsd:element name="SharedWithUsers" ma:index="11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527A20B-A7FA-4BD5-A648-A06EEF77275A}">
  <ds:schemaRefs>
    <ds:schemaRef ds:uri="http://schemas.microsoft.com/office/2006/metadata/properties"/>
    <ds:schemaRef ds:uri="http://purl.org/dc/terms/"/>
    <ds:schemaRef ds:uri="http://schemas.microsoft.com/office/2006/documentManagement/types"/>
    <ds:schemaRef ds:uri="http://schemas.openxmlformats.org/package/2006/metadata/core-properties"/>
    <ds:schemaRef ds:uri="245e6d30-3066-4163-888c-2c918f242431"/>
    <ds:schemaRef ds:uri="http://purl.org/dc/elements/1.1/"/>
    <ds:schemaRef ds:uri="http://schemas.microsoft.com/office/infopath/2007/PartnerControls"/>
    <ds:schemaRef ds:uri="ff59cdc4-c9da-4913-9ec7-c67e2fb7f035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565D25B7-EF5E-4196-ABA6-5A5D59195165}">
  <ds:schemaRefs>
    <ds:schemaRef ds:uri="http://schemas.microsoft.com/sharepoint/events"/>
  </ds:schemaRefs>
</ds:datastoreItem>
</file>

<file path=customXml/itemProps3.xml><?xml version="1.0" encoding="utf-8"?>
<ds:datastoreItem xmlns:ds="http://schemas.openxmlformats.org/officeDocument/2006/customXml" ds:itemID="{78C296F7-1FCA-4960-A08C-860DB02D6EB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f59cdc4-c9da-4913-9ec7-c67e2fb7f035"/>
    <ds:schemaRef ds:uri="245e6d30-3066-4163-888c-2c918f24243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9BE0C254-4B57-49BD-A4EA-4EC42981536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Proj annuelle</vt:lpstr>
      <vt:lpstr>S paire type</vt:lpstr>
      <vt:lpstr>S Impaires Types</vt:lpstr>
      <vt:lpstr>REleve</vt:lpstr>
      <vt:lpstr>HEBDO</vt:lpstr>
      <vt:lpstr>Bilan</vt:lpstr>
      <vt:lpstr>Calendrier</vt:lpstr>
      <vt:lpstr>Calendrier!débmois</vt:lpstr>
      <vt:lpstr>débmois</vt:lpstr>
      <vt:lpstr>'S Impaires Types'!Zone_d_impression</vt:lpstr>
      <vt:lpstr>'S paire type'!Zone_d_impression</vt:lpstr>
    </vt:vector>
  </TitlesOfParts>
  <Company>Eau du Ponant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BOUVIER Anne Sophie</dc:creator>
  <cp:lastModifiedBy>Microsoft Office User</cp:lastModifiedBy>
  <cp:lastPrinted>2022-02-18T14:45:42Z</cp:lastPrinted>
  <dcterms:created xsi:type="dcterms:W3CDTF">2020-10-22T10:32:54Z</dcterms:created>
  <dcterms:modified xsi:type="dcterms:W3CDTF">2022-02-28T20:29:28Z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0x010100C8B13511629F174BA369FA374EA8ECD6</vt:lpwstr>
  </property>
  <property fmtid="{D5CDD505-2E9C-101B-9397-08002B2CF9AE}" pid="3" name="_dlc_DocIdItemGuid">
    <vt:lpwstr>f2c1e8f2-d56f-4829-be2c-c46c974ae1a8</vt:lpwstr>
  </property>
</Properties>
</file>